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58EFC4C1-06B7-4C34-87BF-B795B5198816}" xr6:coauthVersionLast="47" xr6:coauthVersionMax="47" xr10:uidLastSave="{00000000-0000-0000-0000-000000000000}"/>
  <bookViews>
    <workbookView xWindow="-98" yWindow="-98" windowWidth="19396" windowHeight="10276" tabRatio="868" firstSheet="7" activeTab="7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opulation" sheetId="9" r:id="rId8"/>
    <sheet name="Pop_cible" sheetId="10" r:id="rId9"/>
    <sheet name="Pop_distance " sheetId="11" r:id="rId10"/>
    <sheet name="Complétude" sheetId="12" r:id="rId11"/>
    <sheet name="Sécurité précaire_Publique" sheetId="13" r:id="rId12"/>
    <sheet name="Sécurité précaire_Privee" sheetId="14" r:id="rId13"/>
    <sheet name="ComplétudeCorrige" sheetId="15" r:id="rId14"/>
    <sheet name="Partie 2" sheetId="16" r:id="rId15"/>
    <sheet name="Bilan PA _1" sheetId="17" r:id="rId16"/>
    <sheet name="Bilan PA _2" sheetId="18" r:id="rId17"/>
    <sheet name="Rupture_DMEG" sheetId="19" r:id="rId18"/>
    <sheet name="Rupture_DRD" sheetId="20" r:id="rId19"/>
    <sheet name="TX rupture mensuel DRD traceurs" sheetId="21" r:id="rId20"/>
    <sheet name="Rupture_DMEG_Temoins" sheetId="22" r:id="rId21"/>
    <sheet name="Gratuité_des soins" sheetId="23" r:id="rId22"/>
    <sheet name="Partie 3" sheetId="24" r:id="rId23"/>
    <sheet name="Personnel Région_1 DRH" sheetId="25" r:id="rId24"/>
    <sheet name="Personnel Région_2 DRH" sheetId="26" r:id="rId25"/>
    <sheet name="Personnel Région 3 DRH" sheetId="27" r:id="rId26"/>
    <sheet name="Effectif par niveau" sheetId="28" r:id="rId27"/>
    <sheet name="Evolution Effectif personnel" sheetId="29" r:id="rId28"/>
    <sheet name="Infrast_publique" sheetId="30" r:id="rId29"/>
    <sheet name="Norme_personnel" sheetId="31" r:id="rId30"/>
    <sheet name="Infrastructure_privées1" sheetId="32" r:id="rId31"/>
    <sheet name="Infrastructure_privées2" sheetId="33" r:id="rId32"/>
    <sheet name="OBC" sheetId="34" r:id="rId33"/>
    <sheet name="Lits" sheetId="35" r:id="rId34"/>
    <sheet name="Occupation lit" sheetId="36" r:id="rId35"/>
    <sheet name="RMAT" sheetId="37" r:id="rId36"/>
    <sheet name="Ratio_hbt_Csps" sheetId="38" r:id="rId37"/>
    <sheet name="Partie 4" sheetId="39" r:id="rId38"/>
    <sheet name="Enfants_FE vaccinés1" sheetId="40" r:id="rId39"/>
    <sheet name="Enfants vaccinés2" sheetId="41" r:id="rId40"/>
    <sheet name="Couverture vaccinale1" sheetId="42" r:id="rId41"/>
    <sheet name="Couverture vaccinale2" sheetId="43" r:id="rId42"/>
    <sheet name="filles_femmes vaccinés" sheetId="44" r:id="rId43"/>
    <sheet name=" vaccination VAP" sheetId="45" r:id="rId44"/>
    <sheet name="PF NouvelleUtilisatrice" sheetId="46" r:id="rId45"/>
    <sheet name="PF AncienneUtilisatrice" sheetId="47" r:id="rId46"/>
    <sheet name="UtilisatricePF " sheetId="48" r:id="rId47"/>
    <sheet name="Produits contraceptifs1" sheetId="49" r:id="rId48"/>
    <sheet name="Produits contraceptifs2" sheetId="50" r:id="rId49"/>
    <sheet name="Couple années par structure1" sheetId="51" r:id="rId50"/>
    <sheet name="Couple années par structure2" sheetId="52" r:id="rId51"/>
    <sheet name="Couverture CPN" sheetId="53" r:id="rId52"/>
    <sheet name="Counseling" sheetId="54" r:id="rId53"/>
    <sheet name="Grossesses référées" sheetId="55" r:id="rId54"/>
    <sheet name="Accouchement" sheetId="56" r:id="rId55"/>
    <sheet name="Ac_Partogramme_Mortnés" sheetId="57" r:id="rId56"/>
    <sheet name="Naissances" sheetId="58" r:id="rId57"/>
    <sheet name="Deces_neonatal" sheetId="59" r:id="rId58"/>
    <sheet name="Integration_service" sheetId="60" r:id="rId59"/>
    <sheet name="Integration_service_Couverture" sheetId="61" r:id="rId60"/>
    <sheet name="WHOPEN" sheetId="62" r:id="rId61"/>
    <sheet name="WHOPEN_Couverture" sheetId="63" r:id="rId62"/>
    <sheet name="Cons_post_nat" sheetId="64" r:id="rId63"/>
    <sheet name="Décès maternel par causes" sheetId="65" r:id="rId64"/>
    <sheet name="Taux de décès maternel" sheetId="66" r:id="rId65"/>
    <sheet name="PEC Avortement" sheetId="67" r:id="rId66"/>
    <sheet name="PEC excision_Fistules" sheetId="68" r:id="rId67"/>
    <sheet name="PTME_VIH" sheetId="69" r:id="rId68"/>
    <sheet name="PTME_VIH-Enfant" sheetId="70" r:id="rId69"/>
    <sheet name="PTME_Hep B" sheetId="71" r:id="rId70"/>
    <sheet name="PTME_Hep B_ Syphilis" sheetId="72" r:id="rId71"/>
    <sheet name="Dépistage malnut" sheetId="73" r:id="rId72"/>
    <sheet name="Confirmation MA ASBC" sheetId="74" r:id="rId73"/>
    <sheet name="Prévalence Malnutrition" sheetId="75" r:id="rId74"/>
    <sheet name="Nutrition 1" sheetId="76" r:id="rId75"/>
    <sheet name="Nutrition 2" sheetId="77" r:id="rId76"/>
    <sheet name="JVAP1" sheetId="78" r:id="rId77"/>
    <sheet name="JVAP2" sheetId="79" r:id="rId78"/>
    <sheet name="Consultant_age" sheetId="80" r:id="rId79"/>
    <sheet name="consultant_CH" sheetId="81" r:id="rId80"/>
    <sheet name="Nb_nouveau contact" sheetId="82" r:id="rId81"/>
    <sheet name="PCIME_TETU" sheetId="83" r:id="rId82"/>
    <sheet name="Réf_Evac_cont ref_1er échelon" sheetId="84" r:id="rId83"/>
    <sheet name="Références 2et3echelon" sheetId="85" r:id="rId84"/>
    <sheet name="Evacuation CH_CMA" sheetId="86" r:id="rId85"/>
    <sheet name="MEO_décès" sheetId="87" r:id="rId86"/>
    <sheet name="Principaux motifs" sheetId="88" r:id="rId87"/>
    <sheet name="C externe_Age" sheetId="89" r:id="rId88"/>
    <sheet name="C externe_Région 1" sheetId="90" r:id="rId89"/>
    <sheet name="C externe_Région_2" sheetId="91" r:id="rId90"/>
    <sheet name="Hospi_CM_CMA_CH_Age" sheetId="92" r:id="rId91"/>
    <sheet name="Hospi_CM_CMA_CH_Région 1" sheetId="93" r:id="rId92"/>
    <sheet name="Hospi_CM_CMA_CH_Région 2" sheetId="94" r:id="rId93"/>
    <sheet name="Hospi_CM_CMA_CH_Région 3" sheetId="95" r:id="rId94"/>
    <sheet name="Personnes_ages" sheetId="96" r:id="rId95"/>
    <sheet name="Personnes_ages_region" sheetId="97" r:id="rId96"/>
    <sheet name="Mode_entrée_hospi" sheetId="98" r:id="rId97"/>
    <sheet name="Sortie Hospi" sheetId="99" r:id="rId98"/>
    <sheet name="Confirmation palu" sheetId="100" r:id="rId99"/>
    <sheet name="PaludismeGlobale" sheetId="101" r:id="rId100"/>
    <sheet name="Incidence paludisme" sheetId="102" r:id="rId101"/>
    <sheet name="Paludisme Confirme" sheetId="103" r:id="rId102"/>
    <sheet name="Incidence paludisme confirmé" sheetId="104" r:id="rId103"/>
    <sheet name="Traitement Paludisme" sheetId="105" r:id="rId104"/>
    <sheet name="Palu_létalité" sheetId="106" r:id="rId105"/>
    <sheet name="Milda_Routine" sheetId="107" r:id="rId106"/>
    <sheet name="Couverture CPS Passage 0" sheetId="108" r:id="rId107"/>
    <sheet name="Couverture CPS Passage 1" sheetId="109" r:id="rId108"/>
    <sheet name="Couverture CPS Passage 2" sheetId="110" r:id="rId109"/>
    <sheet name="Couverture CPS Passage 3" sheetId="111" r:id="rId110"/>
    <sheet name="Couverture CPS Passage 4" sheetId="112" r:id="rId111"/>
    <sheet name="IST" sheetId="113" r:id="rId112"/>
    <sheet name="Conseil_dépist_VIH" sheetId="114" r:id="rId113"/>
    <sheet name="dépist Hépatite virale" sheetId="115" r:id="rId114"/>
    <sheet name="File active" sheetId="116" r:id="rId115"/>
    <sheet name="AELB" sheetId="117" r:id="rId116"/>
    <sheet name="Depistage TB" sheetId="118" r:id="rId117"/>
    <sheet name="Depistage TB_suite" sheetId="119" r:id="rId118"/>
    <sheet name="Basciloscopie" sheetId="120" r:id="rId119"/>
    <sheet name="Notification TB_Dépist TBVIH" sheetId="121" r:id="rId120"/>
    <sheet name="CoInfectionTB_VIH" sheetId="122" r:id="rId121"/>
    <sheet name="Traitement TB" sheetId="123" r:id="rId122"/>
    <sheet name="Lèpre1" sheetId="124" r:id="rId123"/>
    <sheet name="Lèpre2" sheetId="125" r:id="rId124"/>
    <sheet name="TDM FL" sheetId="126" r:id="rId125"/>
    <sheet name="TDM Schistosomiase" sheetId="127" r:id="rId126"/>
    <sheet name="TIDC_Oncho" sheetId="128" r:id="rId127"/>
    <sheet name="Complétude TLOH_Publique " sheetId="129" r:id="rId128"/>
    <sheet name="Complétude TLOH_Privée" sheetId="130" r:id="rId129"/>
    <sheet name="Complétude TLOH_Globale" sheetId="131" r:id="rId130"/>
    <sheet name="MPE" sheetId="132" r:id="rId131"/>
    <sheet name="MPE(suite1)" sheetId="133" r:id="rId132"/>
    <sheet name="MPE(suite2" sheetId="134" r:id="rId133"/>
    <sheet name="Resultat_LCR Gram " sheetId="135" r:id="rId134"/>
    <sheet name="Resultat_LCR Latex " sheetId="136" r:id="rId135"/>
    <sheet name="Résultats LCR PCR" sheetId="137" r:id="rId136"/>
    <sheet name="Acte odonto" sheetId="138" r:id="rId137"/>
    <sheet name="Acte ORL" sheetId="139" r:id="rId138"/>
    <sheet name="Anesthésie" sheetId="140" r:id="rId139"/>
    <sheet name="Chirurgie_HD" sheetId="141" r:id="rId140"/>
    <sheet name="Chirurgie_Ophtalmo" sheetId="142" r:id="rId141"/>
    <sheet name="Chirurgie_HD_orl" sheetId="143" r:id="rId142"/>
    <sheet name="Chirurgie_CH1" sheetId="144" r:id="rId143"/>
    <sheet name="Chirurgie_CH2" sheetId="145" r:id="rId144"/>
    <sheet name="Taux_césarienne" sheetId="146" r:id="rId145"/>
    <sheet name="activ_soins_urgence" sheetId="147" r:id="rId146"/>
    <sheet name="sortie urgence" sheetId="148" r:id="rId147"/>
    <sheet name="Activité imagerie" sheetId="149" r:id="rId148"/>
    <sheet name="Activité imagerie2" sheetId="150" r:id="rId149"/>
    <sheet name="Médecine nucléaire" sheetId="151" r:id="rId150"/>
    <sheet name="Examen_Labo" sheetId="152" r:id="rId151"/>
    <sheet name="CNTS1" sheetId="153" r:id="rId152"/>
    <sheet name="CNTS2" sheetId="154" r:id="rId153"/>
    <sheet name="CNTS3" sheetId="155" r:id="rId154"/>
    <sheet name="CNTS4" sheetId="156" r:id="rId155"/>
    <sheet name="CNTS5" sheetId="157" r:id="rId156"/>
    <sheet name="OST" sheetId="158" r:id="rId157"/>
    <sheet name="MPR" sheetId="159" r:id="rId158"/>
    <sheet name="MPR_Couverture" sheetId="160" r:id="rId159"/>
    <sheet name="ENSP" sheetId="161" r:id="rId160"/>
    <sheet name="ANSSEAT" sheetId="162" r:id="rId161"/>
    <sheet name="Partie 5" sheetId="163" r:id="rId162"/>
    <sheet name="Situation ASBC" sheetId="164" r:id="rId163"/>
    <sheet name="Complétude ASBC" sheetId="165" r:id="rId164"/>
    <sheet name="Seance IEC_ASBC_1" sheetId="166" r:id="rId165"/>
    <sheet name="Seance IEC_ASBC_2" sheetId="167" r:id="rId166"/>
    <sheet name="Participants IEC ASBC_1" sheetId="168" r:id="rId167"/>
    <sheet name="Participants IEC ASBC_2" sheetId="169" r:id="rId168"/>
    <sheet name="PF ASBC" sheetId="170" r:id="rId169"/>
    <sheet name="Accompagnement ASBC" sheetId="171" r:id="rId170"/>
    <sheet name="PDV Vaccination" sheetId="172" r:id="rId171"/>
    <sheet name="GASPA" sheetId="173" r:id="rId172"/>
    <sheet name="Dépistage communautaire MA" sheetId="174" r:id="rId173"/>
    <sheet name="Palu ASBC_1" sheetId="175" r:id="rId174"/>
    <sheet name="Palu ASBC_2" sheetId="176" r:id="rId175"/>
    <sheet name="DIARRHEE ASBC" sheetId="177" r:id="rId176"/>
    <sheet name="Toux ASBC" sheetId="178" r:id="rId177"/>
    <sheet name="TPI com" sheetId="179" r:id="rId178"/>
    <sheet name="Décès en communauté" sheetId="180" r:id="rId179"/>
    <sheet name="Complétude_OBC" sheetId="182" r:id="rId180"/>
    <sheet name="Seance IEC OBC" sheetId="183" r:id="rId181"/>
    <sheet name="Participants IEC OBC" sheetId="184" r:id="rId182"/>
    <sheet name="OBC_MILDA_1" sheetId="187" r:id="rId183"/>
    <sheet name="OBC_MILDA_2" sheetId="188" r:id="rId184"/>
    <sheet name="OBC_MILDA_3" sheetId="186" r:id="rId185"/>
    <sheet name="TB_OBC" sheetId="185" r:id="rId186"/>
    <sheet name="Sortie" sheetId="181" r:id="rId187"/>
  </sheets>
  <definedNames>
    <definedName name="_xlnm._FilterDatabase" localSheetId="16" hidden="1">'Bilan PA _2'!$A$3:$N$148</definedName>
    <definedName name="_xlnm._FilterDatabase" localSheetId="32" hidden="1">OBC!$A$2:$D$90</definedName>
    <definedName name="_xlnm._FilterDatabase" localSheetId="34" hidden="1">'Occupation lit'!$A$2:$I$112</definedName>
    <definedName name="_xlnm._FilterDatabase" localSheetId="23" hidden="1">'Personnel Région_1 DRH'!$A$2:$L$188</definedName>
    <definedName name="_xlnm._FilterDatabase" localSheetId="7" hidden="1">Population!$A$2:$F$112</definedName>
    <definedName name="_xlnm._FilterDatabase" localSheetId="17" hidden="1">Rupture_DMEG!$A$2:$E$90</definedName>
    <definedName name="_xlnm.Print_Titles" localSheetId="43">' vaccination VAP'!$1:$2</definedName>
    <definedName name="_xlnm.Print_Titles" localSheetId="55">Ac_Partogramme_Mortnés!$1:$2</definedName>
    <definedName name="_xlnm.Print_Titles" localSheetId="169">'Accompagnement ASBC'!$1:$2</definedName>
    <definedName name="_xlnm.Print_Titles" localSheetId="54">Accouchement!$1:$2</definedName>
    <definedName name="_xlnm.Print_Titles" localSheetId="136">'Acte odonto'!$1:$2</definedName>
    <definedName name="_xlnm.Print_Titles" localSheetId="137">'Acte ORL'!$1:$2</definedName>
    <definedName name="_xlnm.Print_Titles" localSheetId="147">'Activité imagerie'!$1:$3</definedName>
    <definedName name="_xlnm.Print_Titles" localSheetId="148">'Activité imagerie2'!$1:$3</definedName>
    <definedName name="_xlnm.Print_Titles" localSheetId="115">AELB!$1:$2</definedName>
    <definedName name="_xlnm.Print_Titles" localSheetId="138">Anesthésie!$1:$2</definedName>
    <definedName name="_xlnm.Print_Titles" localSheetId="160">ANSSEAT!$1:$1</definedName>
    <definedName name="_xlnm.Print_Titles" localSheetId="15">'Bilan PA _1'!$1:$1</definedName>
    <definedName name="_xlnm.Print_Titles" localSheetId="16">'Bilan PA _2'!$1:$3</definedName>
    <definedName name="_xlnm.Print_Titles" localSheetId="87">'C externe_Age'!$1:$2</definedName>
    <definedName name="_xlnm.Print_Titles" localSheetId="88">'C externe_Région 1'!$1:$2</definedName>
    <definedName name="_xlnm.Print_Titles" localSheetId="89">'C externe_Région_2'!$1:$2</definedName>
    <definedName name="_xlnm.Print_Titles" localSheetId="142">Chirurgie_CH1!$1:$2</definedName>
    <definedName name="_xlnm.Print_Titles" localSheetId="143">Chirurgie_CH2!$1:$2</definedName>
    <definedName name="_xlnm.Print_Titles" localSheetId="139">Chirurgie_HD!$1:$2</definedName>
    <definedName name="_xlnm.Print_Titles" localSheetId="141">Chirurgie_HD_orl!$1:$2</definedName>
    <definedName name="_xlnm.Print_Titles" localSheetId="140">Chirurgie_Ophtalmo!$1:$2</definedName>
    <definedName name="_xlnm.Print_Titles" localSheetId="10">Complétude!$1:$3</definedName>
    <definedName name="_xlnm.Print_Titles" localSheetId="163">'Complétude ASBC'!$1:$2</definedName>
    <definedName name="_xlnm.Print_Titles" localSheetId="129">'Complétude TLOH_Globale'!$1:$2</definedName>
    <definedName name="_xlnm.Print_Titles" localSheetId="128">'Complétude TLOH_Privée'!$1:$2</definedName>
    <definedName name="_xlnm.Print_Titles" localSheetId="127">'Complétude TLOH_Publique '!$1:$2</definedName>
    <definedName name="_xlnm.Print_Titles" localSheetId="179">Complétude_OBC!$1:$3</definedName>
    <definedName name="_xlnm.Print_Titles" localSheetId="13">ComplétudeCorrige!$1:$3</definedName>
    <definedName name="_xlnm.Print_Titles" localSheetId="72">'Confirmation MA ASBC'!$1:$2</definedName>
    <definedName name="_xlnm.Print_Titles" localSheetId="98">'Confirmation palu'!$1:$3</definedName>
    <definedName name="_xlnm.Print_Titles" localSheetId="62">Cons_post_nat!$1:$3</definedName>
    <definedName name="_xlnm.Print_Titles" localSheetId="112">Conseil_dépist_VIH!$1:$2</definedName>
    <definedName name="_xlnm.Print_Titles" localSheetId="78">Consultant_age!$1:$2</definedName>
    <definedName name="_xlnm.Print_Titles" localSheetId="52">Counseling!$1:$2</definedName>
    <definedName name="_xlnm.Print_Titles" localSheetId="49">'Couple années par structure1'!$1:$2</definedName>
    <definedName name="_xlnm.Print_Titles" localSheetId="50">'Couple années par structure2'!$1:$2</definedName>
    <definedName name="_xlnm.Print_Titles" localSheetId="51">'Couverture CPN'!$1:$2</definedName>
    <definedName name="_xlnm.Print_Titles" localSheetId="106">'Couverture CPS Passage 0'!$1:$3</definedName>
    <definedName name="_xlnm.Print_Titles" localSheetId="107">'Couverture CPS Passage 1'!$1:$3</definedName>
    <definedName name="_xlnm.Print_Titles" localSheetId="108">'Couverture CPS Passage 2'!$1:$3</definedName>
    <definedName name="_xlnm.Print_Titles" localSheetId="109">'Couverture CPS Passage 3'!$1:$3</definedName>
    <definedName name="_xlnm.Print_Titles" localSheetId="110">'Couverture CPS Passage 4'!$1:$3</definedName>
    <definedName name="_xlnm.Print_Titles" localSheetId="40">'Couverture vaccinale1'!$1:$2</definedName>
    <definedName name="_xlnm.Print_Titles" localSheetId="41">'Couverture vaccinale2'!$1:$2</definedName>
    <definedName name="_xlnm.Print_Titles" localSheetId="178">'Décès en communauté'!$1:$2</definedName>
    <definedName name="_xlnm.Print_Titles" localSheetId="63">'Décès maternel par causes'!$1:$2</definedName>
    <definedName name="_xlnm.Print_Titles" localSheetId="57">Deces_neonatal!$1:$2</definedName>
    <definedName name="_xlnm.Print_Titles" localSheetId="113">'dépist Hépatite virale'!$1:$2</definedName>
    <definedName name="_xlnm.Print_Titles" localSheetId="172">'Dépistage communautaire MA'!$1:$3</definedName>
    <definedName name="_xlnm.Print_Titles" localSheetId="71">'Dépistage malnut'!$1:$2</definedName>
    <definedName name="_xlnm.Print_Titles" localSheetId="116">'Depistage TB'!$1:$4</definedName>
    <definedName name="_xlnm.Print_Titles" localSheetId="117">'Depistage TB_suite'!$1:$4</definedName>
    <definedName name="_xlnm.Print_Titles" localSheetId="175">'DIARRHEE ASBC'!$1:$2</definedName>
    <definedName name="_xlnm.Print_Titles" localSheetId="39">'Enfants vaccinés2'!$1:$2</definedName>
    <definedName name="_xlnm.Print_Titles" localSheetId="38">'Enfants_FE vaccinés1'!$1:$2</definedName>
    <definedName name="_xlnm.Print_Titles" localSheetId="159">ENSP!$1:$3</definedName>
    <definedName name="_xlnm.Print_Titles" localSheetId="84">'Evacuation CH_CMA'!$1:$2</definedName>
    <definedName name="_xlnm.Print_Titles" localSheetId="150">Examen_Labo!$1:$3</definedName>
    <definedName name="_xlnm.Print_Titles" localSheetId="114">'File active'!$1:$2</definedName>
    <definedName name="_xlnm.Print_Titles" localSheetId="42">'filles_femmes vaccinés'!$1:$2</definedName>
    <definedName name="_xlnm.Print_Titles" localSheetId="171">GASPA!$2:$3</definedName>
    <definedName name="_xlnm.Print_Titles" localSheetId="21">'Gratuité_des soins'!$1:$2</definedName>
    <definedName name="_xlnm.Print_Titles" localSheetId="53">'Grossesses référées'!$1:$2</definedName>
    <definedName name="_xlnm.Print_Titles" localSheetId="90">Hospi_CM_CMA_CH_Age!$1:$3</definedName>
    <definedName name="_xlnm.Print_Titles" localSheetId="91">'Hospi_CM_CMA_CH_Région 1'!$1:$3</definedName>
    <definedName name="_xlnm.Print_Titles" localSheetId="92">'Hospi_CM_CMA_CH_Région 2'!$1:$3</definedName>
    <definedName name="_xlnm.Print_Titles" localSheetId="93">'Hospi_CM_CMA_CH_Région 3'!$1:$3</definedName>
    <definedName name="_xlnm.Print_Titles" localSheetId="100">'Incidence paludisme'!$1:$2</definedName>
    <definedName name="_xlnm.Print_Titles" localSheetId="102">'Incidence paludisme confirmé'!$1:$2</definedName>
    <definedName name="_xlnm.Print_Titles" localSheetId="2">indicateursPNDS_ODD!$2:$2</definedName>
    <definedName name="_xlnm.Print_Titles" localSheetId="28">Infrast_publique!$1:$2</definedName>
    <definedName name="_xlnm.Print_Titles" localSheetId="30">Infrastructure_privées1!$1:$3</definedName>
    <definedName name="_xlnm.Print_Titles" localSheetId="31">Infrastructure_privées2!$1:$3</definedName>
    <definedName name="_xlnm.Print_Titles" localSheetId="58">Integration_service!$1:$2</definedName>
    <definedName name="_xlnm.Print_Titles" localSheetId="59">Integration_service_Couverture!$1:$2</definedName>
    <definedName name="_xlnm.Print_Titles" localSheetId="111">IST!$1:$2</definedName>
    <definedName name="_xlnm.Print_Titles" localSheetId="76">JVAP1!$1:$2</definedName>
    <definedName name="_xlnm.Print_Titles" localSheetId="77">JVAP2!$1:$2</definedName>
    <definedName name="_xlnm.Print_Titles" localSheetId="122">Lèpre1!$1:$4</definedName>
    <definedName name="_xlnm.Print_Titles" localSheetId="123">Lèpre2!$1:$4</definedName>
    <definedName name="_xlnm.Print_Titles" localSheetId="33">Lits!$1:$2</definedName>
    <definedName name="_xlnm.Print_Titles" localSheetId="85">MEO_décès!$1:$2</definedName>
    <definedName name="_xlnm.Print_Titles" localSheetId="105">Milda_Routine!$1:$2</definedName>
    <definedName name="_xlnm.Print_Titles" localSheetId="96">Mode_entrée_hospi!$1:$2</definedName>
    <definedName name="_xlnm.Print_Titles" localSheetId="130">MPE!$1:$3</definedName>
    <definedName name="_xlnm.Print_Titles" localSheetId="131">'MPE(suite1)'!$1:$3</definedName>
    <definedName name="_xlnm.Print_Titles" localSheetId="132">'MPE(suite2'!$1:$3</definedName>
    <definedName name="_xlnm.Print_Titles" localSheetId="157">MPR!$1:$2</definedName>
    <definedName name="_xlnm.Print_Titles" localSheetId="158">MPR_Couverture!$1:$2</definedName>
    <definedName name="_xlnm.Print_Titles" localSheetId="56">Naissances!$1:$2</definedName>
    <definedName name="_xlnm.Print_Titles" localSheetId="80">'Nb_nouveau contact'!$1:$2</definedName>
    <definedName name="_xlnm.Print_Titles" localSheetId="29">Norme_personnel!$1:$2</definedName>
    <definedName name="_xlnm.Print_Titles" localSheetId="119">'Notification TB_Dépist TBVIH'!$1:$3</definedName>
    <definedName name="_xlnm.Print_Titles" localSheetId="74">'Nutrition 1'!$1:$3</definedName>
    <definedName name="_xlnm.Print_Titles" localSheetId="75">'Nutrition 2'!$1:$3</definedName>
    <definedName name="_xlnm.Print_Titles" localSheetId="32">OBC!$1:$2</definedName>
    <definedName name="_xlnm.Print_Titles" localSheetId="182">OBC_MILDA_1!$1:$2</definedName>
    <definedName name="_xlnm.Print_Titles" localSheetId="183">OBC_MILDA_2!$1:$2</definedName>
    <definedName name="_xlnm.Print_Titles" localSheetId="184">OBC_MILDA_3!$1:$2</definedName>
    <definedName name="_xlnm.Print_Titles" localSheetId="34">'Occupation lit'!$1:$3</definedName>
    <definedName name="_xlnm.Print_Titles" localSheetId="173">'Palu ASBC_1'!$1:$3</definedName>
    <definedName name="_xlnm.Print_Titles" localSheetId="174">'Palu ASBC_2'!$1:$3</definedName>
    <definedName name="_xlnm.Print_Titles" localSheetId="104">Palu_létalité!$1:$2</definedName>
    <definedName name="_xlnm.Print_Titles" localSheetId="101">'Paludisme Confirme'!$1:$3</definedName>
    <definedName name="_xlnm.Print_Titles" localSheetId="99">PaludismeGlobale!$1:$3</definedName>
    <definedName name="_xlnm.Print_Titles" localSheetId="166">'Participants IEC ASBC_1'!$1:$2</definedName>
    <definedName name="_xlnm.Print_Titles" localSheetId="167">'Participants IEC ASBC_2'!$1:$2</definedName>
    <definedName name="_xlnm.Print_Titles" localSheetId="181">'Participants IEC OBC'!$1:$2</definedName>
    <definedName name="_xlnm.Print_Titles" localSheetId="81">PCIME_TETU!$1:$2</definedName>
    <definedName name="_xlnm.Print_Titles" localSheetId="170">'PDV Vaccination'!$1:$3</definedName>
    <definedName name="_xlnm.Print_Titles" localSheetId="65">'PEC Avortement'!$1:$3</definedName>
    <definedName name="_xlnm.Print_Titles" localSheetId="66">'PEC excision_Fistules'!$1:$2</definedName>
    <definedName name="_xlnm.Print_Titles" localSheetId="25">'Personnel Région 3 DRH'!$1:$2</definedName>
    <definedName name="_xlnm.Print_Titles" localSheetId="23">'Personnel Région_1 DRH'!$1:$2</definedName>
    <definedName name="_xlnm.Print_Titles" localSheetId="24">'Personnel Région_2 DRH'!$1:$2</definedName>
    <definedName name="_xlnm.Print_Titles" localSheetId="94">Personnes_ages!$1:$2</definedName>
    <definedName name="_xlnm.Print_Titles" localSheetId="95">Personnes_ages_region!$1:$3</definedName>
    <definedName name="_xlnm.Print_Titles" localSheetId="45">'PF AncienneUtilisatrice'!$1:$2</definedName>
    <definedName name="_xlnm.Print_Titles" localSheetId="168">'PF ASBC'!$1:$3</definedName>
    <definedName name="_xlnm.Print_Titles" localSheetId="44">'PF NouvelleUtilisatrice'!$1:$2</definedName>
    <definedName name="_xlnm.Print_Titles" localSheetId="8">Pop_cible!$1:$2</definedName>
    <definedName name="_xlnm.Print_Titles" localSheetId="9">'Pop_distance '!$1:$3</definedName>
    <definedName name="_xlnm.Print_Titles" localSheetId="7">Population!$1:$2</definedName>
    <definedName name="_xlnm.Print_Titles" localSheetId="73">'Prévalence Malnutrition'!$1:$3</definedName>
    <definedName name="_xlnm.Print_Titles" localSheetId="47">'Produits contraceptifs1'!$1:$2</definedName>
    <definedName name="_xlnm.Print_Titles" localSheetId="48">'Produits contraceptifs2'!$1:$2</definedName>
    <definedName name="_xlnm.Print_Titles" localSheetId="69">'PTME_Hep B'!$1:$2</definedName>
    <definedName name="_xlnm.Print_Titles" localSheetId="70">'PTME_Hep B_ Syphilis'!$1:$2</definedName>
    <definedName name="_xlnm.Print_Titles" localSheetId="67">PTME_VIH!$1:$2</definedName>
    <definedName name="_xlnm.Print_Titles" localSheetId="68">'PTME_VIH-Enfant'!$1:$2</definedName>
    <definedName name="_xlnm.Print_Titles" localSheetId="36">Ratio_hbt_Csps!$1:$2</definedName>
    <definedName name="_xlnm.Print_Titles" localSheetId="82">'Réf_Evac_cont ref_1er échelon'!$1:$2</definedName>
    <definedName name="_xlnm.Print_Titles" localSheetId="83">'Références 2et3echelon'!$1:$2</definedName>
    <definedName name="_xlnm.Print_Titles" localSheetId="133">'Resultat_LCR Gram '!$1:$3</definedName>
    <definedName name="_xlnm.Print_Titles" localSheetId="134">'Resultat_LCR Latex '!$1:$3</definedName>
    <definedName name="_xlnm.Print_Titles" localSheetId="135">'Résultats LCR PCR'!$1:$2</definedName>
    <definedName name="_xlnm.Print_Titles" localSheetId="35">RMAT!$1:$2</definedName>
    <definedName name="_xlnm.Print_Titles" localSheetId="17">Rupture_DMEG!$1:$2</definedName>
    <definedName name="_xlnm.Print_Titles" localSheetId="18">Rupture_DRD!$1:$2</definedName>
    <definedName name="_xlnm.Print_Titles" localSheetId="180">'Seance IEC OBC'!$1:$2</definedName>
    <definedName name="_xlnm.Print_Titles" localSheetId="164">'Seance IEC_ASBC_1'!$1:$2</definedName>
    <definedName name="_xlnm.Print_Titles" localSheetId="165">'Seance IEC_ASBC_2'!$1:$2</definedName>
    <definedName name="_xlnm.Print_Titles" localSheetId="12">'Sécurité précaire_Privee'!$1:$2</definedName>
    <definedName name="_xlnm.Print_Titles" localSheetId="11">'Sécurité précaire_Publique'!$1:$2</definedName>
    <definedName name="_xlnm.Print_Titles" localSheetId="162">'Situation ASBC'!$1:$3</definedName>
    <definedName name="_xlnm.Print_Titles" localSheetId="97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4">'Taux de décès maternel'!$1:$2</definedName>
    <definedName name="_xlnm.Print_Titles" localSheetId="144">Taux_césarienne!$1:$2</definedName>
    <definedName name="_xlnm.Print_Titles" localSheetId="185">TB_OBC!$1:$2</definedName>
    <definedName name="_xlnm.Print_Titles" localSheetId="125">'TDM Schistosomiase'!$1:$3</definedName>
    <definedName name="_xlnm.Print_Titles" localSheetId="126">TIDC_Oncho!$1:$3</definedName>
    <definedName name="_xlnm.Print_Titles" localSheetId="176">'Toux ASBC'!$1:$2</definedName>
    <definedName name="_xlnm.Print_Titles" localSheetId="177">'TPI com'!$1:$2</definedName>
    <definedName name="_xlnm.Print_Titles" localSheetId="103">'Traitement Paludisme'!$1:$2</definedName>
    <definedName name="_xlnm.Print_Titles" localSheetId="121">'Traitement TB'!$1:$3</definedName>
    <definedName name="_xlnm.Print_Titles" localSheetId="19">'TX rupture mensuel DRD traceurs'!$1:$2</definedName>
    <definedName name="_xlnm.Print_Titles" localSheetId="46">'UtilisatricePF '!$1:$3</definedName>
    <definedName name="_xlnm.Print_Titles" localSheetId="60">WHOPEN!$1:$2</definedName>
    <definedName name="_xlnm.Print_Titles" localSheetId="61">WHOPEN_Couverture!$1:$2</definedName>
    <definedName name="UO">#REF!</definedName>
    <definedName name="Z_3FBB35F5_DD50_484F_B77F_6029FD8823ED_.wvu.PrintArea" localSheetId="26">'Effectif par niveau'!$A$22:$G$40</definedName>
    <definedName name="Z_3FBB35F5_DD50_484F_B77F_6029FD8823ED_.wvu.PrintTitles" localSheetId="25">'Personnel Région 3 DRH'!$2:$2</definedName>
    <definedName name="Z_3FBB35F5_DD50_484F_B77F_6029FD8823ED_.wvu.PrintTitles" localSheetId="23">'Personnel Région_1 DRH'!$2:$2</definedName>
    <definedName name="Z_3FBB35F5_DD50_484F_B77F_6029FD8823ED_.wvu.PrintTitles" localSheetId="24">'Personnel Région_2 DRH'!$2:$2</definedName>
    <definedName name="_xlnm.Print_Area" localSheetId="43">' vaccination VAP'!$A$1:$J$111</definedName>
    <definedName name="_xlnm.Print_Area" localSheetId="55">Ac_Partogramme_Mortnés!$A$1:$H$111</definedName>
    <definedName name="_xlnm.Print_Area" localSheetId="54">Accouchement!$A$1:$H$111</definedName>
    <definedName name="_xlnm.Print_Area" localSheetId="136">'Acte odonto'!$A$1:$N$111</definedName>
    <definedName name="_xlnm.Print_Area" localSheetId="147">'Activité imagerie'!$A$1:$M$112</definedName>
    <definedName name="_xlnm.Print_Area" localSheetId="148">'Activité imagerie2'!$A$1:$P$112</definedName>
    <definedName name="_xlnm.Print_Area" localSheetId="160">ANSSEAT!$A$1:$G$24</definedName>
    <definedName name="_xlnm.Print_Area" localSheetId="118">Basciloscopie!$A$1:$O$22</definedName>
    <definedName name="_xlnm.Print_Area" localSheetId="15">'Bilan PA _1'!$A$1:$I$20</definedName>
    <definedName name="_xlnm.Print_Area" localSheetId="87">'C externe_Age'!$A$1:$E$282</definedName>
    <definedName name="_xlnm.Print_Area" localSheetId="88">'C externe_Région 1'!$A$1:$J$282</definedName>
    <definedName name="_xlnm.Print_Area" localSheetId="89">'C externe_Région_2'!$A$1:$J$282</definedName>
    <definedName name="_xlnm.Print_Area" localSheetId="142">Chirurgie_CH1!$A$1:$L$56</definedName>
    <definedName name="_xlnm.Print_Area" localSheetId="143">Chirurgie_CH2!$A$1:$J$56</definedName>
    <definedName name="_xlnm.Print_Area" localSheetId="151">CNTS1!$A$1:$G$67</definedName>
    <definedName name="_xlnm.Print_Area" localSheetId="152">CNTS2!$A$1:$M$14</definedName>
    <definedName name="_xlnm.Print_Area" localSheetId="153">CNTS3!$A$1:$H$29</definedName>
    <definedName name="_xlnm.Print_Area" localSheetId="154">CNTS4!$A$1:$N$25</definedName>
    <definedName name="_xlnm.Print_Area" localSheetId="155">CNTS5!$A$1:$G$39</definedName>
    <definedName name="_xlnm.Print_Area" localSheetId="120">CoInfectionTB_VIH!$A$1:$J$42</definedName>
    <definedName name="_xlnm.Print_Area" localSheetId="163">'Complétude ASBC'!$A$1:$G$90</definedName>
    <definedName name="_xlnm.Print_Area" localSheetId="129">'Complétude TLOH_Globale'!$A$1:$G$90</definedName>
    <definedName name="_xlnm.Print_Area" localSheetId="128">'Complétude TLOH_Privée'!$A$1:$G$90</definedName>
    <definedName name="_xlnm.Print_Area" localSheetId="127">'Complétude TLOH_Publique '!$A$1:$G$90</definedName>
    <definedName name="_xlnm.Print_Area" localSheetId="179">Complétude_OBC!$A$1:$H$91</definedName>
    <definedName name="_xlnm.Print_Area" localSheetId="13">ComplétudeCorrige!$A$1:$M$112</definedName>
    <definedName name="_xlnm.Print_Area" localSheetId="72">'Confirmation MA ASBC'!$A$1:$H$90</definedName>
    <definedName name="_xlnm.Print_Area" localSheetId="98">'Confirmation palu'!$A$1:$I$112</definedName>
    <definedName name="_xlnm.Print_Area" localSheetId="0">Couleurs!$A$1:$C$4</definedName>
    <definedName name="_xlnm.Print_Area" localSheetId="52">Counseling!$A$1:$H$111</definedName>
    <definedName name="_xlnm.Print_Area" localSheetId="51">'Couverture CPN'!$A$1:$J$111</definedName>
    <definedName name="_xlnm.Print_Area" localSheetId="106">'Couverture CPS Passage 0'!$A$1:$I$92</definedName>
    <definedName name="_xlnm.Print_Area" localSheetId="113">'dépist Hépatite virale'!$A$1:$H$111</definedName>
    <definedName name="_xlnm.Print_Area" localSheetId="172">'Dépistage communautaire MA'!$A$1:$F$91</definedName>
    <definedName name="_xlnm.Print_Area" localSheetId="116">'Depistage TB'!$A$1:$O$113</definedName>
    <definedName name="_xlnm.Print_Area" localSheetId="117">'Depistage TB_suite'!$A$1:$O$113</definedName>
    <definedName name="_xlnm.Print_Area" localSheetId="26">'Effectif par niveau'!$A$1:$H$40</definedName>
    <definedName name="_xlnm.Print_Area" localSheetId="159">ENSP!$A$1:$K$95</definedName>
    <definedName name="_xlnm.Print_Area" localSheetId="84">'Evacuation CH_CMA'!$A$1:$E$111</definedName>
    <definedName name="_xlnm.Print_Area" localSheetId="150">Examen_Labo!$A$1:$L$112</definedName>
    <definedName name="_xlnm.Print_Area" localSheetId="53">'Grossesses référées'!$A$1:$E$111</definedName>
    <definedName name="_xlnm.Print_Area" localSheetId="90">Hospi_CM_CMA_CH_Age!$A$1:$I$270</definedName>
    <definedName name="_xlnm.Print_Area" localSheetId="91">'Hospi_CM_CMA_CH_Région 1'!$A$1:$M$270</definedName>
    <definedName name="_xlnm.Print_Area" localSheetId="93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1">Infrastructure_privées2!$A$1:$J$91</definedName>
    <definedName name="_xlnm.Print_Area" localSheetId="122">Lèpre1!$A$1:$T$113</definedName>
    <definedName name="_xlnm.Print_Area" localSheetId="123">Lèpre2!$A$1:$M$113</definedName>
    <definedName name="_xlnm.Print_Area" localSheetId="33">Lits!$A$1:$E$111</definedName>
    <definedName name="_xlnm.Print_Area" localSheetId="105">Milda_Routine!$A$1:$F$111</definedName>
    <definedName name="_xlnm.Print_Area" localSheetId="130">MPE!$A$1:$K$91</definedName>
    <definedName name="_xlnm.Print_Area" localSheetId="132">'MPE(suite2'!$A$1:$K$91</definedName>
    <definedName name="_xlnm.Print_Area" localSheetId="158">MPR_Couverture!$A$1:$F$111</definedName>
    <definedName name="_xlnm.Print_Area" localSheetId="80">'Nb_nouveau contact'!$A$1:$E$111</definedName>
    <definedName name="_xlnm.Print_Area" localSheetId="119">'Notification TB_Dépist TBVIH'!$A$1:$J$112</definedName>
    <definedName name="_xlnm.Print_Area" localSheetId="32">OBC!$A$1:$D$90</definedName>
    <definedName name="_xlnm.Print_Area" localSheetId="184">OBC_MILDA_3!$A$1:$K$90</definedName>
    <definedName name="_xlnm.Print_Area" localSheetId="156">OST!$A$1:$L$54</definedName>
    <definedName name="_xlnm.Print_Area" localSheetId="174">'Palu ASBC_2'!$A$1:$K$91</definedName>
    <definedName name="_xlnm.Print_Area" localSheetId="104">Palu_létalité!$A$1:$H$111</definedName>
    <definedName name="_xlnm.Print_Area" localSheetId="101">'Paludisme Confirme'!$A$1:$H$112</definedName>
    <definedName name="_xlnm.Print_Area" localSheetId="99">PaludismeGlobale!$A$1:$H$112</definedName>
    <definedName name="_xlnm.Print_Area" localSheetId="14">'Partie 2'!$A$1:$B$6</definedName>
    <definedName name="_xlnm.Print_Area" localSheetId="161">'Partie 5'!$A$1:$B$13</definedName>
    <definedName name="_xlnm.Print_Area" localSheetId="65">'PEC Avortement'!$A$1:$I$112</definedName>
    <definedName name="_xlnm.Print_Area" localSheetId="66">'PEC excision_Fistules'!$A$1:$F$111</definedName>
    <definedName name="_xlnm.Print_Area" localSheetId="25">'Personnel Région 3 DRH'!$A$1:$H$188</definedName>
    <definedName name="_xlnm.Print_Area" localSheetId="23">'Personnel Région_1 DRH'!$A$1:$L$188</definedName>
    <definedName name="_xlnm.Print_Area" localSheetId="24">'Personnel Région_2 DRH'!$A$1:$M$188</definedName>
    <definedName name="_xlnm.Print_Area" localSheetId="94">Personnes_ages!$A$1:$E$22</definedName>
    <definedName name="_xlnm.Print_Area" localSheetId="95">Personnes_ages_region!$A$1:$M$69</definedName>
    <definedName name="_xlnm.Print_Area" localSheetId="44">'PF NouvelleUtilisatrice'!$A$1:$R$111</definedName>
    <definedName name="_xlnm.Print_Area" localSheetId="9">'Pop_distance '!$A$1:$I$112</definedName>
    <definedName name="_xlnm.Print_Area" localSheetId="7">Population!$A$1:$F$112</definedName>
    <definedName name="_xlnm.Print_Area" localSheetId="86">'Principaux motifs'!$A$1:$F$38</definedName>
    <definedName name="_xlnm.Print_Area" localSheetId="47">'Produits contraceptifs1'!$A$1:$J$111</definedName>
    <definedName name="_xlnm.Print_Area" localSheetId="48">'Produits contraceptifs2'!$A$1:$I$111</definedName>
    <definedName name="_xlnm.Print_Area" localSheetId="68">'PTME_VIH-Enfant'!$A$1:$K$111</definedName>
    <definedName name="_xlnm.Print_Area" localSheetId="36">Ratio_hbt_Csps!$A$1:$E$91</definedName>
    <definedName name="_xlnm.Print_Area" localSheetId="82">'Réf_Evac_cont ref_1er échelon'!$A$1:$E$91</definedName>
    <definedName name="_xlnm.Print_Area" localSheetId="83">'Références 2et3echelon'!$A$1:$E$112</definedName>
    <definedName name="_xlnm.Print_Area" localSheetId="133">'Resultat_LCR Gram '!$A$1:$J$91</definedName>
    <definedName name="_xlnm.Print_Area" localSheetId="134">'Resultat_LCR Latex '!$A$1:$K$91</definedName>
    <definedName name="_xlnm.Print_Area" localSheetId="20">Rupture_DMEG_Temoins!$A$1:$N$21</definedName>
    <definedName name="_xlnm.Print_Area" localSheetId="11">'Sécurité précaire_Publique'!$A$1:$O$111</definedName>
    <definedName name="_xlnm.Print_Area" localSheetId="162">'Situation ASBC'!$A$1:$G$91</definedName>
    <definedName name="_xlnm.Print_Area" localSheetId="97">'Sortie Hospi'!$A$1:$J$111</definedName>
    <definedName name="_xlnm.Print_Area" localSheetId="3">'synthèse indicateurs'!$A$1:$F$171</definedName>
    <definedName name="_xlnm.Print_Area" localSheetId="1">'Table des matières'!$A$1:$B$60</definedName>
    <definedName name="_xlnm.Print_Area" localSheetId="144">Taux_césarienne!$A$1:$D$111</definedName>
    <definedName name="_xlnm.Print_Area" localSheetId="124">'TDM FL'!$A$1:$H$9</definedName>
    <definedName name="_xlnm.Print_Area" localSheetId="126">TIDC_Oncho!$A$1:$H$9</definedName>
    <definedName name="_xlnm.Print_Area" localSheetId="103">'Traitement Paludisme'!$A$1:$F$111</definedName>
    <definedName name="_xlnm.Print_Area" localSheetId="121">'Traitement TB'!$A$1:$N$112</definedName>
    <definedName name="_xlnm.Print_Area" localSheetId="19">'TX rupture mensuel DRD traceurs'!$A$1:$N$20</definedName>
    <definedName name="_xlnm.Print_Area" localSheetId="46">'UtilisatricePF '!$A$1:$J$112</definedName>
    <definedName name="_xlnm.Print_Area" localSheetId="60">WHOPEN!$A$1:$I$111</definedName>
    <definedName name="_xlnm.Print_Area" localSheetId="61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8" l="1"/>
  <c r="C5" i="38"/>
  <c r="C6" i="38"/>
  <c r="C7" i="38"/>
  <c r="C8" i="38"/>
  <c r="C9" i="38"/>
  <c r="C10" i="38"/>
  <c r="C11" i="38"/>
  <c r="C12" i="38"/>
  <c r="C13" i="38"/>
  <c r="C14" i="38"/>
  <c r="C15" i="38"/>
  <c r="C16" i="38"/>
  <c r="C17" i="38"/>
  <c r="C18" i="38"/>
  <c r="C19" i="38"/>
  <c r="C20" i="38"/>
  <c r="C21" i="38"/>
  <c r="C22" i="38"/>
  <c r="C23" i="38"/>
  <c r="C24" i="38"/>
  <c r="C25" i="38"/>
  <c r="C26" i="38"/>
  <c r="C27" i="38"/>
  <c r="C28" i="38"/>
  <c r="C29" i="38"/>
  <c r="C30" i="38"/>
  <c r="C31" i="38"/>
  <c r="C32" i="38"/>
  <c r="C33" i="38"/>
  <c r="C34" i="38"/>
  <c r="C35" i="38"/>
  <c r="C36" i="38"/>
  <c r="C37" i="38"/>
  <c r="C38" i="38"/>
  <c r="C39" i="38"/>
  <c r="C40" i="38"/>
  <c r="C41" i="38"/>
  <c r="C42" i="38"/>
  <c r="C43" i="38"/>
  <c r="C44" i="38"/>
  <c r="C45" i="38"/>
  <c r="C46" i="38"/>
  <c r="C47" i="38"/>
  <c r="C48" i="38"/>
  <c r="C49" i="38"/>
  <c r="C50" i="38"/>
  <c r="C51" i="38"/>
  <c r="C52" i="38"/>
  <c r="C53" i="38"/>
  <c r="C54" i="38"/>
  <c r="C55" i="38"/>
  <c r="C56" i="38"/>
  <c r="C57" i="38"/>
  <c r="C58" i="38"/>
  <c r="C59" i="38"/>
  <c r="C60" i="38"/>
  <c r="C61" i="38"/>
  <c r="C62" i="38"/>
  <c r="C63" i="38"/>
  <c r="C64" i="38"/>
  <c r="C65" i="38"/>
  <c r="C66" i="38"/>
  <c r="C67" i="38"/>
  <c r="C68" i="38"/>
  <c r="C69" i="38"/>
  <c r="C70" i="38"/>
  <c r="C71" i="38"/>
  <c r="C72" i="38"/>
  <c r="C73" i="38"/>
  <c r="C74" i="38"/>
  <c r="C75" i="38"/>
  <c r="C76" i="38"/>
  <c r="C77" i="38"/>
  <c r="C78" i="38"/>
  <c r="C79" i="38"/>
  <c r="C80" i="38"/>
  <c r="C81" i="38"/>
  <c r="C82" i="38"/>
  <c r="C83" i="38"/>
  <c r="C84" i="38"/>
  <c r="C85" i="38"/>
  <c r="C86" i="38"/>
  <c r="C87" i="38"/>
  <c r="C88" i="38"/>
  <c r="C89" i="38"/>
  <c r="C90" i="38"/>
  <c r="C3" i="38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3" i="9"/>
  <c r="F4" i="38"/>
  <c r="F5" i="38"/>
  <c r="F6" i="38"/>
  <c r="F7" i="38"/>
  <c r="F8" i="38"/>
  <c r="F9" i="38"/>
  <c r="F10" i="38"/>
  <c r="F11" i="38"/>
  <c r="F12" i="38"/>
  <c r="F13" i="38"/>
  <c r="F14" i="38"/>
  <c r="F15" i="38"/>
  <c r="F16" i="38"/>
  <c r="F17" i="38"/>
  <c r="F18" i="38"/>
  <c r="F19" i="38"/>
  <c r="F20" i="38"/>
  <c r="F21" i="38"/>
  <c r="F22" i="38"/>
  <c r="F23" i="38"/>
  <c r="F24" i="38"/>
  <c r="F25" i="38"/>
  <c r="F26" i="38"/>
  <c r="F27" i="38"/>
  <c r="F28" i="38"/>
  <c r="F29" i="38"/>
  <c r="F30" i="38"/>
  <c r="F31" i="38"/>
  <c r="F32" i="38"/>
  <c r="F33" i="38"/>
  <c r="F34" i="38"/>
  <c r="F35" i="38"/>
  <c r="F36" i="38"/>
  <c r="F37" i="38"/>
  <c r="F38" i="38"/>
  <c r="F39" i="38"/>
  <c r="F40" i="38"/>
  <c r="F41" i="38"/>
  <c r="F42" i="38"/>
  <c r="F43" i="38"/>
  <c r="F44" i="38"/>
  <c r="F45" i="38"/>
  <c r="F46" i="38"/>
  <c r="F47" i="38"/>
  <c r="F48" i="38"/>
  <c r="F49" i="38"/>
  <c r="F50" i="38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3" i="38"/>
  <c r="C5" i="121" l="1"/>
  <c r="D5" i="121"/>
  <c r="I5" i="121" s="1"/>
  <c r="E5" i="121"/>
  <c r="F5" i="121"/>
  <c r="G5" i="121"/>
  <c r="H5" i="121"/>
  <c r="C6" i="121"/>
  <c r="I6" i="121" s="1"/>
  <c r="D6" i="121"/>
  <c r="E6" i="121"/>
  <c r="F6" i="121"/>
  <c r="G6" i="121"/>
  <c r="H6" i="121"/>
  <c r="C7" i="121"/>
  <c r="D7" i="121"/>
  <c r="I7" i="121" s="1"/>
  <c r="E7" i="121"/>
  <c r="F7" i="121"/>
  <c r="G7" i="121"/>
  <c r="H7" i="121"/>
  <c r="C8" i="121"/>
  <c r="I8" i="121" s="1"/>
  <c r="D8" i="121"/>
  <c r="E8" i="121"/>
  <c r="F8" i="121"/>
  <c r="G8" i="121"/>
  <c r="H8" i="121"/>
  <c r="C9" i="121"/>
  <c r="I9" i="121" s="1"/>
  <c r="D9" i="121"/>
  <c r="E9" i="121"/>
  <c r="F9" i="121"/>
  <c r="G9" i="121"/>
  <c r="H9" i="121"/>
  <c r="C10" i="121"/>
  <c r="D10" i="121"/>
  <c r="I10" i="121" s="1"/>
  <c r="E10" i="121"/>
  <c r="F10" i="121"/>
  <c r="G10" i="121"/>
  <c r="H10" i="121"/>
  <c r="C11" i="121"/>
  <c r="I11" i="121" s="1"/>
  <c r="D11" i="121"/>
  <c r="E11" i="121"/>
  <c r="F11" i="121"/>
  <c r="G11" i="121"/>
  <c r="H11" i="121"/>
  <c r="C12" i="121"/>
  <c r="D12" i="121"/>
  <c r="E12" i="121"/>
  <c r="F12" i="121"/>
  <c r="G12" i="121"/>
  <c r="H12" i="121"/>
  <c r="I12" i="121"/>
  <c r="C13" i="121"/>
  <c r="D13" i="121"/>
  <c r="I13" i="121" s="1"/>
  <c r="E13" i="121"/>
  <c r="F13" i="121"/>
  <c r="G13" i="121"/>
  <c r="H13" i="121"/>
  <c r="C14" i="121"/>
  <c r="I14" i="121" s="1"/>
  <c r="D14" i="121"/>
  <c r="E14" i="121"/>
  <c r="F14" i="121"/>
  <c r="G14" i="121"/>
  <c r="H14" i="121"/>
  <c r="C15" i="121"/>
  <c r="D15" i="121"/>
  <c r="I15" i="121" s="1"/>
  <c r="E15" i="121"/>
  <c r="F15" i="121"/>
  <c r="G15" i="121"/>
  <c r="H15" i="121"/>
  <c r="C16" i="121"/>
  <c r="I16" i="121" s="1"/>
  <c r="D16" i="121"/>
  <c r="E16" i="121"/>
  <c r="F16" i="121"/>
  <c r="G16" i="121"/>
  <c r="H16" i="121"/>
  <c r="C17" i="121"/>
  <c r="I17" i="121" s="1"/>
  <c r="D17" i="121"/>
  <c r="E17" i="121"/>
  <c r="F17" i="121"/>
  <c r="G17" i="121"/>
  <c r="H17" i="121"/>
  <c r="C18" i="121"/>
  <c r="D18" i="121"/>
  <c r="I18" i="121" s="1"/>
  <c r="E18" i="121"/>
  <c r="F18" i="121"/>
  <c r="G18" i="121"/>
  <c r="H18" i="121"/>
  <c r="C19" i="121"/>
  <c r="D19" i="121"/>
  <c r="E19" i="121"/>
  <c r="I19" i="121" s="1"/>
  <c r="F19" i="121"/>
  <c r="G19" i="121"/>
  <c r="H19" i="121"/>
  <c r="C20" i="121"/>
  <c r="D20" i="121"/>
  <c r="E20" i="121"/>
  <c r="F20" i="121"/>
  <c r="G20" i="121"/>
  <c r="H20" i="121"/>
  <c r="I20" i="121"/>
  <c r="C21" i="121"/>
  <c r="D21" i="121"/>
  <c r="I21" i="121" s="1"/>
  <c r="E21" i="121"/>
  <c r="F21" i="121"/>
  <c r="G21" i="121"/>
  <c r="H21" i="121"/>
  <c r="C22" i="121"/>
  <c r="I22" i="121" s="1"/>
  <c r="D22" i="121"/>
  <c r="E22" i="121"/>
  <c r="F22" i="121"/>
  <c r="G22" i="121"/>
  <c r="H22" i="121"/>
  <c r="C23" i="121"/>
  <c r="D23" i="121"/>
  <c r="I23" i="121" s="1"/>
  <c r="E23" i="121"/>
  <c r="F23" i="121"/>
  <c r="G23" i="121"/>
  <c r="H23" i="121"/>
  <c r="C24" i="121"/>
  <c r="I24" i="121" s="1"/>
  <c r="D24" i="121"/>
  <c r="E24" i="121"/>
  <c r="F24" i="121"/>
  <c r="G24" i="121"/>
  <c r="H24" i="121"/>
  <c r="C25" i="121"/>
  <c r="I25" i="121" s="1"/>
  <c r="D25" i="121"/>
  <c r="E25" i="121"/>
  <c r="F25" i="121"/>
  <c r="G25" i="121"/>
  <c r="H25" i="121"/>
  <c r="C26" i="121"/>
  <c r="D26" i="121"/>
  <c r="I26" i="121" s="1"/>
  <c r="E26" i="121"/>
  <c r="F26" i="121"/>
  <c r="G26" i="121"/>
  <c r="H26" i="121"/>
  <c r="C27" i="121"/>
  <c r="D27" i="121"/>
  <c r="E27" i="121"/>
  <c r="I27" i="121" s="1"/>
  <c r="F27" i="121"/>
  <c r="G27" i="121"/>
  <c r="H27" i="121"/>
  <c r="C28" i="121"/>
  <c r="D28" i="121"/>
  <c r="E28" i="121"/>
  <c r="F28" i="121"/>
  <c r="G28" i="121"/>
  <c r="H28" i="121"/>
  <c r="I28" i="121"/>
  <c r="C29" i="121"/>
  <c r="I29" i="121" s="1"/>
  <c r="D29" i="121"/>
  <c r="E29" i="121"/>
  <c r="F29" i="121"/>
  <c r="G29" i="121"/>
  <c r="H29" i="121"/>
  <c r="C30" i="121"/>
  <c r="I30" i="121" s="1"/>
  <c r="D30" i="121"/>
  <c r="E30" i="121"/>
  <c r="F30" i="121"/>
  <c r="G30" i="121"/>
  <c r="H30" i="121"/>
  <c r="C31" i="121"/>
  <c r="D31" i="121"/>
  <c r="I31" i="121" s="1"/>
  <c r="E31" i="121"/>
  <c r="F31" i="121"/>
  <c r="G31" i="121"/>
  <c r="H31" i="121"/>
  <c r="C32" i="121"/>
  <c r="I32" i="121" s="1"/>
  <c r="D32" i="121"/>
  <c r="E32" i="121"/>
  <c r="F32" i="121"/>
  <c r="G32" i="121"/>
  <c r="H32" i="121"/>
  <c r="C33" i="121"/>
  <c r="I33" i="121" s="1"/>
  <c r="D33" i="121"/>
  <c r="E33" i="121"/>
  <c r="F33" i="121"/>
  <c r="G33" i="121"/>
  <c r="H33" i="121"/>
  <c r="C34" i="121"/>
  <c r="D34" i="121"/>
  <c r="I34" i="121" s="1"/>
  <c r="E34" i="121"/>
  <c r="F34" i="121"/>
  <c r="G34" i="121"/>
  <c r="H34" i="121"/>
  <c r="C35" i="121"/>
  <c r="D35" i="121"/>
  <c r="E35" i="121"/>
  <c r="I35" i="121" s="1"/>
  <c r="F35" i="121"/>
  <c r="G35" i="121"/>
  <c r="H35" i="121"/>
  <c r="C36" i="121"/>
  <c r="D36" i="121"/>
  <c r="E36" i="121"/>
  <c r="F36" i="121"/>
  <c r="G36" i="121"/>
  <c r="H36" i="121"/>
  <c r="I36" i="121"/>
  <c r="C37" i="121"/>
  <c r="I37" i="121" s="1"/>
  <c r="D37" i="121"/>
  <c r="E37" i="121"/>
  <c r="F37" i="121"/>
  <c r="G37" i="121"/>
  <c r="H37" i="121"/>
  <c r="C38" i="121"/>
  <c r="I38" i="121" s="1"/>
  <c r="D38" i="121"/>
  <c r="E38" i="121"/>
  <c r="F38" i="121"/>
  <c r="G38" i="121"/>
  <c r="H38" i="121"/>
  <c r="C39" i="121"/>
  <c r="I39" i="121" s="1"/>
  <c r="D39" i="121"/>
  <c r="E39" i="121"/>
  <c r="F39" i="121"/>
  <c r="G39" i="121"/>
  <c r="H39" i="121"/>
  <c r="C40" i="121"/>
  <c r="I40" i="121" s="1"/>
  <c r="D40" i="121"/>
  <c r="E40" i="121"/>
  <c r="F40" i="121"/>
  <c r="G40" i="121"/>
  <c r="H40" i="121"/>
  <c r="C41" i="121"/>
  <c r="I41" i="121" s="1"/>
  <c r="D41" i="121"/>
  <c r="E41" i="121"/>
  <c r="F41" i="121"/>
  <c r="G41" i="121"/>
  <c r="H41" i="121"/>
  <c r="C42" i="121"/>
  <c r="D42" i="121"/>
  <c r="I42" i="121" s="1"/>
  <c r="E42" i="121"/>
  <c r="F42" i="121"/>
  <c r="G42" i="121"/>
  <c r="H42" i="121"/>
  <c r="C43" i="121"/>
  <c r="D43" i="121"/>
  <c r="E43" i="121"/>
  <c r="I43" i="121" s="1"/>
  <c r="F43" i="121"/>
  <c r="G43" i="121"/>
  <c r="H43" i="121"/>
  <c r="C44" i="121"/>
  <c r="D44" i="121"/>
  <c r="E44" i="121"/>
  <c r="F44" i="121"/>
  <c r="G44" i="121"/>
  <c r="H44" i="121"/>
  <c r="I44" i="121"/>
  <c r="C45" i="121"/>
  <c r="D45" i="121"/>
  <c r="E45" i="121"/>
  <c r="F45" i="121"/>
  <c r="G45" i="121"/>
  <c r="H45" i="121"/>
  <c r="I45" i="121" s="1"/>
  <c r="C46" i="121"/>
  <c r="I46" i="121" s="1"/>
  <c r="D46" i="121"/>
  <c r="E46" i="121"/>
  <c r="F46" i="121"/>
  <c r="G46" i="121"/>
  <c r="H46" i="121"/>
  <c r="C47" i="121"/>
  <c r="I47" i="121" s="1"/>
  <c r="D47" i="121"/>
  <c r="E47" i="121"/>
  <c r="F47" i="121"/>
  <c r="G47" i="121"/>
  <c r="H47" i="121"/>
  <c r="C48" i="121"/>
  <c r="I48" i="121" s="1"/>
  <c r="D48" i="121"/>
  <c r="E48" i="121"/>
  <c r="F48" i="121"/>
  <c r="G48" i="121"/>
  <c r="H48" i="121"/>
  <c r="C49" i="121"/>
  <c r="I49" i="121" s="1"/>
  <c r="D49" i="121"/>
  <c r="E49" i="121"/>
  <c r="F49" i="121"/>
  <c r="G49" i="121"/>
  <c r="H49" i="121"/>
  <c r="C50" i="121"/>
  <c r="D50" i="121"/>
  <c r="I50" i="121" s="1"/>
  <c r="E50" i="121"/>
  <c r="F50" i="121"/>
  <c r="G50" i="121"/>
  <c r="H50" i="121"/>
  <c r="C51" i="121"/>
  <c r="D51" i="121"/>
  <c r="E51" i="121"/>
  <c r="I51" i="121" s="1"/>
  <c r="F51" i="121"/>
  <c r="G51" i="121"/>
  <c r="H51" i="121"/>
  <c r="C52" i="121"/>
  <c r="D52" i="121"/>
  <c r="E52" i="121"/>
  <c r="F52" i="121"/>
  <c r="G52" i="121"/>
  <c r="H52" i="121"/>
  <c r="I52" i="121"/>
  <c r="C53" i="121"/>
  <c r="D53" i="121"/>
  <c r="E53" i="121"/>
  <c r="F53" i="121"/>
  <c r="G53" i="121"/>
  <c r="H53" i="121"/>
  <c r="I53" i="121" s="1"/>
  <c r="C54" i="121"/>
  <c r="I54" i="121" s="1"/>
  <c r="D54" i="121"/>
  <c r="E54" i="121"/>
  <c r="F54" i="121"/>
  <c r="G54" i="121"/>
  <c r="H54" i="121"/>
  <c r="C55" i="121"/>
  <c r="I55" i="121" s="1"/>
  <c r="D55" i="121"/>
  <c r="E55" i="121"/>
  <c r="F55" i="121"/>
  <c r="G55" i="121"/>
  <c r="H55" i="121"/>
  <c r="C56" i="121"/>
  <c r="I56" i="121" s="1"/>
  <c r="D56" i="121"/>
  <c r="E56" i="121"/>
  <c r="F56" i="121"/>
  <c r="G56" i="121"/>
  <c r="H56" i="121"/>
  <c r="C57" i="121"/>
  <c r="I57" i="121" s="1"/>
  <c r="D57" i="121"/>
  <c r="E57" i="121"/>
  <c r="F57" i="121"/>
  <c r="G57" i="121"/>
  <c r="H57" i="121"/>
  <c r="C58" i="121"/>
  <c r="D58" i="121"/>
  <c r="I58" i="121" s="1"/>
  <c r="E58" i="121"/>
  <c r="F58" i="121"/>
  <c r="G58" i="121"/>
  <c r="H58" i="121"/>
  <c r="C59" i="121"/>
  <c r="D59" i="121"/>
  <c r="E59" i="121"/>
  <c r="I59" i="121" s="1"/>
  <c r="F59" i="121"/>
  <c r="G59" i="121"/>
  <c r="H59" i="121"/>
  <c r="C60" i="121"/>
  <c r="D60" i="121"/>
  <c r="E60" i="121"/>
  <c r="F60" i="121"/>
  <c r="G60" i="121"/>
  <c r="H60" i="121"/>
  <c r="I60" i="121"/>
  <c r="C61" i="121"/>
  <c r="D61" i="121"/>
  <c r="E61" i="121"/>
  <c r="F61" i="121"/>
  <c r="G61" i="121"/>
  <c r="H61" i="121"/>
  <c r="I61" i="121" s="1"/>
  <c r="C62" i="121"/>
  <c r="I62" i="121" s="1"/>
  <c r="D62" i="121"/>
  <c r="E62" i="121"/>
  <c r="F62" i="121"/>
  <c r="G62" i="121"/>
  <c r="H62" i="121"/>
  <c r="C63" i="121"/>
  <c r="I63" i="121" s="1"/>
  <c r="D63" i="121"/>
  <c r="E63" i="121"/>
  <c r="F63" i="121"/>
  <c r="G63" i="121"/>
  <c r="H63" i="121"/>
  <c r="C64" i="121"/>
  <c r="I64" i="121" s="1"/>
  <c r="D64" i="121"/>
  <c r="E64" i="121"/>
  <c r="F64" i="121"/>
  <c r="G64" i="121"/>
  <c r="H64" i="121"/>
  <c r="C65" i="121"/>
  <c r="I65" i="121" s="1"/>
  <c r="D65" i="121"/>
  <c r="E65" i="121"/>
  <c r="F65" i="121"/>
  <c r="G65" i="121"/>
  <c r="H65" i="121"/>
  <c r="C66" i="121"/>
  <c r="D66" i="121"/>
  <c r="I66" i="121" s="1"/>
  <c r="E66" i="121"/>
  <c r="F66" i="121"/>
  <c r="G66" i="121"/>
  <c r="H66" i="121"/>
  <c r="C67" i="121"/>
  <c r="D67" i="121"/>
  <c r="E67" i="121"/>
  <c r="I67" i="121" s="1"/>
  <c r="F67" i="121"/>
  <c r="G67" i="121"/>
  <c r="H67" i="121"/>
  <c r="C68" i="121"/>
  <c r="D68" i="121"/>
  <c r="E68" i="121"/>
  <c r="F68" i="121"/>
  <c r="G68" i="121"/>
  <c r="H68" i="121"/>
  <c r="I68" i="121"/>
  <c r="C69" i="121"/>
  <c r="D69" i="121"/>
  <c r="E69" i="121"/>
  <c r="F69" i="121"/>
  <c r="G69" i="121"/>
  <c r="H69" i="121"/>
  <c r="I69" i="121" s="1"/>
  <c r="C70" i="121"/>
  <c r="I70" i="121" s="1"/>
  <c r="D70" i="121"/>
  <c r="E70" i="121"/>
  <c r="F70" i="121"/>
  <c r="G70" i="121"/>
  <c r="H70" i="121"/>
  <c r="C71" i="121"/>
  <c r="I71" i="121" s="1"/>
  <c r="D71" i="121"/>
  <c r="E71" i="121"/>
  <c r="F71" i="121"/>
  <c r="G71" i="121"/>
  <c r="H71" i="121"/>
  <c r="C72" i="121"/>
  <c r="I72" i="121" s="1"/>
  <c r="D72" i="121"/>
  <c r="E72" i="121"/>
  <c r="F72" i="121"/>
  <c r="G72" i="121"/>
  <c r="H72" i="121"/>
  <c r="C73" i="121"/>
  <c r="I73" i="121" s="1"/>
  <c r="D73" i="121"/>
  <c r="E73" i="121"/>
  <c r="F73" i="121"/>
  <c r="G73" i="121"/>
  <c r="H73" i="121"/>
  <c r="C74" i="121"/>
  <c r="D74" i="121"/>
  <c r="I74" i="121" s="1"/>
  <c r="E74" i="121"/>
  <c r="F74" i="121"/>
  <c r="G74" i="121"/>
  <c r="H74" i="121"/>
  <c r="C75" i="121"/>
  <c r="D75" i="121"/>
  <c r="E75" i="121"/>
  <c r="I75" i="121" s="1"/>
  <c r="F75" i="121"/>
  <c r="G75" i="121"/>
  <c r="H75" i="121"/>
  <c r="C76" i="121"/>
  <c r="D76" i="121"/>
  <c r="E76" i="121"/>
  <c r="F76" i="121"/>
  <c r="G76" i="121"/>
  <c r="H76" i="121"/>
  <c r="I76" i="121"/>
  <c r="C77" i="121"/>
  <c r="D77" i="121"/>
  <c r="E77" i="121"/>
  <c r="F77" i="121"/>
  <c r="G77" i="121"/>
  <c r="H77" i="121"/>
  <c r="I77" i="121"/>
  <c r="C78" i="121"/>
  <c r="I78" i="121" s="1"/>
  <c r="D78" i="121"/>
  <c r="E78" i="121"/>
  <c r="F78" i="121"/>
  <c r="G78" i="121"/>
  <c r="H78" i="121"/>
  <c r="C79" i="121"/>
  <c r="I79" i="121" s="1"/>
  <c r="D79" i="121"/>
  <c r="E79" i="121"/>
  <c r="F79" i="121"/>
  <c r="G79" i="121"/>
  <c r="H79" i="121"/>
  <c r="C80" i="121"/>
  <c r="I80" i="121" s="1"/>
  <c r="D80" i="121"/>
  <c r="E80" i="121"/>
  <c r="F80" i="121"/>
  <c r="G80" i="121"/>
  <c r="H80" i="121"/>
  <c r="C81" i="121"/>
  <c r="I81" i="121" s="1"/>
  <c r="D81" i="121"/>
  <c r="E81" i="121"/>
  <c r="F81" i="121"/>
  <c r="G81" i="121"/>
  <c r="H81" i="121"/>
  <c r="C82" i="121"/>
  <c r="D82" i="121"/>
  <c r="I82" i="121" s="1"/>
  <c r="E82" i="121"/>
  <c r="F82" i="121"/>
  <c r="G82" i="121"/>
  <c r="H82" i="121"/>
  <c r="C83" i="121"/>
  <c r="D83" i="121"/>
  <c r="E83" i="121"/>
  <c r="I83" i="121" s="1"/>
  <c r="F83" i="121"/>
  <c r="G83" i="121"/>
  <c r="H83" i="121"/>
  <c r="C84" i="121"/>
  <c r="D84" i="121"/>
  <c r="E84" i="121"/>
  <c r="F84" i="121"/>
  <c r="G84" i="121"/>
  <c r="H84" i="121"/>
  <c r="I84" i="121"/>
  <c r="C85" i="121"/>
  <c r="D85" i="121"/>
  <c r="E85" i="121"/>
  <c r="F85" i="121"/>
  <c r="G85" i="121"/>
  <c r="H85" i="121"/>
  <c r="I85" i="121"/>
  <c r="C86" i="121"/>
  <c r="I86" i="121" s="1"/>
  <c r="D86" i="121"/>
  <c r="E86" i="121"/>
  <c r="F86" i="121"/>
  <c r="G86" i="121"/>
  <c r="H86" i="121"/>
  <c r="C87" i="121"/>
  <c r="I87" i="121" s="1"/>
  <c r="D87" i="121"/>
  <c r="E87" i="121"/>
  <c r="F87" i="121"/>
  <c r="G87" i="121"/>
  <c r="H87" i="121"/>
  <c r="C88" i="121"/>
  <c r="I88" i="121" s="1"/>
  <c r="D88" i="121"/>
  <c r="E88" i="121"/>
  <c r="F88" i="121"/>
  <c r="G88" i="121"/>
  <c r="H88" i="121"/>
  <c r="C89" i="121"/>
  <c r="I89" i="121" s="1"/>
  <c r="D89" i="121"/>
  <c r="E89" i="121"/>
  <c r="F89" i="121"/>
  <c r="G89" i="121"/>
  <c r="H89" i="121"/>
  <c r="C90" i="121"/>
  <c r="D90" i="121"/>
  <c r="I90" i="121" s="1"/>
  <c r="E90" i="121"/>
  <c r="F90" i="121"/>
  <c r="G90" i="121"/>
  <c r="H90" i="121"/>
  <c r="C91" i="121"/>
  <c r="D91" i="121"/>
  <c r="E91" i="121"/>
  <c r="I91" i="121" s="1"/>
  <c r="F91" i="121"/>
  <c r="G91" i="121"/>
  <c r="H91" i="121"/>
  <c r="C92" i="121"/>
  <c r="D92" i="121"/>
  <c r="E92" i="121"/>
  <c r="F92" i="121"/>
  <c r="G92" i="121"/>
  <c r="H92" i="121"/>
  <c r="I92" i="121"/>
  <c r="C93" i="121"/>
  <c r="D93" i="121"/>
  <c r="E93" i="121"/>
  <c r="F93" i="121"/>
  <c r="G93" i="121"/>
  <c r="H93" i="121"/>
  <c r="I93" i="121"/>
  <c r="C94" i="121"/>
  <c r="I94" i="121" s="1"/>
  <c r="D94" i="121"/>
  <c r="E94" i="121"/>
  <c r="F94" i="121"/>
  <c r="G94" i="121"/>
  <c r="H94" i="121"/>
  <c r="C95" i="121"/>
  <c r="I95" i="121" s="1"/>
  <c r="D95" i="121"/>
  <c r="E95" i="121"/>
  <c r="F95" i="121"/>
  <c r="G95" i="121"/>
  <c r="H95" i="121"/>
  <c r="C96" i="121"/>
  <c r="I96" i="121" s="1"/>
  <c r="D96" i="121"/>
  <c r="E96" i="121"/>
  <c r="F96" i="121"/>
  <c r="G96" i="121"/>
  <c r="H96" i="121"/>
  <c r="C97" i="121"/>
  <c r="I97" i="121" s="1"/>
  <c r="D97" i="121"/>
  <c r="E97" i="121"/>
  <c r="F97" i="121"/>
  <c r="G97" i="121"/>
  <c r="H97" i="121"/>
  <c r="C98" i="121"/>
  <c r="D98" i="121"/>
  <c r="I98" i="121" s="1"/>
  <c r="E98" i="121"/>
  <c r="F98" i="121"/>
  <c r="G98" i="121"/>
  <c r="H98" i="121"/>
  <c r="C99" i="121"/>
  <c r="D99" i="121"/>
  <c r="E99" i="121"/>
  <c r="I99" i="121" s="1"/>
  <c r="F99" i="121"/>
  <c r="G99" i="121"/>
  <c r="H99" i="121"/>
  <c r="C100" i="121"/>
  <c r="D100" i="121"/>
  <c r="E100" i="121"/>
  <c r="F100" i="121"/>
  <c r="G100" i="121"/>
  <c r="H100" i="121"/>
  <c r="I100" i="121"/>
  <c r="C101" i="121"/>
  <c r="D101" i="121"/>
  <c r="E101" i="121"/>
  <c r="F101" i="121"/>
  <c r="G101" i="121"/>
  <c r="H101" i="121"/>
  <c r="I101" i="121"/>
  <c r="C102" i="121"/>
  <c r="I102" i="121" s="1"/>
  <c r="D102" i="121"/>
  <c r="E102" i="121"/>
  <c r="F102" i="121"/>
  <c r="G102" i="121"/>
  <c r="H102" i="121"/>
  <c r="C103" i="121"/>
  <c r="I103" i="121" s="1"/>
  <c r="D103" i="121"/>
  <c r="E103" i="121"/>
  <c r="F103" i="121"/>
  <c r="G103" i="121"/>
  <c r="H103" i="121"/>
  <c r="C104" i="121"/>
  <c r="I104" i="121" s="1"/>
  <c r="D104" i="121"/>
  <c r="E104" i="121"/>
  <c r="F104" i="121"/>
  <c r="G104" i="121"/>
  <c r="H104" i="121"/>
  <c r="C105" i="121"/>
  <c r="I105" i="121" s="1"/>
  <c r="D105" i="121"/>
  <c r="E105" i="121"/>
  <c r="F105" i="121"/>
  <c r="G105" i="121"/>
  <c r="H105" i="121"/>
  <c r="C106" i="121"/>
  <c r="D106" i="121"/>
  <c r="I106" i="121" s="1"/>
  <c r="E106" i="121"/>
  <c r="F106" i="121"/>
  <c r="G106" i="121"/>
  <c r="H106" i="121"/>
  <c r="C107" i="121"/>
  <c r="D107" i="121"/>
  <c r="E107" i="121"/>
  <c r="I107" i="121" s="1"/>
  <c r="F107" i="121"/>
  <c r="G107" i="121"/>
  <c r="H107" i="121"/>
  <c r="C108" i="121"/>
  <c r="D108" i="121"/>
  <c r="E108" i="121"/>
  <c r="F108" i="121"/>
  <c r="G108" i="121"/>
  <c r="H108" i="121"/>
  <c r="I108" i="121"/>
  <c r="C109" i="121"/>
  <c r="D109" i="121"/>
  <c r="E109" i="121"/>
  <c r="F109" i="121"/>
  <c r="G109" i="121"/>
  <c r="H109" i="121"/>
  <c r="I109" i="121"/>
  <c r="C110" i="121"/>
  <c r="I110" i="121" s="1"/>
  <c r="D110" i="121"/>
  <c r="E110" i="121"/>
  <c r="F110" i="121"/>
  <c r="G110" i="121"/>
  <c r="H110" i="121"/>
  <c r="C111" i="121"/>
  <c r="I111" i="121" s="1"/>
  <c r="D111" i="121"/>
  <c r="E111" i="121"/>
  <c r="F111" i="121"/>
  <c r="G111" i="121"/>
  <c r="H111" i="121"/>
  <c r="C112" i="121"/>
  <c r="I112" i="121" s="1"/>
  <c r="D112" i="121"/>
  <c r="E112" i="121"/>
  <c r="F112" i="121"/>
  <c r="G112" i="121"/>
  <c r="H112" i="121"/>
  <c r="I4" i="121"/>
  <c r="H4" i="121"/>
  <c r="G4" i="121"/>
  <c r="F4" i="121"/>
  <c r="E4" i="121"/>
  <c r="F4" i="147"/>
  <c r="F5" i="147"/>
  <c r="F6" i="147"/>
  <c r="F7" i="147"/>
  <c r="F8" i="147"/>
  <c r="F9" i="147"/>
  <c r="F10" i="147"/>
  <c r="F11" i="147"/>
  <c r="F12" i="147"/>
  <c r="F13" i="147"/>
  <c r="F14" i="147"/>
  <c r="F15" i="147"/>
  <c r="F16" i="147"/>
  <c r="F17" i="147"/>
  <c r="F18" i="147"/>
  <c r="F19" i="147"/>
  <c r="F20" i="147"/>
  <c r="F21" i="147"/>
  <c r="F22" i="147"/>
  <c r="F3" i="147"/>
  <c r="K5" i="18"/>
  <c r="L5" i="18"/>
  <c r="K6" i="18"/>
  <c r="L6" i="18"/>
  <c r="K7" i="18"/>
  <c r="L7" i="18"/>
  <c r="K8" i="18"/>
  <c r="L8" i="18"/>
  <c r="K9" i="18"/>
  <c r="L9" i="18"/>
  <c r="K10" i="18"/>
  <c r="L10" i="18"/>
  <c r="K11" i="18"/>
  <c r="L11" i="18"/>
  <c r="K12" i="18"/>
  <c r="L12" i="18"/>
  <c r="K13" i="18"/>
  <c r="L13" i="18"/>
  <c r="K14" i="18"/>
  <c r="L14" i="18"/>
  <c r="K15" i="18"/>
  <c r="L15" i="18"/>
  <c r="K16" i="18"/>
  <c r="L16" i="18"/>
  <c r="K17" i="18"/>
  <c r="L17" i="18"/>
  <c r="K18" i="18"/>
  <c r="L18" i="18"/>
  <c r="K19" i="18"/>
  <c r="L19" i="18"/>
  <c r="K20" i="18"/>
  <c r="L20" i="18"/>
  <c r="K21" i="18"/>
  <c r="L21" i="18"/>
  <c r="K22" i="18"/>
  <c r="L22" i="18"/>
  <c r="K23" i="18"/>
  <c r="L23" i="18"/>
  <c r="K24" i="18"/>
  <c r="L24" i="18"/>
  <c r="K25" i="18"/>
  <c r="L25" i="18"/>
  <c r="K26" i="18"/>
  <c r="L26" i="18"/>
  <c r="K27" i="18"/>
  <c r="L27" i="18"/>
  <c r="K28" i="18"/>
  <c r="L28" i="18"/>
  <c r="K29" i="18"/>
  <c r="L29" i="18"/>
  <c r="K30" i="18"/>
  <c r="L30" i="18"/>
  <c r="K31" i="18"/>
  <c r="L31" i="18"/>
  <c r="K32" i="18"/>
  <c r="L32" i="18"/>
  <c r="K33" i="18"/>
  <c r="L33" i="18"/>
  <c r="K34" i="18"/>
  <c r="L34" i="18"/>
  <c r="K35" i="18"/>
  <c r="L35" i="18"/>
  <c r="K36" i="18"/>
  <c r="L36" i="18"/>
  <c r="K37" i="18"/>
  <c r="L37" i="18"/>
  <c r="K38" i="18"/>
  <c r="L38" i="18"/>
  <c r="K39" i="18"/>
  <c r="L39" i="18"/>
  <c r="K40" i="18"/>
  <c r="L40" i="18"/>
  <c r="K41" i="18"/>
  <c r="L41" i="18"/>
  <c r="K42" i="18"/>
  <c r="L42" i="18"/>
  <c r="K43" i="18"/>
  <c r="L43" i="18"/>
  <c r="K44" i="18"/>
  <c r="L44" i="18"/>
  <c r="K45" i="18"/>
  <c r="L45" i="18"/>
  <c r="K46" i="18"/>
  <c r="L46" i="18"/>
  <c r="K47" i="18"/>
  <c r="L47" i="18"/>
  <c r="K48" i="18"/>
  <c r="L48" i="18"/>
  <c r="K49" i="18"/>
  <c r="L49" i="18"/>
  <c r="K50" i="18"/>
  <c r="L50" i="18"/>
  <c r="K51" i="18"/>
  <c r="L51" i="18"/>
  <c r="K52" i="18"/>
  <c r="L52" i="18"/>
  <c r="K53" i="18"/>
  <c r="L53" i="18"/>
  <c r="K54" i="18"/>
  <c r="L54" i="18"/>
  <c r="K55" i="18"/>
  <c r="L55" i="18"/>
  <c r="K56" i="18"/>
  <c r="L56" i="18"/>
  <c r="K57" i="18"/>
  <c r="L57" i="18"/>
  <c r="K58" i="18"/>
  <c r="L58" i="18"/>
  <c r="K59" i="18"/>
  <c r="L59" i="18"/>
  <c r="K60" i="18"/>
  <c r="L60" i="18"/>
  <c r="K61" i="18"/>
  <c r="L61" i="18"/>
  <c r="K62" i="18"/>
  <c r="L62" i="18"/>
  <c r="K63" i="18"/>
  <c r="L63" i="18"/>
  <c r="K64" i="18"/>
  <c r="L64" i="18"/>
  <c r="K65" i="18"/>
  <c r="L65" i="18"/>
  <c r="K66" i="18"/>
  <c r="L66" i="18"/>
  <c r="K67" i="18"/>
  <c r="L67" i="18"/>
  <c r="K68" i="18"/>
  <c r="L68" i="18"/>
  <c r="K69" i="18"/>
  <c r="L69" i="18"/>
  <c r="K70" i="18"/>
  <c r="L70" i="18"/>
  <c r="K71" i="18"/>
  <c r="L71" i="18"/>
  <c r="K72" i="18"/>
  <c r="L72" i="18"/>
  <c r="K73" i="18"/>
  <c r="L73" i="18"/>
  <c r="K74" i="18"/>
  <c r="L74" i="18"/>
  <c r="K75" i="18"/>
  <c r="L75" i="18"/>
  <c r="K76" i="18"/>
  <c r="L76" i="18"/>
  <c r="K77" i="18"/>
  <c r="L77" i="18"/>
  <c r="K78" i="18"/>
  <c r="L78" i="18"/>
  <c r="K79" i="18"/>
  <c r="L79" i="18"/>
  <c r="K80" i="18"/>
  <c r="L80" i="18"/>
  <c r="K81" i="18"/>
  <c r="L81" i="18"/>
  <c r="K82" i="18"/>
  <c r="L82" i="18"/>
  <c r="K83" i="18"/>
  <c r="L83" i="18"/>
  <c r="K84" i="18"/>
  <c r="L84" i="18"/>
  <c r="K85" i="18"/>
  <c r="L85" i="18"/>
  <c r="K86" i="18"/>
  <c r="L86" i="18"/>
  <c r="K87" i="18"/>
  <c r="L87" i="18"/>
  <c r="K88" i="18"/>
  <c r="L88" i="18"/>
  <c r="K89" i="18"/>
  <c r="L89" i="18"/>
  <c r="K90" i="18"/>
  <c r="L90" i="18"/>
  <c r="K91" i="18"/>
  <c r="L91" i="18"/>
  <c r="K92" i="18"/>
  <c r="L92" i="18"/>
  <c r="K93" i="18"/>
  <c r="L93" i="18"/>
  <c r="K94" i="18"/>
  <c r="L94" i="18"/>
  <c r="K95" i="18"/>
  <c r="L95" i="18"/>
  <c r="K96" i="18"/>
  <c r="L96" i="18"/>
  <c r="K97" i="18"/>
  <c r="L97" i="18"/>
  <c r="K98" i="18"/>
  <c r="L98" i="18"/>
  <c r="K99" i="18"/>
  <c r="L99" i="18"/>
  <c r="K100" i="18"/>
  <c r="L100" i="18"/>
  <c r="K101" i="18"/>
  <c r="L101" i="18"/>
  <c r="K102" i="18"/>
  <c r="L102" i="18"/>
  <c r="K103" i="18"/>
  <c r="L103" i="18"/>
  <c r="K104" i="18"/>
  <c r="L104" i="18"/>
  <c r="K105" i="18"/>
  <c r="L105" i="18"/>
  <c r="K106" i="18"/>
  <c r="L106" i="18"/>
  <c r="K107" i="18"/>
  <c r="L107" i="18"/>
  <c r="K108" i="18"/>
  <c r="L108" i="18"/>
  <c r="K109" i="18"/>
  <c r="L109" i="18"/>
  <c r="K110" i="18"/>
  <c r="L110" i="18"/>
  <c r="K111" i="18"/>
  <c r="L111" i="18"/>
  <c r="K112" i="18"/>
  <c r="L112" i="18"/>
  <c r="K113" i="18"/>
  <c r="L113" i="18"/>
  <c r="K114" i="18"/>
  <c r="L114" i="18"/>
  <c r="K115" i="18"/>
  <c r="L115" i="18"/>
  <c r="K116" i="18"/>
  <c r="L116" i="18"/>
  <c r="K117" i="18"/>
  <c r="L117" i="18"/>
  <c r="K118" i="18"/>
  <c r="L118" i="18"/>
  <c r="K119" i="18"/>
  <c r="L119" i="18"/>
  <c r="K120" i="18"/>
  <c r="L120" i="18"/>
  <c r="K121" i="18"/>
  <c r="L121" i="18"/>
  <c r="K122" i="18"/>
  <c r="L122" i="18"/>
  <c r="K123" i="18"/>
  <c r="L123" i="18"/>
  <c r="K124" i="18"/>
  <c r="L124" i="18"/>
  <c r="K125" i="18"/>
  <c r="L125" i="18"/>
  <c r="K126" i="18"/>
  <c r="L126" i="18"/>
  <c r="K127" i="18"/>
  <c r="L127" i="18"/>
  <c r="K128" i="18"/>
  <c r="L128" i="18"/>
  <c r="K129" i="18"/>
  <c r="L129" i="18"/>
  <c r="K130" i="18"/>
  <c r="L130" i="18"/>
  <c r="K131" i="18"/>
  <c r="L131" i="18"/>
  <c r="K132" i="18"/>
  <c r="L132" i="18"/>
  <c r="K133" i="18"/>
  <c r="L133" i="18"/>
  <c r="K134" i="18"/>
  <c r="L134" i="18"/>
  <c r="K135" i="18"/>
  <c r="L135" i="18"/>
  <c r="K136" i="18"/>
  <c r="L136" i="18"/>
  <c r="K137" i="18"/>
  <c r="L137" i="18"/>
  <c r="K138" i="18"/>
  <c r="L138" i="18"/>
  <c r="K139" i="18"/>
  <c r="L139" i="18"/>
  <c r="K140" i="18"/>
  <c r="L140" i="18"/>
  <c r="K141" i="18"/>
  <c r="L141" i="18"/>
  <c r="K142" i="18"/>
  <c r="L142" i="18"/>
  <c r="K143" i="18"/>
  <c r="L143" i="18"/>
  <c r="K144" i="18"/>
  <c r="L144" i="18"/>
  <c r="K145" i="18"/>
  <c r="L145" i="18"/>
  <c r="K146" i="18"/>
  <c r="L146" i="18"/>
  <c r="K147" i="18"/>
  <c r="L147" i="18"/>
  <c r="L4" i="18"/>
  <c r="K4" i="18"/>
  <c r="H19" i="17"/>
  <c r="I19" i="17" s="1"/>
  <c r="G19" i="17"/>
  <c r="F19" i="17"/>
  <c r="E19" i="17"/>
  <c r="C19" i="17"/>
  <c r="I18" i="17"/>
  <c r="I17" i="17"/>
  <c r="I16" i="17"/>
  <c r="I15" i="17"/>
  <c r="I9" i="17"/>
  <c r="I8" i="17"/>
  <c r="I7" i="17"/>
  <c r="I6" i="17"/>
  <c r="I5" i="17"/>
  <c r="I4" i="17"/>
  <c r="J4" i="186"/>
  <c r="J5" i="186"/>
  <c r="J6" i="186"/>
  <c r="J7" i="186"/>
  <c r="J8" i="186"/>
  <c r="J9" i="186"/>
  <c r="J10" i="186"/>
  <c r="J11" i="186"/>
  <c r="J12" i="186"/>
  <c r="J13" i="186"/>
  <c r="J14" i="186"/>
  <c r="J15" i="186"/>
  <c r="J16" i="186"/>
  <c r="J17" i="186"/>
  <c r="J18" i="186"/>
  <c r="J19" i="186"/>
  <c r="J20" i="186"/>
  <c r="J21" i="186"/>
  <c r="J22" i="186"/>
  <c r="J23" i="186"/>
  <c r="J24" i="186"/>
  <c r="J25" i="186"/>
  <c r="J26" i="186"/>
  <c r="J27" i="186"/>
  <c r="J28" i="186"/>
  <c r="J29" i="186"/>
  <c r="J30" i="186"/>
  <c r="J31" i="186"/>
  <c r="J32" i="186"/>
  <c r="J33" i="186"/>
  <c r="J34" i="186"/>
  <c r="J35" i="186"/>
  <c r="J36" i="186"/>
  <c r="J37" i="186"/>
  <c r="J38" i="186"/>
  <c r="J39" i="186"/>
  <c r="J40" i="186"/>
  <c r="J41" i="186"/>
  <c r="J42" i="186"/>
  <c r="J43" i="186"/>
  <c r="J44" i="186"/>
  <c r="J45" i="186"/>
  <c r="J46" i="186"/>
  <c r="J47" i="186"/>
  <c r="J48" i="186"/>
  <c r="J49" i="186"/>
  <c r="J50" i="186"/>
  <c r="J51" i="186"/>
  <c r="J52" i="186"/>
  <c r="J53" i="186"/>
  <c r="J54" i="186"/>
  <c r="J55" i="186"/>
  <c r="J56" i="186"/>
  <c r="J57" i="186"/>
  <c r="J58" i="186"/>
  <c r="J59" i="186"/>
  <c r="J60" i="186"/>
  <c r="J61" i="186"/>
  <c r="J62" i="186"/>
  <c r="J63" i="186"/>
  <c r="J64" i="186"/>
  <c r="J65" i="186"/>
  <c r="J66" i="186"/>
  <c r="J67" i="186"/>
  <c r="J68" i="186"/>
  <c r="J69" i="186"/>
  <c r="J70" i="186"/>
  <c r="J71" i="186"/>
  <c r="J72" i="186"/>
  <c r="J73" i="186"/>
  <c r="J74" i="186"/>
  <c r="J75" i="186"/>
  <c r="J76" i="186"/>
  <c r="J77" i="186"/>
  <c r="J78" i="186"/>
  <c r="J79" i="186"/>
  <c r="J80" i="186"/>
  <c r="J81" i="186"/>
  <c r="J82" i="186"/>
  <c r="J83" i="186"/>
  <c r="J84" i="186"/>
  <c r="J85" i="186"/>
  <c r="J86" i="186"/>
  <c r="J87" i="186"/>
  <c r="J88" i="186"/>
  <c r="J89" i="186"/>
  <c r="J90" i="186"/>
  <c r="J3" i="186"/>
  <c r="E4" i="186"/>
  <c r="E5" i="186"/>
  <c r="E6" i="186"/>
  <c r="E7" i="186"/>
  <c r="E8" i="186"/>
  <c r="E9" i="186"/>
  <c r="E10" i="186"/>
  <c r="E11" i="186"/>
  <c r="E12" i="186"/>
  <c r="E13" i="186"/>
  <c r="E14" i="186"/>
  <c r="E15" i="186"/>
  <c r="E16" i="186"/>
  <c r="E17" i="186"/>
  <c r="E18" i="186"/>
  <c r="E19" i="186"/>
  <c r="E20" i="186"/>
  <c r="E21" i="186"/>
  <c r="E22" i="186"/>
  <c r="E23" i="186"/>
  <c r="E24" i="186"/>
  <c r="E25" i="186"/>
  <c r="E26" i="186"/>
  <c r="E27" i="186"/>
  <c r="E28" i="186"/>
  <c r="E29" i="186"/>
  <c r="E30" i="186"/>
  <c r="E31" i="186"/>
  <c r="E32" i="186"/>
  <c r="E33" i="186"/>
  <c r="E34" i="186"/>
  <c r="E35" i="186"/>
  <c r="E36" i="186"/>
  <c r="E37" i="186"/>
  <c r="E38" i="186"/>
  <c r="E39" i="186"/>
  <c r="E40" i="186"/>
  <c r="E41" i="186"/>
  <c r="E42" i="186"/>
  <c r="E43" i="186"/>
  <c r="E44" i="186"/>
  <c r="E45" i="186"/>
  <c r="E46" i="186"/>
  <c r="E47" i="186"/>
  <c r="E48" i="186"/>
  <c r="E49" i="186"/>
  <c r="E50" i="186"/>
  <c r="E51" i="186"/>
  <c r="E52" i="186"/>
  <c r="E53" i="186"/>
  <c r="E54" i="186"/>
  <c r="E55" i="186"/>
  <c r="E56" i="186"/>
  <c r="E57" i="186"/>
  <c r="E58" i="186"/>
  <c r="E59" i="186"/>
  <c r="E60" i="186"/>
  <c r="E61" i="186"/>
  <c r="E62" i="186"/>
  <c r="E63" i="186"/>
  <c r="E64" i="186"/>
  <c r="E65" i="186"/>
  <c r="E66" i="186"/>
  <c r="E67" i="186"/>
  <c r="E68" i="186"/>
  <c r="E69" i="186"/>
  <c r="E70" i="186"/>
  <c r="E71" i="186"/>
  <c r="E72" i="186"/>
  <c r="E73" i="186"/>
  <c r="E74" i="186"/>
  <c r="E75" i="186"/>
  <c r="E76" i="186"/>
  <c r="E77" i="186"/>
  <c r="E78" i="186"/>
  <c r="E79" i="186"/>
  <c r="E80" i="186"/>
  <c r="E81" i="186"/>
  <c r="E82" i="186"/>
  <c r="E83" i="186"/>
  <c r="E84" i="186"/>
  <c r="E85" i="186"/>
  <c r="E86" i="186"/>
  <c r="E87" i="186"/>
  <c r="E88" i="186"/>
  <c r="E89" i="186"/>
  <c r="E90" i="186"/>
  <c r="E3" i="186"/>
  <c r="F52" i="3"/>
  <c r="F48" i="3"/>
  <c r="F45" i="3"/>
  <c r="F44" i="3"/>
  <c r="F43" i="3"/>
  <c r="F42" i="3"/>
  <c r="F41" i="3"/>
  <c r="F40" i="3"/>
  <c r="F39" i="3"/>
  <c r="F38" i="3"/>
  <c r="F35" i="3"/>
  <c r="F34" i="3"/>
  <c r="F32" i="3"/>
  <c r="F28" i="3"/>
  <c r="F18" i="3"/>
  <c r="F16" i="3"/>
  <c r="F10" i="3"/>
  <c r="F9" i="3"/>
  <c r="F165" i="4"/>
  <c r="F164" i="4"/>
  <c r="F159" i="4"/>
  <c r="F157" i="4"/>
  <c r="F156" i="4"/>
  <c r="F147" i="4"/>
  <c r="F146" i="4"/>
  <c r="F152" i="4"/>
  <c r="F151" i="4"/>
  <c r="F150" i="4"/>
  <c r="F149" i="4"/>
  <c r="F148" i="4"/>
  <c r="F145" i="4"/>
  <c r="F141" i="4"/>
  <c r="F140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1" i="4"/>
  <c r="F100" i="4"/>
  <c r="F99" i="4"/>
  <c r="F98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2" i="4"/>
  <c r="F80" i="4"/>
  <c r="F73" i="4"/>
  <c r="F72" i="4"/>
  <c r="F75" i="4"/>
  <c r="F74" i="4"/>
  <c r="F71" i="4"/>
  <c r="F70" i="4"/>
  <c r="F69" i="4"/>
  <c r="F68" i="4"/>
  <c r="F66" i="4"/>
  <c r="F65" i="4"/>
  <c r="F64" i="4"/>
  <c r="F62" i="4"/>
  <c r="F61" i="4"/>
  <c r="F60" i="4"/>
  <c r="F59" i="4"/>
  <c r="F58" i="4"/>
  <c r="F56" i="4"/>
  <c r="F53" i="4"/>
  <c r="F51" i="4"/>
  <c r="F50" i="4"/>
  <c r="F49" i="4"/>
  <c r="F42" i="4"/>
  <c r="F36" i="4"/>
  <c r="F37" i="4"/>
  <c r="F38" i="4"/>
  <c r="F7" i="29"/>
  <c r="F6" i="29"/>
  <c r="F5" i="29"/>
  <c r="F4" i="29"/>
  <c r="F3" i="29"/>
  <c r="F24" i="4"/>
  <c r="F23" i="4"/>
  <c r="F22" i="4"/>
  <c r="F21" i="4"/>
  <c r="F20" i="4"/>
  <c r="F16" i="4"/>
  <c r="F14" i="4"/>
  <c r="F13" i="4"/>
  <c r="F12" i="4"/>
  <c r="F11" i="4"/>
  <c r="F10" i="4"/>
  <c r="F9" i="4"/>
  <c r="F8" i="4"/>
  <c r="F7" i="4"/>
  <c r="F57" i="4"/>
  <c r="C9" i="126" l="1"/>
  <c r="G5" i="128"/>
  <c r="G7" i="128"/>
  <c r="G8" i="128"/>
  <c r="F6" i="128"/>
  <c r="F9" i="128" s="1"/>
  <c r="E6" i="128"/>
  <c r="E9" i="128" s="1"/>
  <c r="D6" i="128"/>
  <c r="D9" i="128" s="1"/>
  <c r="C6" i="128"/>
  <c r="C9" i="128" s="1"/>
  <c r="D4" i="128"/>
  <c r="F4" i="128"/>
  <c r="E4" i="128"/>
  <c r="G4" i="128" s="1"/>
  <c r="C4" i="128"/>
  <c r="F5" i="127"/>
  <c r="F6" i="127"/>
  <c r="F7" i="127"/>
  <c r="F8" i="127"/>
  <c r="F9" i="127"/>
  <c r="F10" i="127"/>
  <c r="F11" i="127"/>
  <c r="F12" i="127"/>
  <c r="F13" i="127"/>
  <c r="F14" i="127"/>
  <c r="F15" i="127"/>
  <c r="F16" i="127"/>
  <c r="F17" i="127"/>
  <c r="F18" i="127"/>
  <c r="F19" i="127"/>
  <c r="F20" i="127"/>
  <c r="F21" i="127"/>
  <c r="F22" i="127"/>
  <c r="F23" i="127"/>
  <c r="F24" i="127"/>
  <c r="F25" i="127"/>
  <c r="F26" i="127"/>
  <c r="F27" i="127"/>
  <c r="F28" i="127"/>
  <c r="F29" i="127"/>
  <c r="F30" i="127"/>
  <c r="F31" i="127"/>
  <c r="F32" i="127"/>
  <c r="F33" i="127"/>
  <c r="F34" i="127"/>
  <c r="F35" i="127"/>
  <c r="F36" i="127"/>
  <c r="F37" i="127"/>
  <c r="F38" i="127"/>
  <c r="F39" i="127"/>
  <c r="F40" i="127"/>
  <c r="F41" i="127"/>
  <c r="F42" i="127"/>
  <c r="F43" i="127"/>
  <c r="F44" i="127"/>
  <c r="F45" i="127"/>
  <c r="F46" i="127"/>
  <c r="F47" i="127"/>
  <c r="F48" i="127"/>
  <c r="F49" i="127"/>
  <c r="F50" i="127"/>
  <c r="F51" i="127"/>
  <c r="F52" i="127"/>
  <c r="F53" i="127"/>
  <c r="F54" i="127"/>
  <c r="F55" i="127"/>
  <c r="F56" i="127"/>
  <c r="F57" i="127"/>
  <c r="F58" i="127"/>
  <c r="F59" i="127"/>
  <c r="F60" i="127"/>
  <c r="F61" i="127"/>
  <c r="F62" i="127"/>
  <c r="F63" i="127"/>
  <c r="F64" i="127"/>
  <c r="F65" i="127"/>
  <c r="F66" i="127"/>
  <c r="F67" i="127"/>
  <c r="F68" i="127"/>
  <c r="F69" i="127"/>
  <c r="F70" i="127"/>
  <c r="F71" i="127"/>
  <c r="F72" i="127"/>
  <c r="F73" i="127"/>
  <c r="F74" i="127"/>
  <c r="F75" i="127"/>
  <c r="F76" i="127"/>
  <c r="F77" i="127"/>
  <c r="F78" i="127"/>
  <c r="F79" i="127"/>
  <c r="F80" i="127"/>
  <c r="F81" i="127"/>
  <c r="F82" i="127"/>
  <c r="F83" i="127"/>
  <c r="F84" i="127"/>
  <c r="F85" i="127"/>
  <c r="F86" i="127"/>
  <c r="F87" i="127"/>
  <c r="F88" i="127"/>
  <c r="F89" i="127"/>
  <c r="F90" i="127"/>
  <c r="F91" i="127"/>
  <c r="F4" i="127"/>
  <c r="E84" i="127"/>
  <c r="E91" i="127" s="1"/>
  <c r="D84" i="127"/>
  <c r="C84" i="127"/>
  <c r="E82" i="127"/>
  <c r="D82" i="127"/>
  <c r="C82" i="127"/>
  <c r="E78" i="127"/>
  <c r="D78" i="127"/>
  <c r="C78" i="127"/>
  <c r="E74" i="127"/>
  <c r="D74" i="127"/>
  <c r="C74" i="127"/>
  <c r="E72" i="127"/>
  <c r="D72" i="127"/>
  <c r="C72" i="127"/>
  <c r="E68" i="127"/>
  <c r="D68" i="127"/>
  <c r="C68" i="127"/>
  <c r="E64" i="127"/>
  <c r="D64" i="127"/>
  <c r="C64" i="127"/>
  <c r="E51" i="127"/>
  <c r="D51" i="127"/>
  <c r="C51" i="127"/>
  <c r="E43" i="127"/>
  <c r="D43" i="127"/>
  <c r="C43" i="127"/>
  <c r="E39" i="127"/>
  <c r="D39" i="127"/>
  <c r="C39" i="127"/>
  <c r="E32" i="127"/>
  <c r="D32" i="127"/>
  <c r="C32" i="127"/>
  <c r="E26" i="127"/>
  <c r="D26" i="127"/>
  <c r="C26" i="127"/>
  <c r="E17" i="127"/>
  <c r="D17" i="127"/>
  <c r="C17" i="127"/>
  <c r="E14" i="127"/>
  <c r="D14" i="127"/>
  <c r="C14" i="127"/>
  <c r="E8" i="127"/>
  <c r="D8" i="127"/>
  <c r="C8" i="127"/>
  <c r="E4" i="127"/>
  <c r="D4" i="127"/>
  <c r="C4" i="127"/>
  <c r="G5" i="126"/>
  <c r="G6" i="126"/>
  <c r="G8" i="126"/>
  <c r="F7" i="126"/>
  <c r="G7" i="126" s="1"/>
  <c r="E7" i="126"/>
  <c r="D7" i="126"/>
  <c r="C7" i="126"/>
  <c r="F4" i="126"/>
  <c r="E4" i="126"/>
  <c r="D4" i="126"/>
  <c r="D9" i="126" s="1"/>
  <c r="C4" i="126"/>
  <c r="C4" i="186"/>
  <c r="F4" i="186"/>
  <c r="I4" i="186"/>
  <c r="H4" i="186"/>
  <c r="D4" i="186"/>
  <c r="G4" i="186"/>
  <c r="K4" i="186"/>
  <c r="C5" i="186"/>
  <c r="F5" i="186"/>
  <c r="I5" i="186"/>
  <c r="H5" i="186"/>
  <c r="D5" i="186"/>
  <c r="G5" i="186"/>
  <c r="K5" i="186"/>
  <c r="C6" i="186"/>
  <c r="F6" i="186"/>
  <c r="I6" i="186"/>
  <c r="H6" i="186"/>
  <c r="D6" i="186"/>
  <c r="G6" i="186"/>
  <c r="K6" i="186"/>
  <c r="C7" i="186"/>
  <c r="F7" i="186"/>
  <c r="I7" i="186"/>
  <c r="H7" i="186"/>
  <c r="D7" i="186"/>
  <c r="G7" i="186"/>
  <c r="K7" i="186"/>
  <c r="C8" i="186"/>
  <c r="F8" i="186"/>
  <c r="I8" i="186"/>
  <c r="H8" i="186"/>
  <c r="D8" i="186"/>
  <c r="G8" i="186"/>
  <c r="K8" i="186"/>
  <c r="C9" i="186"/>
  <c r="F9" i="186"/>
  <c r="I9" i="186"/>
  <c r="H9" i="186"/>
  <c r="D9" i="186"/>
  <c r="G9" i="186"/>
  <c r="K9" i="186"/>
  <c r="C10" i="186"/>
  <c r="F10" i="186"/>
  <c r="I10" i="186"/>
  <c r="H10" i="186"/>
  <c r="D10" i="186"/>
  <c r="G10" i="186"/>
  <c r="K10" i="186"/>
  <c r="C11" i="186"/>
  <c r="F11" i="186"/>
  <c r="I11" i="186"/>
  <c r="H11" i="186"/>
  <c r="D11" i="186"/>
  <c r="G11" i="186"/>
  <c r="K11" i="186"/>
  <c r="C12" i="186"/>
  <c r="F12" i="186"/>
  <c r="I12" i="186"/>
  <c r="H12" i="186"/>
  <c r="D12" i="186"/>
  <c r="G12" i="186"/>
  <c r="K12" i="186"/>
  <c r="C13" i="186"/>
  <c r="F13" i="186"/>
  <c r="I13" i="186"/>
  <c r="H13" i="186"/>
  <c r="D13" i="186"/>
  <c r="G13" i="186"/>
  <c r="K13" i="186"/>
  <c r="C14" i="186"/>
  <c r="F14" i="186"/>
  <c r="I14" i="186"/>
  <c r="H14" i="186"/>
  <c r="D14" i="186"/>
  <c r="G14" i="186"/>
  <c r="K14" i="186"/>
  <c r="C15" i="186"/>
  <c r="F15" i="186"/>
  <c r="I15" i="186"/>
  <c r="H15" i="186"/>
  <c r="D15" i="186"/>
  <c r="G15" i="186"/>
  <c r="K15" i="186"/>
  <c r="C16" i="186"/>
  <c r="F16" i="186"/>
  <c r="I16" i="186"/>
  <c r="H16" i="186"/>
  <c r="D16" i="186"/>
  <c r="G16" i="186"/>
  <c r="K16" i="186"/>
  <c r="C17" i="186"/>
  <c r="F17" i="186"/>
  <c r="I17" i="186"/>
  <c r="H17" i="186"/>
  <c r="D17" i="186"/>
  <c r="G17" i="186"/>
  <c r="K17" i="186"/>
  <c r="C18" i="186"/>
  <c r="F18" i="186"/>
  <c r="I18" i="186"/>
  <c r="H18" i="186"/>
  <c r="D18" i="186"/>
  <c r="G18" i="186"/>
  <c r="K18" i="186"/>
  <c r="C19" i="186"/>
  <c r="F19" i="186"/>
  <c r="I19" i="186"/>
  <c r="H19" i="186"/>
  <c r="D19" i="186"/>
  <c r="G19" i="186"/>
  <c r="K19" i="186"/>
  <c r="C20" i="186"/>
  <c r="F20" i="186"/>
  <c r="I20" i="186"/>
  <c r="H20" i="186"/>
  <c r="D20" i="186"/>
  <c r="G20" i="186"/>
  <c r="K20" i="186"/>
  <c r="C21" i="186"/>
  <c r="F21" i="186"/>
  <c r="I21" i="186"/>
  <c r="H21" i="186"/>
  <c r="D21" i="186"/>
  <c r="G21" i="186"/>
  <c r="K21" i="186"/>
  <c r="C22" i="186"/>
  <c r="F22" i="186"/>
  <c r="I22" i="186"/>
  <c r="H22" i="186"/>
  <c r="D22" i="186"/>
  <c r="G22" i="186"/>
  <c r="K22" i="186"/>
  <c r="C23" i="186"/>
  <c r="F23" i="186"/>
  <c r="I23" i="186"/>
  <c r="H23" i="186"/>
  <c r="D23" i="186"/>
  <c r="G23" i="186"/>
  <c r="K23" i="186"/>
  <c r="C24" i="186"/>
  <c r="F24" i="186"/>
  <c r="I24" i="186"/>
  <c r="H24" i="186"/>
  <c r="D24" i="186"/>
  <c r="G24" i="186"/>
  <c r="K24" i="186"/>
  <c r="C25" i="186"/>
  <c r="F25" i="186"/>
  <c r="I25" i="186"/>
  <c r="H25" i="186"/>
  <c r="D25" i="186"/>
  <c r="G25" i="186"/>
  <c r="K25" i="186"/>
  <c r="C26" i="186"/>
  <c r="F26" i="186"/>
  <c r="I26" i="186"/>
  <c r="H26" i="186"/>
  <c r="D26" i="186"/>
  <c r="G26" i="186"/>
  <c r="K26" i="186"/>
  <c r="C27" i="186"/>
  <c r="F27" i="186"/>
  <c r="I27" i="186"/>
  <c r="H27" i="186"/>
  <c r="D27" i="186"/>
  <c r="G27" i="186"/>
  <c r="K27" i="186"/>
  <c r="C28" i="186"/>
  <c r="F28" i="186"/>
  <c r="I28" i="186"/>
  <c r="H28" i="186"/>
  <c r="D28" i="186"/>
  <c r="G28" i="186"/>
  <c r="K28" i="186"/>
  <c r="C29" i="186"/>
  <c r="F29" i="186"/>
  <c r="I29" i="186"/>
  <c r="H29" i="186"/>
  <c r="D29" i="186"/>
  <c r="G29" i="186"/>
  <c r="K29" i="186"/>
  <c r="C30" i="186"/>
  <c r="F30" i="186"/>
  <c r="I30" i="186"/>
  <c r="H30" i="186"/>
  <c r="D30" i="186"/>
  <c r="G30" i="186"/>
  <c r="K30" i="186"/>
  <c r="C31" i="186"/>
  <c r="F31" i="186"/>
  <c r="I31" i="186"/>
  <c r="H31" i="186"/>
  <c r="D31" i="186"/>
  <c r="G31" i="186"/>
  <c r="K31" i="186"/>
  <c r="C32" i="186"/>
  <c r="F32" i="186"/>
  <c r="I32" i="186"/>
  <c r="H32" i="186"/>
  <c r="D32" i="186"/>
  <c r="G32" i="186"/>
  <c r="K32" i="186"/>
  <c r="C33" i="186"/>
  <c r="F33" i="186"/>
  <c r="I33" i="186"/>
  <c r="H33" i="186"/>
  <c r="D33" i="186"/>
  <c r="G33" i="186"/>
  <c r="K33" i="186"/>
  <c r="C34" i="186"/>
  <c r="F34" i="186"/>
  <c r="I34" i="186"/>
  <c r="H34" i="186"/>
  <c r="D34" i="186"/>
  <c r="G34" i="186"/>
  <c r="K34" i="186"/>
  <c r="C35" i="186"/>
  <c r="F35" i="186"/>
  <c r="I35" i="186"/>
  <c r="H35" i="186"/>
  <c r="D35" i="186"/>
  <c r="G35" i="186"/>
  <c r="K35" i="186"/>
  <c r="C36" i="186"/>
  <c r="F36" i="186"/>
  <c r="I36" i="186"/>
  <c r="H36" i="186"/>
  <c r="D36" i="186"/>
  <c r="G36" i="186"/>
  <c r="K36" i="186"/>
  <c r="C37" i="186"/>
  <c r="F37" i="186"/>
  <c r="I37" i="186"/>
  <c r="H37" i="186"/>
  <c r="D37" i="186"/>
  <c r="G37" i="186"/>
  <c r="K37" i="186"/>
  <c r="C38" i="186"/>
  <c r="F38" i="186"/>
  <c r="I38" i="186"/>
  <c r="H38" i="186"/>
  <c r="D38" i="186"/>
  <c r="G38" i="186"/>
  <c r="K38" i="186"/>
  <c r="C39" i="186"/>
  <c r="F39" i="186"/>
  <c r="I39" i="186"/>
  <c r="H39" i="186"/>
  <c r="D39" i="186"/>
  <c r="G39" i="186"/>
  <c r="K39" i="186"/>
  <c r="C40" i="186"/>
  <c r="F40" i="186"/>
  <c r="I40" i="186"/>
  <c r="H40" i="186"/>
  <c r="D40" i="186"/>
  <c r="G40" i="186"/>
  <c r="K40" i="186"/>
  <c r="C41" i="186"/>
  <c r="F41" i="186"/>
  <c r="I41" i="186"/>
  <c r="H41" i="186"/>
  <c r="D41" i="186"/>
  <c r="G41" i="186"/>
  <c r="K41" i="186"/>
  <c r="C42" i="186"/>
  <c r="F42" i="186"/>
  <c r="I42" i="186"/>
  <c r="H42" i="186"/>
  <c r="D42" i="186"/>
  <c r="G42" i="186"/>
  <c r="K42" i="186"/>
  <c r="C43" i="186"/>
  <c r="F43" i="186"/>
  <c r="I43" i="186"/>
  <c r="H43" i="186"/>
  <c r="D43" i="186"/>
  <c r="G43" i="186"/>
  <c r="K43" i="186"/>
  <c r="C44" i="186"/>
  <c r="F44" i="186"/>
  <c r="I44" i="186"/>
  <c r="H44" i="186"/>
  <c r="D44" i="186"/>
  <c r="G44" i="186"/>
  <c r="K44" i="186"/>
  <c r="C45" i="186"/>
  <c r="F45" i="186"/>
  <c r="I45" i="186"/>
  <c r="H45" i="186"/>
  <c r="D45" i="186"/>
  <c r="G45" i="186"/>
  <c r="K45" i="186"/>
  <c r="C46" i="186"/>
  <c r="F46" i="186"/>
  <c r="I46" i="186"/>
  <c r="H46" i="186"/>
  <c r="D46" i="186"/>
  <c r="G46" i="186"/>
  <c r="K46" i="186"/>
  <c r="C47" i="186"/>
  <c r="F47" i="186"/>
  <c r="I47" i="186"/>
  <c r="H47" i="186"/>
  <c r="D47" i="186"/>
  <c r="G47" i="186"/>
  <c r="K47" i="186"/>
  <c r="C48" i="186"/>
  <c r="F48" i="186"/>
  <c r="I48" i="186"/>
  <c r="H48" i="186"/>
  <c r="D48" i="186"/>
  <c r="G48" i="186"/>
  <c r="K48" i="186"/>
  <c r="C49" i="186"/>
  <c r="F49" i="186"/>
  <c r="I49" i="186"/>
  <c r="H49" i="186"/>
  <c r="D49" i="186"/>
  <c r="G49" i="186"/>
  <c r="K49" i="186"/>
  <c r="C50" i="186"/>
  <c r="F50" i="186"/>
  <c r="I50" i="186"/>
  <c r="H50" i="186"/>
  <c r="D50" i="186"/>
  <c r="G50" i="186"/>
  <c r="K50" i="186"/>
  <c r="C51" i="186"/>
  <c r="F51" i="186"/>
  <c r="I51" i="186"/>
  <c r="H51" i="186"/>
  <c r="D51" i="186"/>
  <c r="G51" i="186"/>
  <c r="K51" i="186"/>
  <c r="C52" i="186"/>
  <c r="F52" i="186"/>
  <c r="I52" i="186"/>
  <c r="H52" i="186"/>
  <c r="D52" i="186"/>
  <c r="G52" i="186"/>
  <c r="K52" i="186"/>
  <c r="C53" i="186"/>
  <c r="F53" i="186"/>
  <c r="I53" i="186"/>
  <c r="H53" i="186"/>
  <c r="D53" i="186"/>
  <c r="G53" i="186"/>
  <c r="K53" i="186"/>
  <c r="C54" i="186"/>
  <c r="F54" i="186"/>
  <c r="I54" i="186"/>
  <c r="H54" i="186"/>
  <c r="D54" i="186"/>
  <c r="G54" i="186"/>
  <c r="K54" i="186"/>
  <c r="C55" i="186"/>
  <c r="F55" i="186"/>
  <c r="I55" i="186"/>
  <c r="H55" i="186"/>
  <c r="D55" i="186"/>
  <c r="G55" i="186"/>
  <c r="K55" i="186"/>
  <c r="C56" i="186"/>
  <c r="F56" i="186"/>
  <c r="I56" i="186"/>
  <c r="H56" i="186"/>
  <c r="D56" i="186"/>
  <c r="G56" i="186"/>
  <c r="K56" i="186"/>
  <c r="C57" i="186"/>
  <c r="F57" i="186"/>
  <c r="I57" i="186"/>
  <c r="H57" i="186"/>
  <c r="D57" i="186"/>
  <c r="G57" i="186"/>
  <c r="K57" i="186"/>
  <c r="C58" i="186"/>
  <c r="F58" i="186"/>
  <c r="I58" i="186"/>
  <c r="H58" i="186"/>
  <c r="D58" i="186"/>
  <c r="G58" i="186"/>
  <c r="K58" i="186"/>
  <c r="C59" i="186"/>
  <c r="F59" i="186"/>
  <c r="I59" i="186"/>
  <c r="H59" i="186"/>
  <c r="D59" i="186"/>
  <c r="G59" i="186"/>
  <c r="K59" i="186"/>
  <c r="C60" i="186"/>
  <c r="F60" i="186"/>
  <c r="I60" i="186"/>
  <c r="H60" i="186"/>
  <c r="D60" i="186"/>
  <c r="G60" i="186"/>
  <c r="K60" i="186"/>
  <c r="C61" i="186"/>
  <c r="F61" i="186"/>
  <c r="I61" i="186"/>
  <c r="H61" i="186"/>
  <c r="D61" i="186"/>
  <c r="G61" i="186"/>
  <c r="K61" i="186"/>
  <c r="C62" i="186"/>
  <c r="F62" i="186"/>
  <c r="I62" i="186"/>
  <c r="H62" i="186"/>
  <c r="D62" i="186"/>
  <c r="G62" i="186"/>
  <c r="K62" i="186"/>
  <c r="C63" i="186"/>
  <c r="F63" i="186"/>
  <c r="I63" i="186"/>
  <c r="H63" i="186"/>
  <c r="D63" i="186"/>
  <c r="G63" i="186"/>
  <c r="K63" i="186"/>
  <c r="C64" i="186"/>
  <c r="F64" i="186"/>
  <c r="I64" i="186"/>
  <c r="H64" i="186"/>
  <c r="D64" i="186"/>
  <c r="G64" i="186"/>
  <c r="K64" i="186"/>
  <c r="C65" i="186"/>
  <c r="F65" i="186"/>
  <c r="I65" i="186"/>
  <c r="H65" i="186"/>
  <c r="D65" i="186"/>
  <c r="G65" i="186"/>
  <c r="K65" i="186"/>
  <c r="C66" i="186"/>
  <c r="F66" i="186"/>
  <c r="I66" i="186"/>
  <c r="H66" i="186"/>
  <c r="D66" i="186"/>
  <c r="G66" i="186"/>
  <c r="K66" i="186"/>
  <c r="C67" i="186"/>
  <c r="F67" i="186"/>
  <c r="I67" i="186"/>
  <c r="H67" i="186"/>
  <c r="D67" i="186"/>
  <c r="G67" i="186"/>
  <c r="K67" i="186"/>
  <c r="C68" i="186"/>
  <c r="F68" i="186"/>
  <c r="I68" i="186"/>
  <c r="H68" i="186"/>
  <c r="D68" i="186"/>
  <c r="G68" i="186"/>
  <c r="K68" i="186"/>
  <c r="C69" i="186"/>
  <c r="F69" i="186"/>
  <c r="I69" i="186"/>
  <c r="H69" i="186"/>
  <c r="D69" i="186"/>
  <c r="G69" i="186"/>
  <c r="K69" i="186"/>
  <c r="C70" i="186"/>
  <c r="F70" i="186"/>
  <c r="I70" i="186"/>
  <c r="H70" i="186"/>
  <c r="D70" i="186"/>
  <c r="G70" i="186"/>
  <c r="K70" i="186"/>
  <c r="C71" i="186"/>
  <c r="F71" i="186"/>
  <c r="I71" i="186"/>
  <c r="H71" i="186"/>
  <c r="D71" i="186"/>
  <c r="G71" i="186"/>
  <c r="K71" i="186"/>
  <c r="C72" i="186"/>
  <c r="F72" i="186"/>
  <c r="I72" i="186"/>
  <c r="H72" i="186"/>
  <c r="D72" i="186"/>
  <c r="G72" i="186"/>
  <c r="K72" i="186"/>
  <c r="C73" i="186"/>
  <c r="F73" i="186"/>
  <c r="I73" i="186"/>
  <c r="H73" i="186"/>
  <c r="D73" i="186"/>
  <c r="G73" i="186"/>
  <c r="K73" i="186"/>
  <c r="C74" i="186"/>
  <c r="F74" i="186"/>
  <c r="I74" i="186"/>
  <c r="H74" i="186"/>
  <c r="D74" i="186"/>
  <c r="G74" i="186"/>
  <c r="K74" i="186"/>
  <c r="C75" i="186"/>
  <c r="F75" i="186"/>
  <c r="I75" i="186"/>
  <c r="H75" i="186"/>
  <c r="D75" i="186"/>
  <c r="G75" i="186"/>
  <c r="K75" i="186"/>
  <c r="C76" i="186"/>
  <c r="F76" i="186"/>
  <c r="I76" i="186"/>
  <c r="H76" i="186"/>
  <c r="D76" i="186"/>
  <c r="G76" i="186"/>
  <c r="K76" i="186"/>
  <c r="C77" i="186"/>
  <c r="F77" i="186"/>
  <c r="I77" i="186"/>
  <c r="H77" i="186"/>
  <c r="D77" i="186"/>
  <c r="G77" i="186"/>
  <c r="K77" i="186"/>
  <c r="C78" i="186"/>
  <c r="F78" i="186"/>
  <c r="I78" i="186"/>
  <c r="H78" i="186"/>
  <c r="D78" i="186"/>
  <c r="G78" i="186"/>
  <c r="K78" i="186"/>
  <c r="C79" i="186"/>
  <c r="F79" i="186"/>
  <c r="I79" i="186"/>
  <c r="H79" i="186"/>
  <c r="D79" i="186"/>
  <c r="G79" i="186"/>
  <c r="K79" i="186"/>
  <c r="C80" i="186"/>
  <c r="F80" i="186"/>
  <c r="I80" i="186"/>
  <c r="H80" i="186"/>
  <c r="D80" i="186"/>
  <c r="G80" i="186"/>
  <c r="K80" i="186"/>
  <c r="C81" i="186"/>
  <c r="F81" i="186"/>
  <c r="I81" i="186"/>
  <c r="H81" i="186"/>
  <c r="D81" i="186"/>
  <c r="G81" i="186"/>
  <c r="K81" i="186"/>
  <c r="C82" i="186"/>
  <c r="F82" i="186"/>
  <c r="I82" i="186"/>
  <c r="H82" i="186"/>
  <c r="D82" i="186"/>
  <c r="G82" i="186"/>
  <c r="K82" i="186"/>
  <c r="C83" i="186"/>
  <c r="F83" i="186"/>
  <c r="I83" i="186"/>
  <c r="H83" i="186"/>
  <c r="D83" i="186"/>
  <c r="G83" i="186"/>
  <c r="K83" i="186"/>
  <c r="C84" i="186"/>
  <c r="F84" i="186"/>
  <c r="I84" i="186"/>
  <c r="H84" i="186"/>
  <c r="D84" i="186"/>
  <c r="G84" i="186"/>
  <c r="K84" i="186"/>
  <c r="C85" i="186"/>
  <c r="F85" i="186"/>
  <c r="I85" i="186"/>
  <c r="H85" i="186"/>
  <c r="D85" i="186"/>
  <c r="G85" i="186"/>
  <c r="K85" i="186"/>
  <c r="C86" i="186"/>
  <c r="F86" i="186"/>
  <c r="I86" i="186"/>
  <c r="H86" i="186"/>
  <c r="D86" i="186"/>
  <c r="G86" i="186"/>
  <c r="K86" i="186"/>
  <c r="C87" i="186"/>
  <c r="F87" i="186"/>
  <c r="I87" i="186"/>
  <c r="H87" i="186"/>
  <c r="D87" i="186"/>
  <c r="G87" i="186"/>
  <c r="K87" i="186"/>
  <c r="C88" i="186"/>
  <c r="F88" i="186"/>
  <c r="I88" i="186"/>
  <c r="H88" i="186"/>
  <c r="D88" i="186"/>
  <c r="G88" i="186"/>
  <c r="K88" i="186"/>
  <c r="C89" i="186"/>
  <c r="F89" i="186"/>
  <c r="I89" i="186"/>
  <c r="H89" i="186"/>
  <c r="D89" i="186"/>
  <c r="G89" i="186"/>
  <c r="K89" i="186"/>
  <c r="C90" i="186"/>
  <c r="F90" i="186"/>
  <c r="I90" i="186"/>
  <c r="H90" i="186"/>
  <c r="D90" i="186"/>
  <c r="G90" i="186"/>
  <c r="K90" i="186"/>
  <c r="K3" i="186"/>
  <c r="G3" i="186"/>
  <c r="D3" i="186"/>
  <c r="H3" i="186"/>
  <c r="I3" i="186"/>
  <c r="F3" i="186"/>
  <c r="C3" i="186"/>
  <c r="J5" i="48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G6" i="128" l="1"/>
  <c r="G9" i="128" s="1"/>
  <c r="G4" i="126"/>
  <c r="G9" i="126"/>
  <c r="F9" i="126"/>
  <c r="E9" i="126"/>
  <c r="C91" i="127"/>
  <c r="D91" i="127"/>
  <c r="D53" i="158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F16" i="29" s="1"/>
  <c r="F46" i="4" s="1"/>
  <c r="F17" i="29" l="1"/>
  <c r="F47" i="4" s="1"/>
  <c r="F13" i="3" s="1"/>
  <c r="F14" i="29"/>
  <c r="F44" i="4" s="1"/>
  <c r="E22" i="157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F13" i="29"/>
  <c r="F43" i="4" s="1"/>
  <c r="F12" i="3" s="1"/>
  <c r="F15" i="29"/>
  <c r="F45" i="4" s="1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H38" i="28"/>
  <c r="F35" i="28"/>
  <c r="H35" i="28"/>
  <c r="F32" i="28"/>
  <c r="H32" i="28"/>
  <c r="F29" i="28"/>
  <c r="H29" i="28"/>
  <c r="H26" i="28"/>
  <c r="F26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D183" i="27"/>
  <c r="E183" i="27"/>
  <c r="F183" i="27"/>
  <c r="G183" i="27"/>
  <c r="H183" i="27"/>
  <c r="D184" i="27"/>
  <c r="E184" i="27"/>
  <c r="F184" i="27"/>
  <c r="G184" i="27"/>
  <c r="H184" i="27"/>
  <c r="D185" i="27"/>
  <c r="E185" i="27"/>
  <c r="F185" i="27"/>
  <c r="G185" i="27"/>
  <c r="H185" i="27"/>
  <c r="D186" i="27"/>
  <c r="E186" i="27"/>
  <c r="F186" i="27"/>
  <c r="G186" i="27"/>
  <c r="H186" i="27"/>
  <c r="F187" i="27"/>
  <c r="G187" i="27"/>
  <c r="D188" i="27"/>
  <c r="D187" i="27" s="1"/>
  <c r="E188" i="27"/>
  <c r="E187" i="27" s="1"/>
  <c r="F188" i="27"/>
  <c r="G188" i="27"/>
  <c r="H188" i="27"/>
  <c r="H187" i="27" s="1"/>
  <c r="C188" i="27"/>
  <c r="C186" i="27"/>
  <c r="C187" i="27" s="1"/>
  <c r="C185" i="27"/>
  <c r="C184" i="27"/>
  <c r="C183" i="27"/>
  <c r="D183" i="26"/>
  <c r="E183" i="26"/>
  <c r="F183" i="26"/>
  <c r="G183" i="26"/>
  <c r="H183" i="26"/>
  <c r="I183" i="26"/>
  <c r="J183" i="26"/>
  <c r="J187" i="26" s="1"/>
  <c r="K183" i="26"/>
  <c r="L183" i="26"/>
  <c r="M183" i="26"/>
  <c r="D184" i="26"/>
  <c r="E184" i="26"/>
  <c r="F184" i="26"/>
  <c r="G184" i="26"/>
  <c r="H184" i="26"/>
  <c r="I184" i="26"/>
  <c r="J184" i="26"/>
  <c r="K184" i="26"/>
  <c r="L184" i="26"/>
  <c r="M184" i="26"/>
  <c r="D185" i="26"/>
  <c r="E185" i="26"/>
  <c r="F185" i="26"/>
  <c r="G185" i="26"/>
  <c r="H185" i="26"/>
  <c r="I185" i="26"/>
  <c r="J185" i="26"/>
  <c r="K185" i="26"/>
  <c r="L185" i="26"/>
  <c r="M185" i="26"/>
  <c r="D186" i="26"/>
  <c r="E186" i="26"/>
  <c r="F186" i="26"/>
  <c r="G186" i="26"/>
  <c r="H186" i="26"/>
  <c r="I186" i="26"/>
  <c r="J186" i="26"/>
  <c r="K186" i="26"/>
  <c r="L186" i="26"/>
  <c r="M186" i="26"/>
  <c r="K187" i="26"/>
  <c r="D188" i="26"/>
  <c r="D187" i="26" s="1"/>
  <c r="E188" i="26"/>
  <c r="E187" i="26" s="1"/>
  <c r="F188" i="26"/>
  <c r="F187" i="26" s="1"/>
  <c r="G188" i="26"/>
  <c r="G187" i="26" s="1"/>
  <c r="H188" i="26"/>
  <c r="H187" i="26" s="1"/>
  <c r="I188" i="26"/>
  <c r="I187" i="26" s="1"/>
  <c r="J188" i="26"/>
  <c r="K188" i="26"/>
  <c r="L188" i="26"/>
  <c r="L187" i="26" s="1"/>
  <c r="M188" i="26"/>
  <c r="M187" i="26" s="1"/>
  <c r="C188" i="26"/>
  <c r="C186" i="26"/>
  <c r="C187" i="26" s="1"/>
  <c r="C185" i="26"/>
  <c r="C184" i="26"/>
  <c r="C183" i="26"/>
  <c r="D183" i="25"/>
  <c r="E183" i="25"/>
  <c r="F183" i="25"/>
  <c r="G183" i="25"/>
  <c r="H183" i="25"/>
  <c r="I183" i="25"/>
  <c r="J183" i="25"/>
  <c r="K183" i="25"/>
  <c r="K187" i="25" s="1"/>
  <c r="L183" i="25"/>
  <c r="D184" i="25"/>
  <c r="E184" i="25"/>
  <c r="F184" i="25"/>
  <c r="G184" i="25"/>
  <c r="H184" i="25"/>
  <c r="I184" i="25"/>
  <c r="J184" i="25"/>
  <c r="K184" i="25"/>
  <c r="L184" i="25"/>
  <c r="D185" i="25"/>
  <c r="E185" i="25"/>
  <c r="F185" i="25"/>
  <c r="G185" i="25"/>
  <c r="H185" i="25"/>
  <c r="I185" i="25"/>
  <c r="J185" i="25"/>
  <c r="K185" i="25"/>
  <c r="L185" i="25"/>
  <c r="D186" i="25"/>
  <c r="E186" i="25"/>
  <c r="F186" i="25"/>
  <c r="G186" i="25"/>
  <c r="H186" i="25"/>
  <c r="I186" i="25"/>
  <c r="J186" i="25"/>
  <c r="K186" i="25"/>
  <c r="L186" i="25"/>
  <c r="G187" i="25"/>
  <c r="D188" i="25"/>
  <c r="D187" i="25" s="1"/>
  <c r="E188" i="25"/>
  <c r="E187" i="25" s="1"/>
  <c r="F188" i="25"/>
  <c r="F187" i="25" s="1"/>
  <c r="G188" i="25"/>
  <c r="H188" i="25"/>
  <c r="H187" i="25" s="1"/>
  <c r="I188" i="25"/>
  <c r="I187" i="25" s="1"/>
  <c r="J188" i="25"/>
  <c r="J187" i="25" s="1"/>
  <c r="K188" i="25"/>
  <c r="L188" i="25"/>
  <c r="L187" i="25" s="1"/>
  <c r="C187" i="25"/>
  <c r="C188" i="25"/>
  <c r="C186" i="25"/>
  <c r="C185" i="25"/>
  <c r="C184" i="25"/>
  <c r="C183" i="25"/>
  <c r="H171" i="27"/>
  <c r="G171" i="27"/>
  <c r="F171" i="27"/>
  <c r="E171" i="27"/>
  <c r="D171" i="27"/>
  <c r="C171" i="27"/>
  <c r="H169" i="27"/>
  <c r="G169" i="27"/>
  <c r="F169" i="27"/>
  <c r="E169" i="27"/>
  <c r="D169" i="27"/>
  <c r="C169" i="27"/>
  <c r="H161" i="27"/>
  <c r="G161" i="27"/>
  <c r="F161" i="27"/>
  <c r="E161" i="27"/>
  <c r="D161" i="27"/>
  <c r="C161" i="27"/>
  <c r="H157" i="27"/>
  <c r="G157" i="27"/>
  <c r="F157" i="27"/>
  <c r="E157" i="27"/>
  <c r="D157" i="27"/>
  <c r="C157" i="27"/>
  <c r="H155" i="27"/>
  <c r="G155" i="27"/>
  <c r="F155" i="27"/>
  <c r="E155" i="27"/>
  <c r="D155" i="27"/>
  <c r="C155" i="27"/>
  <c r="H151" i="27"/>
  <c r="G151" i="27"/>
  <c r="F151" i="27"/>
  <c r="E151" i="27"/>
  <c r="D151" i="27"/>
  <c r="C151" i="27"/>
  <c r="H143" i="27"/>
  <c r="G143" i="27"/>
  <c r="F143" i="27"/>
  <c r="E143" i="27"/>
  <c r="D143" i="27"/>
  <c r="C143" i="27"/>
  <c r="H134" i="27"/>
  <c r="G134" i="27"/>
  <c r="F134" i="27"/>
  <c r="E134" i="27"/>
  <c r="D134" i="27"/>
  <c r="C134" i="27"/>
  <c r="H121" i="27"/>
  <c r="G121" i="27"/>
  <c r="F121" i="27"/>
  <c r="E121" i="27"/>
  <c r="D121" i="27"/>
  <c r="C121" i="27"/>
  <c r="H107" i="27"/>
  <c r="G107" i="27"/>
  <c r="F107" i="27"/>
  <c r="E107" i="27"/>
  <c r="D107" i="27"/>
  <c r="C107" i="27"/>
  <c r="H98" i="27"/>
  <c r="G98" i="27"/>
  <c r="F98" i="27"/>
  <c r="E98" i="27"/>
  <c r="D98" i="27"/>
  <c r="C98" i="27"/>
  <c r="H86" i="27"/>
  <c r="G86" i="27"/>
  <c r="F86" i="27"/>
  <c r="E86" i="27"/>
  <c r="D86" i="27"/>
  <c r="C86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E3" i="27"/>
  <c r="D3" i="27"/>
  <c r="C3" i="27"/>
  <c r="M171" i="26"/>
  <c r="L171" i="26"/>
  <c r="K171" i="26"/>
  <c r="J171" i="26"/>
  <c r="I171" i="26"/>
  <c r="H171" i="26"/>
  <c r="G171" i="26"/>
  <c r="F171" i="26"/>
  <c r="E171" i="26"/>
  <c r="D171" i="26"/>
  <c r="C171" i="26"/>
  <c r="M169" i="26"/>
  <c r="L169" i="26"/>
  <c r="K169" i="26"/>
  <c r="J169" i="26"/>
  <c r="I169" i="26"/>
  <c r="H169" i="26"/>
  <c r="G169" i="26"/>
  <c r="F169" i="26"/>
  <c r="E169" i="26"/>
  <c r="D169" i="26"/>
  <c r="C169" i="26"/>
  <c r="M161" i="26"/>
  <c r="L161" i="26"/>
  <c r="K161" i="26"/>
  <c r="J161" i="26"/>
  <c r="I161" i="26"/>
  <c r="H161" i="26"/>
  <c r="G161" i="26"/>
  <c r="F161" i="26"/>
  <c r="E161" i="26"/>
  <c r="D161" i="26"/>
  <c r="C161" i="26"/>
  <c r="M157" i="26"/>
  <c r="L157" i="26"/>
  <c r="K157" i="26"/>
  <c r="J157" i="26"/>
  <c r="I157" i="26"/>
  <c r="H157" i="26"/>
  <c r="G157" i="26"/>
  <c r="F157" i="26"/>
  <c r="E157" i="26"/>
  <c r="D157" i="26"/>
  <c r="C157" i="26"/>
  <c r="M155" i="26"/>
  <c r="L155" i="26"/>
  <c r="K155" i="26"/>
  <c r="J155" i="26"/>
  <c r="I155" i="26"/>
  <c r="H155" i="26"/>
  <c r="G155" i="26"/>
  <c r="F155" i="26"/>
  <c r="E155" i="26"/>
  <c r="D155" i="26"/>
  <c r="C155" i="26"/>
  <c r="M151" i="26"/>
  <c r="L151" i="26"/>
  <c r="K151" i="26"/>
  <c r="J151" i="26"/>
  <c r="I151" i="26"/>
  <c r="H151" i="26"/>
  <c r="G151" i="26"/>
  <c r="F151" i="26"/>
  <c r="E151" i="26"/>
  <c r="D151" i="26"/>
  <c r="C151" i="26"/>
  <c r="M143" i="26"/>
  <c r="L143" i="26"/>
  <c r="K143" i="26"/>
  <c r="J143" i="26"/>
  <c r="I143" i="26"/>
  <c r="H143" i="26"/>
  <c r="G143" i="26"/>
  <c r="F143" i="26"/>
  <c r="E143" i="26"/>
  <c r="D143" i="26"/>
  <c r="C143" i="26"/>
  <c r="M134" i="26"/>
  <c r="L134" i="26"/>
  <c r="K134" i="26"/>
  <c r="J134" i="26"/>
  <c r="I134" i="26"/>
  <c r="H134" i="26"/>
  <c r="G134" i="26"/>
  <c r="F134" i="26"/>
  <c r="E134" i="26"/>
  <c r="D134" i="26"/>
  <c r="C134" i="26"/>
  <c r="M121" i="26"/>
  <c r="L121" i="26"/>
  <c r="K121" i="26"/>
  <c r="J121" i="26"/>
  <c r="I121" i="26"/>
  <c r="H121" i="26"/>
  <c r="G121" i="26"/>
  <c r="F121" i="26"/>
  <c r="E121" i="26"/>
  <c r="D121" i="26"/>
  <c r="C121" i="26"/>
  <c r="M107" i="26"/>
  <c r="L107" i="26"/>
  <c r="K107" i="26"/>
  <c r="J107" i="26"/>
  <c r="I107" i="26"/>
  <c r="H107" i="26"/>
  <c r="G107" i="26"/>
  <c r="F107" i="26"/>
  <c r="E107" i="26"/>
  <c r="D107" i="26"/>
  <c r="C107" i="26"/>
  <c r="M98" i="26"/>
  <c r="L98" i="26"/>
  <c r="K98" i="26"/>
  <c r="J98" i="26"/>
  <c r="I98" i="26"/>
  <c r="H98" i="26"/>
  <c r="G98" i="26"/>
  <c r="F98" i="26"/>
  <c r="E98" i="26"/>
  <c r="D98" i="26"/>
  <c r="C98" i="26"/>
  <c r="M86" i="26"/>
  <c r="L86" i="26"/>
  <c r="K86" i="26"/>
  <c r="J86" i="26"/>
  <c r="I86" i="26"/>
  <c r="H86" i="26"/>
  <c r="G86" i="26"/>
  <c r="F86" i="26"/>
  <c r="E86" i="26"/>
  <c r="D86" i="26"/>
  <c r="C86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L3" i="26"/>
  <c r="K3" i="26"/>
  <c r="J3" i="26"/>
  <c r="I3" i="26"/>
  <c r="H3" i="26"/>
  <c r="G3" i="26"/>
  <c r="F3" i="26"/>
  <c r="E3" i="26"/>
  <c r="D3" i="26"/>
  <c r="C3" i="26"/>
  <c r="L171" i="25"/>
  <c r="K171" i="25"/>
  <c r="J171" i="25"/>
  <c r="I171" i="25"/>
  <c r="H171" i="25"/>
  <c r="G171" i="25"/>
  <c r="F171" i="25"/>
  <c r="E171" i="25"/>
  <c r="D171" i="25"/>
  <c r="C171" i="25"/>
  <c r="L169" i="25"/>
  <c r="K169" i="25"/>
  <c r="J169" i="25"/>
  <c r="I169" i="25"/>
  <c r="H169" i="25"/>
  <c r="G169" i="25"/>
  <c r="F169" i="25"/>
  <c r="E169" i="25"/>
  <c r="D169" i="25"/>
  <c r="C169" i="25"/>
  <c r="L161" i="25"/>
  <c r="K161" i="25"/>
  <c r="J161" i="25"/>
  <c r="I161" i="25"/>
  <c r="H161" i="25"/>
  <c r="G161" i="25"/>
  <c r="F161" i="25"/>
  <c r="E161" i="25"/>
  <c r="D161" i="25"/>
  <c r="C161" i="25"/>
  <c r="L157" i="25"/>
  <c r="K157" i="25"/>
  <c r="J157" i="25"/>
  <c r="I157" i="25"/>
  <c r="H157" i="25"/>
  <c r="G157" i="25"/>
  <c r="F157" i="25"/>
  <c r="E157" i="25"/>
  <c r="D157" i="25"/>
  <c r="C157" i="25"/>
  <c r="L155" i="25"/>
  <c r="K155" i="25"/>
  <c r="J155" i="25"/>
  <c r="I155" i="25"/>
  <c r="H155" i="25"/>
  <c r="G155" i="25"/>
  <c r="F155" i="25"/>
  <c r="E155" i="25"/>
  <c r="D155" i="25"/>
  <c r="C155" i="25"/>
  <c r="L151" i="25"/>
  <c r="K151" i="25"/>
  <c r="J151" i="25"/>
  <c r="I151" i="25"/>
  <c r="H151" i="25"/>
  <c r="G151" i="25"/>
  <c r="F151" i="25"/>
  <c r="E151" i="25"/>
  <c r="D151" i="25"/>
  <c r="C151" i="25"/>
  <c r="L143" i="25"/>
  <c r="K143" i="25"/>
  <c r="J143" i="25"/>
  <c r="I143" i="25"/>
  <c r="H143" i="25"/>
  <c r="G143" i="25"/>
  <c r="F143" i="25"/>
  <c r="E143" i="25"/>
  <c r="D143" i="25"/>
  <c r="C143" i="25"/>
  <c r="L134" i="25"/>
  <c r="K134" i="25"/>
  <c r="J134" i="25"/>
  <c r="I134" i="25"/>
  <c r="H134" i="25"/>
  <c r="G134" i="25"/>
  <c r="F134" i="25"/>
  <c r="E134" i="25"/>
  <c r="D134" i="25"/>
  <c r="C134" i="25"/>
  <c r="L121" i="25"/>
  <c r="K121" i="25"/>
  <c r="J121" i="25"/>
  <c r="I121" i="25"/>
  <c r="H121" i="25"/>
  <c r="G121" i="25"/>
  <c r="F121" i="25"/>
  <c r="E121" i="25"/>
  <c r="D121" i="25"/>
  <c r="C121" i="25"/>
  <c r="L107" i="25"/>
  <c r="K107" i="25"/>
  <c r="J107" i="25"/>
  <c r="I107" i="25"/>
  <c r="H107" i="25"/>
  <c r="G107" i="25"/>
  <c r="F107" i="25"/>
  <c r="E107" i="25"/>
  <c r="D107" i="25"/>
  <c r="C107" i="25"/>
  <c r="L98" i="25"/>
  <c r="K98" i="25"/>
  <c r="J98" i="25"/>
  <c r="I98" i="25"/>
  <c r="H98" i="25"/>
  <c r="G98" i="25"/>
  <c r="F98" i="25"/>
  <c r="E98" i="25"/>
  <c r="D98" i="25"/>
  <c r="C98" i="25"/>
  <c r="L86" i="25"/>
  <c r="K86" i="25"/>
  <c r="J86" i="25"/>
  <c r="I86" i="25"/>
  <c r="H86" i="25"/>
  <c r="G86" i="25"/>
  <c r="F86" i="25"/>
  <c r="E86" i="25"/>
  <c r="D86" i="25"/>
  <c r="C86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K3" i="25"/>
  <c r="J3" i="25"/>
  <c r="I3" i="25"/>
  <c r="H3" i="25"/>
  <c r="G3" i="25"/>
  <c r="F3" i="25"/>
  <c r="E3" i="25"/>
  <c r="D3" i="25"/>
  <c r="C3" i="25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D109" i="13" s="1"/>
  <c r="D111" i="13" s="1"/>
  <c r="C101" i="13"/>
  <c r="N99" i="13"/>
  <c r="M99" i="13"/>
  <c r="L99" i="13"/>
  <c r="K99" i="13"/>
  <c r="J99" i="13"/>
  <c r="I99" i="13"/>
  <c r="H99" i="13"/>
  <c r="G99" i="13"/>
  <c r="G109" i="13" s="1"/>
  <c r="G111" i="13" s="1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17" i="11"/>
  <c r="E4" i="11"/>
  <c r="C5" i="11"/>
  <c r="G5" i="11" s="1"/>
  <c r="C6" i="11"/>
  <c r="J6" i="11" s="1"/>
  <c r="C7" i="11"/>
  <c r="J7" i="11" s="1"/>
  <c r="C8" i="11"/>
  <c r="I8" i="11" s="1"/>
  <c r="C9" i="11"/>
  <c r="J9" i="11" s="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J15" i="11" s="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J23" i="11" s="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J31" i="11" s="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J39" i="11" s="1"/>
  <c r="C40" i="11"/>
  <c r="G40" i="11" s="1"/>
  <c r="C41" i="11"/>
  <c r="G41" i="11" s="1"/>
  <c r="C42" i="11"/>
  <c r="G42" i="11" s="1"/>
  <c r="C43" i="11"/>
  <c r="J43" i="11" s="1"/>
  <c r="C44" i="11"/>
  <c r="I44" i="11" s="1"/>
  <c r="C45" i="11"/>
  <c r="I45" i="11" s="1"/>
  <c r="C46" i="11"/>
  <c r="J46" i="11" s="1"/>
  <c r="C47" i="11"/>
  <c r="J47" i="11" s="1"/>
  <c r="C48" i="11"/>
  <c r="I48" i="11" s="1"/>
  <c r="C49" i="11"/>
  <c r="G49" i="11" s="1"/>
  <c r="C50" i="11"/>
  <c r="H50" i="11" s="1"/>
  <c r="C51" i="11"/>
  <c r="J51" i="11" s="1"/>
  <c r="C52" i="11"/>
  <c r="H52" i="11" s="1"/>
  <c r="C53" i="11"/>
  <c r="G53" i="11" s="1"/>
  <c r="C54" i="11"/>
  <c r="J54" i="11" s="1"/>
  <c r="C55" i="11"/>
  <c r="J55" i="11" s="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J63" i="11" s="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J71" i="11" s="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J79" i="11" s="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J89" i="11" s="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J95" i="11" s="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J103" i="11" s="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C4" i="11"/>
  <c r="J4" i="11" s="1"/>
  <c r="F102" i="11"/>
  <c r="E102" i="11"/>
  <c r="D102" i="11"/>
  <c r="F100" i="11"/>
  <c r="E100" i="11"/>
  <c r="D100" i="11"/>
  <c r="F95" i="11"/>
  <c r="E95" i="11"/>
  <c r="D95" i="11"/>
  <c r="F91" i="11"/>
  <c r="E91" i="11"/>
  <c r="D91" i="11"/>
  <c r="F89" i="11"/>
  <c r="E89" i="11"/>
  <c r="D89" i="11"/>
  <c r="G86" i="11"/>
  <c r="F85" i="11"/>
  <c r="E85" i="11"/>
  <c r="D85" i="11"/>
  <c r="F80" i="11"/>
  <c r="E80" i="11"/>
  <c r="D80" i="11"/>
  <c r="H79" i="11"/>
  <c r="F74" i="11"/>
  <c r="E74" i="11"/>
  <c r="D74" i="11"/>
  <c r="F65" i="11"/>
  <c r="E65" i="11"/>
  <c r="D65" i="11"/>
  <c r="H63" i="11"/>
  <c r="F56" i="11"/>
  <c r="E56" i="11"/>
  <c r="D56" i="11"/>
  <c r="F51" i="11"/>
  <c r="E51" i="11"/>
  <c r="D51" i="11"/>
  <c r="G45" i="11"/>
  <c r="F43" i="11"/>
  <c r="E43" i="11"/>
  <c r="D43" i="11"/>
  <c r="I39" i="11"/>
  <c r="I32" i="11"/>
  <c r="G32" i="11"/>
  <c r="H31" i="11"/>
  <c r="G31" i="11"/>
  <c r="F30" i="11"/>
  <c r="E30" i="11"/>
  <c r="D30" i="11"/>
  <c r="H24" i="11"/>
  <c r="G23" i="11"/>
  <c r="I21" i="11"/>
  <c r="F20" i="11"/>
  <c r="E20" i="11"/>
  <c r="D20" i="11"/>
  <c r="F16" i="11"/>
  <c r="E16" i="11"/>
  <c r="D16" i="11"/>
  <c r="I15" i="11"/>
  <c r="H15" i="11"/>
  <c r="G15" i="11"/>
  <c r="F9" i="11"/>
  <c r="E9" i="11"/>
  <c r="D9" i="11"/>
  <c r="H8" i="11"/>
  <c r="G8" i="11"/>
  <c r="I7" i="11"/>
  <c r="H7" i="11"/>
  <c r="G7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H23" i="11" l="1"/>
  <c r="I31" i="11"/>
  <c r="I79" i="11"/>
  <c r="G87" i="11"/>
  <c r="I23" i="11"/>
  <c r="H55" i="11"/>
  <c r="H103" i="11"/>
  <c r="I70" i="11"/>
  <c r="I95" i="11"/>
  <c r="H6" i="11"/>
  <c r="I38" i="11"/>
  <c r="G46" i="11"/>
  <c r="G71" i="11"/>
  <c r="I55" i="11"/>
  <c r="G39" i="11"/>
  <c r="G47" i="11"/>
  <c r="H47" i="11"/>
  <c r="I30" i="11"/>
  <c r="H39" i="11"/>
  <c r="I47" i="11"/>
  <c r="H62" i="11"/>
  <c r="H22" i="11"/>
  <c r="I6" i="11"/>
  <c r="I22" i="11"/>
  <c r="H46" i="11"/>
  <c r="H54" i="11"/>
  <c r="I62" i="11"/>
  <c r="H86" i="11"/>
  <c r="G79" i="11"/>
  <c r="G14" i="11"/>
  <c r="I46" i="11"/>
  <c r="I54" i="11"/>
  <c r="I86" i="11"/>
  <c r="G94" i="11"/>
  <c r="G102" i="11"/>
  <c r="I71" i="11"/>
  <c r="H14" i="11"/>
  <c r="I94" i="11"/>
  <c r="H102" i="11"/>
  <c r="I63" i="11"/>
  <c r="I14" i="11"/>
  <c r="G95" i="11"/>
  <c r="I102" i="11"/>
  <c r="G54" i="11"/>
  <c r="G78" i="11"/>
  <c r="I103" i="11"/>
  <c r="G30" i="11"/>
  <c r="G38" i="11"/>
  <c r="G70" i="11"/>
  <c r="H78" i="11"/>
  <c r="G6" i="11"/>
  <c r="G22" i="11"/>
  <c r="H30" i="11"/>
  <c r="H38" i="11"/>
  <c r="G62" i="11"/>
  <c r="H70" i="11"/>
  <c r="I78" i="11"/>
  <c r="J42" i="11"/>
  <c r="J26" i="11"/>
  <c r="J10" i="11"/>
  <c r="J106" i="11"/>
  <c r="H111" i="11"/>
  <c r="J90" i="11"/>
  <c r="J74" i="11"/>
  <c r="G111" i="11"/>
  <c r="J58" i="11"/>
  <c r="J105" i="11"/>
  <c r="J73" i="11"/>
  <c r="J57" i="11"/>
  <c r="J41" i="11"/>
  <c r="J25" i="11"/>
  <c r="H40" i="11"/>
  <c r="H94" i="11"/>
  <c r="J87" i="11"/>
  <c r="J8" i="11"/>
  <c r="J99" i="11"/>
  <c r="J83" i="11"/>
  <c r="J67" i="11"/>
  <c r="J35" i="11"/>
  <c r="J19" i="11"/>
  <c r="J98" i="11"/>
  <c r="J82" i="11"/>
  <c r="J66" i="11"/>
  <c r="J50" i="11"/>
  <c r="J34" i="11"/>
  <c r="J18" i="11"/>
  <c r="I56" i="11"/>
  <c r="J97" i="11"/>
  <c r="J81" i="11"/>
  <c r="J65" i="11"/>
  <c r="J49" i="11"/>
  <c r="J33" i="11"/>
  <c r="J111" i="11"/>
  <c r="H96" i="11"/>
  <c r="J107" i="11"/>
  <c r="J91" i="11"/>
  <c r="J75" i="11"/>
  <c r="J59" i="11"/>
  <c r="J27" i="11"/>
  <c r="J11" i="11"/>
  <c r="C90" i="137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155" i="4" s="1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F27" i="3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F18" i="4" l="1"/>
  <c r="G91" i="164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C108" i="146"/>
  <c r="D108" i="146" s="1"/>
  <c r="C107" i="146"/>
  <c r="D107" i="146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F67" i="4" s="1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H9" i="128"/>
  <c r="H8" i="128"/>
  <c r="H7" i="128"/>
  <c r="H6" i="128"/>
  <c r="H5" i="128"/>
  <c r="H4" i="128"/>
  <c r="G91" i="127"/>
  <c r="G90" i="127"/>
  <c r="G89" i="127"/>
  <c r="G88" i="127"/>
  <c r="G87" i="127"/>
  <c r="G86" i="127"/>
  <c r="G85" i="127"/>
  <c r="G84" i="127"/>
  <c r="G83" i="127"/>
  <c r="G82" i="127"/>
  <c r="G81" i="127"/>
  <c r="G80" i="127"/>
  <c r="G79" i="127"/>
  <c r="G78" i="127"/>
  <c r="G77" i="127"/>
  <c r="G76" i="127"/>
  <c r="G75" i="127"/>
  <c r="G74" i="127"/>
  <c r="G73" i="127"/>
  <c r="G72" i="127"/>
  <c r="G71" i="127"/>
  <c r="G70" i="127"/>
  <c r="G69" i="127"/>
  <c r="G68" i="127"/>
  <c r="G67" i="127"/>
  <c r="G66" i="127"/>
  <c r="G65" i="127"/>
  <c r="G64" i="127"/>
  <c r="G63" i="127"/>
  <c r="G62" i="127"/>
  <c r="G61" i="127"/>
  <c r="G60" i="127"/>
  <c r="G59" i="127"/>
  <c r="G58" i="127"/>
  <c r="G57" i="127"/>
  <c r="G56" i="127"/>
  <c r="G55" i="127"/>
  <c r="G54" i="127"/>
  <c r="G53" i="127"/>
  <c r="G52" i="127"/>
  <c r="G51" i="127"/>
  <c r="G50" i="127"/>
  <c r="G49" i="127"/>
  <c r="G48" i="127"/>
  <c r="G47" i="127"/>
  <c r="G46" i="127"/>
  <c r="G45" i="127"/>
  <c r="G44" i="127"/>
  <c r="G43" i="127"/>
  <c r="G42" i="127"/>
  <c r="G41" i="127"/>
  <c r="G40" i="127"/>
  <c r="G39" i="127"/>
  <c r="G38" i="127"/>
  <c r="G37" i="127"/>
  <c r="G36" i="127"/>
  <c r="G35" i="127"/>
  <c r="G34" i="127"/>
  <c r="G33" i="127"/>
  <c r="G32" i="127"/>
  <c r="G31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H9" i="126"/>
  <c r="H8" i="126"/>
  <c r="H7" i="126"/>
  <c r="H6" i="126"/>
  <c r="H5" i="126"/>
  <c r="H4" i="126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K108" i="123"/>
  <c r="J108" i="123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J111" i="121"/>
  <c r="J103" i="121"/>
  <c r="J96" i="121"/>
  <c r="J81" i="121"/>
  <c r="J75" i="121"/>
  <c r="J66" i="121"/>
  <c r="J64" i="121"/>
  <c r="J60" i="121"/>
  <c r="J57" i="121"/>
  <c r="J52" i="121"/>
  <c r="J44" i="121"/>
  <c r="J37" i="121"/>
  <c r="J36" i="121"/>
  <c r="J35" i="121"/>
  <c r="J34" i="121"/>
  <c r="J33" i="121"/>
  <c r="J32" i="121"/>
  <c r="J31" i="121"/>
  <c r="J27" i="121"/>
  <c r="J26" i="121"/>
  <c r="J21" i="121"/>
  <c r="J17" i="121"/>
  <c r="J11" i="121"/>
  <c r="J10" i="121"/>
  <c r="J9" i="121"/>
  <c r="J5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F19" i="3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F144" i="4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C107" i="102"/>
  <c r="E107" i="102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F55" i="4" s="1"/>
  <c r="E110" i="82"/>
  <c r="D110" i="82"/>
  <c r="C110" i="82"/>
  <c r="E109" i="82"/>
  <c r="C109" i="82"/>
  <c r="D109" i="82" s="1"/>
  <c r="E108" i="82"/>
  <c r="C108" i="82"/>
  <c r="D108" i="82" s="1"/>
  <c r="E107" i="82"/>
  <c r="C107" i="82"/>
  <c r="D107" i="82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I108" i="77"/>
  <c r="H108" i="77"/>
  <c r="G108" i="77"/>
  <c r="F108" i="77"/>
  <c r="E108" i="77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I107" i="58"/>
  <c r="H107" i="58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G107" i="53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42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I107" i="43"/>
  <c r="H107" i="43"/>
  <c r="G107" i="43"/>
  <c r="F107" i="43"/>
  <c r="E107" i="43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J107" i="42"/>
  <c r="I107" i="42"/>
  <c r="H107" i="42"/>
  <c r="G107" i="42"/>
  <c r="F107" i="42"/>
  <c r="E107" i="42"/>
  <c r="D107" i="42"/>
  <c r="C107" i="42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D59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C108" i="36"/>
  <c r="I108" i="36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7" i="4"/>
  <c r="F30" i="4"/>
  <c r="F5" i="4"/>
  <c r="F4" i="4"/>
  <c r="F31" i="3"/>
  <c r="F25" i="3"/>
  <c r="H34" i="28" l="1"/>
  <c r="H24" i="28"/>
  <c r="H9" i="28"/>
  <c r="H33" i="28"/>
  <c r="H27" i="28"/>
  <c r="H28" i="28"/>
  <c r="H36" i="28"/>
  <c r="H25" i="28"/>
  <c r="H5" i="28"/>
  <c r="F33" i="4" s="1"/>
  <c r="H37" i="28"/>
  <c r="H30" i="28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K62" i="12"/>
  <c r="K78" i="12"/>
  <c r="M92" i="12"/>
  <c r="K94" i="12"/>
  <c r="M108" i="12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H16" i="28"/>
  <c r="H3" i="28"/>
  <c r="H4" i="28"/>
  <c r="H12" i="28"/>
  <c r="F40" i="4" s="1"/>
  <c r="H18" i="28"/>
  <c r="H19" i="28"/>
  <c r="F41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L270" i="92"/>
  <c r="L69" i="97"/>
  <c r="M69" i="97"/>
  <c r="J18" i="121"/>
  <c r="J19" i="121"/>
  <c r="J61" i="121"/>
  <c r="J13" i="121"/>
  <c r="J51" i="121"/>
  <c r="J59" i="121"/>
  <c r="J7" i="121"/>
  <c r="J8" i="121"/>
  <c r="J43" i="121"/>
  <c r="J45" i="121"/>
  <c r="J54" i="121"/>
  <c r="J42" i="121"/>
  <c r="J49" i="121"/>
  <c r="J28" i="121"/>
  <c r="J65" i="121"/>
  <c r="J69" i="121"/>
  <c r="J70" i="121"/>
  <c r="J73" i="121"/>
  <c r="J82" i="121"/>
  <c r="J86" i="121"/>
  <c r="J90" i="121"/>
  <c r="J94" i="12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J6" i="121"/>
  <c r="J16" i="121"/>
  <c r="J22" i="121"/>
  <c r="J53" i="121"/>
  <c r="J63" i="121"/>
  <c r="J48" i="121"/>
  <c r="J58" i="121"/>
  <c r="J20" i="121"/>
  <c r="J38" i="121"/>
  <c r="J62" i="121"/>
  <c r="J67" i="121"/>
  <c r="J4" i="121"/>
  <c r="J41" i="121"/>
  <c r="J29" i="121"/>
  <c r="J50" i="121"/>
  <c r="J56" i="121"/>
  <c r="J15" i="121"/>
  <c r="J40" i="121"/>
  <c r="J47" i="121"/>
  <c r="J14" i="121"/>
  <c r="J39" i="121"/>
  <c r="J46" i="121"/>
  <c r="J68" i="121"/>
  <c r="J25" i="121"/>
  <c r="J24" i="121"/>
  <c r="J30" i="121"/>
  <c r="J12" i="121"/>
  <c r="J55" i="121"/>
  <c r="J23" i="12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F15" i="4" s="1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D26" i="38"/>
  <c r="E26" i="38" s="1"/>
  <c r="D51" i="38"/>
  <c r="E51" i="38" s="1"/>
  <c r="E71" i="38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9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J76" i="121"/>
  <c r="J80" i="121"/>
  <c r="J97" i="121"/>
  <c r="J101" i="121"/>
  <c r="M26" i="125"/>
  <c r="K26" i="125"/>
  <c r="M42" i="125"/>
  <c r="K42" i="125"/>
  <c r="J84" i="121"/>
  <c r="J88" i="121"/>
  <c r="J92" i="121"/>
  <c r="J105" i="121"/>
  <c r="J109" i="121"/>
  <c r="M13" i="125"/>
  <c r="K13" i="125"/>
  <c r="J79" i="121"/>
  <c r="J100" i="121"/>
  <c r="M66" i="125"/>
  <c r="K66" i="125"/>
  <c r="J66" i="125"/>
  <c r="M85" i="125"/>
  <c r="K85" i="125"/>
  <c r="M106" i="125"/>
  <c r="K106" i="125"/>
  <c r="J74" i="121"/>
  <c r="J83" i="121"/>
  <c r="J87" i="121"/>
  <c r="J91" i="121"/>
  <c r="J95" i="121"/>
  <c r="J104" i="121"/>
  <c r="J108" i="121"/>
  <c r="M21" i="125"/>
  <c r="K21" i="125"/>
  <c r="M74" i="125"/>
  <c r="K74" i="125"/>
  <c r="J74" i="125"/>
  <c r="J85" i="125"/>
  <c r="M93" i="125"/>
  <c r="K93" i="125"/>
  <c r="J78" i="121"/>
  <c r="J99" i="121"/>
  <c r="J112" i="121"/>
  <c r="K10" i="125"/>
  <c r="J10" i="125"/>
  <c r="K19" i="125"/>
  <c r="J21" i="125"/>
  <c r="M29" i="125"/>
  <c r="K29" i="125"/>
  <c r="J93" i="125"/>
  <c r="J107" i="121"/>
  <c r="M50" i="125"/>
  <c r="K50" i="125"/>
  <c r="J50" i="125"/>
  <c r="M61" i="125"/>
  <c r="K61" i="125"/>
  <c r="J72" i="121"/>
  <c r="J77" i="121"/>
  <c r="J98" i="121"/>
  <c r="J102" i="121"/>
  <c r="M5" i="125"/>
  <c r="K5" i="125"/>
  <c r="J61" i="125"/>
  <c r="M69" i="125"/>
  <c r="K69" i="125"/>
  <c r="J71" i="121"/>
  <c r="J85" i="121"/>
  <c r="J89" i="121"/>
  <c r="J93" i="121"/>
  <c r="J106" i="121"/>
  <c r="J110" i="12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F22" i="3" l="1"/>
  <c r="F163" i="4"/>
  <c r="M32" i="15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M44" i="15"/>
  <c r="K44" i="15"/>
  <c r="K83" i="15"/>
  <c r="M83" i="15"/>
  <c r="M43" i="15"/>
  <c r="K43" i="15"/>
  <c r="M11" i="15"/>
  <c r="K11" i="15"/>
  <c r="M4" i="15"/>
  <c r="F32" i="4"/>
  <c r="C111" i="146"/>
  <c r="D111" i="146" s="1"/>
  <c r="G90" i="37"/>
  <c r="E90" i="37"/>
  <c r="M3" i="156" l="1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<sst xmlns="http://schemas.openxmlformats.org/spreadsheetml/2006/main" count="20411" uniqueCount="3013">
  <si>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</si>
  <si>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</si>
  <si>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</si>
  <si>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</si>
  <si>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</si>
  <si>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</si>
  <si>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</si>
  <si>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</si>
  <si>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</si>
  <si>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</si>
  <si>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</si>
  <si>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</si>
  <si>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</si>
  <si>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</si>
  <si>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</si>
  <si>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</si>
  <si>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</si>
  <si>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</si>
  <si>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</si>
  <si>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</si>
  <si>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</si>
  <si>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</si>
  <si>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</si>
  <si>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</si>
  <si>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</si>
  <si>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</si>
  <si>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</si>
  <si>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</si>
  <si>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</si>
  <si>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</si>
  <si>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</si>
  <si>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</si>
  <si>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</si>
  <si>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</si>
  <si>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</si>
  <si>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</si>
  <si>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</si>
  <si>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</si>
  <si>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</si>
  <si>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</si>
  <si>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</si>
  <si>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</si>
  <si>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</si>
  <si>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</si>
  <si>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</si>
  <si>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</si>
  <si>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</si>
  <si>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</si>
  <si>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</si>
  <si>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</si>
  <si>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</si>
  <si>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</si>
  <si>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</si>
  <si>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</si>
  <si>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</si>
  <si>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</si>
  <si>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</si>
  <si>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</si>
  <si>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</si>
  <si>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</si>
  <si>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</si>
  <si>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</si>
  <si>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</si>
  <si>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</si>
  <si>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</si>
  <si>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</si>
  <si>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</si>
  <si>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</si>
  <si>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</si>
  <si>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</si>
  <si>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</si>
  <si>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</si>
  <si>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</si>
  <si>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</si>
  <si>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</si>
  <si>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</si>
  <si>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</si>
  <si>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</si>
  <si>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</si>
  <si>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</si>
  <si>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</si>
  <si>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</si>
  <si>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</si>
  <si>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</si>
  <si>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</si>
  <si>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</si>
  <si>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</si>
  <si>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</si>
  <si>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</si>
  <si>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</si>
  <si>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</si>
  <si>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</si>
  <si>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</si>
  <si>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</si>
  <si>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</si>
  <si>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</si>
  <si>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</si>
  <si>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</si>
  <si>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</si>
  <si>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</si>
  <si>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</si>
  <si>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</si>
  <si>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</si>
  <si>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</si>
  <si>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</si>
  <si>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</si>
  <si>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</si>
  <si>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</si>
  <si>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</si>
  <si>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</si>
  <si>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</si>
  <si>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</si>
  <si>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</si>
  <si>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</si>
  <si>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</si>
  <si>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</si>
  <si>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</si>
  <si>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</si>
  <si>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</si>
  <si>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</si>
  <si>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</si>
  <si>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</si>
  <si>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</si>
  <si>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</si>
  <si>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</si>
  <si>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</si>
  <si>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</si>
  <si>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</si>
  <si>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</si>
  <si>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</si>
  <si>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</si>
  <si>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</si>
  <si>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</si>
  <si>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</si>
  <si>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</si>
  <si>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</si>
  <si>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</si>
  <si>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</si>
  <si>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</si>
  <si>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</si>
  <si>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</si>
  <si>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</si>
  <si>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</si>
  <si>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</si>
  <si>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</si>
  <si>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</si>
  <si>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</si>
  <si>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</si>
  <si>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</si>
  <si>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</si>
  <si>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</si>
  <si>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</si>
  <si>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</si>
  <si>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</si>
  <si>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</si>
  <si>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</si>
  <si>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</si>
  <si>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</si>
  <si>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</si>
  <si>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</si>
  <si>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</si>
  <si>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</si>
  <si>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</si>
  <si>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</si>
  <si>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</si>
  <si>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</si>
  <si>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</si>
  <si>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</si>
  <si>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</si>
  <si>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</si>
  <si>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</si>
  <si>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</si>
  <si>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</si>
  <si>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</si>
  <si>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</si>
  <si>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</si>
  <si>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</si>
  <si>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</si>
  <si>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</si>
  <si>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</si>
  <si>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</si>
  <si>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</si>
  <si>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</si>
  <si>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</si>
  <si>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</si>
  <si>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</si>
  <si>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</si>
  <si>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</si>
  <si>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</si>
  <si>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</si>
  <si>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</si>
  <si>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</si>
  <si>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</si>
  <si>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</si>
  <si>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</si>
  <si>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</si>
  <si>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</si>
  <si>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</si>
  <si>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</si>
  <si>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</si>
  <si>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</si>
  <si>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</si>
  <si>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</si>
  <si>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</si>
  <si>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</si>
  <si>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</si>
  <si>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</si>
  <si>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</si>
  <si>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</si>
  <si>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</si>
  <si>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</si>
  <si>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</si>
  <si>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</si>
  <si>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</si>
  <si>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</si>
  <si>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</si>
  <si>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</si>
  <si>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</si>
  <si>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</si>
  <si>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</si>
  <si>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</si>
  <si>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</si>
  <si>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</si>
  <si>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</si>
  <si>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</si>
  <si>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</si>
  <si>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</si>
  <si>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</si>
  <si>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</si>
  <si>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</si>
  <si>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</si>
  <si>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</si>
  <si>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</si>
  <si>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</si>
  <si>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</si>
  <si>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</si>
  <si>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</si>
  <si>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</si>
  <si>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</si>
  <si>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</si>
  <si>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</si>
  <si>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</si>
  <si>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</si>
  <si>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</si>
  <si>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</si>
  <si>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</si>
  <si>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</si>
  <si>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</si>
  <si>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</si>
  <si>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</si>
  <si>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</si>
  <si>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</si>
  <si>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</si>
  <si>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</si>
  <si>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</si>
  <si>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</si>
  <si>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</si>
  <si>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</si>
  <si>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</si>
  <si>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</si>
  <si>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</si>
  <si>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</si>
  <si>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</si>
  <si>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</si>
  <si>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</si>
  <si>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</si>
  <si>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</si>
  <si>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</si>
  <si>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</si>
  <si>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</si>
  <si>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</si>
  <si>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</si>
  <si>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</si>
  <si>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</si>
  <si>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</si>
  <si>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</si>
  <si>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</si>
  <si>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</si>
  <si>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</si>
  <si>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</si>
  <si>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</si>
  <si>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</si>
  <si>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</si>
  <si>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</si>
  <si>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</si>
  <si>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</si>
  <si>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</si>
  <si>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</si>
  <si>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</si>
  <si>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</si>
  <si>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</si>
  <si>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</si>
  <si>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</si>
  <si>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</si>
  <si>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</si>
  <si>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</si>
  <si>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</si>
  <si>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</si>
  <si>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</si>
  <si>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</si>
  <si>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</si>
  <si>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</si>
  <si>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</si>
  <si>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</si>
  <si>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</si>
  <si>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</si>
  <si>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</si>
  <si>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</si>
  <si>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</si>
  <si>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</si>
  <si>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</si>
  <si>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</si>
  <si>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</si>
  <si>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</si>
  <si>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</si>
  <si>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</si>
  <si>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</si>
  <si>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</si>
  <si>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</si>
  <si>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</si>
  <si>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</si>
  <si>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</si>
  <si>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</si>
  <si>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</si>
  <si>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</si>
  <si>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</si>
  <si>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</si>
  <si>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</si>
  <si>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</si>
  <si>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</si>
  <si>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</si>
  <si>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</si>
  <si>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</si>
  <si>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</si>
  <si>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</si>
  <si>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</si>
  <si>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</si>
  <si>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</si>
  <si>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</si>
  <si>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</si>
  <si>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</si>
  <si>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</si>
  <si>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</si>
  <si>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</si>
  <si>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</si>
  <si>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</si>
  <si>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</si>
  <si>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</si>
  <si>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</si>
  <si>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</si>
  <si>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</si>
  <si>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</si>
  <si>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</si>
  <si>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</si>
  <si>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</si>
  <si>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</si>
  <si>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</si>
  <si>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</si>
  <si>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</si>
  <si>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</si>
  <si>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</si>
  <si>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</si>
  <si>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</si>
  <si>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</si>
  <si>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</si>
  <si>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</si>
  <si>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</si>
  <si>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</si>
  <si>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</si>
  <si>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</si>
  <si>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</si>
  <si>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</si>
  <si>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</si>
  <si>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</si>
  <si>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</si>
  <si>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</si>
  <si>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</si>
  <si>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</si>
  <si>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</si>
  <si>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</si>
  <si>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</si>
  <si>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</si>
  <si>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</si>
  <si>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</si>
  <si>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</si>
  <si>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</si>
  <si>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</si>
  <si>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</si>
  <si>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</si>
  <si>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</si>
  <si>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</si>
  <si>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</si>
  <si>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</si>
  <si>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</si>
  <si>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</si>
  <si>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</si>
  <si>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</si>
  <si>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</si>
  <si>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</si>
  <si>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</si>
  <si>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</si>
  <si>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</si>
  <si>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</si>
  <si>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</si>
  <si>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</si>
  <si>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</si>
  <si>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</si>
  <si>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</si>
  <si>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</si>
  <si>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</si>
  <si>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</si>
  <si>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</si>
  <si>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</si>
  <si>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</si>
  <si>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</si>
  <si>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</si>
  <si>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</si>
  <si>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</si>
  <si>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</si>
  <si>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</si>
  <si>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</si>
  <si>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</si>
  <si>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</si>
  <si>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</si>
  <si>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</si>
  <si>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</si>
  <si>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</si>
  <si>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</si>
  <si>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</si>
  <si>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</si>
  <si>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</si>
  <si>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</si>
  <si>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</si>
  <si>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</si>
  <si>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>Total</t>
  </si>
  <si>
    <t>DIU</t>
  </si>
  <si>
    <t>Pilule</t>
  </si>
  <si>
    <t>Préservatif masculin</t>
  </si>
  <si>
    <t>Préservatif féminin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</si>
  <si>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</si>
  <si>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</si>
  <si>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</si>
  <si>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</si>
  <si>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</si>
  <si>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</si>
  <si>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</si>
  <si>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</si>
  <si>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</si>
  <si>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</si>
  <si>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</si>
  <si>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</si>
  <si>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</si>
  <si>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</si>
  <si>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</si>
  <si>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</si>
  <si>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</si>
  <si>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</si>
  <si>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</si>
  <si>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</si>
  <si>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</si>
  <si>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</si>
  <si>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</si>
  <si>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</si>
  <si>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</si>
  <si>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</si>
  <si>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</si>
  <si>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</si>
  <si>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</si>
  <si>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</si>
  <si>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</si>
  <si>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</si>
  <si>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</si>
  <si>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</si>
  <si>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</si>
  <si>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</si>
  <si>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</si>
  <si>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</si>
  <si>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</si>
  <si>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</si>
  <si>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</si>
  <si>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</si>
  <si>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</si>
  <si>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</si>
  <si>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</si>
  <si>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</si>
  <si>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</si>
  <si>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</si>
  <si>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</si>
  <si>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</si>
  <si>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</si>
  <si>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</si>
  <si>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</si>
  <si>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</si>
  <si>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</si>
  <si>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</si>
  <si>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</si>
  <si>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</si>
  <si>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</si>
  <si>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</si>
  <si>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</si>
  <si>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</si>
  <si>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</si>
  <si>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</si>
  <si>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</si>
  <si>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</si>
  <si>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</si>
  <si>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</si>
  <si>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</si>
  <si>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</si>
  <si>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</si>
  <si>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</si>
  <si>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</si>
  <si>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</si>
  <si>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</si>
  <si>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</si>
  <si>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</si>
  <si>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</si>
  <si>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</si>
  <si>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</si>
  <si>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</si>
  <si>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</si>
  <si>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</si>
  <si>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</si>
  <si>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</si>
  <si>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</si>
  <si>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</si>
  <si>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</si>
  <si>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</si>
  <si>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</si>
  <si>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</si>
  <si>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</si>
  <si>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</si>
  <si>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</si>
  <si>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</si>
  <si>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</si>
  <si>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</si>
  <si>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</si>
  <si>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</si>
  <si>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</si>
  <si>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</si>
  <si>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</si>
  <si>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</si>
  <si>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</si>
  <si>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</si>
  <si>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</si>
  <si>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</si>
  <si>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</si>
  <si>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</si>
  <si>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</si>
  <si>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</si>
  <si>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</si>
  <si>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</si>
  <si>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</si>
  <si>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</si>
  <si>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</si>
  <si>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</si>
  <si>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</si>
  <si>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</si>
  <si>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</si>
  <si>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</si>
  <si>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</si>
  <si>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</si>
  <si>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</si>
  <si>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</si>
  <si>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</si>
  <si>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</si>
  <si>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</si>
  <si>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</si>
  <si>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</si>
  <si>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</si>
  <si>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</si>
  <si>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</si>
  <si>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</si>
  <si>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</si>
  <si>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</si>
  <si>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</si>
  <si>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</si>
  <si>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</si>
  <si>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</si>
  <si>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</si>
  <si>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</si>
  <si>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</si>
  <si>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</si>
  <si>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</si>
  <si>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</si>
  <si>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</si>
  <si>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</si>
  <si>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</si>
  <si>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</si>
  <si>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</si>
  <si>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</si>
  <si>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</si>
  <si>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</si>
  <si>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</si>
  <si>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</si>
  <si>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</si>
  <si>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</si>
  <si>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</si>
  <si>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</si>
  <si>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</si>
  <si>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</si>
  <si>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</si>
  <si>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</si>
  <si>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</si>
  <si>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</si>
  <si>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</si>
  <si>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</si>
  <si>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</si>
  <si>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</si>
  <si>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</si>
  <si>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</si>
  <si>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</si>
  <si>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</si>
  <si>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</si>
  <si>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</si>
  <si>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</si>
  <si>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</si>
  <si>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</si>
  <si>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</si>
  <si>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</si>
  <si>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</si>
  <si>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</si>
  <si>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</si>
  <si>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</si>
  <si>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</si>
  <si>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</si>
  <si>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</si>
  <si>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</si>
  <si>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</si>
  <si>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DS Dédougou</t>
  </si>
  <si>
    <t>CHR BANFORA</t>
  </si>
  <si>
    <t>DS Ténado</t>
  </si>
  <si>
    <t>DS Pô</t>
  </si>
  <si>
    <t>DS Saponé</t>
  </si>
  <si>
    <t>DAD</t>
  </si>
  <si>
    <t>DCAPS</t>
  </si>
  <si>
    <t>DCPP</t>
  </si>
  <si>
    <t>DFPE</t>
  </si>
  <si>
    <t>DGF</t>
  </si>
  <si>
    <t>DIEM</t>
  </si>
  <si>
    <t>DMP</t>
  </si>
  <si>
    <t>DMTA</t>
  </si>
  <si>
    <t>DPP</t>
  </si>
  <si>
    <t>DPV</t>
  </si>
  <si>
    <t>DQSS</t>
  </si>
  <si>
    <t>DSST</t>
  </si>
  <si>
    <t>INSP</t>
  </si>
  <si>
    <t>ITS</t>
  </si>
  <si>
    <t>EPS_NH</t>
  </si>
  <si>
    <t>SAMU</t>
  </si>
  <si>
    <t>SOGEMAB</t>
  </si>
  <si>
    <t>CHUSS</t>
  </si>
  <si>
    <t>DS Houndé</t>
  </si>
  <si>
    <t>DS N'dorola</t>
  </si>
  <si>
    <t>PPD</t>
  </si>
  <si>
    <t>PCE CHU BSK</t>
  </si>
  <si>
    <t>Projet ORI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</si>
  <si>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</si>
  <si>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</si>
  <si>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</si>
  <si>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</si>
  <si>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</si>
  <si>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</si>
  <si>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</si>
  <si>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</si>
  <si>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</si>
  <si>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</si>
  <si>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</si>
  <si>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</si>
  <si>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</si>
  <si>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</si>
  <si>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</si>
  <si>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</si>
  <si>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</si>
  <si>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</si>
  <si>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</si>
  <si>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</si>
  <si>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</si>
  <si>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</si>
  <si>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</si>
  <si>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</si>
  <si>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</si>
  <si>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</si>
  <si>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</si>
  <si>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</si>
  <si>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</si>
  <si>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</si>
  <si>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</si>
  <si>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</si>
  <si>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</si>
  <si>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</si>
  <si>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</si>
  <si>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</si>
  <si>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</si>
  <si>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</si>
  <si>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</si>
  <si>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</si>
  <si>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</si>
  <si>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</si>
  <si>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</si>
  <si>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</si>
  <si>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</si>
  <si>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</si>
  <si>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</si>
  <si>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</si>
  <si>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</si>
  <si>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</si>
  <si>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</si>
  <si>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</si>
  <si>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</si>
  <si>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</si>
  <si>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</si>
  <si>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</si>
  <si>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</si>
  <si>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</si>
  <si>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</si>
  <si>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</si>
  <si>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</si>
  <si>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</si>
  <si>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</si>
  <si>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</si>
  <si>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</si>
  <si>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</si>
  <si>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</si>
  <si>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</si>
  <si>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</si>
  <si>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</si>
  <si>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</si>
  <si>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</si>
  <si>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</si>
  <si>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</si>
  <si>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</si>
  <si>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</si>
  <si>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</si>
  <si>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</si>
  <si>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</si>
  <si>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</si>
  <si>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</si>
  <si>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</si>
  <si>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</si>
  <si>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</si>
  <si>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</si>
  <si>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</si>
  <si>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</si>
  <si>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</si>
  <si>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</si>
  <si>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</si>
  <si>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</si>
  <si>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</si>
  <si>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</si>
  <si>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</si>
  <si>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</si>
  <si>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</si>
  <si>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</si>
  <si>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</si>
  <si>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</si>
  <si>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</si>
  <si>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</si>
  <si>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</si>
  <si>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</si>
  <si>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</si>
  <si>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</si>
  <si>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</si>
  <si>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</si>
  <si>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</si>
  <si>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</si>
  <si>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</si>
  <si>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</si>
  <si>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</si>
  <si>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</si>
  <si>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</si>
  <si>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</si>
  <si>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</si>
  <si>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</si>
  <si>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</si>
  <si>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</si>
  <si>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</si>
  <si>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</si>
  <si>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</si>
  <si>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</si>
  <si>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</si>
  <si>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</si>
  <si>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</si>
  <si>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</si>
  <si>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</si>
  <si>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</si>
  <si>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</si>
  <si>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</si>
  <si>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</si>
  <si>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</si>
  <si>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</si>
  <si>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</si>
  <si>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</si>
  <si>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</si>
  <si>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</si>
  <si>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</si>
  <si>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</si>
  <si>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</si>
  <si>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</si>
  <si>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</si>
  <si>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</si>
  <si>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</si>
  <si>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</si>
  <si>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</si>
  <si>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</si>
  <si>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</si>
  <si>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</si>
  <si>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</si>
  <si>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</si>
  <si>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</si>
  <si>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</si>
  <si>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</si>
  <si>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</si>
  <si>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</si>
  <si>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</si>
  <si>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</si>
  <si>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</si>
  <si>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</si>
  <si>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</si>
  <si>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</si>
  <si>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</si>
  <si>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</si>
  <si>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</si>
  <si>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</si>
  <si>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</si>
  <si>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</si>
  <si>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</si>
  <si>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</si>
  <si>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</si>
  <si>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</si>
  <si>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</si>
  <si>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</si>
  <si>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</si>
  <si>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</si>
  <si>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</si>
  <si>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</si>
  <si>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</si>
  <si>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</si>
  <si>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</si>
  <si>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</si>
  <si>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</si>
  <si>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</si>
  <si>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</si>
  <si>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</si>
  <si>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</si>
  <si>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</si>
  <si>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</si>
  <si>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</si>
  <si>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</si>
  <si>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</si>
  <si>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</si>
  <si>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</si>
  <si>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</si>
  <si>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</si>
  <si>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</si>
  <si>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</si>
  <si>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</si>
  <si>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</si>
  <si>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</si>
  <si>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</si>
  <si>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</si>
  <si>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</si>
  <si>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</si>
  <si>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</si>
  <si>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</si>
  <si>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</si>
  <si>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</si>
  <si>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</si>
  <si>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</si>
  <si>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</si>
  <si>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</si>
  <si>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</si>
  <si>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</si>
  <si>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</si>
  <si>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</si>
  <si>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</si>
  <si>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</si>
  <si>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</si>
  <si>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</si>
  <si>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</si>
  <si>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</si>
  <si>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</si>
  <si>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</si>
  <si>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</si>
  <si>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</si>
  <si>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</si>
  <si>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</si>
  <si>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</si>
  <si>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</si>
  <si>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</si>
  <si>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</si>
  <si>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</si>
  <si>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</si>
  <si>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</si>
  <si>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</si>
  <si>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</si>
  <si>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</si>
  <si>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</si>
  <si>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</si>
  <si>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</si>
  <si>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</si>
  <si>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</si>
  <si>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</si>
  <si>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</si>
  <si>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</si>
  <si>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</si>
  <si>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</si>
  <si>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</si>
  <si>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</si>
  <si>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</si>
  <si>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</si>
  <si>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</si>
  <si>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</si>
  <si>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</si>
  <si>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</si>
  <si>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</si>
  <si>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</si>
  <si>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</si>
  <si>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</si>
  <si>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</si>
  <si>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</si>
  <si>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</si>
  <si>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</si>
  <si>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</si>
  <si>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</si>
  <si>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</si>
  <si>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</si>
  <si>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</si>
  <si>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</si>
  <si>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</si>
  <si>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</si>
  <si>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</si>
  <si>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</si>
  <si>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</si>
  <si>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</si>
  <si>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</si>
  <si>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</si>
  <si>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</si>
  <si>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</si>
  <si>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</si>
  <si>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</si>
  <si>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</si>
  <si>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</si>
  <si>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</si>
  <si>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</si>
  <si>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</si>
  <si>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</si>
  <si>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</si>
  <si>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</si>
  <si>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</si>
  <si>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</si>
  <si>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</si>
  <si>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</si>
  <si>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</si>
  <si>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</si>
  <si>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</si>
  <si>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</si>
  <si>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</si>
  <si>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</si>
  <si>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</si>
  <si>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</si>
  <si>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</si>
  <si>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</si>
  <si>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</si>
  <si>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</si>
  <si>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</si>
  <si>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</si>
  <si>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</si>
  <si>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</si>
  <si>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</si>
  <si>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</si>
  <si>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</si>
  <si>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</si>
  <si>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</si>
  <si>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</si>
  <si>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</si>
  <si>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</si>
  <si>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</si>
  <si>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</si>
  <si>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</si>
  <si>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</si>
  <si>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</si>
  <si>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</si>
  <si>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</si>
  <si>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</si>
  <si>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</si>
  <si>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</si>
  <si>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</si>
  <si>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</si>
  <si>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</si>
  <si>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</si>
  <si>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</si>
  <si>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</si>
  <si>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</si>
  <si>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</si>
  <si>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</si>
  <si>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</si>
  <si>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</si>
  <si>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</si>
  <si>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</si>
  <si>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</si>
  <si>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</si>
  <si>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</si>
  <si>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</si>
  <si>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</si>
  <si>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</si>
  <si>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</si>
  <si>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</si>
  <si>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</si>
  <si>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</si>
  <si>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</si>
  <si>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</si>
  <si>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</si>
  <si>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</si>
  <si>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</si>
  <si>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</si>
  <si>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</si>
  <si>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</si>
  <si>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</si>
  <si>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</si>
  <si>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</si>
  <si>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</si>
  <si>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</si>
  <si>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</si>
  <si>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</si>
  <si>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</si>
  <si>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</si>
  <si>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</si>
  <si>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</si>
  <si>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</si>
  <si>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</si>
  <si>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</si>
  <si>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</si>
  <si>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</si>
  <si>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</si>
  <si>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</si>
  <si>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</si>
  <si>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</si>
  <si>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</si>
  <si>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</si>
  <si>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</si>
  <si>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</si>
  <si>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</si>
  <si>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</si>
  <si>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</si>
  <si>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</si>
  <si>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</si>
  <si>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</si>
  <si>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</si>
  <si>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</si>
  <si>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</si>
  <si>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</si>
  <si>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</si>
  <si>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</si>
  <si>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</si>
  <si>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</si>
  <si>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</si>
  <si>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</si>
  <si>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</si>
  <si>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</si>
  <si>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</si>
  <si>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</si>
  <si>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</si>
  <si>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</si>
  <si>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</si>
  <si>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</si>
  <si>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</si>
  <si>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</si>
  <si>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</si>
  <si>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</si>
  <si>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</si>
  <si>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</si>
  <si>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</si>
  <si>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</si>
  <si>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</si>
  <si>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</si>
  <si>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</si>
  <si>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</si>
  <si>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</si>
  <si>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</si>
  <si>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</si>
  <si>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</si>
  <si>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</si>
  <si>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</si>
  <si>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</si>
  <si>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</si>
  <si>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</si>
  <si>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</si>
  <si>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</si>
  <si>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</si>
  <si>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</si>
  <si>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</si>
  <si>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</si>
  <si>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</si>
  <si>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</si>
  <si>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</si>
  <si>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</si>
  <si>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</si>
  <si>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</si>
  <si>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</si>
  <si>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</si>
  <si>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</si>
  <si>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</si>
  <si>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</si>
  <si>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</si>
  <si>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</si>
  <si>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</si>
  <si>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</si>
  <si>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</si>
  <si>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</si>
  <si>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</si>
  <si>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</si>
  <si>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</si>
  <si>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</si>
  <si>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</si>
  <si>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</si>
  <si>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</si>
  <si>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</si>
  <si>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</si>
  <si>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</si>
  <si>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</si>
  <si>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</si>
  <si>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</si>
  <si>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</si>
  <si>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</si>
  <si>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</si>
  <si>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</si>
  <si>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</si>
  <si>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</si>
  <si>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</si>
  <si>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</si>
  <si>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</si>
  <si>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</si>
  <si>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</si>
  <si>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</si>
  <si>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</si>
  <si>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</si>
  <si>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</si>
  <si>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</si>
  <si>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</si>
  <si>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</si>
  <si>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</si>
  <si>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</si>
  <si>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</si>
  <si>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</si>
  <si>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</si>
  <si>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</si>
  <si>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</si>
  <si>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</si>
  <si>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</si>
  <si>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</si>
  <si>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</si>
  <si>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</si>
  <si>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</si>
  <si>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</si>
  <si>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</si>
  <si>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</si>
  <si>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</si>
  <si>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</si>
  <si>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</si>
  <si>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</si>
  <si>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</si>
  <si>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</si>
  <si>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</si>
  <si>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</si>
  <si>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</si>
  <si>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</si>
  <si>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</si>
  <si>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</si>
  <si>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</si>
  <si>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</si>
  <si>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</si>
  <si>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</si>
  <si>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</si>
  <si>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</si>
  <si>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</si>
  <si>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</si>
  <si>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</si>
  <si>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</si>
  <si>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</si>
  <si>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</si>
  <si>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</si>
  <si>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</si>
  <si>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</si>
  <si>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</si>
  <si>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</si>
  <si>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</si>
  <si>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</si>
  <si>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</si>
  <si>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</si>
  <si>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</si>
  <si>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</si>
  <si>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</si>
  <si>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</si>
  <si>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</si>
  <si>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</si>
  <si>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</si>
  <si>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</si>
  <si>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</si>
  <si>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</si>
  <si>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</si>
  <si>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</si>
  <si>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</si>
  <si>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</si>
  <si>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</si>
  <si>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</si>
  <si>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</si>
  <si>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</si>
  <si>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</si>
  <si>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</si>
  <si>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</si>
  <si>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</si>
  <si>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</si>
  <si>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</si>
  <si>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</si>
  <si>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</si>
  <si>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</si>
  <si>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</si>
  <si>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</si>
  <si>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</si>
  <si>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</si>
  <si>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</si>
  <si>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</si>
  <si>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</si>
  <si>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</si>
  <si>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</si>
  <si>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</si>
  <si>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</si>
  <si>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</si>
  <si>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</si>
  <si>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</si>
  <si>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</si>
  <si>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</si>
  <si>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</si>
  <si>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</si>
  <si>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</si>
  <si>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</si>
  <si>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</si>
  <si>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</si>
  <si>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</si>
  <si>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</si>
  <si>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</si>
  <si>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</si>
  <si>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</si>
  <si>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</si>
  <si>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</si>
  <si>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</si>
  <si>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</si>
  <si>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</si>
  <si>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</si>
  <si>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</si>
  <si>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</si>
  <si>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</si>
  <si>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</si>
  <si>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</si>
  <si>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</si>
  <si>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</si>
  <si>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</si>
  <si>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</si>
  <si>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</si>
  <si>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</si>
  <si>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</si>
  <si>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</si>
  <si>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</si>
  <si>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</si>
  <si>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</si>
  <si>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</si>
  <si>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</si>
  <si>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</si>
  <si>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</si>
  <si>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</si>
  <si>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</si>
  <si>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</si>
  <si>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</si>
  <si>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</si>
  <si>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</si>
  <si>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</si>
  <si>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</si>
  <si>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</si>
  <si>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</si>
  <si>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</si>
  <si>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</si>
  <si>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</si>
  <si>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</si>
  <si>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</si>
  <si>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</si>
  <si>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</si>
  <si>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</si>
  <si>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</si>
  <si>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</si>
  <si>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</si>
  <si>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</si>
  <si>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</si>
  <si>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</si>
  <si>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</si>
  <si>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</si>
  <si>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</si>
  <si>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</si>
  <si>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</si>
  <si>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</si>
  <si>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</si>
  <si>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</si>
  <si>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</si>
  <si>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</si>
  <si>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</si>
  <si>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</si>
  <si>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</si>
  <si>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</si>
  <si>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</si>
  <si>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</si>
  <si>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</si>
  <si>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</si>
  <si>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</si>
  <si>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</si>
  <si>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</si>
  <si>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</si>
  <si>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</si>
  <si>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</si>
  <si>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</si>
  <si>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</si>
  <si>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</si>
  <si>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</si>
  <si>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</si>
  <si>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</si>
  <si>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</si>
  <si>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</si>
  <si>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</si>
  <si>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</si>
  <si>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</si>
  <si>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</si>
  <si>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</si>
  <si>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</si>
  <si>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</si>
  <si>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</si>
  <si>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</si>
  <si>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</si>
  <si>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</si>
  <si>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</si>
  <si>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</si>
  <si>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</si>
  <si>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</si>
  <si>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</si>
  <si>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</si>
  <si>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</si>
  <si>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</si>
  <si>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</si>
  <si>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</si>
  <si>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</si>
  <si>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</si>
  <si>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</si>
  <si>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</si>
  <si>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</si>
  <si>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</si>
  <si>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</si>
  <si>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</si>
  <si>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</si>
  <si>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</si>
  <si>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</si>
  <si>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</si>
  <si>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</si>
  <si>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</si>
  <si>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</si>
  <si>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</si>
  <si>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</si>
  <si>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</si>
  <si>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</si>
  <si>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</si>
  <si>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</si>
  <si>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</si>
  <si>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</si>
  <si>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</si>
  <si>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</si>
  <si>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</si>
  <si>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</si>
  <si>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</si>
  <si>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</si>
  <si>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</si>
  <si>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</si>
  <si>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</si>
  <si>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</si>
  <si>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</si>
  <si>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</si>
  <si>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</si>
  <si>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</si>
  <si>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</si>
  <si>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</si>
  <si>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</si>
  <si>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</si>
  <si>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</si>
  <si>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</si>
  <si>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</si>
  <si>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</si>
  <si>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</si>
  <si>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</si>
  <si>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</si>
  <si>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</si>
  <si>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</si>
  <si>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</si>
  <si>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</si>
  <si>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</si>
  <si>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</si>
  <si>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</si>
  <si>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</si>
  <si>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</si>
  <si>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</si>
  <si>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</si>
  <si>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</si>
  <si>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</si>
  <si>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</si>
  <si>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</si>
  <si>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</si>
  <si>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</si>
  <si>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</si>
  <si>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</si>
  <si>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</si>
  <si>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</si>
  <si>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</si>
  <si>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</si>
  <si>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</si>
  <si>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</si>
  <si>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</si>
  <si>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</si>
  <si>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</si>
  <si>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</si>
  <si>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</si>
  <si>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</si>
  <si>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</si>
  <si>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</si>
  <si>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</si>
  <si>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</si>
  <si>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</si>
  <si>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</si>
  <si>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</si>
  <si>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</si>
  <si>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</si>
  <si>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</si>
  <si>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</si>
  <si>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</si>
  <si>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</si>
  <si>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</si>
  <si>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</si>
  <si>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</si>
  <si>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</si>
  <si>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</si>
  <si>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</si>
  <si>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</si>
  <si>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</si>
  <si>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</si>
  <si>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</si>
  <si>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</si>
  <si>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</si>
  <si>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</si>
  <si>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</si>
  <si>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</si>
  <si>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</si>
  <si>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</si>
  <si>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</si>
  <si>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</si>
  <si>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</si>
  <si>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</si>
  <si>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</si>
  <si>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</si>
  <si>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</si>
  <si>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</si>
  <si>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</si>
  <si>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</si>
  <si>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</si>
  <si>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</si>
  <si>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</si>
  <si>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</si>
  <si>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</si>
  <si>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</si>
  <si>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</si>
  <si>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</si>
  <si>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</si>
  <si>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</si>
  <si>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</si>
  <si>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</si>
  <si>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</si>
  <si>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</si>
  <si>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</si>
  <si>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</si>
  <si>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</si>
  <si>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</si>
  <si>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</si>
  <si>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</si>
  <si>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</si>
  <si>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</si>
  <si>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</si>
  <si>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</si>
  <si>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</si>
  <si>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</si>
  <si>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</si>
  <si>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</si>
  <si>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</si>
  <si>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</si>
  <si>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</si>
  <si>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</si>
  <si>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</si>
  <si>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</si>
  <si>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</si>
  <si>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</si>
  <si>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</si>
  <si>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</si>
  <si>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</si>
  <si>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</si>
  <si>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</si>
  <si>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</si>
  <si>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</si>
  <si>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</si>
  <si>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</si>
  <si>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</si>
  <si>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</si>
  <si>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</si>
  <si>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</si>
  <si>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</si>
  <si>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</si>
  <si>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</si>
  <si>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</si>
  <si>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</si>
  <si>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</si>
  <si>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</si>
  <si>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</si>
  <si>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</si>
  <si>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</si>
  <si>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</si>
  <si>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</si>
  <si>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</si>
  <si>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</si>
  <si>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</si>
  <si>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</si>
  <si>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</si>
  <si>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</si>
  <si>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</si>
  <si>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</si>
  <si>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</si>
  <si>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</si>
  <si>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</si>
  <si>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</si>
  <si>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</si>
  <si>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</si>
  <si>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</si>
  <si>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</si>
  <si>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</si>
  <si>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</si>
  <si>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</si>
  <si>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</si>
  <si>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</si>
  <si>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</si>
  <si>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</si>
  <si>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</si>
  <si>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</si>
  <si>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</si>
  <si>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</si>
  <si>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</si>
  <si>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</si>
  <si>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</si>
  <si>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</si>
  <si>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</si>
  <si>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</si>
  <si>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</si>
  <si>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</si>
  <si>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</si>
  <si>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</si>
  <si>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</si>
  <si>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</si>
  <si>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</si>
  <si>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</si>
  <si>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</si>
  <si>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</si>
  <si>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</si>
  <si>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</si>
  <si>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</si>
  <si>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</si>
  <si>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</si>
  <si>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</si>
  <si>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</si>
  <si>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</si>
  <si>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</si>
  <si>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</si>
  <si>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</si>
  <si>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</si>
  <si>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</si>
  <si>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</si>
  <si>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</si>
  <si>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</si>
  <si>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</si>
  <si>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</si>
  <si>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</si>
  <si>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</si>
  <si>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</si>
  <si>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</si>
  <si>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</si>
  <si>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</si>
  <si>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</si>
  <si>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</si>
  <si>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</si>
  <si>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</si>
  <si>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</si>
  <si>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</si>
  <si>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</si>
  <si>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</si>
  <si>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</si>
  <si>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</si>
  <si>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</si>
  <si>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</si>
  <si>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</si>
  <si>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</si>
  <si>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</si>
  <si>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</si>
  <si>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</si>
  <si>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</si>
  <si>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</si>
  <si>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</si>
  <si>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</si>
  <si>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</si>
  <si>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</si>
  <si>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</si>
  <si>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</si>
  <si>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</si>
  <si>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</si>
  <si>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</si>
  <si>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</si>
  <si>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</si>
  <si>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</si>
  <si>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</si>
  <si>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</si>
  <si>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</si>
  <si>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</si>
  <si>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</si>
  <si>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</si>
  <si>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</si>
  <si>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</si>
  <si>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</si>
  <si>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</si>
  <si>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</si>
  <si>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</si>
  <si>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</si>
  <si>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</si>
  <si>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</si>
  <si>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</si>
  <si>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</si>
  <si>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</si>
  <si>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</si>
  <si>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</si>
  <si>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</si>
  <si>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</si>
  <si>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</si>
  <si>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</si>
  <si>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</si>
  <si>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</si>
  <si>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</si>
  <si>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</si>
  <si>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</si>
  <si>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</si>
  <si>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</si>
  <si>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</si>
  <si>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</si>
  <si>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</si>
  <si>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</si>
  <si>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</si>
  <si>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</si>
  <si>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</si>
  <si>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</si>
  <si>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</si>
  <si>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</si>
  <si>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</si>
  <si>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</si>
  <si>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</si>
  <si>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</si>
  <si>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</si>
  <si>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</si>
  <si>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</si>
  <si>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</si>
  <si>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</si>
  <si>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</si>
  <si>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</si>
  <si>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</si>
  <si>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</si>
  <si>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</si>
  <si>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</si>
  <si>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</si>
  <si>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</si>
  <si>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</si>
  <si>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</si>
  <si>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</si>
  <si>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</si>
  <si>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</si>
  <si>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</si>
  <si>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</si>
  <si>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</si>
  <si>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</si>
  <si>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</si>
  <si>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</si>
  <si>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</si>
  <si>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</si>
  <si>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</si>
  <si>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</si>
  <si>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</si>
  <si>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</si>
  <si>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</si>
  <si>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</si>
  <si>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</si>
  <si>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</si>
  <si>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</si>
  <si>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</si>
  <si>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</si>
  <si>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</si>
  <si>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</si>
  <si>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</si>
  <si>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</si>
  <si>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</si>
  <si>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</si>
  <si>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</si>
  <si>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</si>
  <si>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</si>
  <si>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</si>
  <si>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</si>
  <si>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</si>
  <si>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</si>
  <si>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</si>
  <si>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</si>
  <si>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</si>
  <si>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</si>
  <si>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</si>
  <si>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</si>
  <si>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</si>
  <si>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</si>
  <si>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</si>
  <si>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</si>
  <si>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</si>
  <si>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</si>
  <si>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</si>
  <si>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</si>
  <si>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</si>
  <si>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</si>
  <si>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</si>
  <si>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</si>
  <si>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</si>
  <si>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</si>
  <si>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</si>
  <si>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</si>
  <si>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</si>
  <si>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</si>
  <si>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</si>
  <si>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</si>
  <si>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</si>
  <si>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</si>
  <si>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</si>
  <si>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</si>
  <si>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</si>
  <si>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</si>
  <si>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</si>
  <si>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</si>
  <si>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</si>
  <si>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</si>
  <si>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</si>
  <si>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</si>
  <si>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</si>
  <si>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</si>
  <si>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</si>
  <si>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</si>
  <si>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</si>
  <si>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</si>
  <si>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</si>
  <si>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</si>
  <si>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</si>
  <si>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</si>
  <si>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</si>
  <si>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</si>
  <si>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</si>
  <si>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</si>
  <si>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</si>
  <si>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</si>
  <si>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</si>
  <si>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</si>
  <si>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</si>
  <si>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</si>
  <si>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</si>
  <si>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</si>
  <si>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</si>
  <si>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</si>
  <si>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</si>
  <si>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</si>
  <si>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</si>
  <si>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</si>
  <si>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</si>
  <si>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</si>
  <si>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</si>
  <si>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</si>
  <si>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</si>
  <si>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</si>
  <si>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</si>
  <si>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</si>
  <si>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</si>
  <si>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</si>
  <si>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</si>
  <si>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</si>
  <si>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</si>
  <si>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</si>
  <si>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</si>
  <si>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</si>
  <si>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</si>
  <si>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</si>
  <si>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</si>
  <si>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</si>
  <si>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</si>
  <si>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</si>
  <si>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</si>
  <si>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</si>
  <si>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</si>
  <si>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</si>
  <si>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</si>
  <si>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</si>
  <si>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</si>
  <si>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</si>
  <si>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</si>
  <si>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</si>
  <si>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</si>
  <si>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</si>
  <si>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</si>
  <si>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</si>
  <si>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</si>
  <si>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</si>
  <si>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</si>
  <si>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</si>
  <si>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</si>
  <si>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</si>
  <si>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</si>
  <si>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</si>
  <si>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</si>
  <si>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</si>
  <si>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</si>
  <si>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</si>
  <si>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</si>
  <si>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</si>
  <si>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</si>
  <si>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</si>
  <si>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</si>
  <si>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</si>
  <si>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</si>
  <si>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</si>
  <si>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</si>
  <si>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</si>
  <si>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</si>
  <si>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</si>
  <si>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</si>
  <si>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</si>
  <si>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</si>
  <si>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</si>
  <si>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</si>
  <si>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</si>
  <si>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</si>
  <si>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</si>
  <si>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</si>
  <si>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</si>
  <si>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</si>
  <si>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</si>
  <si>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</si>
  <si>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</si>
  <si>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</si>
  <si>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</si>
  <si>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</si>
  <si>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</si>
  <si>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</si>
  <si>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</si>
  <si>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</si>
  <si>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</si>
  <si>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</si>
  <si>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</si>
  <si>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</si>
  <si>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</si>
  <si>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</si>
  <si>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</si>
  <si>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</si>
  <si>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</si>
  <si>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</si>
  <si>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</si>
  <si>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</si>
  <si>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</si>
  <si>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</si>
  <si>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</si>
  <si>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</si>
  <si>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</si>
  <si>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</si>
  <si>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</si>
  <si>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</si>
  <si>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</si>
  <si>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</si>
  <si>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</si>
  <si>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</si>
  <si>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</si>
  <si>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</si>
  <si>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</si>
  <si>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</si>
  <si>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</si>
  <si>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</si>
  <si>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</si>
  <si>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</si>
  <si>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</si>
  <si>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</si>
  <si>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</si>
  <si>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</si>
  <si>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</si>
  <si>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</si>
  <si>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</si>
  <si>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</si>
  <si>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</si>
  <si>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</si>
  <si>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</si>
  <si>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</si>
  <si>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</si>
  <si>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</si>
  <si>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</si>
  <si>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</si>
  <si>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</si>
  <si>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</si>
  <si>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</si>
  <si>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</si>
  <si>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</si>
  <si>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</si>
  <si>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</si>
  <si>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</si>
  <si>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</si>
  <si>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</si>
  <si>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</si>
  <si>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</si>
  <si>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</si>
  <si>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</si>
  <si>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</si>
  <si>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</si>
  <si>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</si>
  <si>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</si>
  <si>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</si>
  <si>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</si>
  <si>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</si>
  <si>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</si>
  <si>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</si>
  <si>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</si>
  <si>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</si>
  <si>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</si>
  <si>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</si>
  <si>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</si>
  <si>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</si>
  <si>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</si>
  <si>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</si>
  <si>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</si>
  <si>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</si>
  <si>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</si>
  <si>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</si>
  <si>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</si>
  <si>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</si>
  <si>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</si>
  <si>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</si>
  <si>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</si>
  <si>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</si>
  <si>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</si>
  <si>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</si>
  <si>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</si>
  <si>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</si>
  <si>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</si>
  <si>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</si>
  <si>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</si>
  <si>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</si>
  <si>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</si>
  <si>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</si>
  <si>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</si>
  <si>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</si>
  <si>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</si>
  <si>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</si>
  <si>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</si>
  <si>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</si>
  <si>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</si>
  <si>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</si>
  <si>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</si>
  <si>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</si>
  <si>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</si>
  <si>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</si>
  <si>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</si>
  <si>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</si>
  <si>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</si>
  <si>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</si>
  <si>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</si>
  <si>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</si>
  <si>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</si>
  <si>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</si>
  <si>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</si>
  <si>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</si>
  <si>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</si>
  <si>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</si>
  <si>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</si>
  <si>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</si>
  <si>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</si>
  <si>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</si>
  <si>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</si>
  <si>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</si>
  <si>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</si>
  <si>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</si>
  <si>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</si>
  <si>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</si>
  <si>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</si>
  <si>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</si>
  <si>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</si>
  <si>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</si>
  <si>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</si>
  <si>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</si>
  <si>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</si>
  <si>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</si>
  <si>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</si>
  <si>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</si>
  <si>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</si>
  <si>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</si>
  <si>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</si>
  <si>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</si>
  <si>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</si>
  <si>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</si>
  <si>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</si>
  <si>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</si>
  <si>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</si>
  <si>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</si>
  <si>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</si>
  <si>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</si>
  <si>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</si>
  <si>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</si>
  <si>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</si>
  <si>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</si>
  <si>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</si>
  <si>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</si>
  <si>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</si>
  <si>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</si>
  <si>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</si>
  <si>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</si>
  <si>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</si>
  <si>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</si>
  <si>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</si>
  <si>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</si>
  <si>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</si>
  <si>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</si>
  <si>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</si>
  <si>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</si>
  <si>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</si>
  <si>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</si>
  <si>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</si>
  <si>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</si>
  <si>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</si>
  <si>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</si>
  <si>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</si>
  <si>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</si>
  <si>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</si>
  <si>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</si>
  <si>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</si>
  <si>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</si>
  <si>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</si>
  <si>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</si>
  <si>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</si>
  <si>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</si>
  <si>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</si>
  <si>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</si>
  <si>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</si>
  <si>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</si>
  <si>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</si>
  <si>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</si>
  <si>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</si>
  <si>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</si>
  <si>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</si>
  <si>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</si>
  <si>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</si>
  <si>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</si>
  <si>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</si>
  <si>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</si>
  <si>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</si>
  <si>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</si>
  <si>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</si>
  <si>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</si>
  <si>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</si>
  <si>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</si>
  <si>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</si>
  <si>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</si>
  <si>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</si>
  <si>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</si>
  <si>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</si>
  <si>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</si>
  <si>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</si>
  <si>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</si>
  <si>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</si>
  <si>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</si>
  <si>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</si>
  <si>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</si>
  <si>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</si>
  <si>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</si>
  <si>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</si>
  <si>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</si>
  <si>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</si>
  <si>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</si>
  <si>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</si>
  <si>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</si>
  <si>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</si>
  <si>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</si>
  <si>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</si>
  <si>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</si>
  <si>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</si>
  <si>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</si>
  <si>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</si>
  <si>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</si>
  <si>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</si>
  <si>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</si>
  <si>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</si>
  <si>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</si>
  <si>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</si>
  <si>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</si>
  <si>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</si>
  <si>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</si>
  <si>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</si>
  <si>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</si>
  <si>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</si>
  <si>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</si>
  <si>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</si>
  <si>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</si>
  <si>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</si>
  <si>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</si>
  <si>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</si>
  <si>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</si>
  <si>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</si>
  <si>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</si>
  <si>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</si>
  <si>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</si>
  <si>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</si>
  <si>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</si>
  <si>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</si>
  <si>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</si>
  <si>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</si>
  <si>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</si>
  <si>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</si>
  <si>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</si>
  <si>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</si>
  <si>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</si>
  <si>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</si>
  <si>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</si>
  <si>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</si>
  <si>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</si>
  <si>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</si>
  <si>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</si>
  <si>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</si>
  <si>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</si>
  <si>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</si>
  <si>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</si>
  <si>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</si>
  <si>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</si>
  <si>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</si>
  <si>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</si>
  <si>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</si>
  <si>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</si>
  <si>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</si>
  <si>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</si>
  <si>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</si>
  <si>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</si>
  <si>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</si>
  <si>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</si>
  <si>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</si>
  <si>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</si>
  <si>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</si>
  <si>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</si>
  <si>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</si>
  <si>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</si>
  <si>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</si>
  <si>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</si>
  <si>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</si>
  <si>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</si>
  <si>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</si>
  <si>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</si>
  <si>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</si>
  <si>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</si>
  <si>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</si>
  <si>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</si>
  <si>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</si>
  <si>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</si>
  <si>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</si>
  <si>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</si>
  <si>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</si>
  <si>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</si>
  <si>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</si>
  <si>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</si>
  <si>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</si>
  <si>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</si>
  <si>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</si>
  <si>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</si>
  <si>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</si>
  <si>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</si>
  <si>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</si>
  <si>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</si>
  <si>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</si>
  <si>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</si>
  <si>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</si>
  <si>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</si>
  <si>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</si>
  <si>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</si>
  <si>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</si>
  <si>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</si>
  <si>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</si>
  <si>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</si>
  <si>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</si>
  <si>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</si>
  <si>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</si>
  <si>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</si>
  <si>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</si>
  <si>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</si>
  <si>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</si>
  <si>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</si>
  <si>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</si>
  <si>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</si>
  <si>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</si>
  <si>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</si>
  <si>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</si>
  <si>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</si>
  <si>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</si>
  <si>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</si>
  <si>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</si>
  <si>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</si>
  <si>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</si>
  <si>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</si>
  <si>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</si>
  <si>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</si>
  <si>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</si>
  <si>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</si>
  <si>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</si>
  <si>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</si>
  <si>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</si>
  <si>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</si>
  <si>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</si>
  <si>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</si>
  <si>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</si>
  <si>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</si>
  <si>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</si>
  <si>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</si>
  <si>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</si>
  <si>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</si>
  <si>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</si>
  <si>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</si>
  <si>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</si>
  <si>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</si>
  <si>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</si>
  <si>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</si>
  <si>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</si>
  <si>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</si>
  <si>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</si>
  <si>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</si>
  <si>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</si>
  <si>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</si>
  <si>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</si>
  <si>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</si>
  <si>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</si>
  <si>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</si>
  <si>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</si>
  <si>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</si>
  <si>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</si>
  <si>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</si>
  <si>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</si>
  <si>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</si>
  <si>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</si>
  <si>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</si>
  <si>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</si>
  <si>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</si>
  <si>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</si>
  <si>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</si>
  <si>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</si>
  <si>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</si>
  <si>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</si>
  <si>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</si>
  <si>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</si>
  <si>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</si>
  <si>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</si>
  <si>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</si>
  <si>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</si>
  <si>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</si>
  <si>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</si>
  <si>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</si>
  <si>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</si>
  <si>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</si>
  <si>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</si>
  <si>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</si>
  <si>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</si>
  <si>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</si>
  <si>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</si>
  <si>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</si>
  <si>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</si>
  <si>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</si>
  <si>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</si>
  <si>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</si>
  <si>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</si>
  <si>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</si>
  <si>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</si>
  <si>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</si>
  <si>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</si>
  <si>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</si>
  <si>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</si>
  <si>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</si>
  <si>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</si>
  <si>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</si>
  <si>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</si>
  <si>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</si>
  <si>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</si>
  <si>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</si>
  <si>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</si>
  <si>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</si>
  <si>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</si>
  <si>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</si>
  <si>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</si>
  <si>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</si>
  <si>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</si>
  <si>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</si>
  <si>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</si>
  <si>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</si>
  <si>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</si>
  <si>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</si>
  <si>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</si>
  <si>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</si>
  <si>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</si>
  <si>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</si>
  <si>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</si>
  <si>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</si>
  <si>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</si>
  <si>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</si>
  <si>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</si>
  <si>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</si>
  <si>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</si>
  <si>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</si>
  <si>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</si>
  <si>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</si>
  <si>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</si>
  <si>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</si>
  <si>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</si>
  <si>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</si>
  <si>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</si>
  <si>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</si>
  <si>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</si>
  <si>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</si>
  <si>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</si>
  <si>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</si>
  <si>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</si>
  <si>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</si>
  <si>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</si>
  <si>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</si>
  <si>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</si>
  <si>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</si>
  <si>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</si>
  <si>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</si>
  <si>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</si>
  <si>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</si>
  <si>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</si>
  <si>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</si>
  <si>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</si>
  <si>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</si>
  <si>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</si>
  <si>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</si>
  <si>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</si>
  <si>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</si>
  <si>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</si>
  <si>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</si>
  <si>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</si>
  <si>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</si>
  <si>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</si>
  <si>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</si>
  <si>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</si>
  <si>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</si>
  <si>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</si>
  <si>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</si>
  <si>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</si>
  <si>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</si>
  <si>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</si>
  <si>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</si>
  <si>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</si>
  <si>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</si>
  <si>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</si>
  <si>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</si>
  <si>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</si>
  <si>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</si>
  <si>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</si>
  <si>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</si>
  <si>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</si>
  <si>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</si>
  <si>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</si>
  <si>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</si>
  <si>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</si>
  <si>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</si>
  <si>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</si>
  <si>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</si>
  <si>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</si>
  <si>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</si>
  <si>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</si>
  <si>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</si>
  <si>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</si>
  <si>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</si>
  <si>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</si>
  <si>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</si>
  <si>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</si>
  <si>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</si>
  <si>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</si>
  <si>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</si>
  <si>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</si>
  <si>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</si>
  <si>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</si>
  <si>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</si>
  <si>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</si>
  <si>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</si>
  <si>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</si>
  <si>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</si>
  <si>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</si>
  <si>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</si>
  <si>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</si>
  <si>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</si>
  <si>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</si>
  <si>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</si>
  <si>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</si>
  <si>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</si>
  <si>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</si>
  <si>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</si>
  <si>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</si>
  <si>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</si>
  <si>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</si>
  <si>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</si>
  <si>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</si>
  <si>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</si>
  <si>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</si>
  <si>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</si>
  <si>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</si>
  <si>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</si>
  <si>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</si>
  <si>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</si>
  <si>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</si>
  <si>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</si>
  <si>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</si>
  <si>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</si>
  <si>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</si>
  <si>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</si>
  <si>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</si>
  <si>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</si>
  <si>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</si>
  <si>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</si>
  <si>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</si>
  <si>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</si>
  <si>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</si>
  <si>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</si>
  <si>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</si>
  <si>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</si>
  <si>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</si>
  <si>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</si>
  <si>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</si>
  <si>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</si>
  <si>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</si>
  <si>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</si>
  <si>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</si>
  <si>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</si>
  <si>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</si>
  <si>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</si>
  <si>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</si>
  <si>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</si>
  <si>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</si>
  <si>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</si>
  <si>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</si>
  <si>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</si>
  <si>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</si>
  <si>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</si>
  <si>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</si>
  <si>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</si>
  <si>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</si>
  <si>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</si>
  <si>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</si>
  <si>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</si>
  <si>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</si>
  <si>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</si>
  <si>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</si>
  <si>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</si>
  <si>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</si>
  <si>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</si>
  <si>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</si>
  <si>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</si>
  <si>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</si>
  <si>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</si>
  <si>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</si>
  <si>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</si>
  <si>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</si>
  <si>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</si>
  <si>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</si>
  <si>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</si>
  <si>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</si>
  <si>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</si>
  <si>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</si>
  <si>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</si>
  <si>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</si>
  <si>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</si>
  <si>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</si>
  <si>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</si>
  <si>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</si>
  <si>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</si>
  <si>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</si>
  <si>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</si>
  <si>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</si>
  <si>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</si>
  <si>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</si>
  <si>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</si>
  <si>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</si>
  <si>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</si>
  <si>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</si>
  <si>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</si>
  <si>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</si>
  <si>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</si>
  <si>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</si>
  <si>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</si>
  <si>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</si>
  <si>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</si>
  <si>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</si>
  <si>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</si>
  <si>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</si>
  <si>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</si>
  <si>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</si>
  <si>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</si>
  <si>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</si>
  <si>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</si>
  <si>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</si>
  <si>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</si>
  <si>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</si>
  <si>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</si>
  <si>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</si>
  <si>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</si>
  <si>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</si>
  <si>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</si>
  <si>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</si>
  <si>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</si>
  <si>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</si>
  <si>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</si>
  <si>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</si>
  <si>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</si>
  <si>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</si>
  <si>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</si>
  <si>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</si>
  <si>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</si>
  <si>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</si>
  <si>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</si>
  <si>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</si>
  <si>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</si>
  <si>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</si>
  <si>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</si>
  <si>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</si>
  <si>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</si>
  <si>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</si>
  <si>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</si>
  <si>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</si>
  <si>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</si>
  <si>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</si>
  <si>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</si>
  <si>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</si>
  <si>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</si>
  <si>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</si>
  <si>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</si>
  <si>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</si>
  <si>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</si>
  <si>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</si>
  <si>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</si>
  <si>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</si>
  <si>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</si>
  <si>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</si>
  <si>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</si>
  <si>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</si>
  <si>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</si>
  <si>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</si>
  <si>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</si>
  <si>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</si>
  <si>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</si>
  <si>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</si>
  <si>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</si>
  <si>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</si>
  <si>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</si>
  <si>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</si>
  <si>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</si>
  <si>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</si>
  <si>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</si>
  <si>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</si>
  <si>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</si>
  <si>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</si>
  <si>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</si>
  <si>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</si>
  <si>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</si>
  <si>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</si>
  <si>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</si>
  <si>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</si>
  <si>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</si>
  <si>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</si>
  <si>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</si>
  <si>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</si>
  <si>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</si>
  <si>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</si>
  <si>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</si>
  <si>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</si>
  <si>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</si>
  <si>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</si>
  <si>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</si>
  <si>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</si>
  <si>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</si>
  <si>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</si>
  <si>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</si>
  <si>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</si>
  <si>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</si>
  <si>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</si>
  <si>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</si>
  <si>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</si>
  <si>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</si>
  <si>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</si>
  <si>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</si>
  <si>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</si>
  <si>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</si>
  <si>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</si>
  <si>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</si>
  <si>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</si>
  <si>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</si>
  <si>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</si>
  <si>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</si>
  <si>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</si>
  <si>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</si>
  <si>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</si>
  <si>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</si>
  <si>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</si>
  <si>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</si>
  <si>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</si>
  <si>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</si>
  <si>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</si>
  <si>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</si>
  <si>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</si>
  <si>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</si>
  <si>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</si>
  <si>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</si>
  <si>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</si>
  <si>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</si>
  <si>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</si>
  <si>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</si>
  <si>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</si>
  <si>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</si>
  <si>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</si>
  <si>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</si>
  <si>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</si>
  <si>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</si>
  <si>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</si>
  <si>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</si>
  <si>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</si>
  <si>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</si>
  <si>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</si>
  <si>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</si>
  <si>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</si>
  <si>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</si>
  <si>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</si>
  <si>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</si>
  <si>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</si>
  <si>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</si>
  <si>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</si>
  <si>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</si>
  <si>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</si>
  <si>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</si>
  <si>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</si>
  <si>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</si>
  <si>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</si>
  <si>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</si>
  <si>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</si>
  <si>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</si>
  <si>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</si>
  <si>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</si>
  <si>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</si>
  <si>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</si>
  <si>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</si>
  <si>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</si>
  <si>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</si>
  <si>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</si>
  <si>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</si>
  <si>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</si>
  <si>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</si>
  <si>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</si>
  <si>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</si>
  <si>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</si>
  <si>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</si>
  <si>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</si>
  <si>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</si>
  <si>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</si>
  <si>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</si>
  <si>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</si>
  <si>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</si>
  <si>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</si>
  <si>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</si>
  <si>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</si>
  <si>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</si>
  <si>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</si>
  <si>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</si>
  <si>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</si>
  <si>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</si>
  <si>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</si>
  <si>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</si>
  <si>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</si>
  <si>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</si>
  <si>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</si>
  <si>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</si>
  <si>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</si>
  <si>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</si>
  <si>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</si>
  <si>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</si>
  <si>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</si>
  <si>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</si>
  <si>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</si>
  <si>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</si>
  <si>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</si>
  <si>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</si>
  <si>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</si>
  <si>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</si>
  <si>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</si>
  <si>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</si>
  <si>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</si>
  <si>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</si>
  <si>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</si>
  <si>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</si>
  <si>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</si>
  <si>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</si>
  <si>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</si>
  <si>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</si>
  <si>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</si>
  <si>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</si>
  <si>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</si>
  <si>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</si>
  <si>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</si>
  <si>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</si>
  <si>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</si>
  <si>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</si>
  <si>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</si>
  <si>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</si>
  <si>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</si>
  <si>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</si>
  <si>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</si>
  <si>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</si>
  <si>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</si>
  <si>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</si>
  <si>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</si>
  <si>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</si>
  <si>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</si>
  <si>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</si>
  <si>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</si>
  <si>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</si>
  <si>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</si>
  <si>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</si>
  <si>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</si>
  <si>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</si>
  <si>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</si>
  <si>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</si>
  <si>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</si>
  <si>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</si>
  <si>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</si>
  <si>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</si>
  <si>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</si>
  <si>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</si>
  <si>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</si>
  <si>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</si>
  <si>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</si>
  <si>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</si>
  <si>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</si>
  <si>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</si>
  <si>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</si>
  <si>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</si>
  <si>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</si>
  <si>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</si>
  <si>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</si>
  <si>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</si>
  <si>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</si>
  <si>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</si>
  <si>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</si>
  <si>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</si>
  <si>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</si>
  <si>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</si>
  <si>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</si>
  <si>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</si>
  <si>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</si>
  <si>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</si>
  <si>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</si>
  <si>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</si>
  <si>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</si>
  <si>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</si>
  <si>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</si>
  <si>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</si>
  <si>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</si>
  <si>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</si>
  <si>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</si>
  <si>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</si>
  <si>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</si>
  <si>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</si>
  <si>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</si>
  <si>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</si>
  <si>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</si>
  <si>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</si>
  <si>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</si>
  <si>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</si>
  <si>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</si>
  <si>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</si>
  <si>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</si>
  <si>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</si>
  <si>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</si>
  <si>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</si>
  <si>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</si>
  <si>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</si>
  <si>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</si>
  <si>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</si>
  <si>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</si>
  <si>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</si>
  <si>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</si>
  <si>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</si>
  <si>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</si>
  <si>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</si>
  <si>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</si>
  <si>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</si>
  <si>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</si>
  <si>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</si>
  <si>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</si>
  <si>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</si>
  <si>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</si>
  <si>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</si>
  <si>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</si>
  <si>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</si>
  <si>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</si>
  <si>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</si>
  <si>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</si>
  <si>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</si>
  <si>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</si>
  <si>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</si>
  <si>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</si>
  <si>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</si>
  <si>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</si>
  <si>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</si>
  <si>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</si>
  <si>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</si>
  <si>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</si>
  <si>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</si>
  <si>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</si>
  <si>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</si>
  <si>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</si>
  <si>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</si>
  <si>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</si>
  <si>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</si>
  <si>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</si>
  <si>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</si>
  <si>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</si>
  <si>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</si>
  <si>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</si>
  <si>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</si>
  <si>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</si>
  <si>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</si>
  <si>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</si>
  <si>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</si>
  <si>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</si>
  <si>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</si>
  <si>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</si>
  <si>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</si>
  <si>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</si>
  <si>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</si>
  <si>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</si>
  <si>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</si>
  <si>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</si>
  <si>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</si>
  <si>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</si>
  <si>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</si>
  <si>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</si>
  <si>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</si>
  <si>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</si>
  <si>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</si>
  <si>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</si>
  <si>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</si>
  <si>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</si>
  <si>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</si>
  <si>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</si>
  <si>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</si>
  <si>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</si>
  <si>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</si>
  <si>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</si>
  <si>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</si>
  <si>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</si>
  <si>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</si>
  <si>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</si>
  <si>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</si>
  <si>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</si>
  <si>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</si>
  <si>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</si>
  <si>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</si>
  <si>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</si>
  <si>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</si>
  <si>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</si>
  <si>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</si>
  <si>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</si>
  <si>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</si>
  <si>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</si>
  <si>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</si>
  <si>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</si>
  <si>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</si>
  <si>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</si>
  <si>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</si>
  <si>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</si>
  <si>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</si>
  <si>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</si>
  <si>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</si>
  <si>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</si>
  <si>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</si>
  <si>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</si>
  <si>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</si>
  <si>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</si>
  <si>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</si>
  <si>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</si>
  <si>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</si>
  <si>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</si>
  <si>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</si>
  <si>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</si>
  <si>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</si>
  <si>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</si>
  <si>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</si>
  <si>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</si>
  <si>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</si>
  <si>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 xml:space="preserve"> IST</t>
  </si>
  <si>
    <t>VIH/SIDA</t>
  </si>
  <si>
    <t>Hépatite</t>
  </si>
  <si>
    <t>Poids financier</t>
  </si>
  <si>
    <t>Tableau 5.18 :Complétude de la saisie des RMA OBC en 2025</t>
  </si>
  <si>
    <t>PVVIH ayant participé aux clubs d’observance</t>
  </si>
  <si>
    <t>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</si>
  <si>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</si>
  <si>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</si>
  <si>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</si>
  <si>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</si>
  <si>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</si>
  <si>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</si>
  <si>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</si>
  <si>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</si>
  <si>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</si>
  <si>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</si>
  <si>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</si>
  <si>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</si>
  <si>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</si>
  <si>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Obc-Pourcentage d'enfants de moins d'un (1) an ayant bénéficié de MILDA de routine après intervention de l’OBC</t>
  </si>
  <si>
    <t>Obc-Pourcentage d'enfants de moins de 5 ans ayant dormi sous MILDA la nuit dernière</t>
  </si>
  <si>
    <t>Obc-Pourcentage de MILDA vues correctement installées</t>
  </si>
  <si>
    <t>Obc-Pourcentage de MILDA vues installées</t>
  </si>
  <si>
    <t>Obc-Pourcentage de femmes enceintes ayant bénéficié de MILDA de routine après intervention de l’OBC</t>
  </si>
  <si>
    <t>Obc-Pourcentage de femmes enceintes ayant dormi sous MILDA la nuit dernière</t>
  </si>
  <si>
    <t>Obc-Pourcentage d’enfants non à jour de leur vaccination contre le paludisme trouvés et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</si>
  <si>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</si>
  <si>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</si>
  <si>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</si>
  <si>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</si>
  <si>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</si>
  <si>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</si>
  <si>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Tableau 5.19 : Nombre de séance d'IEC réalisé par les OBC selon le thème en 2025</t>
  </si>
  <si>
    <t>Tableau 5.20 : Personnes touchées lors des séances d'IEC réalisées par les OBC selon le thème en 2025</t>
  </si>
  <si>
    <t>Tableau 5.24 : Activités de prise en charge communautaire de la tuberculose par les OBC en 2025</t>
  </si>
  <si>
    <t>Tableau 5.21 : Activités de suivi continu de l’utilisation des MILDA dans les ménages par les OBC en 2025</t>
  </si>
  <si>
    <t>Tableau 5.22 : Activités de suivi continu de l’utilisation des MILDA dans les ménages par les OBC en 2025</t>
  </si>
  <si>
    <t>Tableau 5.23 : Activités de suivi continu de l’utilisation des MILDA dans les ménages par les OBC en 2025</t>
  </si>
  <si>
    <t>Population Cible du TIDC 2025</t>
  </si>
  <si>
    <t>Sage femme et maïeuticien</t>
  </si>
  <si>
    <t>Ratio habitants/infirmier (IDE+Infirmier)</t>
  </si>
  <si>
    <t>Ratio habitants/infirmier (IB+IDE+Infirmier)</t>
  </si>
  <si>
    <t>Infirmiers (IDE+Infirmier)</t>
  </si>
  <si>
    <t>Ratio habitant/SFE-ME (Sages-Femmes/ MaIeuticiens d'Etat + Sage femmes)</t>
  </si>
  <si>
    <t>PSSLS</t>
  </si>
  <si>
    <t>Obc-Personnes dans les menages</t>
  </si>
  <si>
    <t>Obc-Personnes ayant dormi sous MILDA la nuit derniere</t>
  </si>
  <si>
    <t>Obc-Gites larvaires ménages identifiés</t>
  </si>
  <si>
    <t>Obc-Gites larvaires ménages détruits</t>
  </si>
  <si>
    <t>Obc-Pourcentage de personnes ayant dormi sous MILDA la nuit dernière</t>
  </si>
  <si>
    <t>Obc-Pourcentage de gites larvaires ménages détruits</t>
  </si>
  <si>
    <t>Tableau 2.01: Bilan physique et financier par effet du PNDS 2025</t>
  </si>
  <si>
    <t>Activités non réalisées</t>
  </si>
  <si>
    <t xml:space="preserve">Taux d'allocation (%) </t>
  </si>
  <si>
    <t>DS de Boromo</t>
  </si>
  <si>
    <t>DS NOUNA</t>
  </si>
  <si>
    <t>DS TOUGAN</t>
  </si>
  <si>
    <t>DS-Solenzo</t>
  </si>
  <si>
    <t>DRS Bankui/Sourou</t>
  </si>
  <si>
    <t>DRS Tannounyan</t>
  </si>
  <si>
    <t>DS de Banfora</t>
  </si>
  <si>
    <t>CHU - T</t>
  </si>
  <si>
    <t>CHU-B</t>
  </si>
  <si>
    <t>CHUP-CDG</t>
  </si>
  <si>
    <t>CHU-YO</t>
  </si>
  <si>
    <t>DS  Nongr-Massom</t>
  </si>
  <si>
    <t>DS Signoghin</t>
  </si>
  <si>
    <t>DRS Kadiogo</t>
  </si>
  <si>
    <t>DRS Nakambé</t>
  </si>
  <si>
    <t>DRS Koulsé</t>
  </si>
  <si>
    <t>DRS Nando</t>
  </si>
  <si>
    <t>Ds Kombissiri</t>
  </si>
  <si>
    <t>DRS Nazinon</t>
  </si>
  <si>
    <t>Direction Centrale</t>
  </si>
  <si>
    <t>CMLS</t>
  </si>
  <si>
    <t>DCRP</t>
  </si>
  <si>
    <t>DGAP Coordination</t>
  </si>
  <si>
    <t>DGAP_Coordination</t>
  </si>
  <si>
    <t>DGESS Coordination</t>
  </si>
  <si>
    <t>DGOS Coordination</t>
  </si>
  <si>
    <t>DGSP Coordination</t>
  </si>
  <si>
    <t>DHPES</t>
  </si>
  <si>
    <t>DSC</t>
  </si>
  <si>
    <t>SP Palu</t>
  </si>
  <si>
    <t>ST Nut</t>
  </si>
  <si>
    <t>ST One Health</t>
  </si>
  <si>
    <t>ST-RFS</t>
  </si>
  <si>
    <t>DS K Vigué</t>
  </si>
  <si>
    <t xml:space="preserve">DS Orodara </t>
  </si>
  <si>
    <t>DRS Guiriko</t>
  </si>
  <si>
    <t>DRS Oubri</t>
  </si>
  <si>
    <t>PADS PCCS</t>
  </si>
  <si>
    <t>PCE-3CHR</t>
  </si>
  <si>
    <t>ProCE/CHU-B</t>
  </si>
  <si>
    <t>PRSS ASN</t>
  </si>
  <si>
    <t>DRS Djoro</t>
  </si>
  <si>
    <t>Extraction corps etranger de œsophage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</si>
</sst>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  <numFmt numFmtId="181" formatCode="_ * #,##0_ ;_ * \-#,##0_ ;_ * &quot;-&quot;??_ ;_ @_ "/>
    <numFmt numFmtId="182" formatCode="_ * #,##0.0_ ;_ * \-#,##0.0_ ;_ * &quot;-&quot;??_ ;_ @_ "/>
  </numFmts>
  <fonts count="61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indexed="64"/>
      </bottom>
      <diagonal/>
    </border>
  </borders>
  <cellStyleXfs count="123">
    <xf numFmtId="0" fontId="0" fillId="0" borderId="0"/>
    <xf numFmtId="43" fontId="53" fillId="0" borderId="0"/>
    <xf numFmtId="9" fontId="53" fillId="0" borderId="0"/>
    <xf numFmtId="41" fontId="53" fillId="0" borderId="0"/>
    <xf numFmtId="41" fontId="53" fillId="0" borderId="0"/>
    <xf numFmtId="41" fontId="53" fillId="0" borderId="0"/>
    <xf numFmtId="41" fontId="53" fillId="0" borderId="0"/>
    <xf numFmtId="41" fontId="53" fillId="0" borderId="0"/>
    <xf numFmtId="178" fontId="53" fillId="0" borderId="0">
      <alignment vertical="center"/>
    </xf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179" fontId="53" fillId="0" borderId="0"/>
    <xf numFmtId="179" fontId="53" fillId="0" borderId="0"/>
    <xf numFmtId="180" fontId="53" fillId="0" borderId="0"/>
    <xf numFmtId="180" fontId="53" fillId="0" borderId="0"/>
    <xf numFmtId="43" fontId="53" fillId="0" borderId="0"/>
    <xf numFmtId="180" fontId="53" fillId="0" borderId="0"/>
    <xf numFmtId="179" fontId="53" fillId="0" borderId="0"/>
    <xf numFmtId="43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0" fontId="53" fillId="0" borderId="0"/>
    <xf numFmtId="0" fontId="18" fillId="0" borderId="0"/>
    <xf numFmtId="0" fontId="18" fillId="0" borderId="0"/>
  </cellStyleXfs>
  <cellXfs count="1175">
    <xf numFmtId="0" fontId="0" fillId="0" borderId="0" xfId="0"/>
    <xf numFmtId="0" fontId="0" fillId="0" borderId="0" xfId="0" applyAlignment="1">
      <alignment wrapText="1"/>
    </xf>
    <xf numFmtId="0" fontId="33" fillId="0" borderId="0" xfId="0" applyFont="1" applyAlignment="1">
      <alignment horizontal="left" vertical="center"/>
    </xf>
    <xf numFmtId="0" fontId="34" fillId="0" borderId="0" xfId="0" applyFont="1" applyAlignment="1">
      <alignment vertical="center"/>
    </xf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vertical="center" wrapText="1"/>
    </xf>
    <xf numFmtId="0" fontId="33" fillId="0" borderId="0" xfId="0" applyFont="1"/>
    <xf numFmtId="0" fontId="34" fillId="0" borderId="0" xfId="0" applyFont="1"/>
    <xf numFmtId="0" fontId="34" fillId="0" borderId="0" xfId="0" applyFont="1" applyAlignment="1">
      <alignment horizontal="left"/>
    </xf>
    <xf numFmtId="0" fontId="34" fillId="0" borderId="1" xfId="0" applyFont="1" applyBorder="1"/>
    <xf numFmtId="0" fontId="33" fillId="0" borderId="1" xfId="0" applyFont="1" applyBorder="1"/>
    <xf numFmtId="0" fontId="34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3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wrapText="1"/>
    </xf>
    <xf numFmtId="0" fontId="34" fillId="0" borderId="0" xfId="0" applyFont="1" applyAlignment="1">
      <alignment wrapText="1"/>
    </xf>
    <xf numFmtId="3" fontId="37" fillId="0" borderId="0" xfId="0" applyNumberFormat="1" applyFont="1" applyAlignment="1">
      <alignment horizontal="right"/>
    </xf>
    <xf numFmtId="3" fontId="37" fillId="0" borderId="1" xfId="0" applyNumberFormat="1" applyFont="1" applyBorder="1" applyAlignment="1">
      <alignment horizontal="right"/>
    </xf>
    <xf numFmtId="3" fontId="33" fillId="0" borderId="1" xfId="0" applyNumberFormat="1" applyFont="1" applyBorder="1" applyAlignment="1">
      <alignment horizontal="right" vertical="center"/>
    </xf>
    <xf numFmtId="0" fontId="34" fillId="0" borderId="3" xfId="0" applyFont="1" applyBorder="1"/>
    <xf numFmtId="0" fontId="34" fillId="0" borderId="4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right" vertical="center" wrapText="1"/>
    </xf>
    <xf numFmtId="164" fontId="33" fillId="0" borderId="0" xfId="0" applyNumberFormat="1" applyFont="1" applyAlignment="1">
      <alignment horizontal="right"/>
    </xf>
    <xf numFmtId="164" fontId="34" fillId="0" borderId="0" xfId="0" applyNumberFormat="1" applyFont="1" applyAlignment="1">
      <alignment horizontal="right"/>
    </xf>
    <xf numFmtId="3" fontId="33" fillId="0" borderId="0" xfId="0" applyNumberFormat="1" applyFont="1" applyAlignment="1">
      <alignment horizontal="right" vertical="center"/>
    </xf>
    <xf numFmtId="0" fontId="34" fillId="0" borderId="3" xfId="0" applyFont="1" applyBorder="1" applyAlignment="1">
      <alignment vertical="center"/>
    </xf>
    <xf numFmtId="0" fontId="39" fillId="0" borderId="0" xfId="0" applyFont="1"/>
    <xf numFmtId="0" fontId="40" fillId="0" borderId="0" xfId="0" applyFont="1"/>
    <xf numFmtId="0" fontId="39" fillId="0" borderId="3" xfId="0" applyFont="1" applyBorder="1"/>
    <xf numFmtId="0" fontId="40" fillId="0" borderId="0" xfId="0" applyFont="1" applyAlignment="1">
      <alignment vertical="center"/>
    </xf>
    <xf numFmtId="0" fontId="39" fillId="0" borderId="1" xfId="0" applyFont="1" applyBorder="1"/>
    <xf numFmtId="0" fontId="41" fillId="0" borderId="1" xfId="0" applyFont="1" applyBorder="1" applyAlignment="1">
      <alignment horizontal="right" wrapText="1"/>
    </xf>
    <xf numFmtId="3" fontId="34" fillId="0" borderId="1" xfId="0" applyNumberFormat="1" applyFont="1" applyBorder="1" applyAlignment="1">
      <alignment horizontal="right" wrapText="1"/>
    </xf>
    <xf numFmtId="3" fontId="37" fillId="0" borderId="0" xfId="0" applyNumberFormat="1" applyFont="1"/>
    <xf numFmtId="0" fontId="34" fillId="0" borderId="0" xfId="0" applyFont="1" applyAlignment="1">
      <alignment horizontal="right" vertical="center"/>
    </xf>
    <xf numFmtId="0" fontId="37" fillId="0" borderId="1" xfId="0" applyFont="1" applyBorder="1" applyAlignment="1">
      <alignment horizontal="right" vertical="center" wrapText="1"/>
    </xf>
    <xf numFmtId="0" fontId="34" fillId="0" borderId="1" xfId="0" applyFont="1" applyBorder="1" applyAlignment="1">
      <alignment horizontal="center" vertical="center" wrapText="1"/>
    </xf>
    <xf numFmtId="0" fontId="33" fillId="0" borderId="2" xfId="0" applyFont="1" applyBorder="1"/>
    <xf numFmtId="0" fontId="34" fillId="0" borderId="2" xfId="0" applyFont="1" applyBorder="1"/>
    <xf numFmtId="0" fontId="0" fillId="0" borderId="3" xfId="0" applyBorder="1"/>
    <xf numFmtId="0" fontId="43" fillId="0" borderId="1" xfId="0" applyFont="1" applyBorder="1" applyAlignment="1">
      <alignment wrapText="1"/>
    </xf>
    <xf numFmtId="0" fontId="43" fillId="0" borderId="4" xfId="0" applyFont="1" applyBorder="1" applyAlignment="1">
      <alignment horizontal="right" wrapText="1"/>
    </xf>
    <xf numFmtId="165" fontId="37" fillId="0" borderId="0" xfId="0" applyNumberFormat="1" applyFont="1" applyAlignment="1">
      <alignment horizontal="right"/>
    </xf>
    <xf numFmtId="165" fontId="37" fillId="0" borderId="1" xfId="0" applyNumberFormat="1" applyFont="1" applyBorder="1" applyAlignment="1">
      <alignment horizontal="right"/>
    </xf>
    <xf numFmtId="3" fontId="33" fillId="0" borderId="2" xfId="0" applyNumberFormat="1" applyFont="1" applyBorder="1" applyAlignment="1">
      <alignment horizontal="right" vertical="center"/>
    </xf>
    <xf numFmtId="0" fontId="33" fillId="0" borderId="3" xfId="0" applyFont="1" applyBorder="1"/>
    <xf numFmtId="0" fontId="39" fillId="0" borderId="6" xfId="0" applyFont="1" applyBorder="1"/>
    <xf numFmtId="0" fontId="37" fillId="0" borderId="4" xfId="0" applyFont="1" applyBorder="1" applyAlignment="1">
      <alignment horizontal="center" vertical="center" wrapText="1"/>
    </xf>
    <xf numFmtId="3" fontId="33" fillId="0" borderId="0" xfId="0" applyNumberFormat="1" applyFont="1" applyAlignment="1">
      <alignment horizontal="right"/>
    </xf>
    <xf numFmtId="3" fontId="37" fillId="0" borderId="4" xfId="0" applyNumberFormat="1" applyFont="1" applyBorder="1"/>
    <xf numFmtId="3" fontId="37" fillId="0" borderId="4" xfId="0" applyNumberFormat="1" applyFont="1" applyBorder="1" applyAlignment="1">
      <alignment horizontal="right"/>
    </xf>
    <xf numFmtId="3" fontId="37" fillId="0" borderId="4" xfId="0" applyNumberFormat="1" applyFont="1" applyBorder="1" applyAlignment="1">
      <alignment horizontal="right" wrapText="1"/>
    </xf>
    <xf numFmtId="0" fontId="42" fillId="0" borderId="4" xfId="0" applyFont="1" applyBorder="1"/>
    <xf numFmtId="0" fontId="34" fillId="0" borderId="4" xfId="0" applyFont="1" applyBorder="1" applyAlignment="1">
      <alignment horizontal="right" vertical="center" wrapText="1"/>
    </xf>
    <xf numFmtId="0" fontId="34" fillId="0" borderId="6" xfId="0" applyFont="1" applyBorder="1" applyAlignment="1">
      <alignment horizontal="center" vertical="center" wrapText="1"/>
    </xf>
    <xf numFmtId="3" fontId="34" fillId="0" borderId="0" xfId="0" applyNumberFormat="1" applyFont="1" applyAlignment="1">
      <alignment horizontal="right"/>
    </xf>
    <xf numFmtId="0" fontId="44" fillId="0" borderId="0" xfId="0" applyFont="1"/>
    <xf numFmtId="3" fontId="34" fillId="0" borderId="0" xfId="0" applyNumberFormat="1" applyFont="1"/>
    <xf numFmtId="0" fontId="33" fillId="0" borderId="10" xfId="0" applyFont="1" applyBorder="1"/>
    <xf numFmtId="0" fontId="34" fillId="0" borderId="0" xfId="0" applyFont="1" applyAlignment="1">
      <alignment horizontal="left" vertical="center"/>
    </xf>
    <xf numFmtId="0" fontId="34" fillId="0" borderId="1" xfId="0" applyFont="1" applyBorder="1" applyAlignment="1">
      <alignment vertical="center"/>
    </xf>
    <xf numFmtId="0" fontId="42" fillId="0" borderId="0" xfId="82" applyFont="1" applyAlignment="1">
      <alignment horizontal="left" vertical="center"/>
    </xf>
    <xf numFmtId="0" fontId="42" fillId="0" borderId="0" xfId="82" applyFont="1" applyAlignment="1">
      <alignment horizontal="right" vertical="center"/>
    </xf>
    <xf numFmtId="0" fontId="42" fillId="0" borderId="0" xfId="82" applyFont="1" applyAlignment="1">
      <alignment vertical="center"/>
    </xf>
    <xf numFmtId="0" fontId="45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left" vertical="center"/>
    </xf>
    <xf numFmtId="0" fontId="3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/>
    </xf>
    <xf numFmtId="0" fontId="34" fillId="0" borderId="0" xfId="0" applyFont="1" applyAlignment="1">
      <alignment horizontal="left" vertical="center" wrapText="1"/>
    </xf>
    <xf numFmtId="0" fontId="42" fillId="0" borderId="0" xfId="0" applyFont="1" applyAlignment="1">
      <alignment vertical="center" wrapText="1"/>
    </xf>
    <xf numFmtId="167" fontId="42" fillId="0" borderId="0" xfId="0" applyNumberFormat="1" applyFont="1" applyAlignment="1">
      <alignment horizontal="right" vertical="center"/>
    </xf>
    <xf numFmtId="0" fontId="42" fillId="0" borderId="0" xfId="0" applyFont="1" applyAlignment="1">
      <alignment horizontal="left" vertical="center" wrapText="1"/>
    </xf>
    <xf numFmtId="0" fontId="33" fillId="4" borderId="0" xfId="82" applyFont="1" applyFill="1"/>
    <xf numFmtId="0" fontId="34" fillId="4" borderId="0" xfId="82" applyFont="1" applyFill="1" applyAlignment="1">
      <alignment wrapText="1"/>
    </xf>
    <xf numFmtId="0" fontId="34" fillId="4" borderId="0" xfId="82" applyFont="1" applyFill="1"/>
    <xf numFmtId="0" fontId="33" fillId="4" borderId="0" xfId="82" applyFont="1" applyFill="1" applyAlignment="1">
      <alignment horizontal="left" vertical="center"/>
    </xf>
    <xf numFmtId="168" fontId="33" fillId="4" borderId="0" xfId="82" applyNumberFormat="1" applyFont="1" applyFill="1"/>
    <xf numFmtId="0" fontId="33" fillId="4" borderId="0" xfId="82" applyFont="1" applyFill="1" applyAlignment="1">
      <alignment horizontal="left" vertical="center" wrapText="1"/>
    </xf>
    <xf numFmtId="0" fontId="44" fillId="4" borderId="0" xfId="82" applyFont="1" applyFill="1" applyAlignment="1">
      <alignment horizontal="left" wrapText="1"/>
    </xf>
    <xf numFmtId="0" fontId="33" fillId="4" borderId="0" xfId="82" applyFont="1" applyFill="1" applyAlignment="1">
      <alignment horizontal="left" wrapText="1"/>
    </xf>
    <xf numFmtId="3" fontId="33" fillId="4" borderId="0" xfId="82" applyNumberFormat="1" applyFont="1" applyFill="1"/>
    <xf numFmtId="0" fontId="34" fillId="4" borderId="0" xfId="0" applyFont="1" applyFill="1"/>
    <xf numFmtId="165" fontId="34" fillId="4" borderId="0" xfId="82" applyNumberFormat="1" applyFont="1" applyFill="1"/>
    <xf numFmtId="165" fontId="33" fillId="4" borderId="0" xfId="82" applyNumberFormat="1" applyFont="1" applyFill="1"/>
    <xf numFmtId="0" fontId="33" fillId="4" borderId="0" xfId="82" applyFont="1" applyFill="1" applyAlignment="1">
      <alignment horizontal="left"/>
    </xf>
    <xf numFmtId="0" fontId="47" fillId="0" borderId="0" xfId="0" applyFont="1"/>
    <xf numFmtId="0" fontId="48" fillId="0" borderId="0" xfId="0" applyFont="1"/>
    <xf numFmtId="0" fontId="42" fillId="0" borderId="0" xfId="0" applyFont="1"/>
    <xf numFmtId="0" fontId="42" fillId="0" borderId="1" xfId="0" applyFont="1" applyBorder="1" applyAlignment="1">
      <alignment horizontal="center" vertical="center" wrapText="1"/>
    </xf>
    <xf numFmtId="0" fontId="34" fillId="0" borderId="0" xfId="0" applyFont="1" applyAlignment="1">
      <alignment horizontal="right"/>
    </xf>
    <xf numFmtId="3" fontId="34" fillId="0" borderId="0" xfId="0" applyNumberFormat="1" applyFont="1" applyAlignment="1">
      <alignment horizontal="right" vertical="center"/>
    </xf>
    <xf numFmtId="0" fontId="39" fillId="0" borderId="10" xfId="0" applyFont="1" applyBorder="1"/>
    <xf numFmtId="3" fontId="33" fillId="0" borderId="2" xfId="0" applyNumberFormat="1" applyFont="1" applyBorder="1" applyAlignment="1">
      <alignment horizontal="left" vertical="center"/>
    </xf>
    <xf numFmtId="0" fontId="35" fillId="0" borderId="0" xfId="66" applyFont="1" applyAlignment="1">
      <alignment wrapText="1"/>
    </xf>
    <xf numFmtId="0" fontId="34" fillId="0" borderId="4" xfId="0" applyFont="1" applyBorder="1" applyAlignment="1">
      <alignment vertical="center"/>
    </xf>
    <xf numFmtId="165" fontId="33" fillId="0" borderId="0" xfId="0" applyNumberFormat="1" applyFont="1" applyAlignment="1">
      <alignment horizontal="right" vertical="center"/>
    </xf>
    <xf numFmtId="0" fontId="33" fillId="0" borderId="19" xfId="0" applyFont="1" applyBorder="1" applyAlignment="1">
      <alignment horizontal="center" vertical="center" wrapText="1"/>
    </xf>
    <xf numFmtId="3" fontId="33" fillId="0" borderId="2" xfId="0" applyNumberFormat="1" applyFont="1" applyBorder="1" applyAlignment="1">
      <alignment vertical="center"/>
    </xf>
    <xf numFmtId="3" fontId="34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4" fillId="0" borderId="19" xfId="0" applyFont="1" applyBorder="1" applyAlignment="1">
      <alignment horizontal="right" vertical="center" wrapText="1"/>
    </xf>
    <xf numFmtId="167" fontId="33" fillId="0" borderId="0" xfId="0" applyNumberFormat="1" applyFont="1" applyAlignment="1">
      <alignment horizontal="right" vertical="center"/>
    </xf>
    <xf numFmtId="0" fontId="33" fillId="0" borderId="0" xfId="0" applyFont="1" applyAlignment="1">
      <alignment horizontal="left"/>
    </xf>
    <xf numFmtId="164" fontId="34" fillId="0" borderId="4" xfId="0" applyNumberFormat="1" applyFont="1" applyBorder="1" applyAlignment="1">
      <alignment horizontal="right" vertical="center" wrapText="1"/>
    </xf>
    <xf numFmtId="0" fontId="33" fillId="0" borderId="0" xfId="51" applyFont="1" applyAlignment="1">
      <alignment vertical="center"/>
    </xf>
    <xf numFmtId="0" fontId="34" fillId="0" borderId="0" xfId="56" applyFont="1" applyProtection="1">
      <protection locked="0"/>
    </xf>
    <xf numFmtId="0" fontId="34" fillId="0" borderId="0" xfId="66" applyFont="1"/>
    <xf numFmtId="3" fontId="34" fillId="0" borderId="15" xfId="66" applyNumberFormat="1" applyFont="1" applyBorder="1" applyAlignment="1">
      <alignment horizontal="right" vertical="center"/>
    </xf>
    <xf numFmtId="3" fontId="34" fillId="0" borderId="2" xfId="66" applyNumberFormat="1" applyFont="1" applyBorder="1" applyAlignment="1">
      <alignment horizontal="right" vertical="center"/>
    </xf>
    <xf numFmtId="3" fontId="34" fillId="0" borderId="24" xfId="66" applyNumberFormat="1" applyFont="1" applyBorder="1" applyAlignment="1">
      <alignment horizontal="center" vertical="center"/>
    </xf>
    <xf numFmtId="3" fontId="33" fillId="0" borderId="0" xfId="56" applyNumberFormat="1" applyFont="1" applyAlignment="1">
      <alignment horizontal="right" indent="1"/>
    </xf>
    <xf numFmtId="0" fontId="33" fillId="0" borderId="0" xfId="56" applyFont="1"/>
    <xf numFmtId="0" fontId="33" fillId="0" borderId="2" xfId="66" applyFont="1" applyBorder="1" applyAlignment="1">
      <alignment vertical="center"/>
    </xf>
    <xf numFmtId="165" fontId="33" fillId="0" borderId="0" xfId="56" applyNumberFormat="1" applyFont="1" applyAlignment="1">
      <alignment horizontal="right" indent="1"/>
    </xf>
    <xf numFmtId="0" fontId="42" fillId="0" borderId="1" xfId="69" applyFont="1" applyBorder="1" applyAlignment="1">
      <alignment horizontal="right" vertical="center"/>
    </xf>
    <xf numFmtId="0" fontId="42" fillId="0" borderId="1" xfId="69" applyFont="1" applyBorder="1" applyAlignment="1">
      <alignment horizontal="right" vertical="center" wrapText="1"/>
    </xf>
    <xf numFmtId="0" fontId="42" fillId="0" borderId="1" xfId="56" applyFont="1" applyBorder="1" applyAlignment="1">
      <alignment horizontal="right" vertical="center"/>
    </xf>
    <xf numFmtId="0" fontId="33" fillId="0" borderId="0" xfId="66" applyFont="1"/>
    <xf numFmtId="0" fontId="34" fillId="0" borderId="0" xfId="66" applyFont="1" applyAlignment="1">
      <alignment horizontal="center"/>
    </xf>
    <xf numFmtId="0" fontId="34" fillId="0" borderId="1" xfId="66" applyFont="1" applyBorder="1" applyAlignment="1">
      <alignment horizontal="right" vertical="center"/>
    </xf>
    <xf numFmtId="0" fontId="33" fillId="0" borderId="0" xfId="66" applyFont="1" applyAlignment="1">
      <alignment horizontal="center"/>
    </xf>
    <xf numFmtId="0" fontId="53" fillId="0" borderId="0" xfId="52" applyAlignment="1">
      <alignment vertical="center"/>
    </xf>
    <xf numFmtId="0" fontId="47" fillId="0" borderId="0" xfId="52" applyFont="1"/>
    <xf numFmtId="0" fontId="53" fillId="0" borderId="0" xfId="52"/>
    <xf numFmtId="0" fontId="33" fillId="0" borderId="0" xfId="52" applyFont="1" applyAlignment="1">
      <alignment vertical="center"/>
    </xf>
    <xf numFmtId="0" fontId="34" fillId="0" borderId="0" xfId="52" applyFont="1" applyAlignment="1">
      <alignment vertical="center"/>
    </xf>
    <xf numFmtId="0" fontId="53" fillId="0" borderId="3" xfId="52" applyBorder="1"/>
    <xf numFmtId="0" fontId="34" fillId="0" borderId="3" xfId="52" applyFont="1" applyBorder="1" applyAlignment="1">
      <alignment vertical="center" wrapText="1"/>
    </xf>
    <xf numFmtId="0" fontId="34" fillId="0" borderId="1" xfId="52" applyFont="1" applyBorder="1" applyAlignment="1">
      <alignment vertical="center"/>
    </xf>
    <xf numFmtId="0" fontId="39" fillId="0" borderId="1" xfId="52" applyFont="1" applyBorder="1"/>
    <xf numFmtId="0" fontId="34" fillId="0" borderId="1" xfId="52" applyFont="1" applyBorder="1" applyAlignment="1">
      <alignment vertical="center" wrapText="1"/>
    </xf>
    <xf numFmtId="0" fontId="34" fillId="0" borderId="0" xfId="52" applyFont="1"/>
    <xf numFmtId="0" fontId="34" fillId="0" borderId="0" xfId="52" applyFont="1" applyAlignment="1">
      <alignment vertical="center" wrapText="1"/>
    </xf>
    <xf numFmtId="0" fontId="33" fillId="0" borderId="0" xfId="52" applyFont="1"/>
    <xf numFmtId="167" fontId="46" fillId="0" borderId="0" xfId="52" applyNumberFormat="1" applyFont="1"/>
    <xf numFmtId="0" fontId="39" fillId="0" borderId="0" xfId="52" applyFont="1"/>
    <xf numFmtId="0" fontId="53" fillId="0" borderId="1" xfId="52" applyBorder="1"/>
    <xf numFmtId="0" fontId="34" fillId="0" borderId="1" xfId="52" applyFont="1" applyBorder="1" applyAlignment="1">
      <alignment horizontal="right" wrapText="1"/>
    </xf>
    <xf numFmtId="0" fontId="41" fillId="0" borderId="0" xfId="52" applyFont="1" applyAlignment="1">
      <alignment vertical="center"/>
    </xf>
    <xf numFmtId="0" fontId="34" fillId="0" borderId="1" xfId="52" applyFont="1" applyBorder="1" applyAlignment="1">
      <alignment horizontal="center" vertical="center" wrapText="1"/>
    </xf>
    <xf numFmtId="0" fontId="34" fillId="0" borderId="1" xfId="52" applyFont="1" applyBorder="1" applyAlignment="1">
      <alignment horizontal="right" vertical="center"/>
    </xf>
    <xf numFmtId="0" fontId="34" fillId="0" borderId="32" xfId="52" applyFont="1" applyBorder="1" applyAlignment="1">
      <alignment vertical="center" wrapText="1"/>
    </xf>
    <xf numFmtId="0" fontId="33" fillId="0" borderId="0" xfId="52" applyFont="1" applyAlignment="1">
      <alignment wrapText="1"/>
    </xf>
    <xf numFmtId="0" fontId="34" fillId="0" borderId="0" xfId="0" applyFont="1" applyAlignment="1">
      <alignment horizontal="center"/>
    </xf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41" fillId="0" borderId="4" xfId="0" applyFont="1" applyBorder="1" applyAlignment="1">
      <alignment horizontal="right" wrapText="1"/>
    </xf>
    <xf numFmtId="0" fontId="36" fillId="0" borderId="0" xfId="0" applyFont="1"/>
    <xf numFmtId="0" fontId="37" fillId="0" borderId="0" xfId="0" applyFont="1"/>
    <xf numFmtId="0" fontId="34" fillId="0" borderId="6" xfId="0" applyFont="1" applyBorder="1" applyAlignment="1">
      <alignment vertical="center"/>
    </xf>
    <xf numFmtId="0" fontId="4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33" fillId="3" borderId="0" xfId="0" applyFont="1" applyFill="1"/>
    <xf numFmtId="0" fontId="37" fillId="0" borderId="4" xfId="0" applyFont="1" applyBorder="1" applyAlignment="1">
      <alignment vertical="center"/>
    </xf>
    <xf numFmtId="165" fontId="37" fillId="0" borderId="4" xfId="0" applyNumberFormat="1" applyFont="1" applyBorder="1" applyAlignment="1">
      <alignment horizontal="right"/>
    </xf>
    <xf numFmtId="1" fontId="34" fillId="0" borderId="36" xfId="0" applyNumberFormat="1" applyFont="1" applyBorder="1" applyAlignment="1">
      <alignment horizontal="right" vertical="center" wrapText="1"/>
    </xf>
    <xf numFmtId="1" fontId="34" fillId="0" borderId="1" xfId="0" applyNumberFormat="1" applyFont="1" applyBorder="1" applyAlignment="1">
      <alignment horizontal="right" vertical="center" wrapText="1"/>
    </xf>
    <xf numFmtId="1" fontId="34" fillId="0" borderId="28" xfId="0" applyNumberFormat="1" applyFont="1" applyBorder="1" applyAlignment="1">
      <alignment horizontal="right" vertical="center" wrapText="1"/>
    </xf>
    <xf numFmtId="1" fontId="34" fillId="0" borderId="5" xfId="0" applyNumberFormat="1" applyFont="1" applyBorder="1" applyAlignment="1">
      <alignment horizontal="right" vertical="center" wrapText="1"/>
    </xf>
    <xf numFmtId="1" fontId="34" fillId="0" borderId="37" xfId="0" applyNumberFormat="1" applyFont="1" applyBorder="1" applyAlignment="1">
      <alignment horizontal="right" vertical="center" wrapText="1"/>
    </xf>
    <xf numFmtId="0" fontId="33" fillId="0" borderId="2" xfId="0" applyFont="1" applyBorder="1" applyAlignment="1">
      <alignment vertical="center"/>
    </xf>
    <xf numFmtId="1" fontId="34" fillId="0" borderId="36" xfId="0" applyNumberFormat="1" applyFont="1" applyBorder="1" applyAlignment="1">
      <alignment horizontal="right" wrapText="1"/>
    </xf>
    <xf numFmtId="1" fontId="34" fillId="0" borderId="1" xfId="0" applyNumberFormat="1" applyFont="1" applyBorder="1" applyAlignment="1">
      <alignment horizontal="right" wrapText="1"/>
    </xf>
    <xf numFmtId="1" fontId="34" fillId="0" borderId="28" xfId="0" applyNumberFormat="1" applyFont="1" applyBorder="1" applyAlignment="1">
      <alignment horizontal="right" wrapText="1"/>
    </xf>
    <xf numFmtId="1" fontId="34" fillId="0" borderId="5" xfId="0" applyNumberFormat="1" applyFont="1" applyBorder="1" applyAlignment="1">
      <alignment horizontal="right" wrapText="1"/>
    </xf>
    <xf numFmtId="1" fontId="34" fillId="0" borderId="37" xfId="0" applyNumberFormat="1" applyFont="1" applyBorder="1" applyAlignment="1">
      <alignment horizontal="right" wrapText="1"/>
    </xf>
    <xf numFmtId="0" fontId="42" fillId="0" borderId="6" xfId="0" applyFont="1" applyBorder="1" applyAlignment="1">
      <alignment horizontal="right" wrapText="1"/>
    </xf>
    <xf numFmtId="0" fontId="37" fillId="0" borderId="6" xfId="0" applyFont="1" applyBorder="1" applyAlignment="1">
      <alignment horizontal="right" vertical="center" wrapText="1"/>
    </xf>
    <xf numFmtId="0" fontId="42" fillId="0" borderId="6" xfId="0" applyFont="1" applyBorder="1" applyAlignment="1">
      <alignment horizontal="right" vertical="center" wrapText="1"/>
    </xf>
    <xf numFmtId="169" fontId="34" fillId="0" borderId="0" xfId="0" applyNumberFormat="1" applyFont="1"/>
    <xf numFmtId="0" fontId="34" fillId="0" borderId="6" xfId="0" applyFont="1" applyBorder="1" applyAlignment="1">
      <alignment horizontal="right" vertical="center" wrapText="1"/>
    </xf>
    <xf numFmtId="0" fontId="36" fillId="0" borderId="3" xfId="0" applyFont="1" applyBorder="1"/>
    <xf numFmtId="0" fontId="42" fillId="0" borderId="3" xfId="0" applyFont="1" applyBorder="1"/>
    <xf numFmtId="0" fontId="37" fillId="0" borderId="6" xfId="0" applyFont="1" applyBorder="1" applyAlignment="1">
      <alignment horizontal="left"/>
    </xf>
    <xf numFmtId="0" fontId="37" fillId="0" borderId="6" xfId="0" applyFont="1" applyBorder="1" applyAlignment="1">
      <alignment horizontal="right" wrapText="1"/>
    </xf>
    <xf numFmtId="0" fontId="36" fillId="7" borderId="0" xfId="0" applyFont="1" applyFill="1" applyAlignment="1">
      <alignment vertical="center"/>
    </xf>
    <xf numFmtId="0" fontId="42" fillId="0" borderId="1" xfId="0" applyFont="1" applyBorder="1"/>
    <xf numFmtId="0" fontId="37" fillId="7" borderId="1" xfId="0" applyFont="1" applyFill="1" applyBorder="1" applyAlignment="1">
      <alignment horizontal="right" vertical="center"/>
    </xf>
    <xf numFmtId="0" fontId="37" fillId="7" borderId="0" xfId="0" applyFont="1" applyFill="1" applyAlignment="1">
      <alignment vertical="center"/>
    </xf>
    <xf numFmtId="167" fontId="34" fillId="0" borderId="0" xfId="0" applyNumberFormat="1" applyFont="1"/>
    <xf numFmtId="167" fontId="34" fillId="0" borderId="1" xfId="0" applyNumberFormat="1" applyFont="1" applyBorder="1"/>
    <xf numFmtId="0" fontId="37" fillId="0" borderId="6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42" fillId="0" borderId="0" xfId="69" applyFont="1" applyAlignment="1">
      <alignment wrapText="1"/>
    </xf>
    <xf numFmtId="0" fontId="42" fillId="0" borderId="0" xfId="69" applyFont="1"/>
    <xf numFmtId="0" fontId="45" fillId="0" borderId="0" xfId="69" applyFont="1"/>
    <xf numFmtId="0" fontId="37" fillId="0" borderId="20" xfId="69" applyFont="1" applyBorder="1" applyAlignment="1">
      <alignment horizontal="right" vertical="center"/>
    </xf>
    <xf numFmtId="3" fontId="42" fillId="0" borderId="0" xfId="69" applyNumberFormat="1" applyFont="1"/>
    <xf numFmtId="0" fontId="42" fillId="0" borderId="0" xfId="69" applyFont="1" applyAlignment="1">
      <alignment vertical="center"/>
    </xf>
    <xf numFmtId="0" fontId="37" fillId="0" borderId="20" xfId="0" applyFont="1" applyBorder="1" applyAlignment="1">
      <alignment horizontal="right" vertical="center"/>
    </xf>
    <xf numFmtId="0" fontId="36" fillId="0" borderId="0" xfId="69" applyFont="1"/>
    <xf numFmtId="0" fontId="45" fillId="0" borderId="3" xfId="69" applyFont="1" applyBorder="1"/>
    <xf numFmtId="0" fontId="45" fillId="0" borderId="20" xfId="69" applyFont="1" applyBorder="1"/>
    <xf numFmtId="0" fontId="36" fillId="0" borderId="20" xfId="69" applyFont="1" applyBorder="1" applyAlignment="1">
      <alignment horizontal="right"/>
    </xf>
    <xf numFmtId="3" fontId="42" fillId="0" borderId="0" xfId="69" applyNumberFormat="1" applyFont="1" applyAlignment="1">
      <alignment wrapText="1"/>
    </xf>
    <xf numFmtId="3" fontId="42" fillId="0" borderId="1" xfId="69" applyNumberFormat="1" applyFont="1" applyBorder="1"/>
    <xf numFmtId="3" fontId="36" fillId="8" borderId="0" xfId="0" applyNumberFormat="1" applyFont="1" applyFill="1"/>
    <xf numFmtId="0" fontId="42" fillId="0" borderId="0" xfId="0" applyFont="1" applyAlignment="1">
      <alignment wrapText="1"/>
    </xf>
    <xf numFmtId="0" fontId="45" fillId="0" borderId="0" xfId="0" applyFont="1"/>
    <xf numFmtId="0" fontId="42" fillId="0" borderId="4" xfId="0" applyFont="1" applyBorder="1" applyAlignment="1">
      <alignment wrapText="1"/>
    </xf>
    <xf numFmtId="3" fontId="42" fillId="0" borderId="0" xfId="0" applyNumberFormat="1" applyFont="1"/>
    <xf numFmtId="0" fontId="37" fillId="0" borderId="4" xfId="0" applyFont="1" applyBorder="1" applyAlignment="1">
      <alignment horizontal="right"/>
    </xf>
    <xf numFmtId="0" fontId="37" fillId="0" borderId="0" xfId="0" applyFont="1" applyAlignment="1">
      <alignment wrapText="1"/>
    </xf>
    <xf numFmtId="3" fontId="33" fillId="0" borderId="1" xfId="0" applyNumberFormat="1" applyFont="1" applyBorder="1"/>
    <xf numFmtId="0" fontId="37" fillId="0" borderId="1" xfId="0" applyFont="1" applyBorder="1" applyAlignment="1">
      <alignment wrapText="1"/>
    </xf>
    <xf numFmtId="0" fontId="39" fillId="0" borderId="0" xfId="0" applyFont="1" applyAlignment="1">
      <alignment vertical="center"/>
    </xf>
    <xf numFmtId="3" fontId="42" fillId="0" borderId="6" xfId="0" applyNumberFormat="1" applyFont="1" applyBorder="1" applyAlignment="1">
      <alignment horizontal="right" vertical="center" wrapText="1"/>
    </xf>
    <xf numFmtId="0" fontId="42" fillId="0" borderId="6" xfId="0" applyFont="1" applyBorder="1" applyAlignment="1">
      <alignment vertical="center" wrapText="1"/>
    </xf>
    <xf numFmtId="0" fontId="39" fillId="0" borderId="2" xfId="0" applyFont="1" applyBorder="1"/>
    <xf numFmtId="0" fontId="34" fillId="0" borderId="2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3" fillId="0" borderId="6" xfId="0" applyFont="1" applyBorder="1" applyAlignment="1">
      <alignment horizontal="left" vertical="center" wrapText="1"/>
    </xf>
    <xf numFmtId="0" fontId="33" fillId="0" borderId="0" xfId="0" applyFont="1" applyAlignment="1">
      <alignment vertical="center" wrapText="1"/>
    </xf>
    <xf numFmtId="0" fontId="34" fillId="0" borderId="6" xfId="0" applyFont="1" applyBorder="1" applyAlignment="1">
      <alignment horizontal="left" wrapText="1"/>
    </xf>
    <xf numFmtId="0" fontId="33" fillId="0" borderId="0" xfId="64" applyFont="1"/>
    <xf numFmtId="0" fontId="41" fillId="0" borderId="4" xfId="0" applyFont="1" applyBorder="1" applyAlignment="1">
      <alignment wrapText="1"/>
    </xf>
    <xf numFmtId="0" fontId="33" fillId="0" borderId="0" xfId="0" applyFont="1" applyAlignment="1">
      <alignment horizontal="right"/>
    </xf>
    <xf numFmtId="0" fontId="33" fillId="0" borderId="1" xfId="0" applyFont="1" applyBorder="1" applyAlignment="1">
      <alignment vertical="center"/>
    </xf>
    <xf numFmtId="0" fontId="34" fillId="0" borderId="3" xfId="0" applyFont="1" applyBorder="1" applyAlignment="1">
      <alignment horizontal="left" vertical="center"/>
    </xf>
    <xf numFmtId="0" fontId="37" fillId="0" borderId="20" xfId="0" applyFont="1" applyBorder="1" applyAlignment="1">
      <alignment horizontal="center" vertical="center" wrapText="1"/>
    </xf>
    <xf numFmtId="0" fontId="34" fillId="0" borderId="4" xfId="0" applyFont="1" applyBorder="1" applyAlignment="1" applyProtection="1">
      <alignment horizontal="center" vertical="center" wrapText="1"/>
      <protection locked="0"/>
    </xf>
    <xf numFmtId="0" fontId="45" fillId="0" borderId="0" xfId="0" applyFont="1" applyAlignment="1" applyProtection="1">
      <alignment vertical="center"/>
      <protection locked="0"/>
    </xf>
    <xf numFmtId="0" fontId="42" fillId="0" borderId="4" xfId="0" applyFont="1" applyBorder="1" applyAlignment="1" applyProtection="1">
      <alignment horizontal="center" vertical="center" wrapText="1"/>
      <protection locked="0"/>
    </xf>
    <xf numFmtId="167" fontId="37" fillId="0" borderId="0" xfId="0" applyNumberFormat="1" applyFont="1"/>
    <xf numFmtId="0" fontId="46" fillId="0" borderId="0" xfId="0" applyFont="1"/>
    <xf numFmtId="1" fontId="33" fillId="0" borderId="0" xfId="0" applyNumberFormat="1" applyFont="1" applyAlignment="1">
      <alignment vertical="center" wrapText="1"/>
    </xf>
    <xf numFmtId="0" fontId="33" fillId="0" borderId="0" xfId="72" applyFont="1" applyAlignment="1">
      <alignment horizontal="left" vertical="center"/>
    </xf>
    <xf numFmtId="0" fontId="33" fillId="0" borderId="0" xfId="72" applyFont="1"/>
    <xf numFmtId="0" fontId="37" fillId="0" borderId="1" xfId="72" applyFont="1" applyBorder="1" applyAlignment="1">
      <alignment vertical="center" wrapText="1"/>
    </xf>
    <xf numFmtId="167" fontId="37" fillId="0" borderId="0" xfId="0" applyNumberFormat="1" applyFont="1" applyAlignment="1">
      <alignment horizontal="right" vertical="center"/>
    </xf>
    <xf numFmtId="0" fontId="36" fillId="0" borderId="0" xfId="0" applyFont="1" applyAlignment="1">
      <alignment horizontal="left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4" xfId="0" applyFont="1" applyBorder="1" applyAlignment="1">
      <alignment vertical="center"/>
    </xf>
    <xf numFmtId="0" fontId="34" fillId="0" borderId="28" xfId="0" applyFont="1" applyBorder="1" applyAlignment="1">
      <alignment vertical="center" wrapText="1"/>
    </xf>
    <xf numFmtId="0" fontId="34" fillId="0" borderId="4" xfId="0" applyFont="1" applyBorder="1" applyAlignment="1">
      <alignment vertical="center" wrapText="1"/>
    </xf>
    <xf numFmtId="0" fontId="33" fillId="0" borderId="19" xfId="0" applyFont="1" applyBorder="1" applyAlignment="1">
      <alignment horizontal="left" vertical="center" wrapText="1"/>
    </xf>
    <xf numFmtId="0" fontId="33" fillId="0" borderId="19" xfId="0" applyFont="1" applyBorder="1" applyAlignment="1">
      <alignment vertical="center"/>
    </xf>
    <xf numFmtId="170" fontId="34" fillId="0" borderId="0" xfId="0" applyNumberFormat="1" applyFont="1" applyAlignment="1">
      <alignment horizontal="right" vertical="center" wrapText="1"/>
    </xf>
    <xf numFmtId="0" fontId="34" fillId="0" borderId="2" xfId="0" applyFont="1" applyBorder="1" applyAlignment="1">
      <alignment vertical="center" wrapText="1"/>
    </xf>
    <xf numFmtId="170" fontId="34" fillId="0" borderId="2" xfId="0" applyNumberFormat="1" applyFont="1" applyBorder="1" applyAlignment="1">
      <alignment horizontal="right" vertical="center" wrapText="1"/>
    </xf>
    <xf numFmtId="0" fontId="44" fillId="0" borderId="0" xfId="0" applyFont="1" applyAlignment="1">
      <alignment horizontal="right" vertical="center"/>
    </xf>
    <xf numFmtId="0" fontId="50" fillId="0" borderId="0" xfId="0" applyFont="1" applyAlignment="1">
      <alignment horizontal="center" vertical="center"/>
    </xf>
    <xf numFmtId="0" fontId="33" fillId="0" borderId="21" xfId="0" applyFont="1" applyBorder="1" applyAlignment="1">
      <alignment vertical="center"/>
    </xf>
    <xf numFmtId="0" fontId="39" fillId="0" borderId="21" xfId="0" applyFont="1" applyBorder="1" applyAlignment="1">
      <alignment vertical="center"/>
    </xf>
    <xf numFmtId="0" fontId="33" fillId="0" borderId="19" xfId="0" applyFont="1" applyBorder="1" applyAlignment="1">
      <alignment horizontal="right" vertical="center"/>
    </xf>
    <xf numFmtId="3" fontId="33" fillId="0" borderId="18" xfId="0" applyNumberFormat="1" applyFont="1" applyBorder="1" applyAlignment="1">
      <alignment vertical="center" wrapText="1"/>
    </xf>
    <xf numFmtId="0" fontId="37" fillId="0" borderId="1" xfId="0" applyFont="1" applyBorder="1"/>
    <xf numFmtId="0" fontId="33" fillId="0" borderId="21" xfId="0" applyFont="1" applyBorder="1" applyAlignment="1">
      <alignment vertical="center" wrapText="1"/>
    </xf>
    <xf numFmtId="0" fontId="44" fillId="3" borderId="0" xfId="0" applyFont="1" applyFill="1"/>
    <xf numFmtId="0" fontId="44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0" fontId="46" fillId="0" borderId="0" xfId="50" applyFont="1"/>
    <xf numFmtId="0" fontId="33" fillId="0" borderId="0" xfId="50" applyFont="1" applyAlignment="1">
      <alignment vertical="center"/>
    </xf>
    <xf numFmtId="0" fontId="42" fillId="0" borderId="4" xfId="50" applyFont="1" applyBorder="1"/>
    <xf numFmtId="0" fontId="33" fillId="0" borderId="21" xfId="50" applyFont="1" applyBorder="1" applyAlignment="1">
      <alignment vertical="center"/>
    </xf>
    <xf numFmtId="0" fontId="33" fillId="0" borderId="19" xfId="50" applyFont="1" applyBorder="1" applyAlignment="1">
      <alignment vertical="center"/>
    </xf>
    <xf numFmtId="0" fontId="34" fillId="0" borderId="19" xfId="0" applyFont="1" applyBorder="1"/>
    <xf numFmtId="0" fontId="33" fillId="0" borderId="0" xfId="65" applyFont="1"/>
    <xf numFmtId="0" fontId="34" fillId="0" borderId="0" xfId="65" applyFont="1" applyAlignment="1">
      <alignment wrapText="1"/>
    </xf>
    <xf numFmtId="0" fontId="34" fillId="0" borderId="0" xfId="65" applyFont="1"/>
    <xf numFmtId="0" fontId="33" fillId="0" borderId="0" xfId="65" applyFont="1" applyAlignment="1">
      <alignment vertical="center" wrapText="1"/>
    </xf>
    <xf numFmtId="0" fontId="33" fillId="0" borderId="0" xfId="65" applyFont="1" applyAlignment="1">
      <alignment vertical="center"/>
    </xf>
    <xf numFmtId="0" fontId="33" fillId="9" borderId="4" xfId="98" applyFont="1" applyFill="1" applyBorder="1" applyAlignment="1">
      <alignment wrapText="1"/>
    </xf>
    <xf numFmtId="171" fontId="33" fillId="9" borderId="4" xfId="39" applyNumberFormat="1" applyFont="1" applyFill="1" applyBorder="1"/>
    <xf numFmtId="0" fontId="34" fillId="0" borderId="0" xfId="98" applyFont="1" applyAlignment="1">
      <alignment wrapText="1"/>
    </xf>
    <xf numFmtId="0" fontId="33" fillId="0" borderId="0" xfId="98" applyFont="1" applyAlignment="1">
      <alignment wrapText="1"/>
    </xf>
    <xf numFmtId="0" fontId="33" fillId="0" borderId="1" xfId="98" applyFont="1" applyBorder="1" applyAlignment="1">
      <alignment wrapText="1"/>
    </xf>
    <xf numFmtId="0" fontId="34" fillId="0" borderId="0" xfId="65" applyFont="1" applyAlignment="1">
      <alignment vertical="center" wrapText="1"/>
    </xf>
    <xf numFmtId="0" fontId="34" fillId="0" borderId="0" xfId="65" applyFont="1" applyAlignment="1">
      <alignment vertical="center"/>
    </xf>
    <xf numFmtId="0" fontId="33" fillId="9" borderId="4" xfId="98" applyFont="1" applyFill="1" applyBorder="1" applyAlignment="1">
      <alignment vertical="center" wrapText="1"/>
    </xf>
    <xf numFmtId="171" fontId="33" fillId="9" borderId="4" xfId="39" applyNumberFormat="1" applyFont="1" applyFill="1" applyBorder="1" applyAlignment="1">
      <alignment vertical="center" wrapText="1"/>
    </xf>
    <xf numFmtId="0" fontId="33" fillId="0" borderId="0" xfId="98" applyFont="1"/>
    <xf numFmtId="9" fontId="34" fillId="0" borderId="0" xfId="109" applyFont="1" applyAlignment="1">
      <alignment vertical="center"/>
    </xf>
    <xf numFmtId="9" fontId="34" fillId="0" borderId="0" xfId="119" applyFont="1"/>
    <xf numFmtId="0" fontId="34" fillId="0" borderId="1" xfId="98" applyFont="1" applyBorder="1" applyAlignment="1">
      <alignment wrapText="1"/>
    </xf>
    <xf numFmtId="9" fontId="34" fillId="0" borderId="1" xfId="109" applyFont="1" applyBorder="1" applyAlignment="1">
      <alignment vertical="center"/>
    </xf>
    <xf numFmtId="0" fontId="37" fillId="0" borderId="0" xfId="65" applyFont="1"/>
    <xf numFmtId="0" fontId="33" fillId="0" borderId="0" xfId="77" applyFont="1"/>
    <xf numFmtId="0" fontId="33" fillId="0" borderId="0" xfId="77" applyFont="1" applyAlignment="1">
      <alignment vertical="center"/>
    </xf>
    <xf numFmtId="0" fontId="33" fillId="0" borderId="1" xfId="0" applyFont="1" applyBorder="1" applyAlignment="1">
      <alignment horizontal="left" vertical="center"/>
    </xf>
    <xf numFmtId="166" fontId="37" fillId="0" borderId="1" xfId="1" applyNumberFormat="1" applyFont="1" applyBorder="1" applyAlignment="1">
      <alignment horizontal="right" vertical="center" wrapText="1"/>
    </xf>
    <xf numFmtId="0" fontId="33" fillId="0" borderId="14" xfId="0" applyFont="1" applyBorder="1" applyAlignment="1">
      <alignment vertical="top"/>
    </xf>
    <xf numFmtId="0" fontId="34" fillId="0" borderId="14" xfId="0" applyFont="1" applyBorder="1"/>
    <xf numFmtId="0" fontId="39" fillId="0" borderId="21" xfId="0" applyFont="1" applyBorder="1"/>
    <xf numFmtId="0" fontId="34" fillId="0" borderId="21" xfId="0" applyFont="1" applyBorder="1" applyAlignment="1">
      <alignment horizontal="center" vertical="center" wrapText="1"/>
    </xf>
    <xf numFmtId="0" fontId="53" fillId="0" borderId="0" xfId="61" applyAlignment="1">
      <alignment wrapText="1"/>
    </xf>
    <xf numFmtId="0" fontId="53" fillId="0" borderId="0" xfId="61"/>
    <xf numFmtId="0" fontId="47" fillId="0" borderId="0" xfId="61" applyFont="1"/>
    <xf numFmtId="0" fontId="33" fillId="0" borderId="0" xfId="61" applyFont="1" applyAlignment="1">
      <alignment vertical="center"/>
    </xf>
    <xf numFmtId="0" fontId="33" fillId="0" borderId="4" xfId="61" applyFont="1" applyBorder="1" applyAlignment="1">
      <alignment vertical="center"/>
    </xf>
    <xf numFmtId="0" fontId="34" fillId="0" borderId="4" xfId="61" applyFont="1" applyBorder="1" applyAlignment="1">
      <alignment horizontal="right" vertical="center" wrapText="1"/>
    </xf>
    <xf numFmtId="0" fontId="34" fillId="0" borderId="4" xfId="61" applyFont="1" applyBorder="1" applyAlignment="1">
      <alignment wrapText="1"/>
    </xf>
    <xf numFmtId="0" fontId="33" fillId="0" borderId="10" xfId="0" applyFont="1" applyBorder="1" applyAlignment="1">
      <alignment vertical="center"/>
    </xf>
    <xf numFmtId="0" fontId="34" fillId="0" borderId="21" xfId="0" applyFont="1" applyBorder="1"/>
    <xf numFmtId="167" fontId="34" fillId="0" borderId="0" xfId="0" applyNumberFormat="1" applyFont="1" applyAlignment="1">
      <alignment horizontal="right" vertical="center" wrapText="1"/>
    </xf>
    <xf numFmtId="0" fontId="44" fillId="0" borderId="0" xfId="0" applyFont="1" applyAlignment="1">
      <alignment horizontal="left" vertical="center" wrapText="1"/>
    </xf>
    <xf numFmtId="0" fontId="51" fillId="0" borderId="0" xfId="0" applyFont="1" applyAlignment="1">
      <alignment horizontal="left"/>
    </xf>
    <xf numFmtId="0" fontId="52" fillId="0" borderId="0" xfId="0" applyFont="1"/>
    <xf numFmtId="0" fontId="34" fillId="0" borderId="10" xfId="0" applyFont="1" applyBorder="1"/>
    <xf numFmtId="0" fontId="50" fillId="0" borderId="0" xfId="0" applyFont="1" applyAlignment="1">
      <alignment vertical="center" wrapText="1"/>
    </xf>
    <xf numFmtId="0" fontId="42" fillId="10" borderId="0" xfId="0" applyFont="1" applyFill="1"/>
    <xf numFmtId="0" fontId="34" fillId="0" borderId="20" xfId="0" applyFont="1" applyBorder="1"/>
    <xf numFmtId="0" fontId="32" fillId="0" borderId="0" xfId="0" applyFont="1"/>
    <xf numFmtId="0" fontId="53" fillId="0" borderId="0" xfId="0" applyFont="1"/>
    <xf numFmtId="167" fontId="42" fillId="0" borderId="0" xfId="0" applyNumberFormat="1" applyFont="1"/>
    <xf numFmtId="0" fontId="32" fillId="0" borderId="0" xfId="0" applyFont="1" applyAlignment="1">
      <alignment vertical="center"/>
    </xf>
    <xf numFmtId="0" fontId="32" fillId="0" borderId="1" xfId="0" applyFont="1" applyBorder="1" applyAlignment="1">
      <alignment horizontal="right" vertical="center" wrapText="1"/>
    </xf>
    <xf numFmtId="167" fontId="32" fillId="0" borderId="2" xfId="0" applyNumberFormat="1" applyFont="1" applyBorder="1" applyAlignment="1">
      <alignment horizontal="right" vertical="center" wrapText="1"/>
    </xf>
    <xf numFmtId="0" fontId="31" fillId="0" borderId="0" xfId="0" applyFont="1"/>
    <xf numFmtId="0" fontId="31" fillId="0" borderId="0" xfId="0" applyFont="1" applyAlignment="1">
      <alignment horizont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center" vertical="center"/>
    </xf>
    <xf numFmtId="0" fontId="0" fillId="0" borderId="4" xfId="0" applyBorder="1"/>
    <xf numFmtId="167" fontId="34" fillId="0" borderId="4" xfId="0" applyNumberFormat="1" applyFont="1" applyBorder="1" applyAlignment="1">
      <alignment horizontal="right" vertical="center" wrapText="1"/>
    </xf>
    <xf numFmtId="167" fontId="34" fillId="0" borderId="1" xfId="0" applyNumberFormat="1" applyFont="1" applyBorder="1" applyAlignment="1">
      <alignment horizontal="right" vertical="center" wrapText="1"/>
    </xf>
    <xf numFmtId="0" fontId="30" fillId="0" borderId="0" xfId="0" applyFont="1"/>
    <xf numFmtId="0" fontId="30" fillId="0" borderId="0" xfId="61" applyFont="1"/>
    <xf numFmtId="0" fontId="33" fillId="0" borderId="0" xfId="61" applyFont="1"/>
    <xf numFmtId="0" fontId="30" fillId="0" borderId="0" xfId="77" applyFont="1"/>
    <xf numFmtId="0" fontId="30" fillId="0" borderId="0" xfId="77" applyFont="1" applyAlignment="1">
      <alignment horizontal="center"/>
    </xf>
    <xf numFmtId="164" fontId="35" fillId="0" borderId="0" xfId="1" applyNumberFormat="1" applyFont="1" applyAlignment="1">
      <alignment vertical="center"/>
    </xf>
    <xf numFmtId="164" fontId="38" fillId="0" borderId="0" xfId="1" applyNumberFormat="1" applyFont="1" applyAlignment="1">
      <alignment vertical="center"/>
    </xf>
    <xf numFmtId="164" fontId="47" fillId="0" borderId="0" xfId="1" applyNumberFormat="1" applyFont="1" applyAlignment="1">
      <alignment vertical="center"/>
    </xf>
    <xf numFmtId="164" fontId="35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7" fillId="0" borderId="1" xfId="1" applyNumberFormat="1" applyFont="1" applyBorder="1" applyAlignment="1">
      <alignment vertical="center"/>
    </xf>
    <xf numFmtId="0" fontId="30" fillId="0" borderId="2" xfId="0" applyFont="1" applyBorder="1" applyAlignment="1">
      <alignment vertical="center"/>
    </xf>
    <xf numFmtId="0" fontId="30" fillId="0" borderId="2" xfId="0" applyFont="1" applyBorder="1"/>
    <xf numFmtId="0" fontId="42" fillId="0" borderId="19" xfId="0" applyFont="1" applyBorder="1"/>
    <xf numFmtId="0" fontId="30" fillId="0" borderId="3" xfId="61" applyFont="1" applyBorder="1" applyAlignment="1">
      <alignment vertical="center"/>
    </xf>
    <xf numFmtId="0" fontId="30" fillId="0" borderId="3" xfId="61" applyFont="1" applyBorder="1" applyAlignment="1">
      <alignment horizontal="right" vertical="center" wrapText="1"/>
    </xf>
    <xf numFmtId="0" fontId="30" fillId="0" borderId="3" xfId="61" applyFont="1" applyBorder="1" applyAlignment="1">
      <alignment horizontal="right" wrapText="1"/>
    </xf>
    <xf numFmtId="0" fontId="29" fillId="0" borderId="19" xfId="0" applyFont="1" applyBorder="1" applyAlignment="1">
      <alignment horizontal="right" vertical="center" wrapText="1"/>
    </xf>
    <xf numFmtId="3" fontId="33" fillId="0" borderId="1" xfId="0" applyNumberFormat="1" applyFont="1" applyBorder="1" applyAlignment="1">
      <alignment vertical="center"/>
    </xf>
    <xf numFmtId="0" fontId="34" fillId="0" borderId="4" xfId="0" applyFont="1" applyBorder="1" applyAlignment="1" applyProtection="1">
      <alignment horizontal="right" vertical="center" wrapText="1"/>
      <protection locked="0"/>
    </xf>
    <xf numFmtId="0" fontId="29" fillId="0" borderId="0" xfId="0" applyFont="1" applyAlignment="1">
      <alignment horizontal="left" vertical="center"/>
    </xf>
    <xf numFmtId="0" fontId="29" fillId="0" borderId="6" xfId="0" applyFont="1" applyBorder="1" applyAlignment="1">
      <alignment horizontal="right" vertical="center" wrapText="1"/>
    </xf>
    <xf numFmtId="0" fontId="29" fillId="0" borderId="0" xfId="0" applyFont="1"/>
    <xf numFmtId="0" fontId="29" fillId="0" borderId="4" xfId="0" applyFont="1" applyBorder="1" applyAlignment="1">
      <alignment horizontal="left" vertical="center"/>
    </xf>
    <xf numFmtId="0" fontId="29" fillId="0" borderId="4" xfId="0" applyFont="1" applyBorder="1" applyAlignment="1">
      <alignment horizontal="right" vertical="center" wrapText="1"/>
    </xf>
    <xf numFmtId="0" fontId="29" fillId="0" borderId="0" xfId="0" applyFont="1" applyAlignment="1">
      <alignment horizontal="right"/>
    </xf>
    <xf numFmtId="0" fontId="29" fillId="0" borderId="19" xfId="0" applyFont="1" applyBorder="1" applyAlignment="1">
      <alignment horizontal="center" vertical="center" wrapText="1"/>
    </xf>
    <xf numFmtId="0" fontId="29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29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right" wrapText="1"/>
    </xf>
    <xf numFmtId="0" fontId="29" fillId="0" borderId="0" xfId="72" applyFont="1"/>
    <xf numFmtId="170" fontId="29" fillId="0" borderId="4" xfId="72" applyNumberFormat="1" applyFont="1" applyBorder="1" applyAlignment="1">
      <alignment horizontal="right" vertical="center" wrapText="1"/>
    </xf>
    <xf numFmtId="0" fontId="29" fillId="0" borderId="0" xfId="72" applyFont="1" applyAlignment="1">
      <alignment horizontal="right"/>
    </xf>
    <xf numFmtId="0" fontId="29" fillId="0" borderId="0" xfId="72" applyFont="1" applyAlignment="1">
      <alignment horizontal="left"/>
    </xf>
    <xf numFmtId="0" fontId="29" fillId="0" borderId="0" xfId="72" applyFont="1" applyAlignment="1">
      <alignment vertical="center"/>
    </xf>
    <xf numFmtId="0" fontId="29" fillId="0" borderId="1" xfId="72" applyFont="1" applyBorder="1" applyAlignment="1">
      <alignment vertical="center" wrapText="1"/>
    </xf>
    <xf numFmtId="0" fontId="29" fillId="0" borderId="1" xfId="72" applyFont="1" applyBorder="1" applyAlignment="1">
      <alignment horizontal="center" vertical="center" wrapText="1"/>
    </xf>
    <xf numFmtId="0" fontId="29" fillId="0" borderId="4" xfId="72" applyFont="1" applyBorder="1" applyAlignment="1">
      <alignment horizontal="right" wrapText="1"/>
    </xf>
    <xf numFmtId="0" fontId="29" fillId="0" borderId="0" xfId="72" applyFont="1" applyAlignment="1">
      <alignment wrapText="1"/>
    </xf>
    <xf numFmtId="0" fontId="29" fillId="0" borderId="18" xfId="0" applyFont="1" applyBorder="1" applyAlignment="1">
      <alignment horizontal="left" vertical="center"/>
    </xf>
    <xf numFmtId="0" fontId="29" fillId="0" borderId="18" xfId="0" applyFont="1" applyBorder="1" applyAlignment="1">
      <alignment horizontal="center" vertical="center" wrapText="1"/>
    </xf>
    <xf numFmtId="0" fontId="29" fillId="0" borderId="0" xfId="0" applyFont="1" applyAlignment="1">
      <alignment horizontal="center"/>
    </xf>
    <xf numFmtId="0" fontId="29" fillId="0" borderId="4" xfId="0" applyFont="1" applyBorder="1" applyAlignment="1">
      <alignment wrapText="1"/>
    </xf>
    <xf numFmtId="0" fontId="29" fillId="0" borderId="0" xfId="64" applyFont="1"/>
    <xf numFmtId="0" fontId="33" fillId="0" borderId="0" xfId="64" applyFont="1" applyAlignment="1">
      <alignment vertical="center"/>
    </xf>
    <xf numFmtId="0" fontId="29" fillId="0" borderId="0" xfId="64" applyFont="1" applyAlignment="1">
      <alignment vertical="center"/>
    </xf>
    <xf numFmtId="0" fontId="33" fillId="0" borderId="1" xfId="64" applyFont="1" applyBorder="1"/>
    <xf numFmtId="0" fontId="29" fillId="0" borderId="5" xfId="64" applyFont="1" applyBorder="1" applyAlignment="1">
      <alignment vertical="center" wrapText="1"/>
    </xf>
    <xf numFmtId="0" fontId="29" fillId="0" borderId="5" xfId="64" applyFont="1" applyBorder="1" applyAlignment="1">
      <alignment horizontal="center" vertical="center" wrapText="1"/>
    </xf>
    <xf numFmtId="0" fontId="29" fillId="0" borderId="0" xfId="0" applyFont="1" applyAlignment="1">
      <alignment horizontal="right" vertical="center" wrapText="1"/>
    </xf>
    <xf numFmtId="0" fontId="29" fillId="0" borderId="1" xfId="0" applyFont="1" applyBorder="1" applyAlignment="1">
      <alignment horizontal="right" vertical="center" wrapText="1"/>
    </xf>
    <xf numFmtId="3" fontId="33" fillId="0" borderId="0" xfId="0" applyNumberFormat="1" applyFont="1" applyAlignment="1">
      <alignment horizontal="right" vertical="center" wrapText="1"/>
    </xf>
    <xf numFmtId="3" fontId="29" fillId="0" borderId="0" xfId="0" applyNumberFormat="1" applyFont="1" applyAlignment="1">
      <alignment horizontal="right" vertical="center" wrapText="1"/>
    </xf>
    <xf numFmtId="3" fontId="29" fillId="0" borderId="1" xfId="0" applyNumberFormat="1" applyFont="1" applyBorder="1" applyAlignment="1">
      <alignment horizontal="right" vertical="center" wrapText="1"/>
    </xf>
    <xf numFmtId="0" fontId="33" fillId="0" borderId="0" xfId="0" applyFont="1" applyAlignment="1">
      <alignment horizontal="right" vertical="center" wrapText="1" indent="1"/>
    </xf>
    <xf numFmtId="0" fontId="29" fillId="0" borderId="6" xfId="0" applyFont="1" applyBorder="1" applyAlignment="1">
      <alignment horizontal="left" vertical="center" wrapText="1"/>
    </xf>
    <xf numFmtId="0" fontId="29" fillId="0" borderId="6" xfId="0" applyFont="1" applyBorder="1" applyAlignment="1">
      <alignment horizontal="center" vertical="center" wrapText="1"/>
    </xf>
    <xf numFmtId="0" fontId="29" fillId="0" borderId="19" xfId="0" applyFont="1" applyBorder="1" applyAlignment="1">
      <alignment vertical="center"/>
    </xf>
    <xf numFmtId="0" fontId="29" fillId="0" borderId="6" xfId="0" applyFont="1" applyBorder="1" applyAlignment="1">
      <alignment vertical="center"/>
    </xf>
    <xf numFmtId="0" fontId="29" fillId="0" borderId="6" xfId="0" applyFont="1" applyBorder="1"/>
    <xf numFmtId="0" fontId="29" fillId="0" borderId="4" xfId="0" applyFont="1" applyBorder="1" applyAlignment="1">
      <alignment vertical="center"/>
    </xf>
    <xf numFmtId="0" fontId="29" fillId="0" borderId="4" xfId="0" applyFont="1" applyBorder="1" applyAlignment="1">
      <alignment horizontal="center" vertical="center"/>
    </xf>
    <xf numFmtId="0" fontId="29" fillId="3" borderId="0" xfId="0" applyFont="1" applyFill="1" applyAlignment="1">
      <alignment vertical="center"/>
    </xf>
    <xf numFmtId="0" fontId="29" fillId="3" borderId="0" xfId="0" applyFont="1" applyFill="1"/>
    <xf numFmtId="0" fontId="29" fillId="0" borderId="6" xfId="0" applyFont="1" applyBorder="1" applyAlignment="1">
      <alignment horizontal="right" wrapText="1"/>
    </xf>
    <xf numFmtId="0" fontId="29" fillId="0" borderId="0" xfId="52" applyFont="1" applyAlignment="1">
      <alignment vertical="center"/>
    </xf>
    <xf numFmtId="0" fontId="29" fillId="0" borderId="19" xfId="52" applyFont="1" applyBorder="1" applyAlignment="1">
      <alignment vertical="center"/>
    </xf>
    <xf numFmtId="0" fontId="29" fillId="0" borderId="19" xfId="52" applyFont="1" applyBorder="1" applyAlignment="1">
      <alignment horizontal="right" vertical="center" wrapText="1"/>
    </xf>
    <xf numFmtId="0" fontId="29" fillId="0" borderId="19" xfId="52" applyFont="1" applyBorder="1" applyAlignment="1">
      <alignment horizontal="right" vertical="center"/>
    </xf>
    <xf numFmtId="0" fontId="29" fillId="0" borderId="0" xfId="52" applyFont="1"/>
    <xf numFmtId="1" fontId="29" fillId="0" borderId="0" xfId="0" applyNumberFormat="1" applyFont="1"/>
    <xf numFmtId="167" fontId="29" fillId="0" borderId="0" xfId="52" applyNumberFormat="1" applyFont="1"/>
    <xf numFmtId="0" fontId="46" fillId="0" borderId="0" xfId="52" applyFont="1"/>
    <xf numFmtId="0" fontId="28" fillId="0" borderId="0" xfId="66" applyFont="1"/>
    <xf numFmtId="0" fontId="28" fillId="0" borderId="1" xfId="66" applyFont="1" applyBorder="1" applyAlignment="1">
      <alignment horizontal="right" vertical="center"/>
    </xf>
    <xf numFmtId="0" fontId="28" fillId="0" borderId="1" xfId="66" applyFont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8" fillId="0" borderId="0" xfId="0" applyFont="1"/>
    <xf numFmtId="0" fontId="45" fillId="0" borderId="0" xfId="56" applyFont="1" applyAlignment="1">
      <alignment vertical="center"/>
    </xf>
    <xf numFmtId="0" fontId="34" fillId="0" borderId="0" xfId="56" applyFont="1" applyAlignment="1">
      <alignment vertical="center"/>
    </xf>
    <xf numFmtId="0" fontId="28" fillId="0" borderId="2" xfId="66" applyFont="1" applyBorder="1" applyAlignment="1">
      <alignment vertical="center"/>
    </xf>
    <xf numFmtId="3" fontId="28" fillId="0" borderId="2" xfId="66" applyNumberFormat="1" applyFont="1" applyBorder="1" applyAlignment="1">
      <alignment horizontal="right"/>
    </xf>
    <xf numFmtId="0" fontId="28" fillId="0" borderId="0" xfId="56" applyFont="1"/>
    <xf numFmtId="3" fontId="45" fillId="0" borderId="0" xfId="0" applyNumberFormat="1" applyFont="1"/>
    <xf numFmtId="0" fontId="28" fillId="0" borderId="0" xfId="51" applyFont="1" applyProtection="1">
      <protection locked="0"/>
    </xf>
    <xf numFmtId="0" fontId="28" fillId="0" borderId="4" xfId="51" applyFont="1" applyBorder="1" applyAlignment="1" applyProtection="1">
      <alignment horizontal="center" vertical="center" wrapText="1"/>
      <protection locked="0"/>
    </xf>
    <xf numFmtId="0" fontId="28" fillId="0" borderId="0" xfId="51" applyFont="1" applyAlignment="1" applyProtection="1">
      <alignment vertical="center"/>
      <protection locked="0"/>
    </xf>
    <xf numFmtId="0" fontId="42" fillId="0" borderId="0" xfId="51" applyFont="1" applyAlignment="1" applyProtection="1">
      <alignment vertical="center"/>
      <protection locked="0"/>
    </xf>
    <xf numFmtId="0" fontId="33" fillId="0" borderId="0" xfId="51" applyFont="1" applyProtection="1">
      <protection locked="0"/>
    </xf>
    <xf numFmtId="0" fontId="33" fillId="0" borderId="0" xfId="51" applyFont="1" applyAlignment="1" applyProtection="1">
      <alignment vertical="center" wrapText="1"/>
      <protection locked="0"/>
    </xf>
    <xf numFmtId="0" fontId="28" fillId="0" borderId="4" xfId="51" applyFont="1" applyBorder="1" applyAlignment="1" applyProtection="1">
      <alignment horizontal="right" vertical="center" wrapText="1"/>
      <protection locked="0"/>
    </xf>
    <xf numFmtId="0" fontId="45" fillId="0" borderId="0" xfId="51" applyFont="1" applyAlignment="1" applyProtection="1">
      <alignment vertical="center"/>
      <protection locked="0"/>
    </xf>
    <xf numFmtId="0" fontId="42" fillId="0" borderId="0" xfId="51" applyFont="1" applyProtection="1">
      <protection locked="0"/>
    </xf>
    <xf numFmtId="0" fontId="42" fillId="0" borderId="1" xfId="51" applyFont="1" applyBorder="1" applyAlignment="1" applyProtection="1">
      <alignment horizontal="right" vertical="center" wrapText="1"/>
      <protection locked="0"/>
    </xf>
    <xf numFmtId="0" fontId="28" fillId="0" borderId="1" xfId="51" applyFont="1" applyBorder="1" applyAlignment="1" applyProtection="1">
      <alignment horizontal="right" vertical="center" wrapText="1"/>
      <protection locked="0"/>
    </xf>
    <xf numFmtId="0" fontId="33" fillId="0" borderId="0" xfId="51" applyFont="1"/>
    <xf numFmtId="0" fontId="28" fillId="0" borderId="0" xfId="51" applyFont="1"/>
    <xf numFmtId="0" fontId="42" fillId="0" borderId="1" xfId="51" applyFont="1" applyBorder="1" applyAlignment="1">
      <alignment horizontal="right" vertical="center" wrapText="1"/>
    </xf>
    <xf numFmtId="0" fontId="42" fillId="0" borderId="0" xfId="51" applyFont="1"/>
    <xf numFmtId="0" fontId="28" fillId="0" borderId="0" xfId="51" applyFont="1" applyAlignment="1">
      <alignment vertical="center"/>
    </xf>
    <xf numFmtId="0" fontId="28" fillId="0" borderId="4" xfId="51" applyFont="1" applyBorder="1" applyAlignment="1">
      <alignment vertical="center"/>
    </xf>
    <xf numFmtId="0" fontId="28" fillId="0" borderId="4" xfId="51" applyFont="1" applyBorder="1" applyAlignment="1">
      <alignment horizontal="right"/>
    </xf>
    <xf numFmtId="0" fontId="28" fillId="0" borderId="1" xfId="0" applyFont="1" applyBorder="1"/>
    <xf numFmtId="164" fontId="28" fillId="0" borderId="10" xfId="0" applyNumberFormat="1" applyFont="1" applyBorder="1" applyAlignment="1">
      <alignment vertical="center" wrapText="1"/>
    </xf>
    <xf numFmtId="0" fontId="42" fillId="0" borderId="4" xfId="0" applyFont="1" applyBorder="1" applyAlignment="1">
      <alignment horizontal="right" wrapText="1"/>
    </xf>
    <xf numFmtId="3" fontId="28" fillId="0" borderId="0" xfId="0" applyNumberFormat="1" applyFont="1"/>
    <xf numFmtId="0" fontId="28" fillId="0" borderId="3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42" fillId="0" borderId="0" xfId="66" applyFont="1" applyAlignment="1">
      <alignment wrapText="1"/>
    </xf>
    <xf numFmtId="0" fontId="28" fillId="0" borderId="4" xfId="0" applyFont="1" applyBorder="1" applyAlignment="1">
      <alignment vertical="center"/>
    </xf>
    <xf numFmtId="0" fontId="42" fillId="0" borderId="4" xfId="66" applyFont="1" applyBorder="1" applyAlignment="1">
      <alignment wrapText="1"/>
    </xf>
    <xf numFmtId="0" fontId="28" fillId="0" borderId="4" xfId="0" applyFont="1" applyBorder="1"/>
    <xf numFmtId="0" fontId="28" fillId="0" borderId="0" xfId="0" applyFont="1" applyAlignment="1">
      <alignment wrapText="1"/>
    </xf>
    <xf numFmtId="0" fontId="28" fillId="0" borderId="4" xfId="0" applyFont="1" applyBorder="1" applyAlignment="1">
      <alignment vertical="center" wrapText="1"/>
    </xf>
    <xf numFmtId="0" fontId="28" fillId="0" borderId="0" xfId="0" applyFont="1" applyAlignment="1">
      <alignment horizontal="left" wrapText="1"/>
    </xf>
    <xf numFmtId="3" fontId="42" fillId="0" borderId="0" xfId="66" applyNumberFormat="1" applyFont="1"/>
    <xf numFmtId="0" fontId="33" fillId="13" borderId="0" xfId="0" applyFont="1" applyFill="1"/>
    <xf numFmtId="0" fontId="28" fillId="0" borderId="0" xfId="0" applyFont="1" applyAlignment="1">
      <alignment horizontal="right" vertical="center" wrapText="1"/>
    </xf>
    <xf numFmtId="0" fontId="28" fillId="0" borderId="1" xfId="0" applyFont="1" applyBorder="1" applyAlignment="1">
      <alignment wrapText="1"/>
    </xf>
    <xf numFmtId="165" fontId="33" fillId="0" borderId="1" xfId="0" applyNumberFormat="1" applyFont="1" applyBorder="1" applyAlignment="1">
      <alignment vertical="center"/>
    </xf>
    <xf numFmtId="0" fontId="28" fillId="0" borderId="19" xfId="0" applyFont="1" applyBorder="1" applyAlignment="1">
      <alignment horizontal="center" vertical="center" wrapText="1"/>
    </xf>
    <xf numFmtId="0" fontId="28" fillId="0" borderId="19" xfId="0" applyFont="1" applyBorder="1" applyAlignment="1">
      <alignment horizontal="right" vertical="center" wrapText="1"/>
    </xf>
    <xf numFmtId="3" fontId="28" fillId="0" borderId="0" xfId="0" applyNumberFormat="1" applyFont="1" applyAlignment="1">
      <alignment horizontal="left"/>
    </xf>
    <xf numFmtId="3" fontId="28" fillId="0" borderId="0" xfId="0" applyNumberFormat="1" applyFont="1" applyAlignment="1">
      <alignment horizontal="right"/>
    </xf>
    <xf numFmtId="0" fontId="28" fillId="0" borderId="4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right" vertical="center" wrapText="1"/>
    </xf>
    <xf numFmtId="0" fontId="35" fillId="0" borderId="4" xfId="66" applyFont="1" applyBorder="1" applyAlignment="1">
      <alignment wrapText="1"/>
    </xf>
    <xf numFmtId="0" fontId="28" fillId="0" borderId="1" xfId="0" applyFont="1" applyBorder="1" applyAlignment="1">
      <alignment horizontal="right" vertical="center" wrapText="1"/>
    </xf>
    <xf numFmtId="3" fontId="28" fillId="0" borderId="0" xfId="0" applyNumberFormat="1" applyFont="1" applyAlignment="1">
      <alignment horizontal="right" vertical="center"/>
    </xf>
    <xf numFmtId="3" fontId="28" fillId="0" borderId="4" xfId="0" applyNumberFormat="1" applyFont="1" applyBorder="1" applyAlignment="1">
      <alignment horizontal="left" vertical="center"/>
    </xf>
    <xf numFmtId="3" fontId="28" fillId="0" borderId="4" xfId="0" applyNumberFormat="1" applyFont="1" applyBorder="1" applyAlignment="1">
      <alignment horizontal="right" vertical="center"/>
    </xf>
    <xf numFmtId="3" fontId="28" fillId="0" borderId="0" xfId="0" applyNumberFormat="1" applyFont="1" applyAlignment="1">
      <alignment horizontal="left" vertical="center"/>
    </xf>
    <xf numFmtId="0" fontId="28" fillId="4" borderId="0" xfId="82" applyFont="1" applyFill="1"/>
    <xf numFmtId="0" fontId="28" fillId="4" borderId="0" xfId="82" applyFont="1" applyFill="1" applyAlignment="1">
      <alignment wrapText="1"/>
    </xf>
    <xf numFmtId="0" fontId="33" fillId="4" borderId="40" xfId="82" applyFont="1" applyFill="1" applyBorder="1" applyAlignment="1">
      <alignment vertical="center" wrapText="1"/>
    </xf>
    <xf numFmtId="3" fontId="33" fillId="0" borderId="1" xfId="0" applyNumberFormat="1" applyFont="1" applyBorder="1" applyAlignment="1">
      <alignment horizontal="left" vertical="center"/>
    </xf>
    <xf numFmtId="3" fontId="33" fillId="0" borderId="0" xfId="0" applyNumberFormat="1" applyFont="1" applyAlignment="1">
      <alignment horizontal="left" vertical="center"/>
    </xf>
    <xf numFmtId="165" fontId="33" fillId="0" borderId="1" xfId="0" applyNumberFormat="1" applyFont="1" applyBorder="1" applyAlignment="1">
      <alignment horizontal="left" vertical="center"/>
    </xf>
    <xf numFmtId="172" fontId="33" fillId="0" borderId="0" xfId="0" applyNumberFormat="1" applyFont="1" applyAlignment="1">
      <alignment horizontal="right" vertical="center"/>
    </xf>
    <xf numFmtId="0" fontId="28" fillId="0" borderId="1" xfId="0" applyFont="1" applyBorder="1" applyAlignment="1">
      <alignment horizontal="right" vertical="center"/>
    </xf>
    <xf numFmtId="0" fontId="37" fillId="0" borderId="1" xfId="0" applyFont="1" applyBorder="1" applyAlignment="1">
      <alignment horizontal="center" vertical="center" wrapText="1"/>
    </xf>
    <xf numFmtId="0" fontId="28" fillId="0" borderId="3" xfId="0" applyFont="1" applyBorder="1"/>
    <xf numFmtId="0" fontId="28" fillId="0" borderId="1" xfId="0" applyFont="1" applyBorder="1" applyAlignment="1">
      <alignment horizontal="right" wrapText="1"/>
    </xf>
    <xf numFmtId="0" fontId="28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right" wrapText="1"/>
    </xf>
    <xf numFmtId="0" fontId="28" fillId="0" borderId="0" xfId="0" applyFont="1" applyAlignment="1">
      <alignment horizontal="right" vertical="center"/>
    </xf>
    <xf numFmtId="0" fontId="28" fillId="0" borderId="4" xfId="0" applyFont="1" applyBorder="1" applyAlignment="1">
      <alignment horizontal="center" wrapText="1"/>
    </xf>
    <xf numFmtId="0" fontId="28" fillId="0" borderId="4" xfId="0" applyFont="1" applyBorder="1" applyAlignment="1">
      <alignment wrapText="1"/>
    </xf>
    <xf numFmtId="0" fontId="28" fillId="0" borderId="1" xfId="0" applyFont="1" applyBorder="1" applyAlignment="1">
      <alignment vertical="center" wrapText="1"/>
    </xf>
    <xf numFmtId="0" fontId="42" fillId="0" borderId="4" xfId="0" applyFont="1" applyBorder="1" applyAlignment="1">
      <alignment vertical="center" wrapText="1"/>
    </xf>
    <xf numFmtId="0" fontId="27" fillId="0" borderId="4" xfId="50" applyFont="1" applyBorder="1" applyAlignment="1">
      <alignment horizontal="right" vertical="center" wrapText="1"/>
    </xf>
    <xf numFmtId="0" fontId="27" fillId="0" borderId="0" xfId="50" applyFont="1"/>
    <xf numFmtId="0" fontId="27" fillId="0" borderId="0" xfId="0" applyFont="1"/>
    <xf numFmtId="0" fontId="42" fillId="0" borderId="21" xfId="50" applyFont="1" applyBorder="1"/>
    <xf numFmtId="0" fontId="42" fillId="0" borderId="19" xfId="50" applyFont="1" applyBorder="1"/>
    <xf numFmtId="0" fontId="27" fillId="0" borderId="19" xfId="50" applyFont="1" applyBorder="1" applyAlignment="1">
      <alignment horizontal="right" vertical="center" wrapText="1"/>
    </xf>
    <xf numFmtId="0" fontId="27" fillId="0" borderId="19" xfId="50" applyFont="1" applyBorder="1" applyAlignment="1">
      <alignment horizontal="right" vertical="top" wrapText="1"/>
    </xf>
    <xf numFmtId="0" fontId="27" fillId="0" borderId="19" xfId="50" applyFont="1" applyBorder="1" applyAlignment="1">
      <alignment horizontal="right" vertical="center"/>
    </xf>
    <xf numFmtId="0" fontId="27" fillId="4" borderId="0" xfId="50" applyFont="1" applyFill="1"/>
    <xf numFmtId="0" fontId="27" fillId="0" borderId="4" xfId="50" applyFont="1" applyBorder="1" applyAlignment="1">
      <alignment vertical="center"/>
    </xf>
    <xf numFmtId="0" fontId="27" fillId="0" borderId="4" xfId="50" applyFont="1" applyBorder="1" applyAlignment="1">
      <alignment horizontal="right" wrapText="1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right"/>
    </xf>
    <xf numFmtId="3" fontId="33" fillId="0" borderId="21" xfId="0" applyNumberFormat="1" applyFont="1" applyBorder="1" applyAlignment="1">
      <alignment vertical="center"/>
    </xf>
    <xf numFmtId="0" fontId="27" fillId="0" borderId="5" xfId="0" applyFont="1" applyBorder="1" applyAlignment="1">
      <alignment wrapText="1"/>
    </xf>
    <xf numFmtId="0" fontId="42" fillId="0" borderId="5" xfId="0" applyFont="1" applyBorder="1"/>
    <xf numFmtId="0" fontId="27" fillId="0" borderId="5" xfId="0" applyFont="1" applyBorder="1" applyAlignment="1">
      <alignment horizontal="right" vertical="center" wrapText="1"/>
    </xf>
    <xf numFmtId="3" fontId="27" fillId="0" borderId="0" xfId="0" applyNumberFormat="1" applyFont="1"/>
    <xf numFmtId="3" fontId="27" fillId="0" borderId="1" xfId="0" applyNumberFormat="1" applyFont="1" applyBorder="1"/>
    <xf numFmtId="0" fontId="27" fillId="0" borderId="0" xfId="0" applyFont="1" applyAlignment="1">
      <alignment vertical="center" wrapText="1"/>
    </xf>
    <xf numFmtId="3" fontId="27" fillId="0" borderId="0" xfId="0" applyNumberFormat="1" applyFont="1" applyAlignment="1">
      <alignment vertical="center"/>
    </xf>
    <xf numFmtId="0" fontId="27" fillId="0" borderId="10" xfId="0" applyFont="1" applyBorder="1" applyAlignment="1">
      <alignment vertical="center" wrapText="1"/>
    </xf>
    <xf numFmtId="3" fontId="27" fillId="0" borderId="10" xfId="0" applyNumberFormat="1" applyFont="1" applyBorder="1" applyAlignment="1">
      <alignment vertical="center"/>
    </xf>
    <xf numFmtId="3" fontId="27" fillId="0" borderId="0" xfId="0" applyNumberFormat="1" applyFont="1" applyAlignment="1">
      <alignment horizontal="center" vertical="center"/>
    </xf>
    <xf numFmtId="0" fontId="33" fillId="0" borderId="1" xfId="0" applyFont="1" applyBorder="1" applyAlignment="1">
      <alignment vertical="center" wrapText="1"/>
    </xf>
    <xf numFmtId="0" fontId="36" fillId="0" borderId="0" xfId="0" applyFont="1" applyAlignment="1">
      <alignment horizontal="center" vertical="center" wrapText="1"/>
    </xf>
    <xf numFmtId="0" fontId="36" fillId="0" borderId="0" xfId="0" applyFont="1" applyAlignment="1">
      <alignment horizontal="left" vertical="center" wrapText="1"/>
    </xf>
    <xf numFmtId="0" fontId="37" fillId="0" borderId="0" xfId="0" applyFont="1" applyAlignment="1">
      <alignment vertical="center" wrapText="1"/>
    </xf>
    <xf numFmtId="0" fontId="37" fillId="0" borderId="0" xfId="0" applyFont="1" applyAlignment="1">
      <alignment horizontal="right" vertical="center" wrapText="1"/>
    </xf>
    <xf numFmtId="0" fontId="37" fillId="0" borderId="0" xfId="0" applyFont="1" applyAlignment="1">
      <alignment horizontal="left" vertical="center" wrapText="1"/>
    </xf>
    <xf numFmtId="167" fontId="37" fillId="0" borderId="0" xfId="0" applyNumberFormat="1" applyFont="1" applyAlignment="1">
      <alignment horizontal="right" vertical="center" wrapText="1"/>
    </xf>
    <xf numFmtId="0" fontId="37" fillId="0" borderId="0" xfId="0" applyFont="1" applyAlignment="1">
      <alignment horizontal="justify" vertical="center" wrapText="1"/>
    </xf>
    <xf numFmtId="3" fontId="37" fillId="0" borderId="0" xfId="0" applyNumberFormat="1" applyFont="1" applyAlignment="1">
      <alignment horizontal="right" vertical="center" wrapText="1"/>
    </xf>
    <xf numFmtId="173" fontId="37" fillId="0" borderId="0" xfId="0" applyNumberFormat="1" applyFont="1" applyAlignment="1">
      <alignment horizontal="right" vertical="center" wrapText="1"/>
    </xf>
    <xf numFmtId="174" fontId="42" fillId="0" borderId="0" xfId="0" applyNumberFormat="1" applyFont="1" applyAlignment="1">
      <alignment horizontal="right" vertical="center" wrapText="1"/>
    </xf>
    <xf numFmtId="175" fontId="42" fillId="0" borderId="0" xfId="0" applyNumberFormat="1" applyFont="1" applyAlignment="1">
      <alignment horizontal="right" vertical="center" wrapText="1"/>
    </xf>
    <xf numFmtId="165" fontId="37" fillId="0" borderId="0" xfId="0" applyNumberFormat="1" applyFont="1" applyAlignment="1">
      <alignment horizontal="right" vertical="center" wrapText="1"/>
    </xf>
    <xf numFmtId="169" fontId="37" fillId="0" borderId="0" xfId="0" applyNumberFormat="1" applyFont="1" applyAlignment="1">
      <alignment horizontal="right" vertical="center" wrapText="1"/>
    </xf>
    <xf numFmtId="175" fontId="37" fillId="0" borderId="0" xfId="0" applyNumberFormat="1" applyFont="1" applyAlignment="1">
      <alignment horizontal="right" vertical="center" wrapText="1"/>
    </xf>
    <xf numFmtId="174" fontId="37" fillId="0" borderId="0" xfId="0" applyNumberFormat="1" applyFont="1" applyAlignment="1">
      <alignment horizontal="right" vertical="center" wrapText="1"/>
    </xf>
    <xf numFmtId="176" fontId="37" fillId="0" borderId="0" xfId="0" applyNumberFormat="1" applyFont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0" xfId="0" applyFont="1"/>
    <xf numFmtId="0" fontId="33" fillId="0" borderId="0" xfId="0" applyFont="1" applyAlignment="1">
      <alignment horizontal="center" vertical="center" wrapText="1"/>
    </xf>
    <xf numFmtId="0" fontId="33" fillId="10" borderId="0" xfId="0" applyFont="1" applyFill="1" applyAlignment="1">
      <alignment vertical="center" wrapText="1"/>
    </xf>
    <xf numFmtId="0" fontId="31" fillId="0" borderId="1" xfId="0" applyFont="1" applyBorder="1" applyAlignment="1">
      <alignment wrapText="1"/>
    </xf>
    <xf numFmtId="167" fontId="31" fillId="0" borderId="1" xfId="0" applyNumberFormat="1" applyFont="1" applyBorder="1" applyAlignment="1">
      <alignment horizontal="right" vertical="center"/>
    </xf>
    <xf numFmtId="166" fontId="37" fillId="0" borderId="0" xfId="1" applyNumberFormat="1" applyFont="1" applyAlignment="1">
      <alignment horizontal="right" vertical="center" wrapText="1"/>
    </xf>
    <xf numFmtId="0" fontId="26" fillId="0" borderId="0" xfId="77" applyFont="1"/>
    <xf numFmtId="0" fontId="26" fillId="0" borderId="4" xfId="77" applyFont="1" applyBorder="1" applyAlignment="1">
      <alignment wrapText="1"/>
    </xf>
    <xf numFmtId="0" fontId="26" fillId="0" borderId="0" xfId="77" applyFont="1" applyAlignment="1">
      <alignment horizontal="center"/>
    </xf>
    <xf numFmtId="0" fontId="26" fillId="0" borderId="4" xfId="77" applyFont="1" applyBorder="1"/>
    <xf numFmtId="0" fontId="29" fillId="0" borderId="2" xfId="64" applyFont="1" applyBorder="1" applyAlignment="1">
      <alignment vertical="center"/>
    </xf>
    <xf numFmtId="0" fontId="42" fillId="0" borderId="4" xfId="0" applyFont="1" applyBorder="1" applyAlignment="1">
      <alignment horizontal="right" vertical="center" wrapText="1"/>
    </xf>
    <xf numFmtId="0" fontId="25" fillId="0" borderId="0" xfId="0" applyFont="1"/>
    <xf numFmtId="0" fontId="25" fillId="0" borderId="21" xfId="0" applyFont="1" applyBorder="1"/>
    <xf numFmtId="0" fontId="25" fillId="0" borderId="1" xfId="0" applyFont="1" applyBorder="1"/>
    <xf numFmtId="0" fontId="25" fillId="0" borderId="2" xfId="0" applyFont="1" applyBorder="1"/>
    <xf numFmtId="0" fontId="25" fillId="0" borderId="0" xfId="0" applyFont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5" fillId="0" borderId="0" xfId="0" applyFont="1" applyAlignment="1">
      <alignment vertical="center"/>
    </xf>
    <xf numFmtId="0" fontId="34" fillId="10" borderId="0" xfId="0" applyFont="1" applyFill="1" applyAlignment="1">
      <alignment horizontal="right" vertical="center"/>
    </xf>
    <xf numFmtId="4" fontId="34" fillId="0" borderId="0" xfId="0" applyNumberFormat="1" applyFont="1" applyAlignment="1">
      <alignment horizontal="right" vertical="center"/>
    </xf>
    <xf numFmtId="2" fontId="34" fillId="0" borderId="0" xfId="0" applyNumberFormat="1" applyFont="1" applyAlignment="1">
      <alignment horizontal="right" vertical="center"/>
    </xf>
    <xf numFmtId="0" fontId="33" fillId="0" borderId="1" xfId="0" applyFont="1" applyBorder="1" applyAlignment="1">
      <alignment horizontal="left" vertical="center" wrapText="1"/>
    </xf>
    <xf numFmtId="0" fontId="33" fillId="0" borderId="1" xfId="0" applyFont="1" applyBorder="1" applyAlignment="1">
      <alignment horizontal="right" vertical="center" wrapText="1"/>
    </xf>
    <xf numFmtId="0" fontId="34" fillId="11" borderId="0" xfId="0" applyFont="1" applyFill="1"/>
    <xf numFmtId="0" fontId="34" fillId="2" borderId="0" xfId="0" applyFont="1" applyFill="1"/>
    <xf numFmtId="2" fontId="37" fillId="0" borderId="0" xfId="0" applyNumberFormat="1" applyFont="1" applyAlignment="1">
      <alignment horizontal="right" vertical="center" wrapText="1"/>
    </xf>
    <xf numFmtId="167" fontId="37" fillId="0" borderId="1" xfId="0" applyNumberFormat="1" applyFont="1" applyBorder="1" applyAlignment="1">
      <alignment horizontal="right" vertical="center" wrapText="1"/>
    </xf>
    <xf numFmtId="0" fontId="37" fillId="0" borderId="1" xfId="0" applyFont="1" applyBorder="1" applyAlignment="1">
      <alignment horizontal="left" vertical="center" wrapText="1"/>
    </xf>
    <xf numFmtId="0" fontId="37" fillId="0" borderId="1" xfId="0" applyFont="1" applyBorder="1" applyAlignment="1">
      <alignment vertical="center" wrapText="1"/>
    </xf>
    <xf numFmtId="0" fontId="37" fillId="0" borderId="42" xfId="0" applyFont="1" applyBorder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  <xf numFmtId="3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horizontal="right" vertical="center"/>
    </xf>
    <xf numFmtId="164" fontId="31" fillId="0" borderId="0" xfId="0" applyNumberFormat="1" applyFont="1" applyAlignment="1">
      <alignment horizontal="right" vertical="center"/>
    </xf>
    <xf numFmtId="167" fontId="31" fillId="0" borderId="0" xfId="0" applyNumberFormat="1" applyFont="1" applyAlignment="1">
      <alignment horizontal="right" vertical="center"/>
    </xf>
    <xf numFmtId="3" fontId="31" fillId="0" borderId="0" xfId="0" applyNumberFormat="1" applyFont="1" applyAlignment="1">
      <alignment horizontal="right"/>
    </xf>
    <xf numFmtId="164" fontId="31" fillId="0" borderId="0" xfId="0" applyNumberFormat="1" applyFont="1" applyAlignment="1">
      <alignment horizontal="right" vertical="center" wrapText="1"/>
    </xf>
    <xf numFmtId="2" fontId="31" fillId="0" borderId="0" xfId="0" applyNumberFormat="1" applyFont="1" applyAlignment="1">
      <alignment horizontal="right" vertical="center" wrapText="1"/>
    </xf>
    <xf numFmtId="175" fontId="31" fillId="0" borderId="0" xfId="0" applyNumberFormat="1" applyFont="1" applyAlignment="1">
      <alignment horizontal="right" vertical="center" wrapText="1"/>
    </xf>
    <xf numFmtId="175" fontId="31" fillId="0" borderId="0" xfId="0" applyNumberFormat="1" applyFont="1" applyAlignment="1">
      <alignment horizontal="right" vertical="center"/>
    </xf>
    <xf numFmtId="0" fontId="31" fillId="0" borderId="0" xfId="0" applyFont="1" applyAlignment="1">
      <alignment vertical="center"/>
    </xf>
    <xf numFmtId="164" fontId="31" fillId="0" borderId="0" xfId="0" applyNumberFormat="1" applyFont="1" applyAlignment="1">
      <alignment vertical="center" wrapText="1"/>
    </xf>
    <xf numFmtId="164" fontId="31" fillId="0" borderId="0" xfId="0" applyNumberFormat="1" applyFont="1" applyAlignment="1">
      <alignment vertical="center"/>
    </xf>
    <xf numFmtId="167" fontId="31" fillId="0" borderId="0" xfId="0" applyNumberFormat="1" applyFont="1" applyAlignment="1">
      <alignment vertical="center" wrapText="1"/>
    </xf>
    <xf numFmtId="167" fontId="31" fillId="0" borderId="0" xfId="0" applyNumberFormat="1" applyFont="1" applyAlignment="1">
      <alignment vertical="center"/>
    </xf>
    <xf numFmtId="2" fontId="31" fillId="0" borderId="0" xfId="0" applyNumberFormat="1" applyFont="1" applyAlignment="1">
      <alignment vertical="center"/>
    </xf>
    <xf numFmtId="167" fontId="37" fillId="0" borderId="0" xfId="0" applyNumberFormat="1" applyFont="1" applyAlignment="1">
      <alignment vertical="center" wrapText="1"/>
    </xf>
    <xf numFmtId="167" fontId="37" fillId="0" borderId="0" xfId="0" applyNumberFormat="1" applyFont="1" applyAlignment="1">
      <alignment vertical="center"/>
    </xf>
    <xf numFmtId="167" fontId="31" fillId="6" borderId="0" xfId="0" applyNumberFormat="1" applyFont="1" applyFill="1" applyAlignment="1">
      <alignment vertical="center" wrapText="1"/>
    </xf>
    <xf numFmtId="167" fontId="31" fillId="6" borderId="0" xfId="0" applyNumberFormat="1" applyFont="1" applyFill="1" applyAlignment="1">
      <alignment vertical="center"/>
    </xf>
    <xf numFmtId="167" fontId="31" fillId="0" borderId="0" xfId="0" applyNumberFormat="1" applyFont="1"/>
    <xf numFmtId="0" fontId="23" fillId="0" borderId="0" xfId="0" applyFont="1" applyAlignment="1">
      <alignment horizontal="left" vertical="center" wrapText="1"/>
    </xf>
    <xf numFmtId="3" fontId="31" fillId="0" borderId="0" xfId="0" applyNumberFormat="1" applyFont="1"/>
    <xf numFmtId="0" fontId="37" fillId="12" borderId="0" xfId="0" applyFont="1" applyFill="1" applyAlignment="1">
      <alignment vertical="center" wrapText="1"/>
    </xf>
    <xf numFmtId="0" fontId="33" fillId="0" borderId="45" xfId="0" applyFont="1" applyBorder="1" applyAlignment="1">
      <alignment vertical="center" wrapText="1"/>
    </xf>
    <xf numFmtId="0" fontId="33" fillId="0" borderId="20" xfId="0" applyFont="1" applyBorder="1" applyAlignment="1">
      <alignment vertical="center" wrapText="1"/>
    </xf>
    <xf numFmtId="167" fontId="33" fillId="0" borderId="20" xfId="0" applyNumberFormat="1" applyFont="1" applyBorder="1" applyAlignment="1">
      <alignment horizontal="right" vertical="center"/>
    </xf>
    <xf numFmtId="0" fontId="33" fillId="0" borderId="44" xfId="0" applyFont="1" applyBorder="1" applyAlignment="1">
      <alignment vertical="top" wrapText="1"/>
    </xf>
    <xf numFmtId="0" fontId="33" fillId="0" borderId="45" xfId="0" applyFont="1" applyBorder="1" applyAlignment="1">
      <alignment vertical="top" wrapText="1"/>
    </xf>
    <xf numFmtId="0" fontId="22" fillId="0" borderId="1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177" fontId="34" fillId="0" borderId="0" xfId="0" applyNumberFormat="1" applyFont="1" applyAlignment="1">
      <alignment horizontal="right" vertical="center"/>
    </xf>
    <xf numFmtId="0" fontId="21" fillId="0" borderId="4" xfId="0" applyFont="1" applyBorder="1" applyAlignment="1">
      <alignment horizontal="right" vertical="center" wrapText="1"/>
    </xf>
    <xf numFmtId="0" fontId="21" fillId="0" borderId="19" xfId="0" applyFont="1" applyBorder="1" applyAlignment="1">
      <alignment horizontal="right" vertical="center" wrapText="1"/>
    </xf>
    <xf numFmtId="0" fontId="0" fillId="4" borderId="0" xfId="0" applyFill="1"/>
    <xf numFmtId="0" fontId="20" fillId="0" borderId="0" xfId="61" applyFont="1"/>
    <xf numFmtId="167" fontId="21" fillId="0" borderId="0" xfId="0" applyNumberFormat="1" applyFont="1" applyAlignment="1">
      <alignment horizontal="right" vertical="center"/>
    </xf>
    <xf numFmtId="0" fontId="21" fillId="0" borderId="4" xfId="77" applyFont="1" applyBorder="1" applyAlignment="1">
      <alignment wrapText="1"/>
    </xf>
    <xf numFmtId="0" fontId="21" fillId="0" borderId="0" xfId="0" applyFont="1"/>
    <xf numFmtId="0" fontId="33" fillId="4" borderId="2" xfId="0" applyFont="1" applyFill="1" applyBorder="1" applyAlignment="1">
      <alignment horizontal="right" vertical="center"/>
    </xf>
    <xf numFmtId="0" fontId="19" fillId="0" borderId="0" xfId="0" applyFont="1"/>
    <xf numFmtId="170" fontId="34" fillId="0" borderId="32" xfId="0" applyNumberFormat="1" applyFont="1" applyBorder="1" applyAlignment="1">
      <alignment vertical="center" wrapText="1"/>
    </xf>
    <xf numFmtId="0" fontId="21" fillId="0" borderId="0" xfId="0" applyFont="1" applyAlignment="1">
      <alignment horizontal="left" vertical="center"/>
    </xf>
    <xf numFmtId="1" fontId="21" fillId="0" borderId="0" xfId="0" applyNumberFormat="1" applyFont="1" applyAlignment="1">
      <alignment horizontal="right" vertical="center"/>
    </xf>
    <xf numFmtId="1" fontId="33" fillId="0" borderId="0" xfId="0" applyNumberFormat="1" applyFont="1" applyAlignment="1">
      <alignment horizontal="right" vertical="center"/>
    </xf>
    <xf numFmtId="0" fontId="29" fillId="0" borderId="4" xfId="72" applyFont="1" applyBorder="1" applyAlignment="1">
      <alignment horizontal="left"/>
    </xf>
    <xf numFmtId="0" fontId="34" fillId="0" borderId="57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right" vertical="center" wrapText="1"/>
    </xf>
    <xf numFmtId="0" fontId="34" fillId="0" borderId="57" xfId="0" applyFont="1" applyBorder="1" applyAlignment="1">
      <alignment horizontal="right" vertical="center" wrapText="1"/>
    </xf>
    <xf numFmtId="0" fontId="34" fillId="0" borderId="42" xfId="0" applyFont="1" applyBorder="1" applyAlignment="1">
      <alignment horizontal="center" vertical="center" wrapText="1"/>
    </xf>
    <xf numFmtId="167" fontId="33" fillId="4" borderId="2" xfId="0" applyNumberFormat="1" applyFont="1" applyFill="1" applyBorder="1" applyAlignment="1">
      <alignment horizontal="right" vertical="center"/>
    </xf>
    <xf numFmtId="1" fontId="33" fillId="0" borderId="1" xfId="0" applyNumberFormat="1" applyFont="1" applyBorder="1" applyAlignment="1">
      <alignment horizontal="right" vertical="center"/>
    </xf>
    <xf numFmtId="0" fontId="54" fillId="0" borderId="0" xfId="0" applyFont="1"/>
    <xf numFmtId="0" fontId="33" fillId="0" borderId="0" xfId="120" applyFont="1"/>
    <xf numFmtId="0" fontId="21" fillId="0" borderId="0" xfId="120" applyFont="1"/>
    <xf numFmtId="0" fontId="18" fillId="0" borderId="0" xfId="120" applyFont="1"/>
    <xf numFmtId="0" fontId="33" fillId="0" borderId="0" xfId="120" applyFont="1" applyAlignment="1">
      <alignment horizontal="left"/>
    </xf>
    <xf numFmtId="0" fontId="21" fillId="0" borderId="0" xfId="120" applyFont="1" applyAlignment="1">
      <alignment wrapText="1"/>
    </xf>
    <xf numFmtId="0" fontId="47" fillId="0" borderId="0" xfId="120" applyFont="1"/>
    <xf numFmtId="165" fontId="33" fillId="0" borderId="0" xfId="120" applyNumberFormat="1" applyFont="1" applyAlignment="1">
      <alignment vertical="center"/>
    </xf>
    <xf numFmtId="165" fontId="21" fillId="0" borderId="0" xfId="120" applyNumberFormat="1" applyFont="1"/>
    <xf numFmtId="165" fontId="21" fillId="0" borderId="0" xfId="120" applyNumberFormat="1" applyFont="1" applyAlignment="1">
      <alignment vertical="center"/>
    </xf>
    <xf numFmtId="0" fontId="42" fillId="0" borderId="0" xfId="120" applyFont="1" applyAlignment="1">
      <alignment wrapText="1"/>
    </xf>
    <xf numFmtId="170" fontId="21" fillId="0" borderId="32" xfId="0" applyNumberFormat="1" applyFont="1" applyBorder="1" applyAlignment="1">
      <alignment horizontal="center" vertical="center" wrapText="1"/>
    </xf>
    <xf numFmtId="0" fontId="29" fillId="0" borderId="4" xfId="0" applyFont="1" applyBorder="1" applyAlignment="1">
      <alignment horizontal="left" vertical="top"/>
    </xf>
    <xf numFmtId="0" fontId="29" fillId="0" borderId="4" xfId="0" applyFont="1" applyBorder="1" applyAlignment="1">
      <alignment horizontal="center" vertical="top" wrapText="1"/>
    </xf>
    <xf numFmtId="0" fontId="21" fillId="0" borderId="4" xfId="0" applyFont="1" applyBorder="1" applyAlignment="1">
      <alignment horizontal="right" vertical="top" wrapText="1"/>
    </xf>
    <xf numFmtId="0" fontId="29" fillId="0" borderId="0" xfId="0" applyFont="1" applyAlignment="1">
      <alignment vertical="top"/>
    </xf>
    <xf numFmtId="0" fontId="21" fillId="0" borderId="4" xfId="0" applyFont="1" applyBorder="1" applyAlignment="1">
      <alignment horizontal="center" vertical="center" wrapText="1"/>
    </xf>
    <xf numFmtId="0" fontId="33" fillId="0" borderId="0" xfId="0" applyFont="1" applyAlignment="1">
      <alignment vertical="top"/>
    </xf>
    <xf numFmtId="0" fontId="29" fillId="0" borderId="0" xfId="52" applyFont="1" applyAlignment="1">
      <alignment wrapText="1"/>
    </xf>
    <xf numFmtId="0" fontId="21" fillId="0" borderId="0" xfId="0" applyFont="1" applyAlignment="1">
      <alignment horizontal="right" vertical="center" wrapText="1"/>
    </xf>
    <xf numFmtId="165" fontId="21" fillId="4" borderId="0" xfId="82" applyNumberFormat="1" applyFont="1" applyFill="1"/>
    <xf numFmtId="0" fontId="40" fillId="0" borderId="0" xfId="0" applyFont="1" applyAlignment="1">
      <alignment wrapText="1"/>
    </xf>
    <xf numFmtId="0" fontId="21" fillId="0" borderId="1" xfId="0" applyFont="1" applyBorder="1" applyAlignment="1">
      <alignment horizontal="right" vertical="center" wrapText="1"/>
    </xf>
    <xf numFmtId="0" fontId="17" fillId="0" borderId="4" xfId="0" applyFont="1" applyBorder="1" applyAlignment="1">
      <alignment vertical="center"/>
    </xf>
    <xf numFmtId="0" fontId="16" fillId="0" borderId="0" xfId="0" applyFont="1" applyAlignment="1">
      <alignment wrapText="1"/>
    </xf>
    <xf numFmtId="3" fontId="29" fillId="0" borderId="0" xfId="0" applyNumberFormat="1" applyFont="1"/>
    <xf numFmtId="3" fontId="29" fillId="0" borderId="1" xfId="0" applyNumberFormat="1" applyFont="1" applyBorder="1"/>
    <xf numFmtId="0" fontId="33" fillId="13" borderId="0" xfId="0" applyFont="1" applyFill="1" applyAlignment="1">
      <alignment wrapText="1"/>
    </xf>
    <xf numFmtId="3" fontId="29" fillId="13" borderId="0" xfId="0" applyNumberFormat="1" applyFont="1" applyFill="1"/>
    <xf numFmtId="0" fontId="33" fillId="14" borderId="0" xfId="0" applyFont="1" applyFill="1" applyAlignment="1">
      <alignment wrapText="1"/>
    </xf>
    <xf numFmtId="0" fontId="15" fillId="0" borderId="0" xfId="0" applyFont="1" applyAlignment="1">
      <alignment wrapText="1"/>
    </xf>
    <xf numFmtId="3" fontId="45" fillId="0" borderId="0" xfId="69" applyNumberFormat="1" applyFont="1"/>
    <xf numFmtId="0" fontId="14" fillId="0" borderId="6" xfId="0" applyFont="1" applyBorder="1" applyAlignment="1">
      <alignment horizontal="left" vertical="center"/>
    </xf>
    <xf numFmtId="0" fontId="18" fillId="0" borderId="0" xfId="0" applyFont="1"/>
    <xf numFmtId="3" fontId="13" fillId="0" borderId="0" xfId="0" applyNumberFormat="1" applyFont="1" applyAlignment="1">
      <alignment horizontal="right" vertical="center"/>
    </xf>
    <xf numFmtId="0" fontId="21" fillId="0" borderId="4" xfId="120" applyFont="1" applyBorder="1" applyAlignment="1">
      <alignment vertical="center" wrapText="1"/>
    </xf>
    <xf numFmtId="0" fontId="21" fillId="0" borderId="4" xfId="120" applyFont="1" applyBorder="1" applyAlignment="1">
      <alignment horizontal="center" vertical="center" wrapText="1"/>
    </xf>
    <xf numFmtId="0" fontId="21" fillId="0" borderId="1" xfId="120" applyFont="1" applyBorder="1" applyAlignment="1">
      <alignment wrapText="1"/>
    </xf>
    <xf numFmtId="3" fontId="12" fillId="0" borderId="0" xfId="0" applyNumberFormat="1" applyFont="1" applyAlignment="1">
      <alignment horizontal="right" vertical="center"/>
    </xf>
    <xf numFmtId="0" fontId="18" fillId="0" borderId="0" xfId="120" applyFont="1" applyAlignment="1">
      <alignment wrapText="1"/>
    </xf>
    <xf numFmtId="0" fontId="36" fillId="0" borderId="0" xfId="0" applyFont="1" applyAlignment="1">
      <alignment horizontal="left"/>
    </xf>
    <xf numFmtId="0" fontId="11" fillId="0" borderId="4" xfId="0" applyFont="1" applyBorder="1" applyAlignment="1">
      <alignment vertical="center"/>
    </xf>
    <xf numFmtId="0" fontId="11" fillId="0" borderId="19" xfId="0" applyFont="1" applyBorder="1" applyAlignment="1">
      <alignment horizontal="left" vertical="center" wrapText="1"/>
    </xf>
    <xf numFmtId="0" fontId="11" fillId="0" borderId="19" xfId="0" applyFont="1" applyBorder="1" applyAlignment="1">
      <alignment horizontal="righ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/>
    <xf numFmtId="0" fontId="11" fillId="0" borderId="0" xfId="0" applyFont="1" applyAlignment="1">
      <alignment horizontal="right"/>
    </xf>
    <xf numFmtId="3" fontId="11" fillId="15" borderId="0" xfId="0" applyNumberFormat="1" applyFont="1" applyFill="1" applyAlignment="1">
      <alignment horizontal="right"/>
    </xf>
    <xf numFmtId="3" fontId="11" fillId="0" borderId="0" xfId="0" applyNumberFormat="1" applyFont="1" applyAlignment="1">
      <alignment horizontal="right" vertical="center"/>
    </xf>
    <xf numFmtId="3" fontId="11" fillId="0" borderId="0" xfId="0" applyNumberFormat="1" applyFont="1" applyAlignment="1">
      <alignment horizontal="right"/>
    </xf>
    <xf numFmtId="3" fontId="33" fillId="0" borderId="0" xfId="0" applyNumberFormat="1" applyFont="1"/>
    <xf numFmtId="167" fontId="11" fillId="15" borderId="0" xfId="0" applyNumberFormat="1" applyFont="1" applyFill="1" applyAlignment="1">
      <alignment horizontal="right"/>
    </xf>
    <xf numFmtId="167" fontId="11" fillId="0" borderId="0" xfId="0" applyNumberFormat="1" applyFont="1" applyAlignment="1">
      <alignment horizontal="right" vertical="center"/>
    </xf>
    <xf numFmtId="167" fontId="33" fillId="0" borderId="0" xfId="0" applyNumberFormat="1" applyFont="1" applyAlignment="1">
      <alignment horizontal="right"/>
    </xf>
    <xf numFmtId="167" fontId="33" fillId="0" borderId="0" xfId="0" applyNumberFormat="1" applyFont="1"/>
    <xf numFmtId="167" fontId="33" fillId="0" borderId="1" xfId="0" applyNumberFormat="1" applyFont="1" applyBorder="1"/>
    <xf numFmtId="165" fontId="11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 vertical="center"/>
    </xf>
    <xf numFmtId="165" fontId="33" fillId="0" borderId="0" xfId="0" applyNumberFormat="1" applyFont="1" applyAlignment="1">
      <alignment horizontal="right"/>
    </xf>
    <xf numFmtId="165" fontId="33" fillId="0" borderId="0" xfId="0" applyNumberFormat="1" applyFont="1"/>
    <xf numFmtId="165" fontId="33" fillId="0" borderId="1" xfId="0" applyNumberFormat="1" applyFont="1" applyBorder="1"/>
    <xf numFmtId="0" fontId="34" fillId="0" borderId="19" xfId="0" applyFont="1" applyBorder="1" applyAlignment="1">
      <alignment horizontal="left" vertical="center"/>
    </xf>
    <xf numFmtId="0" fontId="0" fillId="0" borderId="19" xfId="0" applyBorder="1"/>
    <xf numFmtId="0" fontId="33" fillId="0" borderId="0" xfId="77" applyFont="1" applyAlignment="1">
      <alignment horizontal="left" vertical="center"/>
    </xf>
    <xf numFmtId="0" fontId="30" fillId="0" borderId="0" xfId="77" applyFont="1" applyAlignment="1">
      <alignment horizontal="left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1" xfId="0" applyFont="1" applyBorder="1" applyAlignment="1">
      <alignment horizontal="left" vertical="center"/>
    </xf>
    <xf numFmtId="0" fontId="34" fillId="0" borderId="19" xfId="0" applyFont="1" applyBorder="1" applyAlignment="1">
      <alignment vertical="center"/>
    </xf>
    <xf numFmtId="167" fontId="33" fillId="0" borderId="1" xfId="0" applyNumberFormat="1" applyFont="1" applyBorder="1" applyAlignment="1">
      <alignment horizontal="right" vertical="center"/>
    </xf>
    <xf numFmtId="3" fontId="10" fillId="0" borderId="0" xfId="0" applyNumberFormat="1" applyFont="1" applyAlignment="1">
      <alignment horizontal="right"/>
    </xf>
    <xf numFmtId="167" fontId="10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right" vertical="center"/>
    </xf>
    <xf numFmtId="167" fontId="10" fillId="0" borderId="0" xfId="0" applyNumberFormat="1" applyFont="1" applyAlignment="1">
      <alignment horizontal="right" vertical="center"/>
    </xf>
    <xf numFmtId="167" fontId="10" fillId="0" borderId="1" xfId="0" applyNumberFormat="1" applyFont="1" applyBorder="1" applyAlignment="1">
      <alignment horizontal="right" vertical="center"/>
    </xf>
    <xf numFmtId="0" fontId="30" fillId="0" borderId="4" xfId="77" applyFont="1" applyBorder="1" applyAlignment="1">
      <alignment horizontal="left" vertical="center"/>
    </xf>
    <xf numFmtId="0" fontId="30" fillId="0" borderId="4" xfId="77" applyFont="1" applyBorder="1" applyAlignment="1">
      <alignment horizontal="right" vertical="center" wrapText="1"/>
    </xf>
    <xf numFmtId="0" fontId="30" fillId="0" borderId="0" xfId="77" applyFont="1" applyAlignment="1">
      <alignment vertical="center"/>
    </xf>
    <xf numFmtId="0" fontId="34" fillId="0" borderId="3" xfId="0" applyFont="1" applyBorder="1" applyAlignment="1">
      <alignment horizontal="right" vertical="center" wrapText="1"/>
    </xf>
    <xf numFmtId="0" fontId="17" fillId="0" borderId="2" xfId="0" applyFont="1" applyBorder="1" applyAlignment="1">
      <alignment horizontal="right" vertical="center" wrapText="1"/>
    </xf>
    <xf numFmtId="0" fontId="17" fillId="0" borderId="4" xfId="0" applyFont="1" applyBorder="1" applyAlignment="1">
      <alignment horizontal="right" vertical="center"/>
    </xf>
    <xf numFmtId="0" fontId="17" fillId="0" borderId="4" xfId="0" applyFont="1" applyBorder="1" applyAlignment="1">
      <alignment horizontal="right" vertical="center" wrapText="1"/>
    </xf>
    <xf numFmtId="3" fontId="10" fillId="0" borderId="0" xfId="0" applyNumberFormat="1" applyFont="1" applyAlignment="1">
      <alignment horizontal="left"/>
    </xf>
    <xf numFmtId="3" fontId="10" fillId="0" borderId="0" xfId="0" applyNumberFormat="1" applyFont="1" applyAlignment="1">
      <alignment horizontal="left" vertical="center"/>
    </xf>
    <xf numFmtId="167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left"/>
    </xf>
    <xf numFmtId="0" fontId="0" fillId="0" borderId="0" xfId="0" applyAlignment="1">
      <alignment horizontal="left"/>
    </xf>
    <xf numFmtId="167" fontId="9" fillId="0" borderId="0" xfId="0" applyNumberFormat="1" applyFont="1" applyAlignment="1">
      <alignment horizontal="right"/>
    </xf>
    <xf numFmtId="167" fontId="9" fillId="0" borderId="0" xfId="0" applyNumberFormat="1" applyFont="1" applyAlignment="1">
      <alignment horizontal="right" vertical="center"/>
    </xf>
    <xf numFmtId="3" fontId="9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vertical="center"/>
    </xf>
    <xf numFmtId="0" fontId="21" fillId="0" borderId="4" xfId="0" applyFont="1" applyBorder="1" applyAlignment="1" applyProtection="1">
      <alignment horizontal="right" vertical="center" wrapText="1"/>
      <protection locked="0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9" fillId="0" borderId="4" xfId="0" applyFont="1" applyBorder="1" applyAlignment="1">
      <alignment wrapText="1"/>
    </xf>
    <xf numFmtId="0" fontId="56" fillId="0" borderId="4" xfId="0" applyFont="1" applyBorder="1" applyAlignment="1">
      <alignment vertical="center" wrapText="1"/>
    </xf>
    <xf numFmtId="0" fontId="9" fillId="0" borderId="1" xfId="0" applyFont="1" applyBorder="1" applyAlignment="1">
      <alignment horizontal="left" vertical="center"/>
    </xf>
    <xf numFmtId="0" fontId="9" fillId="0" borderId="19" xfId="0" applyFont="1" applyBorder="1" applyAlignment="1">
      <alignment horizontal="center" vertical="center" wrapText="1"/>
    </xf>
    <xf numFmtId="0" fontId="9" fillId="3" borderId="0" xfId="0" applyFont="1" applyFill="1"/>
    <xf numFmtId="0" fontId="9" fillId="0" borderId="19" xfId="0" applyFont="1" applyBorder="1" applyAlignment="1">
      <alignment horizontal="right" vertical="center" wrapText="1"/>
    </xf>
    <xf numFmtId="3" fontId="9" fillId="0" borderId="1" xfId="0" applyNumberFormat="1" applyFont="1" applyBorder="1" applyAlignment="1">
      <alignment horizontal="right" vertical="center"/>
    </xf>
    <xf numFmtId="0" fontId="9" fillId="0" borderId="0" xfId="0" applyFont="1" applyAlignment="1">
      <alignment wrapText="1"/>
    </xf>
    <xf numFmtId="3" fontId="9" fillId="13" borderId="0" xfId="0" applyNumberFormat="1" applyFont="1" applyFill="1"/>
    <xf numFmtId="3" fontId="9" fillId="0" borderId="0" xfId="0" applyNumberFormat="1" applyFont="1"/>
    <xf numFmtId="0" fontId="9" fillId="0" borderId="1" xfId="0" applyFont="1" applyBorder="1" applyAlignment="1">
      <alignment horizontal="right" vertical="center"/>
    </xf>
    <xf numFmtId="0" fontId="42" fillId="0" borderId="6" xfId="0" applyFont="1" applyBorder="1" applyAlignment="1">
      <alignment wrapText="1"/>
    </xf>
    <xf numFmtId="0" fontId="9" fillId="0" borderId="20" xfId="0" applyFont="1" applyBorder="1" applyAlignment="1">
      <alignment horizontal="right"/>
    </xf>
    <xf numFmtId="0" fontId="55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left"/>
    </xf>
    <xf numFmtId="0" fontId="9" fillId="0" borderId="1" xfId="0" applyFont="1" applyBorder="1"/>
    <xf numFmtId="0" fontId="9" fillId="0" borderId="20" xfId="0" applyFont="1" applyBorder="1" applyAlignment="1">
      <alignment horizontal="left" vertical="center"/>
    </xf>
    <xf numFmtId="0" fontId="8" fillId="0" borderId="0" xfId="0" applyFont="1"/>
    <xf numFmtId="0" fontId="33" fillId="0" borderId="20" xfId="0" applyFont="1" applyBorder="1" applyAlignment="1">
      <alignment horizontal="left" vertical="center"/>
    </xf>
    <xf numFmtId="3" fontId="33" fillId="0" borderId="20" xfId="0" applyNumberFormat="1" applyFont="1" applyBorder="1" applyAlignment="1">
      <alignment horizontal="right" vertical="center"/>
    </xf>
    <xf numFmtId="3" fontId="8" fillId="0" borderId="0" xfId="0" applyNumberFormat="1" applyFont="1" applyAlignment="1">
      <alignment horizontal="right" vertical="center"/>
    </xf>
    <xf numFmtId="0" fontId="8" fillId="0" borderId="20" xfId="0" applyFont="1" applyBorder="1" applyAlignment="1">
      <alignment horizontal="right" wrapText="1"/>
    </xf>
    <xf numFmtId="3" fontId="8" fillId="0" borderId="20" xfId="0" applyNumberFormat="1" applyFont="1" applyBorder="1" applyAlignment="1">
      <alignment horizontal="right" vertical="center" wrapText="1"/>
    </xf>
    <xf numFmtId="0" fontId="29" fillId="0" borderId="4" xfId="52" applyFont="1" applyBorder="1" applyAlignment="1">
      <alignment horizontal="right" wrapText="1"/>
    </xf>
    <xf numFmtId="3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 applyAlignment="1">
      <alignment horizontal="right"/>
    </xf>
    <xf numFmtId="0" fontId="28" fillId="12" borderId="20" xfId="0" applyFont="1" applyFill="1" applyBorder="1" applyAlignment="1">
      <alignment vertical="center"/>
    </xf>
    <xf numFmtId="0" fontId="28" fillId="0" borderId="20" xfId="0" applyFont="1" applyBorder="1" applyAlignment="1">
      <alignment vertical="center" wrapText="1"/>
    </xf>
    <xf numFmtId="3" fontId="33" fillId="13" borderId="0" xfId="0" applyNumberFormat="1" applyFont="1" applyFill="1"/>
    <xf numFmtId="3" fontId="0" fillId="0" borderId="0" xfId="0" applyNumberFormat="1"/>
    <xf numFmtId="3" fontId="28" fillId="0" borderId="1" xfId="0" applyNumberFormat="1" applyFont="1" applyBorder="1"/>
    <xf numFmtId="3" fontId="21" fillId="0" borderId="0" xfId="0" applyNumberFormat="1" applyFont="1" applyAlignment="1">
      <alignment horizontal="right" vertical="center"/>
    </xf>
    <xf numFmtId="0" fontId="33" fillId="4" borderId="0" xfId="82" applyFont="1" applyFill="1" applyAlignment="1">
      <alignment horizontal="center" wrapText="1"/>
    </xf>
    <xf numFmtId="0" fontId="7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wrapText="1"/>
    </xf>
    <xf numFmtId="3" fontId="7" fillId="0" borderId="0" xfId="0" applyNumberFormat="1" applyFont="1"/>
    <xf numFmtId="0" fontId="7" fillId="0" borderId="0" xfId="0" applyFont="1" applyAlignment="1">
      <alignment horizontal="left" wrapText="1"/>
    </xf>
    <xf numFmtId="0" fontId="42" fillId="0" borderId="1" xfId="69" applyFont="1" applyBorder="1" applyAlignment="1">
      <alignment wrapText="1"/>
    </xf>
    <xf numFmtId="0" fontId="6" fillId="0" borderId="0" xfId="50" applyFont="1"/>
    <xf numFmtId="3" fontId="6" fillId="0" borderId="0" xfId="0" applyNumberFormat="1" applyFont="1" applyAlignment="1">
      <alignment horizontal="right" vertical="center"/>
    </xf>
    <xf numFmtId="3" fontId="6" fillId="0" borderId="0" xfId="0" applyNumberFormat="1" applyFont="1" applyAlignment="1">
      <alignment horizontal="right" vertical="center" wrapText="1"/>
    </xf>
    <xf numFmtId="3" fontId="6" fillId="0" borderId="1" xfId="0" applyNumberFormat="1" applyFont="1" applyBorder="1" applyAlignment="1">
      <alignment horizontal="right" vertical="center"/>
    </xf>
    <xf numFmtId="0" fontId="33" fillId="0" borderId="3" xfId="50" applyFont="1" applyBorder="1" applyAlignment="1">
      <alignment vertical="center"/>
    </xf>
    <xf numFmtId="0" fontId="18" fillId="0" borderId="3" xfId="0" applyFont="1" applyBorder="1"/>
    <xf numFmtId="0" fontId="27" fillId="0" borderId="3" xfId="5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33" fillId="0" borderId="0" xfId="50" applyFont="1" applyAlignment="1">
      <alignment horizontal="left" vertical="center"/>
    </xf>
    <xf numFmtId="0" fontId="45" fillId="0" borderId="0" xfId="50" applyFont="1"/>
    <xf numFmtId="0" fontId="33" fillId="0" borderId="0" xfId="50" applyFont="1"/>
    <xf numFmtId="0" fontId="42" fillId="0" borderId="0" xfId="50" applyFont="1"/>
    <xf numFmtId="0" fontId="6" fillId="0" borderId="0" xfId="0" applyFont="1"/>
    <xf numFmtId="0" fontId="33" fillId="4" borderId="0" xfId="50" applyFont="1" applyFill="1"/>
    <xf numFmtId="0" fontId="6" fillId="4" borderId="0" xfId="0" applyFont="1" applyFill="1"/>
    <xf numFmtId="0" fontId="50" fillId="0" borderId="0" xfId="50" applyFont="1"/>
    <xf numFmtId="3" fontId="6" fillId="0" borderId="0" xfId="0" applyNumberFormat="1" applyFont="1" applyAlignment="1">
      <alignment vertical="center"/>
    </xf>
    <xf numFmtId="3" fontId="6" fillId="0" borderId="10" xfId="0" applyNumberFormat="1" applyFont="1" applyBorder="1" applyAlignment="1">
      <alignment vertical="center"/>
    </xf>
    <xf numFmtId="0" fontId="6" fillId="4" borderId="0" xfId="82" applyFont="1" applyFill="1"/>
    <xf numFmtId="0" fontId="6" fillId="4" borderId="12" xfId="82" applyFont="1" applyFill="1" applyBorder="1" applyAlignment="1">
      <alignment horizontal="center" vertical="center"/>
    </xf>
    <xf numFmtId="0" fontId="6" fillId="4" borderId="0" xfId="82" applyFont="1" applyFill="1" applyAlignment="1">
      <alignment horizontal="center" vertical="center"/>
    </xf>
    <xf numFmtId="0" fontId="6" fillId="4" borderId="1" xfId="82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left" vertical="center"/>
    </xf>
    <xf numFmtId="3" fontId="6" fillId="0" borderId="1" xfId="0" applyNumberFormat="1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right" vertical="center" wrapText="1"/>
    </xf>
    <xf numFmtId="165" fontId="6" fillId="0" borderId="0" xfId="0" applyNumberFormat="1" applyFont="1" applyAlignment="1">
      <alignment vertical="center"/>
    </xf>
    <xf numFmtId="3" fontId="6" fillId="0" borderId="4" xfId="0" applyNumberFormat="1" applyFont="1" applyBorder="1" applyAlignment="1">
      <alignment horizontal="left" vertical="center"/>
    </xf>
    <xf numFmtId="3" fontId="6" fillId="0" borderId="4" xfId="0" applyNumberFormat="1" applyFont="1" applyBorder="1" applyAlignment="1">
      <alignment horizontal="right" vertical="center"/>
    </xf>
    <xf numFmtId="3" fontId="6" fillId="0" borderId="4" xfId="0" applyNumberFormat="1" applyFont="1" applyBorder="1" applyAlignment="1">
      <alignment horizontal="left" vertical="center" wrapText="1"/>
    </xf>
    <xf numFmtId="3" fontId="6" fillId="0" borderId="4" xfId="0" applyNumberFormat="1" applyFont="1" applyBorder="1" applyAlignment="1">
      <alignment horizontal="right" vertical="center" wrapText="1"/>
    </xf>
    <xf numFmtId="165" fontId="6" fillId="0" borderId="1" xfId="0" applyNumberFormat="1" applyFont="1" applyBorder="1" applyAlignment="1">
      <alignment vertical="center"/>
    </xf>
    <xf numFmtId="0" fontId="6" fillId="4" borderId="0" xfId="82" applyFont="1" applyFill="1" applyAlignment="1">
      <alignment horizontal="left" vertical="center" wrapText="1"/>
    </xf>
    <xf numFmtId="0" fontId="6" fillId="4" borderId="0" xfId="82" applyFont="1" applyFill="1" applyAlignment="1">
      <alignment wrapText="1"/>
    </xf>
    <xf numFmtId="0" fontId="6" fillId="4" borderId="0" xfId="82" applyFont="1" applyFill="1" applyAlignment="1">
      <alignment horizontal="left" wrapText="1"/>
    </xf>
    <xf numFmtId="168" fontId="6" fillId="4" borderId="0" xfId="82" applyNumberFormat="1" applyFont="1" applyFill="1"/>
    <xf numFmtId="165" fontId="6" fillId="0" borderId="0" xfId="0" applyNumberFormat="1" applyFont="1" applyAlignment="1">
      <alignment horizontal="left" vertical="center"/>
    </xf>
    <xf numFmtId="0" fontId="6" fillId="4" borderId="0" xfId="82" applyFont="1" applyFill="1" applyAlignment="1">
      <alignment horizontal="left" vertical="center"/>
    </xf>
    <xf numFmtId="0" fontId="6" fillId="4" borderId="0" xfId="82" applyFont="1" applyFill="1" applyAlignment="1">
      <alignment vertical="center" wrapText="1"/>
    </xf>
    <xf numFmtId="3" fontId="6" fillId="4" borderId="0" xfId="82" applyNumberFormat="1" applyFont="1" applyFill="1" applyAlignment="1">
      <alignment vertical="center"/>
    </xf>
    <xf numFmtId="0" fontId="6" fillId="4" borderId="1" xfId="82" applyFont="1" applyFill="1" applyBorder="1" applyAlignment="1">
      <alignment horizontal="center" vertical="center" wrapText="1"/>
    </xf>
    <xf numFmtId="172" fontId="6" fillId="4" borderId="0" xfId="82" applyNumberFormat="1" applyFont="1" applyFill="1" applyAlignment="1">
      <alignment horizontal="right" vertical="center"/>
    </xf>
    <xf numFmtId="0" fontId="36" fillId="4" borderId="16" xfId="82" applyFont="1" applyFill="1" applyBorder="1" applyAlignment="1">
      <alignment horizontal="center" vertical="center" wrapText="1"/>
    </xf>
    <xf numFmtId="172" fontId="33" fillId="4" borderId="0" xfId="82" applyNumberFormat="1" applyFont="1" applyFill="1" applyAlignment="1">
      <alignment horizontal="right" vertical="center"/>
    </xf>
    <xf numFmtId="172" fontId="33" fillId="4" borderId="20" xfId="82" applyNumberFormat="1" applyFont="1" applyFill="1" applyBorder="1" applyAlignment="1">
      <alignment horizontal="right" vertical="center"/>
    </xf>
    <xf numFmtId="172" fontId="6" fillId="0" borderId="0" xfId="0" applyNumberFormat="1" applyFont="1" applyAlignment="1">
      <alignment horizontal="right" vertical="center"/>
    </xf>
    <xf numFmtId="3" fontId="6" fillId="0" borderId="0" xfId="0" applyNumberFormat="1" applyFont="1" applyAlignment="1">
      <alignment horizontal="left" vertical="center" wrapText="1"/>
    </xf>
    <xf numFmtId="3" fontId="33" fillId="0" borderId="0" xfId="0" applyNumberFormat="1" applyFont="1" applyAlignment="1">
      <alignment horizontal="left" vertical="center" wrapText="1"/>
    </xf>
    <xf numFmtId="3" fontId="33" fillId="0" borderId="1" xfId="0" applyNumberFormat="1" applyFont="1" applyBorder="1" applyAlignment="1">
      <alignment horizontal="left" vertical="center" wrapText="1"/>
    </xf>
    <xf numFmtId="3" fontId="6" fillId="4" borderId="0" xfId="82" applyNumberFormat="1" applyFont="1" applyFill="1"/>
    <xf numFmtId="165" fontId="6" fillId="4" borderId="0" xfId="82" applyNumberFormat="1" applyFont="1" applyFill="1"/>
    <xf numFmtId="3" fontId="6" fillId="0" borderId="3" xfId="0" applyNumberFormat="1" applyFont="1" applyBorder="1" applyAlignment="1">
      <alignment horizontal="left" vertical="center"/>
    </xf>
    <xf numFmtId="3" fontId="6" fillId="4" borderId="0" xfId="82" applyNumberFormat="1" applyFont="1" applyFill="1" applyAlignment="1">
      <alignment horizontal="right"/>
    </xf>
    <xf numFmtId="167" fontId="6" fillId="4" borderId="0" xfId="82" applyNumberFormat="1" applyFont="1" applyFill="1" applyAlignment="1">
      <alignment horizontal="right" wrapText="1"/>
    </xf>
    <xf numFmtId="0" fontId="6" fillId="4" borderId="0" xfId="82" applyFont="1" applyFill="1" applyAlignment="1">
      <alignment horizontal="right" wrapText="1"/>
    </xf>
    <xf numFmtId="0" fontId="5" fillId="0" borderId="0" xfId="0" applyFont="1" applyAlignment="1">
      <alignment vertical="center"/>
    </xf>
    <xf numFmtId="3" fontId="5" fillId="0" borderId="43" xfId="0" applyNumberFormat="1" applyFont="1" applyBorder="1" applyAlignment="1">
      <alignment horizontal="right"/>
    </xf>
    <xf numFmtId="0" fontId="5" fillId="0" borderId="0" xfId="0" applyFont="1" applyAlignment="1">
      <alignment horizontal="left"/>
    </xf>
    <xf numFmtId="0" fontId="5" fillId="0" borderId="0" xfId="0" applyFont="1"/>
    <xf numFmtId="0" fontId="33" fillId="0" borderId="20" xfId="0" applyFont="1" applyBorder="1"/>
    <xf numFmtId="0" fontId="57" fillId="0" borderId="0" xfId="0" applyFont="1"/>
    <xf numFmtId="0" fontId="33" fillId="0" borderId="46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3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5" xfId="0" applyFont="1" applyBorder="1" applyAlignment="1">
      <alignment vertical="top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3" fontId="8" fillId="0" borderId="3" xfId="0" applyNumberFormat="1" applyFont="1" applyBorder="1" applyAlignment="1">
      <alignment horizontal="right" vertical="center"/>
    </xf>
    <xf numFmtId="167" fontId="8" fillId="0" borderId="3" xfId="0" applyNumberFormat="1" applyFont="1" applyBorder="1" applyAlignment="1">
      <alignment horizontal="right" vertical="center"/>
    </xf>
    <xf numFmtId="0" fontId="33" fillId="0" borderId="6" xfId="0" applyFont="1" applyBorder="1" applyAlignment="1">
      <alignment vertical="center" wrapText="1"/>
    </xf>
    <xf numFmtId="0" fontId="33" fillId="0" borderId="45" xfId="0" applyFont="1" applyBorder="1" applyAlignment="1">
      <alignment horizontal="left" vertical="center" wrapText="1"/>
    </xf>
    <xf numFmtId="0" fontId="4" fillId="0" borderId="45" xfId="0" applyFont="1" applyBorder="1" applyAlignment="1">
      <alignment horizontal="left" vertical="top" wrapText="1"/>
    </xf>
    <xf numFmtId="0" fontId="33" fillId="0" borderId="46" xfId="0" applyFont="1" applyBorder="1" applyAlignment="1">
      <alignment horizontal="left" vertical="center" wrapText="1"/>
    </xf>
    <xf numFmtId="0" fontId="33" fillId="3" borderId="6" xfId="0" applyFont="1" applyFill="1" applyBorder="1" applyAlignment="1">
      <alignment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42" fillId="0" borderId="4" xfId="50" applyFont="1" applyBorder="1" applyAlignment="1">
      <alignment horizontal="center" vertical="top" wrapText="1"/>
    </xf>
    <xf numFmtId="0" fontId="42" fillId="0" borderId="0" xfId="50" applyFont="1" applyAlignment="1">
      <alignment horizontal="right" vertical="top" wrapText="1"/>
    </xf>
    <xf numFmtId="0" fontId="42" fillId="0" borderId="1" xfId="50" applyFont="1" applyBorder="1" applyAlignment="1">
      <alignment horizontal="right" vertical="top" wrapText="1"/>
    </xf>
    <xf numFmtId="0" fontId="42" fillId="0" borderId="1" xfId="50" applyFont="1" applyBorder="1" applyAlignment="1">
      <alignment horizontal="right" vertical="top"/>
    </xf>
    <xf numFmtId="0" fontId="42" fillId="0" borderId="0" xfId="50" applyFont="1" applyAlignment="1">
      <alignment horizontal="center" vertical="top" wrapText="1"/>
    </xf>
    <xf numFmtId="0" fontId="42" fillId="0" borderId="0" xfId="50" applyFont="1" applyAlignment="1">
      <alignment horizontal="center" vertical="top"/>
    </xf>
    <xf numFmtId="0" fontId="42" fillId="0" borderId="0" xfId="50" applyFont="1" applyAlignment="1">
      <alignment horizontal="left" vertical="center"/>
    </xf>
    <xf numFmtId="0" fontId="42" fillId="0" borderId="0" xfId="50" applyFont="1" applyAlignment="1">
      <alignment horizontal="center" vertical="center"/>
    </xf>
    <xf numFmtId="10" fontId="42" fillId="0" borderId="0" xfId="2" applyNumberFormat="1" applyFont="1" applyAlignment="1">
      <alignment horizontal="center" vertical="top"/>
    </xf>
    <xf numFmtId="3" fontId="42" fillId="0" borderId="0" xfId="50" applyNumberFormat="1" applyFont="1" applyAlignment="1">
      <alignment horizontal="center" vertical="center" wrapText="1"/>
    </xf>
    <xf numFmtId="10" fontId="42" fillId="0" borderId="0" xfId="105" applyNumberFormat="1" applyFont="1" applyAlignment="1">
      <alignment horizontal="center" vertical="center" wrapText="1"/>
    </xf>
    <xf numFmtId="0" fontId="42" fillId="0" borderId="0" xfId="50" applyFont="1" applyAlignment="1">
      <alignment horizontal="right" vertical="center"/>
    </xf>
    <xf numFmtId="3" fontId="42" fillId="0" borderId="0" xfId="50" applyNumberFormat="1" applyFont="1" applyAlignment="1">
      <alignment horizontal="right" vertical="center" wrapText="1" indent="1"/>
    </xf>
    <xf numFmtId="0" fontId="45" fillId="0" borderId="0" xfId="50" applyFont="1" applyAlignment="1">
      <alignment vertical="center"/>
    </xf>
    <xf numFmtId="0" fontId="42" fillId="0" borderId="4" xfId="50" applyFont="1" applyBorder="1" applyAlignment="1">
      <alignment horizontal="left" vertical="center" wrapText="1"/>
    </xf>
    <xf numFmtId="10" fontId="42" fillId="0" borderId="0" xfId="2" applyNumberFormat="1" applyFont="1" applyAlignment="1">
      <alignment horizontal="right" vertical="center"/>
    </xf>
    <xf numFmtId="3" fontId="42" fillId="0" borderId="0" xfId="50" applyNumberFormat="1" applyFont="1" applyAlignment="1">
      <alignment horizontal="center" vertical="top" wrapText="1"/>
    </xf>
    <xf numFmtId="3" fontId="42" fillId="0" borderId="0" xfId="50" applyNumberFormat="1" applyFont="1" applyAlignment="1">
      <alignment horizontal="center" vertical="center"/>
    </xf>
    <xf numFmtId="10" fontId="42" fillId="0" borderId="0" xfId="105" applyNumberFormat="1" applyFont="1" applyAlignment="1">
      <alignment horizontal="center" vertical="top" wrapText="1"/>
    </xf>
    <xf numFmtId="0" fontId="42" fillId="0" borderId="0" xfId="50" applyFont="1" applyAlignment="1">
      <alignment vertical="center" wrapText="1"/>
    </xf>
    <xf numFmtId="0" fontId="42" fillId="0" borderId="0" xfId="50" applyFont="1" applyAlignment="1">
      <alignment vertical="center"/>
    </xf>
    <xf numFmtId="0" fontId="4" fillId="0" borderId="1" xfId="50" applyFont="1" applyBorder="1" applyAlignment="1">
      <alignment horizontal="right" vertical="top" wrapText="1"/>
    </xf>
    <xf numFmtId="0" fontId="4" fillId="0" borderId="1" xfId="50" applyFont="1" applyBorder="1" applyAlignment="1">
      <alignment horizontal="right" vertical="top"/>
    </xf>
    <xf numFmtId="167" fontId="42" fillId="0" borderId="0" xfId="50" applyNumberFormat="1" applyFont="1" applyAlignment="1">
      <alignment horizontal="center" vertical="center"/>
    </xf>
    <xf numFmtId="10" fontId="42" fillId="0" borderId="0" xfId="2" applyNumberFormat="1" applyFont="1" applyAlignment="1">
      <alignment horizontal="center" vertical="center"/>
    </xf>
    <xf numFmtId="166" fontId="42" fillId="0" borderId="0" xfId="23" applyNumberFormat="1" applyFont="1" applyAlignment="1">
      <alignment horizontal="right" vertical="center"/>
    </xf>
    <xf numFmtId="167" fontId="42" fillId="0" borderId="0" xfId="50" applyNumberFormat="1" applyFont="1" applyAlignment="1">
      <alignment horizontal="right" vertical="center"/>
    </xf>
    <xf numFmtId="0" fontId="42" fillId="0" borderId="3" xfId="50" applyFont="1" applyBorder="1" applyAlignment="1">
      <alignment horizontal="left" vertical="center"/>
    </xf>
    <xf numFmtId="0" fontId="42" fillId="0" borderId="3" xfId="50" applyFont="1" applyBorder="1" applyAlignment="1">
      <alignment horizontal="right" vertical="center"/>
    </xf>
    <xf numFmtId="0" fontId="42" fillId="0" borderId="1" xfId="50" applyFont="1" applyBorder="1" applyAlignment="1">
      <alignment horizontal="left" vertical="center" wrapText="1"/>
    </xf>
    <xf numFmtId="0" fontId="42" fillId="0" borderId="1" xfId="50" applyFont="1" applyBorder="1" applyAlignment="1">
      <alignment horizontal="right" vertical="center" wrapText="1"/>
    </xf>
    <xf numFmtId="0" fontId="42" fillId="0" borderId="1" xfId="50" applyFont="1" applyBorder="1" applyAlignment="1">
      <alignment horizontal="right" vertical="center"/>
    </xf>
    <xf numFmtId="0" fontId="42" fillId="0" borderId="0" xfId="50" applyFont="1" applyAlignment="1">
      <alignment horizontal="right" vertical="center" wrapText="1"/>
    </xf>
    <xf numFmtId="0" fontId="42" fillId="0" borderId="4" xfId="50" applyFont="1" applyBorder="1" applyAlignment="1">
      <alignment horizontal="center" vertical="center" wrapText="1"/>
    </xf>
    <xf numFmtId="0" fontId="42" fillId="0" borderId="4" xfId="50" applyFont="1" applyBorder="1" applyAlignment="1">
      <alignment horizontal="right" vertical="center" wrapText="1" indent="1"/>
    </xf>
    <xf numFmtId="1" fontId="42" fillId="0" borderId="0" xfId="50" applyNumberFormat="1" applyFont="1" applyAlignment="1">
      <alignment horizontal="right" vertical="center"/>
    </xf>
    <xf numFmtId="0" fontId="45" fillId="0" borderId="20" xfId="50" applyFont="1" applyBorder="1" applyAlignment="1">
      <alignment horizontal="left" vertical="center"/>
    </xf>
    <xf numFmtId="165" fontId="33" fillId="0" borderId="20" xfId="0" applyNumberFormat="1" applyFont="1" applyBorder="1" applyAlignment="1">
      <alignment vertical="center"/>
    </xf>
    <xf numFmtId="164" fontId="4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4" fillId="16" borderId="0" xfId="0" applyNumberFormat="1" applyFont="1" applyFill="1" applyAlignment="1">
      <alignment horizontal="right"/>
    </xf>
    <xf numFmtId="164" fontId="4" fillId="0" borderId="0" xfId="0" applyNumberFormat="1" applyFont="1" applyAlignment="1">
      <alignment horizontal="right" vertical="center"/>
    </xf>
    <xf numFmtId="0" fontId="4" fillId="16" borderId="0" xfId="50" applyFont="1" applyFill="1"/>
    <xf numFmtId="0" fontId="4" fillId="0" borderId="20" xfId="0" applyFont="1" applyBorder="1" applyAlignment="1">
      <alignment horizontal="right" vertical="center" wrapText="1"/>
    </xf>
    <xf numFmtId="0" fontId="21" fillId="0" borderId="20" xfId="0" applyFont="1" applyBorder="1" applyAlignment="1">
      <alignment horizontal="right" vertical="center" wrapText="1"/>
    </xf>
    <xf numFmtId="3" fontId="37" fillId="0" borderId="4" xfId="0" applyNumberFormat="1" applyFont="1" applyBorder="1" applyAlignment="1">
      <alignment horizontal="right" vertical="center"/>
    </xf>
    <xf numFmtId="3" fontId="37" fillId="0" borderId="4" xfId="0" applyNumberFormat="1" applyFont="1" applyBorder="1" applyAlignment="1">
      <alignment horizontal="right" vertical="center" wrapText="1"/>
    </xf>
    <xf numFmtId="0" fontId="57" fillId="0" borderId="19" xfId="0" applyFont="1" applyBorder="1" applyAlignment="1">
      <alignment horizontal="right" wrapText="1"/>
    </xf>
    <xf numFmtId="167" fontId="34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166" fontId="1" fillId="0" borderId="0" xfId="1" applyNumberFormat="1" applyFont="1" applyAlignment="1">
      <alignment vertical="center"/>
    </xf>
    <xf numFmtId="0" fontId="1" fillId="0" borderId="0" xfId="0" applyFont="1" applyAlignment="1">
      <alignment horizontal="left" vertical="center"/>
    </xf>
    <xf numFmtId="2" fontId="1" fillId="0" borderId="0" xfId="0" applyNumberFormat="1" applyFont="1"/>
    <xf numFmtId="181" fontId="37" fillId="0" borderId="0" xfId="1" applyNumberFormat="1" applyFont="1" applyAlignment="1">
      <alignment horizontal="right" vertical="center" wrapText="1"/>
    </xf>
    <xf numFmtId="0" fontId="36" fillId="0" borderId="20" xfId="0" applyFont="1" applyBorder="1" applyAlignment="1">
      <alignment vertical="center" wrapText="1"/>
    </xf>
    <xf numFmtId="167" fontId="36" fillId="0" borderId="20" xfId="0" applyNumberFormat="1" applyFont="1" applyBorder="1" applyAlignment="1">
      <alignment horizontal="right" vertical="center" wrapText="1"/>
    </xf>
    <xf numFmtId="3" fontId="36" fillId="0" borderId="20" xfId="0" applyNumberFormat="1" applyFont="1" applyBorder="1" applyAlignment="1">
      <alignment horizontal="right" vertical="center" wrapText="1"/>
    </xf>
    <xf numFmtId="182" fontId="36" fillId="0" borderId="20" xfId="1" applyNumberFormat="1" applyFont="1" applyBorder="1" applyAlignment="1">
      <alignment horizontal="right" vertical="center" wrapText="1"/>
    </xf>
    <xf numFmtId="181" fontId="36" fillId="0" borderId="20" xfId="1" applyNumberFormat="1" applyFont="1" applyBorder="1" applyAlignment="1">
      <alignment horizontal="right" vertical="center" wrapText="1"/>
    </xf>
    <xf numFmtId="0" fontId="42" fillId="0" borderId="1" xfId="0" applyFont="1" applyBorder="1" applyAlignment="1">
      <alignment horizontal="right" vertical="center" wrapText="1"/>
    </xf>
    <xf numFmtId="0" fontId="33" fillId="0" borderId="62" xfId="0" applyFont="1" applyBorder="1" applyAlignment="1">
      <alignment horizontal="left"/>
    </xf>
    <xf numFmtId="0" fontId="1" fillId="0" borderId="0" xfId="0" applyFont="1" applyAlignment="1">
      <alignment horizontal="left" indent="1"/>
    </xf>
    <xf numFmtId="167" fontId="1" fillId="0" borderId="0" xfId="0" applyNumberFormat="1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3" fontId="1" fillId="0" borderId="0" xfId="0" applyNumberFormat="1" applyFont="1" applyAlignment="1">
      <alignment horizontal="right"/>
    </xf>
    <xf numFmtId="0" fontId="33" fillId="0" borderId="63" xfId="0" applyFont="1" applyBorder="1" applyAlignment="1">
      <alignment horizontal="left"/>
    </xf>
    <xf numFmtId="0" fontId="33" fillId="0" borderId="63" xfId="0" applyFont="1" applyBorder="1"/>
    <xf numFmtId="0" fontId="33" fillId="0" borderId="0" xfId="0" applyFont="1" applyAlignment="1">
      <alignment horizontal="center" vertical="center"/>
    </xf>
    <xf numFmtId="0" fontId="0" fillId="0" borderId="0" xfId="0"/>
    <xf numFmtId="0" fontId="33" fillId="0" borderId="2" xfId="0" applyFont="1" applyBorder="1" applyAlignment="1">
      <alignment horizontal="center" vertical="center"/>
    </xf>
    <xf numFmtId="0" fontId="0" fillId="0" borderId="2" xfId="0" applyBorder="1"/>
    <xf numFmtId="0" fontId="37" fillId="0" borderId="1" xfId="0" applyFont="1" applyBorder="1" applyAlignment="1">
      <alignment horizontal="left"/>
    </xf>
    <xf numFmtId="0" fontId="0" fillId="0" borderId="1" xfId="0" applyBorder="1"/>
    <xf numFmtId="0" fontId="36" fillId="0" borderId="20" xfId="0" applyFont="1" applyBorder="1" applyAlignment="1">
      <alignment horizontal="left" vertical="center" wrapText="1"/>
    </xf>
    <xf numFmtId="0" fontId="0" fillId="0" borderId="20" xfId="0" applyBorder="1"/>
    <xf numFmtId="0" fontId="34" fillId="0" borderId="0" xfId="0" applyFont="1" applyAlignment="1">
      <alignment horizontal="left" vertical="center" wrapText="1"/>
    </xf>
    <xf numFmtId="0" fontId="37" fillId="0" borderId="0" xfId="0" applyFont="1" applyAlignment="1">
      <alignment horizontal="left"/>
    </xf>
    <xf numFmtId="0" fontId="34" fillId="0" borderId="4" xfId="0" applyFont="1" applyBorder="1" applyAlignment="1">
      <alignment horizontal="left" vertical="center" wrapText="1"/>
    </xf>
    <xf numFmtId="0" fontId="0" fillId="0" borderId="4" xfId="0" applyBorder="1"/>
    <xf numFmtId="0" fontId="44" fillId="0" borderId="0" xfId="0" applyFont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2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2" fillId="0" borderId="19" xfId="0" applyNumberFormat="1" applyFont="1" applyBorder="1" applyAlignment="1">
      <alignment horizontal="right" vertical="center" wrapText="1"/>
    </xf>
    <xf numFmtId="0" fontId="32" fillId="0" borderId="38" xfId="0" applyFont="1" applyBorder="1" applyAlignment="1">
      <alignment horizontal="center" vertical="center" wrapText="1"/>
    </xf>
    <xf numFmtId="0" fontId="0" fillId="0" borderId="38" xfId="0" applyBorder="1"/>
    <xf numFmtId="0" fontId="32" fillId="0" borderId="47" xfId="0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5" xfId="0" applyFont="1" applyBorder="1" applyAlignment="1">
      <alignment horizontal="left" vertical="center" wrapText="1"/>
    </xf>
    <xf numFmtId="0" fontId="0" fillId="0" borderId="10" xfId="0" applyBorder="1"/>
    <xf numFmtId="0" fontId="34" fillId="0" borderId="38" xfId="0" applyFont="1" applyBorder="1" applyAlignment="1">
      <alignment horizontal="center" vertical="center" wrapText="1"/>
    </xf>
    <xf numFmtId="0" fontId="34" fillId="0" borderId="47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center" vertical="center" wrapText="1"/>
    </xf>
    <xf numFmtId="0" fontId="34" fillId="0" borderId="18" xfId="0" applyFont="1" applyBorder="1" applyAlignment="1">
      <alignment horizontal="left" vertical="center" wrapText="1"/>
    </xf>
    <xf numFmtId="0" fontId="0" fillId="0" borderId="21" xfId="0" applyBorder="1"/>
    <xf numFmtId="0" fontId="33" fillId="0" borderId="20" xfId="0" applyFont="1" applyBorder="1"/>
    <xf numFmtId="0" fontId="37" fillId="0" borderId="0" xfId="0" applyFont="1" applyAlignment="1">
      <alignment horizontal="right" vertical="center" wrapText="1"/>
    </xf>
    <xf numFmtId="0" fontId="37" fillId="0" borderId="0" xfId="0" applyFont="1" applyAlignment="1">
      <alignment horizontal="center" vertical="center" wrapText="1"/>
    </xf>
    <xf numFmtId="0" fontId="37" fillId="0" borderId="0" xfId="0" applyFont="1" applyAlignment="1">
      <alignment vertical="center" wrapText="1"/>
    </xf>
    <xf numFmtId="0" fontId="37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37" fillId="0" borderId="4" xfId="0" applyFont="1" applyBorder="1" applyAlignment="1">
      <alignment horizontal="center" vertical="center" wrapText="1"/>
    </xf>
    <xf numFmtId="0" fontId="1" fillId="0" borderId="4" xfId="0" applyFont="1" applyBorder="1"/>
    <xf numFmtId="0" fontId="37" fillId="0" borderId="3" xfId="0" applyFont="1" applyBorder="1" applyAlignment="1">
      <alignment horizontal="left" vertical="center" wrapText="1"/>
    </xf>
    <xf numFmtId="0" fontId="37" fillId="0" borderId="1" xfId="0" applyFont="1" applyBorder="1" applyAlignment="1">
      <alignment horizontal="left" vertical="center" wrapText="1"/>
    </xf>
    <xf numFmtId="0" fontId="37" fillId="0" borderId="4" xfId="0" applyFont="1" applyBorder="1" applyAlignment="1">
      <alignment horizontal="right" vertical="center" wrapText="1"/>
    </xf>
    <xf numFmtId="0" fontId="1" fillId="0" borderId="1" xfId="0" applyFont="1" applyBorder="1"/>
    <xf numFmtId="0" fontId="42" fillId="0" borderId="4" xfId="0" applyFont="1" applyBorder="1" applyAlignment="1">
      <alignment horizontal="right" vertical="center" wrapText="1"/>
    </xf>
    <xf numFmtId="0" fontId="42" fillId="0" borderId="1" xfId="0" applyFont="1" applyBorder="1"/>
    <xf numFmtId="0" fontId="33" fillId="0" borderId="0" xfId="0" applyFont="1" applyAlignment="1">
      <alignment horizontal="left" vertical="center" wrapText="1"/>
    </xf>
    <xf numFmtId="0" fontId="26" fillId="0" borderId="0" xfId="77" applyFont="1" applyAlignment="1">
      <alignment horizontal="center"/>
    </xf>
    <xf numFmtId="0" fontId="36" fillId="0" borderId="0" xfId="65" applyFont="1"/>
    <xf numFmtId="0" fontId="34" fillId="0" borderId="0" xfId="65" applyFont="1"/>
    <xf numFmtId="0" fontId="33" fillId="0" borderId="0" xfId="50" applyFont="1" applyAlignment="1">
      <alignment horizontal="left" vertical="center" wrapText="1"/>
    </xf>
    <xf numFmtId="0" fontId="6" fillId="0" borderId="0" xfId="50" applyFont="1"/>
    <xf numFmtId="0" fontId="27" fillId="0" borderId="0" xfId="50" applyFont="1"/>
    <xf numFmtId="0" fontId="27" fillId="0" borderId="39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3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0" fontId="2" fillId="0" borderId="48" xfId="0" applyFont="1" applyBorder="1" applyAlignment="1">
      <alignment horizontal="left" vertical="center" wrapText="1"/>
    </xf>
    <xf numFmtId="0" fontId="0" fillId="0" borderId="41" xfId="0" applyBorder="1"/>
    <xf numFmtId="0" fontId="27" fillId="0" borderId="30" xfId="0" applyFont="1" applyBorder="1" applyAlignment="1">
      <alignment horizontal="left" vertical="center" wrapText="1"/>
    </xf>
    <xf numFmtId="0" fontId="33" fillId="0" borderId="2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0" fillId="0" borderId="3" xfId="0" applyBorder="1"/>
    <xf numFmtId="0" fontId="17" fillId="0" borderId="2" xfId="0" applyFont="1" applyBorder="1" applyAlignment="1">
      <alignment horizontal="left" vertical="center" wrapText="1"/>
    </xf>
    <xf numFmtId="0" fontId="33" fillId="0" borderId="3" xfId="0" applyFont="1" applyBorder="1" applyAlignment="1">
      <alignment horizontal="center"/>
    </xf>
    <xf numFmtId="0" fontId="33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3" fillId="0" borderId="18" xfId="0" applyFont="1" applyBorder="1" applyAlignment="1">
      <alignment horizontal="left" vertical="center" wrapText="1"/>
    </xf>
    <xf numFmtId="0" fontId="34" fillId="0" borderId="4" xfId="0" applyFont="1" applyBorder="1" applyAlignment="1">
      <alignment horizontal="left" vertical="center"/>
    </xf>
    <xf numFmtId="0" fontId="34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4" fillId="0" borderId="4" xfId="0" applyFont="1" applyBorder="1" applyAlignment="1">
      <alignment horizontal="center" vertical="center" wrapText="1"/>
    </xf>
    <xf numFmtId="170" fontId="34" fillId="0" borderId="4" xfId="0" applyNumberFormat="1" applyFont="1" applyBorder="1" applyAlignment="1">
      <alignment horizontal="center" vertical="center" wrapText="1"/>
    </xf>
    <xf numFmtId="0" fontId="29" fillId="0" borderId="19" xfId="0" applyFont="1" applyBorder="1" applyAlignment="1">
      <alignment horizontal="left" vertical="center" wrapText="1"/>
    </xf>
    <xf numFmtId="0" fontId="0" fillId="0" borderId="19" xfId="0" applyBorder="1"/>
    <xf numFmtId="0" fontId="29" fillId="0" borderId="4" xfId="72" applyFont="1" applyBorder="1" applyAlignment="1">
      <alignment horizontal="left" vertical="center" wrapText="1"/>
    </xf>
    <xf numFmtId="0" fontId="29" fillId="0" borderId="3" xfId="72" applyFont="1" applyBorder="1" applyAlignment="1">
      <alignment horizontal="center" vertical="center"/>
    </xf>
    <xf numFmtId="0" fontId="29" fillId="0" borderId="4" xfId="72" applyFont="1" applyBorder="1" applyAlignment="1">
      <alignment horizontal="center" vertical="center"/>
    </xf>
    <xf numFmtId="0" fontId="29" fillId="0" borderId="4" xfId="72" applyFont="1" applyBorder="1" applyAlignment="1">
      <alignment horizontal="center" vertical="center" wrapText="1"/>
    </xf>
    <xf numFmtId="0" fontId="33" fillId="0" borderId="4" xfId="72" applyFont="1" applyBorder="1" applyAlignment="1">
      <alignment horizontal="center" vertical="center"/>
    </xf>
    <xf numFmtId="0" fontId="29" fillId="0" borderId="4" xfId="72" applyFont="1" applyBorder="1" applyAlignment="1">
      <alignment horizontal="left" vertical="center"/>
    </xf>
    <xf numFmtId="0" fontId="29" fillId="0" borderId="4" xfId="0" applyFont="1" applyBorder="1" applyAlignment="1">
      <alignment horizontal="center" vertical="center" wrapText="1"/>
    </xf>
    <xf numFmtId="0" fontId="29" fillId="0" borderId="19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1" fillId="0" borderId="6" xfId="120" applyFont="1" applyBorder="1" applyAlignment="1">
      <alignment horizontal="left" vertical="center"/>
    </xf>
    <xf numFmtId="0" fontId="21" fillId="0" borderId="4" xfId="120" applyFont="1" applyBorder="1" applyAlignment="1">
      <alignment horizontal="left" vertical="center"/>
    </xf>
    <xf numFmtId="0" fontId="34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/>
    </xf>
    <xf numFmtId="0" fontId="34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6" xfId="0" applyBorder="1" applyAlignment="1">
      <alignment horizontal="center"/>
    </xf>
    <xf numFmtId="0" fontId="9" fillId="0" borderId="4" xfId="0" applyFont="1" applyBorder="1" applyAlignment="1">
      <alignment horizontal="left" vertical="center"/>
    </xf>
    <xf numFmtId="0" fontId="18" fillId="0" borderId="4" xfId="0" applyFont="1" applyBorder="1"/>
    <xf numFmtId="0" fontId="9" fillId="0" borderId="4" xfId="0" applyFont="1" applyBorder="1"/>
    <xf numFmtId="0" fontId="33" fillId="0" borderId="6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0" fontId="29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4" fillId="0" borderId="58" xfId="0" applyFont="1" applyBorder="1" applyAlignment="1">
      <alignment horizontal="center"/>
    </xf>
    <xf numFmtId="0" fontId="0" fillId="0" borderId="58" xfId="0" applyBorder="1"/>
    <xf numFmtId="0" fontId="34" fillId="0" borderId="59" xfId="0" applyFont="1" applyBorder="1" applyAlignment="1">
      <alignment horizontal="center"/>
    </xf>
    <xf numFmtId="0" fontId="34" fillId="0" borderId="4" xfId="0" applyFont="1" applyBorder="1" applyAlignment="1">
      <alignment horizontal="center"/>
    </xf>
    <xf numFmtId="0" fontId="34" fillId="0" borderId="19" xfId="0" applyFont="1" applyBorder="1" applyAlignment="1">
      <alignment horizontal="left" vertical="center"/>
    </xf>
    <xf numFmtId="0" fontId="34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left" vertical="center"/>
    </xf>
    <xf numFmtId="0" fontId="9" fillId="0" borderId="19" xfId="0" applyFont="1" applyBorder="1"/>
    <xf numFmtId="0" fontId="29" fillId="0" borderId="6" xfId="0" applyFont="1" applyBorder="1" applyAlignment="1">
      <alignment horizontal="left" vertical="center"/>
    </xf>
    <xf numFmtId="0" fontId="45" fillId="0" borderId="0" xfId="0" applyFont="1" applyAlignment="1">
      <alignment horizontal="left" wrapText="1"/>
    </xf>
    <xf numFmtId="0" fontId="29" fillId="0" borderId="0" xfId="0" applyFont="1"/>
    <xf numFmtId="0" fontId="36" fillId="0" borderId="3" xfId="69" applyFont="1" applyBorder="1" applyAlignment="1">
      <alignment horizontal="center"/>
    </xf>
    <xf numFmtId="0" fontId="37" fillId="0" borderId="4" xfId="69" applyFont="1" applyBorder="1" applyAlignment="1">
      <alignment horizontal="left" vertical="center"/>
    </xf>
    <xf numFmtId="0" fontId="37" fillId="0" borderId="0" xfId="69" applyFont="1" applyAlignment="1">
      <alignment horizontal="center" vertical="center" wrapText="1"/>
    </xf>
    <xf numFmtId="0" fontId="42" fillId="0" borderId="0" xfId="69" applyFont="1"/>
    <xf numFmtId="0" fontId="37" fillId="0" borderId="6" xfId="69" applyFont="1" applyBorder="1" applyAlignment="1">
      <alignment horizontal="left" vertical="center"/>
    </xf>
    <xf numFmtId="0" fontId="9" fillId="0" borderId="20" xfId="0" applyFont="1" applyBorder="1"/>
    <xf numFmtId="0" fontId="9" fillId="0" borderId="0" xfId="0" applyFont="1" applyAlignment="1">
      <alignment horizontal="center"/>
    </xf>
    <xf numFmtId="0" fontId="42" fillId="0" borderId="0" xfId="69" applyFont="1" applyAlignment="1">
      <alignment wrapText="1"/>
    </xf>
    <xf numFmtId="0" fontId="9" fillId="0" borderId="0" xfId="0" applyFont="1"/>
    <xf numFmtId="0" fontId="9" fillId="0" borderId="20" xfId="0" applyFont="1" applyBorder="1" applyAlignment="1">
      <alignment horizontal="center" vertical="center"/>
    </xf>
    <xf numFmtId="0" fontId="37" fillId="7" borderId="6" xfId="0" applyFont="1" applyFill="1" applyBorder="1" applyAlignment="1">
      <alignment horizontal="center"/>
    </xf>
    <xf numFmtId="0" fontId="37" fillId="7" borderId="4" xfId="0" applyFont="1" applyFill="1" applyBorder="1" applyAlignment="1">
      <alignment horizontal="center"/>
    </xf>
    <xf numFmtId="0" fontId="29" fillId="0" borderId="4" xfId="0" applyFont="1" applyBorder="1" applyAlignment="1">
      <alignment horizontal="right" wrapText="1"/>
    </xf>
    <xf numFmtId="0" fontId="29" fillId="0" borderId="4" xfId="0" applyFont="1" applyBorder="1" applyAlignment="1">
      <alignment wrapText="1"/>
    </xf>
    <xf numFmtId="0" fontId="42" fillId="0" borderId="6" xfId="0" applyFont="1" applyBorder="1" applyAlignment="1">
      <alignment horizontal="center"/>
    </xf>
    <xf numFmtId="0" fontId="37" fillId="0" borderId="6" xfId="0" applyFont="1" applyBorder="1" applyAlignment="1">
      <alignment horizontal="left"/>
    </xf>
    <xf numFmtId="0" fontId="37" fillId="0" borderId="6" xfId="0" applyFont="1" applyBorder="1" applyAlignment="1">
      <alignment horizontal="left" vertical="center"/>
    </xf>
    <xf numFmtId="0" fontId="37" fillId="0" borderId="6" xfId="0" applyFont="1" applyBorder="1" applyAlignment="1">
      <alignment horizontal="center"/>
    </xf>
    <xf numFmtId="0" fontId="33" fillId="0" borderId="0" xfId="0" applyFont="1" applyAlignment="1">
      <alignment horizontal="left" wrapText="1"/>
    </xf>
    <xf numFmtId="0" fontId="33" fillId="0" borderId="49" xfId="0" applyFont="1" applyBorder="1" applyAlignment="1">
      <alignment horizontal="center" vertical="center"/>
    </xf>
    <xf numFmtId="0" fontId="0" fillId="0" borderId="35" xfId="0" applyBorder="1"/>
    <xf numFmtId="0" fontId="33" fillId="0" borderId="51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2" fillId="0" borderId="6" xfId="0" applyFont="1" applyBorder="1" applyAlignment="1">
      <alignment vertical="center"/>
    </xf>
    <xf numFmtId="0" fontId="37" fillId="0" borderId="4" xfId="0" applyFont="1" applyBorder="1"/>
    <xf numFmtId="0" fontId="36" fillId="0" borderId="0" xfId="0" applyFont="1" applyAlignment="1">
      <alignment horizontal="left"/>
    </xf>
    <xf numFmtId="0" fontId="34" fillId="0" borderId="0" xfId="0" applyFont="1"/>
    <xf numFmtId="0" fontId="37" fillId="0" borderId="20" xfId="0" applyFont="1" applyBorder="1" applyAlignment="1">
      <alignment horizontal="left"/>
    </xf>
    <xf numFmtId="0" fontId="18" fillId="0" borderId="20" xfId="0" applyFont="1" applyBorder="1"/>
    <xf numFmtId="0" fontId="34" fillId="0" borderId="6" xfId="52" applyFont="1" applyBorder="1" applyAlignment="1">
      <alignment horizontal="center" vertical="center" wrapText="1"/>
    </xf>
    <xf numFmtId="0" fontId="34" fillId="0" borderId="1" xfId="52" applyFont="1" applyBorder="1" applyAlignment="1">
      <alignment horizontal="center" vertical="center" wrapText="1"/>
    </xf>
    <xf numFmtId="0" fontId="34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4" fillId="0" borderId="4" xfId="52" applyFont="1" applyBorder="1" applyAlignment="1">
      <alignment horizontal="center" vertical="center" wrapText="1"/>
    </xf>
    <xf numFmtId="0" fontId="34" fillId="0" borderId="50" xfId="52" applyFont="1" applyBorder="1" applyAlignment="1">
      <alignment horizontal="center" vertical="center" wrapText="1"/>
    </xf>
    <xf numFmtId="0" fontId="0" fillId="0" borderId="26" xfId="0" applyBorder="1"/>
    <xf numFmtId="0" fontId="34" fillId="0" borderId="29" xfId="52" applyFont="1" applyBorder="1" applyAlignment="1">
      <alignment horizontal="center" vertical="center" wrapText="1"/>
    </xf>
    <xf numFmtId="0" fontId="0" fillId="0" borderId="29" xfId="0" applyBorder="1"/>
    <xf numFmtId="0" fontId="34" fillId="0" borderId="53" xfId="52" applyFont="1" applyBorder="1" applyAlignment="1">
      <alignment horizontal="center" vertical="center" wrapText="1"/>
    </xf>
    <xf numFmtId="0" fontId="34" fillId="0" borderId="52" xfId="52" applyFont="1" applyBorder="1" applyAlignment="1">
      <alignment horizontal="center" vertical="center" wrapText="1"/>
    </xf>
    <xf numFmtId="0" fontId="0" fillId="0" borderId="31" xfId="0" applyBorder="1"/>
    <xf numFmtId="0" fontId="34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3" fillId="0" borderId="0" xfId="52"/>
    <xf numFmtId="0" fontId="0" fillId="0" borderId="27" xfId="0" applyBorder="1"/>
    <xf numFmtId="0" fontId="34" fillId="0" borderId="16" xfId="52" applyFont="1" applyBorder="1" applyAlignment="1">
      <alignment horizontal="center"/>
    </xf>
    <xf numFmtId="0" fontId="34" fillId="0" borderId="0" xfId="52" applyFont="1" applyAlignment="1">
      <alignment horizontal="center"/>
    </xf>
    <xf numFmtId="0" fontId="34" fillId="0" borderId="1" xfId="52" applyFont="1" applyBorder="1" applyAlignment="1">
      <alignment horizontal="center"/>
    </xf>
    <xf numFmtId="0" fontId="34" fillId="0" borderId="3" xfId="52" applyFont="1" applyBorder="1" applyAlignment="1">
      <alignment horizontal="center" vertical="center" wrapText="1"/>
    </xf>
    <xf numFmtId="0" fontId="34" fillId="0" borderId="4" xfId="52" applyFont="1" applyBorder="1" applyAlignment="1">
      <alignment horizontal="left" vertical="center"/>
    </xf>
    <xf numFmtId="0" fontId="34" fillId="0" borderId="1" xfId="52" applyFont="1" applyBorder="1" applyAlignment="1">
      <alignment horizontal="center" vertical="center"/>
    </xf>
    <xf numFmtId="0" fontId="34" fillId="0" borderId="4" xfId="52" applyFont="1" applyBorder="1" applyAlignment="1">
      <alignment horizontal="center" wrapText="1"/>
    </xf>
    <xf numFmtId="0" fontId="34" fillId="0" borderId="7" xfId="52" applyFont="1" applyBorder="1" applyAlignment="1">
      <alignment horizontal="center" vertical="center" wrapText="1"/>
    </xf>
    <xf numFmtId="0" fontId="0" fillId="0" borderId="7" xfId="0" applyBorder="1"/>
    <xf numFmtId="0" fontId="34" fillId="0" borderId="7" xfId="52" applyFont="1" applyBorder="1" applyAlignment="1">
      <alignment horizontal="left" vertical="center" wrapText="1"/>
    </xf>
    <xf numFmtId="0" fontId="34" fillId="0" borderId="4" xfId="52" applyFont="1" applyBorder="1" applyAlignment="1">
      <alignment vertical="center" wrapText="1"/>
    </xf>
    <xf numFmtId="0" fontId="33" fillId="0" borderId="0" xfId="52" applyFont="1" applyAlignment="1">
      <alignment horizontal="left" vertical="center" wrapText="1"/>
    </xf>
    <xf numFmtId="0" fontId="29" fillId="0" borderId="0" xfId="52" applyFont="1" applyAlignment="1">
      <alignment vertical="center"/>
    </xf>
    <xf numFmtId="0" fontId="33" fillId="0" borderId="0" xfId="52" applyFont="1" applyAlignment="1">
      <alignment horizontal="left" wrapText="1"/>
    </xf>
    <xf numFmtId="0" fontId="29" fillId="0" borderId="0" xfId="52" applyFont="1"/>
    <xf numFmtId="0" fontId="28" fillId="0" borderId="4" xfId="66" applyFont="1" applyBorder="1" applyAlignment="1">
      <alignment horizontal="left" vertical="center"/>
    </xf>
    <xf numFmtId="0" fontId="28" fillId="0" borderId="0" xfId="66" applyFont="1"/>
    <xf numFmtId="0" fontId="28" fillId="0" borderId="0" xfId="66" applyFont="1" applyAlignment="1">
      <alignment horizontal="center" vertical="center"/>
    </xf>
    <xf numFmtId="0" fontId="28" fillId="0" borderId="3" xfId="66" applyFont="1" applyBorder="1" applyAlignment="1">
      <alignment horizontal="center" vertical="center"/>
    </xf>
    <xf numFmtId="0" fontId="42" fillId="0" borderId="3" xfId="66" applyFont="1" applyBorder="1" applyAlignment="1">
      <alignment horizontal="center" vertical="center"/>
    </xf>
    <xf numFmtId="0" fontId="42" fillId="0" borderId="6" xfId="66" applyFont="1" applyBorder="1" applyAlignment="1">
      <alignment horizontal="center" vertical="center"/>
    </xf>
    <xf numFmtId="0" fontId="34" fillId="0" borderId="4" xfId="66" applyFont="1" applyBorder="1" applyAlignment="1">
      <alignment horizontal="right" vertical="center" wrapText="1"/>
    </xf>
    <xf numFmtId="0" fontId="34" fillId="0" borderId="0" xfId="66" applyFont="1"/>
    <xf numFmtId="0" fontId="34" fillId="0" borderId="0" xfId="66" applyFont="1" applyAlignment="1">
      <alignment horizontal="center" vertical="center"/>
    </xf>
    <xf numFmtId="0" fontId="34" fillId="0" borderId="4" xfId="66" applyFont="1" applyBorder="1" applyAlignment="1">
      <alignment horizontal="center" vertical="center"/>
    </xf>
    <xf numFmtId="0" fontId="34" fillId="4" borderId="6" xfId="66" applyFont="1" applyFill="1" applyBorder="1" applyAlignment="1">
      <alignment horizontal="center" vertical="center"/>
    </xf>
    <xf numFmtId="0" fontId="34" fillId="0" borderId="4" xfId="66" applyFont="1" applyBorder="1" applyAlignment="1">
      <alignment horizontal="center" vertical="center" wrapText="1"/>
    </xf>
    <xf numFmtId="0" fontId="42" fillId="0" borderId="4" xfId="56" applyFont="1" applyBorder="1" applyAlignment="1">
      <alignment horizontal="center" vertical="center" wrapText="1"/>
    </xf>
    <xf numFmtId="0" fontId="42" fillId="0" borderId="6" xfId="56" applyFont="1" applyBorder="1" applyAlignment="1">
      <alignment horizontal="center" vertical="center"/>
    </xf>
    <xf numFmtId="0" fontId="34" fillId="0" borderId="4" xfId="56" applyFont="1" applyBorder="1" applyAlignment="1">
      <alignment horizontal="center" vertical="center"/>
    </xf>
    <xf numFmtId="3" fontId="3" fillId="0" borderId="2" xfId="66" applyNumberFormat="1" applyFont="1" applyBorder="1" applyAlignment="1">
      <alignment horizontal="center" vertical="center" wrapText="1"/>
    </xf>
    <xf numFmtId="3" fontId="28" fillId="0" borderId="2" xfId="66" applyNumberFormat="1" applyFont="1" applyBorder="1" applyAlignment="1">
      <alignment horizontal="center" vertical="center" wrapText="1"/>
    </xf>
    <xf numFmtId="0" fontId="28" fillId="0" borderId="2" xfId="66" applyFont="1" applyBorder="1" applyAlignment="1">
      <alignment horizontal="center" vertical="center"/>
    </xf>
    <xf numFmtId="3" fontId="24" fillId="0" borderId="55" xfId="66" applyNumberFormat="1" applyFont="1" applyBorder="1" applyAlignment="1">
      <alignment horizontal="center" vertical="center" wrapText="1"/>
    </xf>
    <xf numFmtId="0" fontId="0" fillId="0" borderId="23" xfId="0" applyBorder="1"/>
    <xf numFmtId="3" fontId="34" fillId="0" borderId="54" xfId="66" applyNumberFormat="1" applyFont="1" applyBorder="1" applyAlignment="1">
      <alignment horizontal="center" vertical="center" wrapText="1"/>
    </xf>
    <xf numFmtId="0" fontId="0" fillId="0" borderId="22" xfId="0" applyBorder="1"/>
    <xf numFmtId="0" fontId="33" fillId="0" borderId="2" xfId="66" applyFont="1" applyBorder="1" applyAlignment="1">
      <alignment horizontal="left" wrapText="1"/>
    </xf>
    <xf numFmtId="0" fontId="33" fillId="0" borderId="14" xfId="66" applyFont="1" applyBorder="1" applyAlignment="1">
      <alignment horizontal="left" vertical="center"/>
    </xf>
    <xf numFmtId="0" fontId="33" fillId="0" borderId="60" xfId="66" applyFont="1" applyBorder="1" applyAlignment="1">
      <alignment horizontal="left" vertical="center"/>
    </xf>
    <xf numFmtId="0" fontId="33" fillId="0" borderId="2" xfId="66" applyFont="1" applyBorder="1" applyAlignment="1">
      <alignment horizontal="left" vertical="center"/>
    </xf>
    <xf numFmtId="0" fontId="33" fillId="0" borderId="61" xfId="66" applyFont="1" applyBorder="1" applyAlignment="1">
      <alignment horizontal="left" vertical="center"/>
    </xf>
    <xf numFmtId="3" fontId="2" fillId="0" borderId="55" xfId="66" applyNumberFormat="1" applyFont="1" applyBorder="1" applyAlignment="1">
      <alignment horizontal="center" vertical="center" wrapText="1"/>
    </xf>
    <xf numFmtId="0" fontId="45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3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3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2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2" fillId="0" borderId="3" xfId="51" applyFont="1" applyBorder="1" applyAlignment="1" applyProtection="1">
      <alignment horizontal="center" vertical="center" wrapText="1"/>
      <protection locked="0"/>
    </xf>
    <xf numFmtId="0" fontId="42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2" fillId="0" borderId="4" xfId="51" applyFont="1" applyBorder="1" applyAlignment="1" applyProtection="1">
      <alignment horizontal="center" vertical="center"/>
      <protection locked="0"/>
    </xf>
    <xf numFmtId="0" fontId="42" fillId="0" borderId="4" xfId="80" applyFont="1" applyBorder="1" applyAlignment="1">
      <alignment horizontal="center" vertical="center" wrapText="1"/>
    </xf>
    <xf numFmtId="0" fontId="42" fillId="0" borderId="4" xfId="80" applyFont="1" applyBorder="1" applyAlignment="1">
      <alignment horizontal="center" vertical="center"/>
    </xf>
    <xf numFmtId="0" fontId="28" fillId="0" borderId="4" xfId="51" applyFont="1" applyBorder="1" applyAlignment="1">
      <alignment horizontal="left" vertical="center"/>
    </xf>
    <xf numFmtId="0" fontId="42" fillId="0" borderId="6" xfId="80" applyFont="1" applyBorder="1" applyAlignment="1">
      <alignment horizontal="center" vertical="center"/>
    </xf>
    <xf numFmtId="164" fontId="28" fillId="0" borderId="4" xfId="0" applyNumberFormat="1" applyFont="1" applyBorder="1" applyAlignment="1">
      <alignment horizontal="center" vertical="center" wrapText="1"/>
    </xf>
    <xf numFmtId="164" fontId="34" fillId="0" borderId="4" xfId="0" applyNumberFormat="1" applyFont="1" applyBorder="1" applyAlignment="1">
      <alignment horizontal="center" vertical="center" wrapText="1"/>
    </xf>
    <xf numFmtId="0" fontId="34" fillId="0" borderId="19" xfId="0" applyFont="1" applyBorder="1" applyAlignment="1">
      <alignment horizontal="right" vertical="center"/>
    </xf>
    <xf numFmtId="0" fontId="33" fillId="0" borderId="0" xfId="0" applyFont="1" applyAlignment="1">
      <alignment horizontal="center"/>
    </xf>
    <xf numFmtId="0" fontId="33" fillId="0" borderId="4" xfId="0" applyFont="1" applyBorder="1" applyAlignment="1">
      <alignment horizontal="center"/>
    </xf>
    <xf numFmtId="0" fontId="33" fillId="0" borderId="0" xfId="0" applyFont="1"/>
    <xf numFmtId="3" fontId="28" fillId="0" borderId="10" xfId="0" applyNumberFormat="1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center" vertical="center" wrapText="1"/>
    </xf>
    <xf numFmtId="0" fontId="6" fillId="4" borderId="12" xfId="82" applyFont="1" applyFill="1" applyBorder="1" applyAlignment="1">
      <alignment horizontal="center" vertical="center"/>
    </xf>
    <xf numFmtId="0" fontId="33" fillId="4" borderId="3" xfId="82" applyFont="1" applyFill="1" applyBorder="1" applyAlignment="1">
      <alignment horizontal="center" vertical="center"/>
    </xf>
    <xf numFmtId="0" fontId="33" fillId="4" borderId="1" xfId="82" applyFont="1" applyFill="1" applyBorder="1" applyAlignment="1">
      <alignment horizontal="center" vertical="center"/>
    </xf>
    <xf numFmtId="0" fontId="6" fillId="4" borderId="11" xfId="82" applyFont="1" applyFill="1" applyBorder="1" applyAlignment="1">
      <alignment horizontal="center" wrapText="1"/>
    </xf>
    <xf numFmtId="0" fontId="6" fillId="4" borderId="1" xfId="82" applyFont="1" applyFill="1" applyBorder="1" applyAlignment="1">
      <alignment horizontal="center" wrapText="1"/>
    </xf>
    <xf numFmtId="0" fontId="33" fillId="4" borderId="34" xfId="82" applyFont="1" applyFill="1" applyBorder="1" applyAlignment="1">
      <alignment horizontal="center" vertical="center"/>
    </xf>
    <xf numFmtId="3" fontId="6" fillId="0" borderId="4" xfId="0" applyNumberFormat="1" applyFont="1" applyBorder="1" applyAlignment="1">
      <alignment horizontal="left" vertical="center" wrapText="1"/>
    </xf>
    <xf numFmtId="3" fontId="6" fillId="0" borderId="0" xfId="0" applyNumberFormat="1" applyFont="1" applyAlignment="1">
      <alignment horizontal="left" vertical="center"/>
    </xf>
    <xf numFmtId="3" fontId="6" fillId="0" borderId="1" xfId="0" applyNumberFormat="1" applyFont="1" applyBorder="1" applyAlignment="1">
      <alignment horizontal="left" vertical="center"/>
    </xf>
    <xf numFmtId="0" fontId="6" fillId="4" borderId="11" xfId="82" applyFont="1" applyFill="1" applyBorder="1" applyAlignment="1">
      <alignment horizontal="center" vertical="center"/>
    </xf>
    <xf numFmtId="0" fontId="6" fillId="4" borderId="1" xfId="82" applyFont="1" applyFill="1" applyBorder="1"/>
    <xf numFmtId="0" fontId="6" fillId="4" borderId="17" xfId="82" applyFont="1" applyFill="1" applyBorder="1" applyAlignment="1">
      <alignment horizontal="center" vertical="center" wrapText="1"/>
    </xf>
    <xf numFmtId="0" fontId="6" fillId="4" borderId="17" xfId="82" applyFont="1" applyFill="1" applyBorder="1"/>
    <xf numFmtId="0" fontId="6" fillId="4" borderId="11" xfId="82" applyFont="1" applyFill="1" applyBorder="1" applyAlignment="1">
      <alignment horizontal="center" vertical="center" wrapText="1"/>
    </xf>
    <xf numFmtId="0" fontId="6" fillId="4" borderId="11" xfId="82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0" fontId="33" fillId="4" borderId="0" xfId="82" applyFont="1" applyFill="1" applyAlignment="1">
      <alignment horizontal="center" wrapText="1"/>
    </xf>
    <xf numFmtId="3" fontId="6" fillId="0" borderId="4" xfId="0" applyNumberFormat="1" applyFont="1" applyBorder="1" applyAlignment="1">
      <alignment horizontal="center" vertical="center"/>
    </xf>
    <xf numFmtId="0" fontId="4" fillId="0" borderId="0" xfId="50" applyFont="1" applyAlignment="1">
      <alignment horizontal="left" vertical="center" wrapText="1"/>
    </xf>
    <xf numFmtId="0" fontId="4" fillId="0" borderId="0" xfId="82" applyFont="1" applyAlignment="1">
      <alignment horizontal="left" vertical="center" wrapText="1"/>
    </xf>
    <xf numFmtId="0" fontId="42" fillId="0" borderId="4" xfId="50" applyFont="1" applyBorder="1" applyAlignment="1">
      <alignment horizontal="left" vertical="center" wrapText="1"/>
    </xf>
    <xf numFmtId="0" fontId="4" fillId="0" borderId="1" xfId="50" applyFont="1" applyBorder="1"/>
    <xf numFmtId="0" fontId="42" fillId="0" borderId="3" xfId="50" applyFont="1" applyBorder="1" applyAlignment="1">
      <alignment horizontal="center" vertical="center" wrapText="1"/>
    </xf>
    <xf numFmtId="0" fontId="4" fillId="0" borderId="3" xfId="50" applyFont="1" applyBorder="1"/>
    <xf numFmtId="0" fontId="42" fillId="0" borderId="6" xfId="50" applyFont="1" applyBorder="1" applyAlignment="1">
      <alignment horizontal="center" vertical="top" wrapText="1"/>
    </xf>
    <xf numFmtId="0" fontId="4" fillId="0" borderId="6" xfId="50" applyFont="1" applyBorder="1"/>
    <xf numFmtId="0" fontId="42" fillId="0" borderId="6" xfId="50" applyFont="1" applyBorder="1" applyAlignment="1">
      <alignment horizontal="center" vertical="center" wrapText="1"/>
    </xf>
    <xf numFmtId="0" fontId="42" fillId="0" borderId="4" xfId="50" applyFont="1" applyBorder="1" applyAlignment="1">
      <alignment horizontal="right" vertical="top" wrapText="1"/>
    </xf>
    <xf numFmtId="0" fontId="42" fillId="0" borderId="3" xfId="50" applyFont="1" applyBorder="1" applyAlignment="1">
      <alignment horizontal="center" vertical="center"/>
    </xf>
    <xf numFmtId="0" fontId="42" fillId="0" borderId="4" xfId="50" applyFont="1" applyBorder="1" applyAlignment="1">
      <alignment horizontal="left" vertical="top" wrapText="1"/>
    </xf>
    <xf numFmtId="0" fontId="42" fillId="0" borderId="3" xfId="50" applyFont="1" applyBorder="1" applyAlignment="1">
      <alignment horizontal="center" vertical="top" wrapText="1"/>
    </xf>
    <xf numFmtId="0" fontId="42" fillId="0" borderId="6" xfId="50" applyFont="1" applyBorder="1" applyAlignment="1">
      <alignment horizontal="center" vertical="center"/>
    </xf>
    <xf numFmtId="0" fontId="42" fillId="0" borderId="4" xfId="50" applyFont="1" applyBorder="1" applyAlignment="1">
      <alignment horizontal="center" vertical="top" wrapText="1"/>
    </xf>
    <xf numFmtId="3" fontId="5" fillId="0" borderId="0" xfId="0" applyNumberFormat="1" applyFont="1" applyAlignment="1">
      <alignment horizontal="center"/>
    </xf>
    <xf numFmtId="0" fontId="42" fillId="0" borderId="0" xfId="0" applyFont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33" fillId="0" borderId="44" xfId="0" applyFont="1" applyBorder="1" applyAlignment="1">
      <alignment horizontal="left" vertical="center" wrapText="1"/>
    </xf>
    <xf numFmtId="0" fontId="42" fillId="0" borderId="46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9" fillId="0" borderId="0" xfId="0" applyFont="1"/>
    <xf numFmtId="0" fontId="28" fillId="0" borderId="6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left" vertical="center" wrapText="1"/>
    </xf>
    <xf numFmtId="0" fontId="28" fillId="0" borderId="6" xfId="0" applyFont="1" applyBorder="1" applyAlignment="1">
      <alignment horizontal="center"/>
    </xf>
    <xf numFmtId="0" fontId="37" fillId="0" borderId="3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/>
    </xf>
    <xf numFmtId="0" fontId="28" fillId="0" borderId="4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 wrapText="1"/>
    </xf>
    <xf numFmtId="0" fontId="41" fillId="0" borderId="4" xfId="0" applyFont="1" applyBorder="1" applyAlignment="1">
      <alignment horizontal="center"/>
    </xf>
    <xf numFmtId="0" fontId="41" fillId="0" borderId="3" xfId="0" applyFont="1" applyBorder="1" applyAlignment="1">
      <alignment horizontal="center"/>
    </xf>
    <xf numFmtId="0" fontId="28" fillId="0" borderId="7" xfId="0" applyFont="1" applyBorder="1" applyAlignment="1">
      <alignment horizontal="left" vertical="center" wrapText="1"/>
    </xf>
    <xf numFmtId="0" fontId="28" fillId="0" borderId="9" xfId="0" applyFont="1" applyBorder="1" applyAlignment="1">
      <alignment horizontal="left" vertical="center" wrapText="1"/>
    </xf>
    <xf numFmtId="0" fontId="41" fillId="0" borderId="3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wrapText="1"/>
    </xf>
    <xf numFmtId="0" fontId="34" fillId="0" borderId="4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0" fontId="34" fillId="0" borderId="5" xfId="0" applyFont="1" applyBorder="1" applyAlignment="1">
      <alignment horizontal="left" vertical="center" wrapText="1"/>
    </xf>
    <xf numFmtId="0" fontId="0" fillId="0" borderId="5" xfId="0" applyBorder="1"/>
    <xf numFmtId="0" fontId="28" fillId="0" borderId="4" xfId="0" applyFont="1" applyBorder="1" applyAlignment="1">
      <alignment horizontal="center" vertical="center" wrapText="1"/>
    </xf>
    <xf numFmtId="0" fontId="34" fillId="0" borderId="0" xfId="0" applyFont="1" applyAlignment="1">
      <alignment vertical="center"/>
    </xf>
    <xf numFmtId="0" fontId="2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39" fillId="0" borderId="4" xfId="0" applyFont="1" applyBorder="1" applyAlignment="1">
      <alignment vertical="center"/>
    </xf>
    <xf numFmtId="0" fontId="57" fillId="0" borderId="19" xfId="0" applyFont="1" applyBorder="1" applyAlignment="1">
      <alignment horizontal="left" vertical="center" wrapText="1"/>
    </xf>
    <xf numFmtId="0" fontId="60" fillId="0" borderId="19" xfId="0" applyFont="1" applyBorder="1"/>
    <xf numFmtId="165" fontId="21" fillId="0" borderId="0" xfId="0" applyNumberFormat="1" applyFont="1" applyAlignment="1">
      <alignment horizontal="right" vertical="center"/>
    </xf>
    <xf numFmtId="165" fontId="33" fillId="0" borderId="1" xfId="0" applyNumberFormat="1" applyFont="1" applyBorder="1" applyAlignment="1">
      <alignment horizontal="right" vertical="center"/>
    </xf>
  </cellXfs>
  <cellStyles count="123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0 2 2" xfId="122" xr:uid="{BB3A8FCF-5FF7-4575-9A04-E85CA7EAF768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23" xfId="121" xr:uid="{DCD51153-9806-4376-859C-68803EEE1867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736"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3" defaultTableStyle="TableStyleMedium2" defaultPivotStyle="PivotStyleLight16">
    <tableStyle name="Invisible" pivot="0" table="0" count="0" xr9:uid="{00000000-0011-0000-FFFF-FFFF00000000}"/>
    <tableStyle name="TableStylePreset3_Accent1" pivot="0" count="7" xr9:uid="{98632015-A7A9-4449-ACEF-C918B5AC413F}">
      <tableStyleElement type="wholeTable" dxfId="735"/>
      <tableStyleElement type="headerRow" dxfId="734"/>
      <tableStyleElement type="totalRow" dxfId="733"/>
      <tableStyleElement type="firstColumn" dxfId="732"/>
      <tableStyleElement type="lastColumn" dxfId="731"/>
      <tableStyleElement type="firstRowStripe" dxfId="730"/>
      <tableStyleElement type="firstColumnStripe" dxfId="729"/>
    </tableStyle>
    <tableStyle name="PivotStylePreset2_Accent1" table="0" count="10" xr9:uid="{0FFA31C2-B81A-489D-9AFC-842FADF7A15F}">
      <tableStyleElement type="headerRow" dxfId="728"/>
      <tableStyleElement type="totalRow" dxfId="727"/>
      <tableStyleElement type="firstRowStripe" dxfId="726"/>
      <tableStyleElement type="firstColumnStripe" dxfId="725"/>
      <tableStyleElement type="firstSubtotalRow" dxfId="724"/>
      <tableStyleElement type="secondSubtotalRow" dxfId="723"/>
      <tableStyleElement type="firstRowSubheading" dxfId="722"/>
      <tableStyleElement type="secondRowSubheading" dxfId="721"/>
      <tableStyleElement type="pageFieldLabels" dxfId="720"/>
      <tableStyleElement type="pageFieldValues" dxfId="7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92E9FEB-C15B-4A67-BE1F-5686AFA23A02}">
  <we:reference id="wa200005502" version="1.0.0.12" store="fr-FR" storeType="OMEX"/>
  <we:alternateReferences>
    <we:reference id="WA200005502" version="1.0.0.12" store="" storeType="OMEX"/>
  </we:alternateReferences>
  <we:properties>
    <we:property name="docId" value="&quot;U94lWPAFXdQlClqEVYUyx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zoomScale="160" zoomScaleNormal="100" workbookViewId="0">
      <selection activeCell="B7" sqref="B7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34"/>
      <c r="B2" s="534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35"/>
      <c r="B4" s="535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44" zoomScaleNormal="100" workbookViewId="0">
      <selection activeCell="B49" sqref="B49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81" t="s">
        <v>3</v>
      </c>
      <c r="B1" s="882"/>
    </row>
    <row r="2" spans="1:2" ht="9" customHeight="1">
      <c r="A2" s="7"/>
      <c r="B2" s="7"/>
    </row>
    <row r="3" spans="1:2" ht="15.75" customHeight="1">
      <c r="A3" s="7" t="s">
        <v>4</v>
      </c>
      <c r="B3" s="522" t="s">
        <v>5</v>
      </c>
    </row>
    <row r="4" spans="1:2" ht="15.75" customHeight="1">
      <c r="A4" s="7" t="s">
        <v>6</v>
      </c>
      <c r="B4" s="522" t="s">
        <v>7</v>
      </c>
    </row>
    <row r="5" spans="1:2" ht="15.75" customHeight="1">
      <c r="A5" s="303" t="s">
        <v>8</v>
      </c>
      <c r="B5" s="303" t="s">
        <v>9</v>
      </c>
    </row>
    <row r="6" spans="1:2" ht="15.75" customHeight="1">
      <c r="A6" s="879" t="s">
        <v>10</v>
      </c>
      <c r="B6" s="880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10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03" t="s">
        <v>21</v>
      </c>
      <c r="B12" s="303" t="s">
        <v>22</v>
      </c>
    </row>
    <row r="13" spans="1:2" ht="15.75" customHeight="1">
      <c r="A13" s="879" t="s">
        <v>23</v>
      </c>
      <c r="B13" s="880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79" t="s">
        <v>34</v>
      </c>
      <c r="B19" s="880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03" t="s">
        <v>45</v>
      </c>
      <c r="B25" s="303" t="s">
        <v>46</v>
      </c>
    </row>
    <row r="26" spans="1:2" ht="15.75" customHeight="1">
      <c r="A26" s="879" t="s">
        <v>47</v>
      </c>
      <c r="B26" s="880"/>
    </row>
    <row r="27" spans="1:2" ht="15.75" customHeight="1">
      <c r="A27" s="26" t="s">
        <v>48</v>
      </c>
      <c r="B27" s="220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79" t="s">
        <v>90</v>
      </c>
      <c r="B48" s="880"/>
    </row>
    <row r="49" spans="1:2" ht="15.75" customHeight="1">
      <c r="A49" s="26" t="s">
        <v>91</v>
      </c>
      <c r="B49" s="220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41" activePane="bottomLeft" state="frozen"/>
      <selection activeCell="O97" sqref="O97"/>
      <selection pane="bottomLeft" activeCell="E53" sqref="E53"/>
    </sheetView>
  </sheetViews>
  <sheetFormatPr baseColWidth="10" defaultColWidth="14.3984375" defaultRowHeight="15" customHeight="1"/>
  <cols>
    <col min="1" max="1" width="87.33203125" style="510" customWidth="1"/>
    <col min="2" max="2" width="8.06640625" style="510" customWidth="1"/>
    <col min="3" max="3" width="7.33203125" style="510" customWidth="1"/>
    <col min="4" max="5" width="6.796875" style="510" customWidth="1"/>
    <col min="6" max="6" width="8.19921875" style="509" customWidth="1"/>
    <col min="7" max="7" width="28.53125" style="509" bestFit="1" customWidth="1"/>
    <col min="8" max="8" width="13.6640625" style="510" customWidth="1"/>
    <col min="9" max="13" width="10.796875" style="510" customWidth="1"/>
    <col min="14" max="15" width="14.3984375" style="510" customWidth="1"/>
    <col min="16" max="16384" width="14.3984375" style="510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493" t="s">
        <v>116</v>
      </c>
      <c r="B2" s="494">
        <v>2021</v>
      </c>
      <c r="C2" s="494">
        <v>2022</v>
      </c>
      <c r="D2" s="494">
        <v>2023</v>
      </c>
      <c r="E2" s="494">
        <v>2024</v>
      </c>
      <c r="F2" s="494">
        <v>2025</v>
      </c>
      <c r="G2" s="494" t="s">
        <v>117</v>
      </c>
      <c r="H2" s="493" t="s">
        <v>118</v>
      </c>
    </row>
    <row r="3" spans="1:8" ht="18.75" customHeight="1">
      <c r="A3" s="495" t="s">
        <v>119</v>
      </c>
      <c r="B3" s="496">
        <v>198</v>
      </c>
      <c r="C3" s="496"/>
      <c r="D3" s="496"/>
      <c r="E3" s="496"/>
      <c r="F3" s="496"/>
      <c r="G3" s="497" t="s">
        <v>120</v>
      </c>
      <c r="H3" s="497" t="s">
        <v>121</v>
      </c>
    </row>
    <row r="4" spans="1:8" ht="15" customHeight="1">
      <c r="A4" s="495" t="s">
        <v>122</v>
      </c>
      <c r="B4" s="496">
        <v>18</v>
      </c>
      <c r="C4" s="496"/>
      <c r="D4" s="496"/>
      <c r="E4" s="496"/>
      <c r="F4" s="496"/>
      <c r="G4" s="497" t="s">
        <v>120</v>
      </c>
      <c r="H4" s="497" t="s">
        <v>121</v>
      </c>
    </row>
    <row r="5" spans="1:8" ht="15" customHeight="1">
      <c r="A5" s="495" t="s">
        <v>123</v>
      </c>
      <c r="B5" s="496">
        <v>30</v>
      </c>
      <c r="C5" s="496"/>
      <c r="D5" s="496"/>
      <c r="E5" s="496"/>
      <c r="F5" s="496"/>
      <c r="G5" s="497" t="s">
        <v>120</v>
      </c>
      <c r="H5" s="497" t="s">
        <v>121</v>
      </c>
    </row>
    <row r="6" spans="1:8" ht="15" customHeight="1">
      <c r="A6" s="495" t="s">
        <v>124</v>
      </c>
      <c r="B6" s="496"/>
      <c r="C6" s="496">
        <v>75</v>
      </c>
      <c r="D6" s="496">
        <v>63</v>
      </c>
      <c r="E6" s="496"/>
      <c r="F6" s="496"/>
      <c r="G6" s="497" t="s">
        <v>125</v>
      </c>
      <c r="H6" s="497" t="s">
        <v>126</v>
      </c>
    </row>
    <row r="7" spans="1:8" ht="15" customHeight="1">
      <c r="A7" s="495" t="s">
        <v>127</v>
      </c>
      <c r="B7" s="496"/>
      <c r="C7" s="496"/>
      <c r="D7" s="496"/>
      <c r="E7" s="496"/>
      <c r="F7" s="496"/>
      <c r="G7" s="497" t="s">
        <v>128</v>
      </c>
      <c r="H7" s="497" t="s">
        <v>129</v>
      </c>
    </row>
    <row r="8" spans="1:8" ht="15" customHeight="1">
      <c r="A8" s="495" t="s">
        <v>130</v>
      </c>
      <c r="B8" s="496">
        <v>63</v>
      </c>
      <c r="C8" s="496">
        <v>64</v>
      </c>
      <c r="D8" s="496">
        <v>69</v>
      </c>
      <c r="E8" s="496"/>
      <c r="F8" s="496"/>
      <c r="G8" s="497" t="s">
        <v>131</v>
      </c>
      <c r="H8" s="497" t="s">
        <v>132</v>
      </c>
    </row>
    <row r="9" spans="1:8" ht="27" customHeight="1">
      <c r="A9" s="495" t="s">
        <v>133</v>
      </c>
      <c r="B9" s="498">
        <v>89.444208138380802</v>
      </c>
      <c r="C9" s="498">
        <v>91.025823602012693</v>
      </c>
      <c r="D9" s="498">
        <v>91.765906771010506</v>
      </c>
      <c r="E9" s="498">
        <v>85.429265811337814</v>
      </c>
      <c r="F9" s="498">
        <f>+ComplétudeCorrige!K112</f>
        <v>0</v>
      </c>
      <c r="G9" s="497" t="s">
        <v>134</v>
      </c>
      <c r="H9" s="497" t="s">
        <v>129</v>
      </c>
    </row>
    <row r="10" spans="1:8" ht="27" customHeight="1">
      <c r="A10" s="495" t="s">
        <v>135</v>
      </c>
      <c r="B10" s="498">
        <v>69.8</v>
      </c>
      <c r="C10" s="498">
        <v>76.483433020032294</v>
      </c>
      <c r="D10" s="498">
        <v>76.9673844359111</v>
      </c>
      <c r="E10" s="498">
        <v>71.708208519376782</v>
      </c>
      <c r="F10" s="498">
        <f>+ComplétudeCorrige!M112</f>
        <v>0</v>
      </c>
      <c r="G10" s="497" t="s">
        <v>134</v>
      </c>
      <c r="H10" s="497" t="s">
        <v>129</v>
      </c>
    </row>
    <row r="11" spans="1:8" ht="15" customHeight="1">
      <c r="A11" s="495" t="s">
        <v>136</v>
      </c>
      <c r="B11" s="496"/>
      <c r="C11" s="496"/>
      <c r="D11" s="496"/>
      <c r="E11" s="496"/>
      <c r="F11" s="496"/>
      <c r="G11" s="497" t="s">
        <v>128</v>
      </c>
      <c r="H11" s="497" t="s">
        <v>129</v>
      </c>
    </row>
    <row r="12" spans="1:8" ht="15" customHeight="1">
      <c r="A12" s="499" t="s">
        <v>137</v>
      </c>
      <c r="B12" s="500">
        <v>9659</v>
      </c>
      <c r="C12" s="500">
        <v>9271.4786545924999</v>
      </c>
      <c r="D12" s="500">
        <v>9871.6069887834292</v>
      </c>
      <c r="E12" s="500">
        <v>9369.67275615568</v>
      </c>
      <c r="F12" s="500">
        <f>+'synthèse indicateurs'!F43</f>
        <v>0</v>
      </c>
      <c r="G12" s="497" t="s">
        <v>138</v>
      </c>
      <c r="H12" s="497" t="s">
        <v>139</v>
      </c>
    </row>
    <row r="13" spans="1:8" ht="15" customHeight="1">
      <c r="A13" s="495" t="s">
        <v>140</v>
      </c>
      <c r="B13" s="500">
        <v>4436</v>
      </c>
      <c r="C13" s="500">
        <v>4227.40051120724</v>
      </c>
      <c r="D13" s="500">
        <v>4604.1016096579497</v>
      </c>
      <c r="E13" s="500">
        <v>4214.5116112897467</v>
      </c>
      <c r="F13" s="500">
        <f>+'synthèse indicateurs'!F47</f>
        <v>0</v>
      </c>
      <c r="G13" s="497" t="s">
        <v>138</v>
      </c>
      <c r="H13" s="497" t="s">
        <v>139</v>
      </c>
    </row>
    <row r="14" spans="1:8" ht="15" customHeight="1">
      <c r="A14" s="495" t="s">
        <v>141</v>
      </c>
      <c r="B14" s="498">
        <v>59.6</v>
      </c>
      <c r="C14" s="498">
        <v>83</v>
      </c>
      <c r="D14" s="498">
        <v>66.67</v>
      </c>
      <c r="E14" s="498"/>
      <c r="F14" s="496"/>
      <c r="G14" s="497" t="s">
        <v>142</v>
      </c>
      <c r="H14" s="497" t="s">
        <v>143</v>
      </c>
    </row>
    <row r="15" spans="1:8" ht="15" customHeight="1">
      <c r="A15" s="495" t="s">
        <v>144</v>
      </c>
      <c r="B15" s="536">
        <v>33.4</v>
      </c>
      <c r="C15" s="536">
        <v>32.423505291456699</v>
      </c>
      <c r="D15" s="536">
        <v>44</v>
      </c>
      <c r="E15" s="496"/>
      <c r="F15" s="496"/>
      <c r="G15" s="497" t="s">
        <v>145</v>
      </c>
      <c r="H15" s="497" t="s">
        <v>129</v>
      </c>
    </row>
    <row r="16" spans="1:8" ht="15" customHeight="1">
      <c r="A16" s="495" t="s">
        <v>146</v>
      </c>
      <c r="B16" s="496">
        <v>2.6</v>
      </c>
      <c r="C16" s="496">
        <v>2.2687907252263702</v>
      </c>
      <c r="D16" s="498">
        <v>2.1513915205629202</v>
      </c>
      <c r="E16" s="498">
        <v>2.0749458369040856</v>
      </c>
      <c r="F16" s="501" t="str">
        <f>'Nb_nouveau contact'!E111</f>
        <v/>
      </c>
      <c r="G16" s="497" t="s">
        <v>147</v>
      </c>
      <c r="H16" s="497" t="s">
        <v>129</v>
      </c>
    </row>
    <row r="17" spans="1:8" ht="15" customHeight="1">
      <c r="A17" s="495" t="s">
        <v>148</v>
      </c>
      <c r="B17" s="496">
        <v>32</v>
      </c>
      <c r="C17" s="496">
        <v>32</v>
      </c>
      <c r="D17" s="496">
        <v>32</v>
      </c>
      <c r="E17" s="496">
        <v>32</v>
      </c>
      <c r="F17" s="496"/>
      <c r="G17" s="497" t="s">
        <v>149</v>
      </c>
      <c r="H17" s="497" t="s">
        <v>129</v>
      </c>
    </row>
    <row r="18" spans="1:8" ht="15" customHeight="1">
      <c r="A18" s="495" t="s">
        <v>150</v>
      </c>
      <c r="B18" s="498">
        <v>154.6</v>
      </c>
      <c r="C18" s="498">
        <v>130.01481366165001</v>
      </c>
      <c r="D18" s="498">
        <v>131.754891737717</v>
      </c>
      <c r="E18" s="498">
        <v>136.35614057973513</v>
      </c>
      <c r="F18" s="502" t="str">
        <f>'Taux de décès maternel'!F111</f>
        <v/>
      </c>
      <c r="G18" s="73" t="s">
        <v>147</v>
      </c>
      <c r="H18" s="497" t="s">
        <v>151</v>
      </c>
    </row>
    <row r="19" spans="1:8" ht="15" customHeight="1">
      <c r="A19" s="495" t="s">
        <v>152</v>
      </c>
      <c r="B19" s="498">
        <v>568.87293023404698</v>
      </c>
      <c r="C19" s="498">
        <v>500.94755552221898</v>
      </c>
      <c r="D19" s="498">
        <v>447.36560459060502</v>
      </c>
      <c r="E19" s="498">
        <v>446.40733314129761</v>
      </c>
      <c r="F19" s="503" t="str">
        <f>'Incidence paludisme confirmé'!F111</f>
        <v/>
      </c>
      <c r="G19" s="73" t="s">
        <v>147</v>
      </c>
      <c r="H19" s="497" t="s">
        <v>129</v>
      </c>
    </row>
    <row r="20" spans="1:8" ht="15" customHeight="1">
      <c r="A20" s="564" t="s">
        <v>153</v>
      </c>
      <c r="B20" s="498">
        <v>6.2880324543610548</v>
      </c>
      <c r="C20" s="498">
        <v>3.6576444769568397</v>
      </c>
      <c r="D20" s="498">
        <v>3.0589949016751641</v>
      </c>
      <c r="E20" s="498">
        <v>2.9229406554472983</v>
      </c>
      <c r="F20" s="503"/>
      <c r="G20" s="497" t="s">
        <v>154</v>
      </c>
      <c r="H20" s="497" t="s">
        <v>155</v>
      </c>
    </row>
    <row r="21" spans="1:8" ht="15" customHeight="1">
      <c r="A21" s="495" t="s">
        <v>156</v>
      </c>
      <c r="B21" s="498">
        <v>0.8</v>
      </c>
      <c r="C21" s="498"/>
      <c r="D21" s="498"/>
      <c r="E21" s="498">
        <v>0.1</v>
      </c>
      <c r="F21" s="496"/>
      <c r="G21" s="497" t="s">
        <v>157</v>
      </c>
      <c r="H21" s="497" t="s">
        <v>158</v>
      </c>
    </row>
    <row r="22" spans="1:8" ht="27" customHeight="1">
      <c r="A22" s="495" t="s">
        <v>159</v>
      </c>
      <c r="B22" s="498">
        <v>33.789819139121001</v>
      </c>
      <c r="C22" s="498">
        <v>32.9960821209377</v>
      </c>
      <c r="D22" s="498">
        <v>37.640307162037502</v>
      </c>
      <c r="E22" s="498">
        <v>39.452654187059153</v>
      </c>
      <c r="F22" s="498" t="str">
        <f>'Notification TB_Dépist TBVIH'!J112</f>
        <v/>
      </c>
      <c r="G22" s="73" t="s">
        <v>147</v>
      </c>
      <c r="H22" s="497" t="s">
        <v>160</v>
      </c>
    </row>
    <row r="23" spans="1:8" ht="15" customHeight="1">
      <c r="A23" s="495" t="s">
        <v>161</v>
      </c>
      <c r="B23" s="536">
        <v>13.52</v>
      </c>
      <c r="C23" s="536">
        <v>13.89</v>
      </c>
      <c r="D23" s="536">
        <v>11.53</v>
      </c>
      <c r="E23" s="536">
        <v>11.79</v>
      </c>
      <c r="F23" s="536"/>
      <c r="G23" s="497"/>
      <c r="H23" s="497" t="s">
        <v>162</v>
      </c>
    </row>
    <row r="24" spans="1:8" ht="13.5" customHeight="1">
      <c r="A24" s="495" t="s">
        <v>163</v>
      </c>
      <c r="B24" s="536">
        <v>13.93</v>
      </c>
      <c r="C24" s="536">
        <v>14.46</v>
      </c>
      <c r="D24" s="536">
        <v>11.87</v>
      </c>
      <c r="E24" s="536">
        <v>11.96</v>
      </c>
      <c r="F24" s="536"/>
      <c r="G24" s="497"/>
      <c r="H24" s="497" t="s">
        <v>162</v>
      </c>
    </row>
    <row r="25" spans="1:8" ht="13.5" customHeight="1">
      <c r="A25" s="499" t="s">
        <v>164</v>
      </c>
      <c r="B25" s="498">
        <v>99.04</v>
      </c>
      <c r="C25" s="498"/>
      <c r="D25" s="498">
        <v>86.639549873279805</v>
      </c>
      <c r="E25" s="498">
        <v>83.071083738770909</v>
      </c>
      <c r="F25" s="498" t="e">
        <f>'Bilan PA _2'!#REF!</f>
        <v>#REF!</v>
      </c>
      <c r="G25" s="497" t="s">
        <v>165</v>
      </c>
      <c r="H25" s="497" t="s">
        <v>126</v>
      </c>
    </row>
    <row r="26" spans="1:8" ht="13.5" customHeight="1">
      <c r="A26" s="499" t="s">
        <v>166</v>
      </c>
      <c r="B26" s="496">
        <v>48</v>
      </c>
      <c r="C26" s="498"/>
      <c r="D26" s="496"/>
      <c r="E26" s="496"/>
      <c r="F26" s="496"/>
      <c r="G26" s="497" t="s">
        <v>167</v>
      </c>
      <c r="H26" s="497" t="s">
        <v>129</v>
      </c>
    </row>
    <row r="27" spans="1:8" ht="15" customHeight="1">
      <c r="A27" s="499" t="s">
        <v>168</v>
      </c>
      <c r="B27" s="498">
        <v>60.416997050378498</v>
      </c>
      <c r="C27" s="498">
        <v>62.003510386463503</v>
      </c>
      <c r="D27" s="498">
        <v>63.434110507369901</v>
      </c>
      <c r="E27" s="498">
        <v>63.735334743139823</v>
      </c>
      <c r="F27" s="498" t="str">
        <f>'Pop_distance '!G112</f>
        <v/>
      </c>
      <c r="G27" s="497" t="s">
        <v>134</v>
      </c>
      <c r="H27" s="497" t="s">
        <v>129</v>
      </c>
    </row>
    <row r="28" spans="1:8" ht="15" customHeight="1">
      <c r="A28" s="495" t="s">
        <v>169</v>
      </c>
      <c r="B28" s="498">
        <v>13.4479717813051</v>
      </c>
      <c r="C28" s="498">
        <v>7.3846153846153904</v>
      </c>
      <c r="D28" s="498">
        <v>11.3438045375218</v>
      </c>
      <c r="E28" s="498">
        <v>4.3554773427188742</v>
      </c>
      <c r="F28" s="504" t="str">
        <f>Rupture_DMEG!E90</f>
        <v/>
      </c>
      <c r="G28" s="497" t="s">
        <v>134</v>
      </c>
      <c r="H28" s="497" t="s">
        <v>170</v>
      </c>
    </row>
    <row r="29" spans="1:8" ht="15" customHeight="1">
      <c r="A29" s="495" t="s">
        <v>171</v>
      </c>
      <c r="B29" s="498"/>
      <c r="C29" s="498"/>
      <c r="D29" s="496"/>
      <c r="E29" s="496"/>
      <c r="F29" s="496"/>
      <c r="G29" s="497" t="s">
        <v>172</v>
      </c>
      <c r="H29" s="497" t="s">
        <v>173</v>
      </c>
    </row>
    <row r="30" spans="1:8" ht="15" customHeight="1">
      <c r="A30" s="495" t="s">
        <v>174</v>
      </c>
      <c r="B30" s="498"/>
      <c r="C30" s="498"/>
      <c r="D30" s="496"/>
      <c r="E30" s="496"/>
      <c r="F30" s="496"/>
      <c r="G30" s="497" t="s">
        <v>175</v>
      </c>
      <c r="H30" s="497" t="s">
        <v>176</v>
      </c>
    </row>
    <row r="31" spans="1:8" ht="15" customHeight="1">
      <c r="A31" s="495" t="s">
        <v>177</v>
      </c>
      <c r="B31" s="498">
        <v>78.099999999999994</v>
      </c>
      <c r="C31" s="498">
        <v>76.86</v>
      </c>
      <c r="D31" s="505">
        <v>68.613088617890199</v>
      </c>
      <c r="E31" s="504">
        <v>66.281573134423923</v>
      </c>
      <c r="F31" s="504">
        <f>+CNTS5!D13</f>
        <v>67.593366083950926</v>
      </c>
      <c r="G31" s="497" t="s">
        <v>178</v>
      </c>
      <c r="H31" s="497" t="s">
        <v>179</v>
      </c>
    </row>
    <row r="32" spans="1:8" ht="27" customHeight="1">
      <c r="A32" s="495" t="s">
        <v>180</v>
      </c>
      <c r="B32" s="498">
        <v>65.039484668436998</v>
      </c>
      <c r="C32" s="498">
        <v>68.644829841351793</v>
      </c>
      <c r="D32" s="505">
        <v>70.374576505748493</v>
      </c>
      <c r="E32" s="506">
        <v>75.265188402427199</v>
      </c>
      <c r="F32" s="506" t="str">
        <f>'Couverture CPN'!J111</f>
        <v/>
      </c>
      <c r="G32" s="497" t="s">
        <v>147</v>
      </c>
      <c r="H32" s="497" t="s">
        <v>181</v>
      </c>
    </row>
    <row r="33" spans="1:8" ht="15" customHeight="1">
      <c r="A33" s="495" t="s">
        <v>182</v>
      </c>
      <c r="B33" s="496">
        <v>62</v>
      </c>
      <c r="C33" s="496">
        <v>62</v>
      </c>
      <c r="D33" s="496">
        <v>65</v>
      </c>
      <c r="E33" s="496">
        <v>67</v>
      </c>
      <c r="F33" s="496"/>
      <c r="G33" s="497" t="s">
        <v>147</v>
      </c>
      <c r="H33" s="497" t="s">
        <v>183</v>
      </c>
    </row>
    <row r="34" spans="1:8" ht="27" customHeight="1">
      <c r="A34" s="495" t="s">
        <v>184</v>
      </c>
      <c r="B34" s="498">
        <v>95.128939828080206</v>
      </c>
      <c r="C34" s="498">
        <v>95.256410256410206</v>
      </c>
      <c r="D34" s="498">
        <v>98.265353961556499</v>
      </c>
      <c r="E34" s="498">
        <v>97.491392031480572</v>
      </c>
      <c r="F34" s="498" t="str">
        <f>'synthèse indicateurs'!F111</f>
        <v/>
      </c>
      <c r="G34" s="497" t="s">
        <v>147</v>
      </c>
      <c r="H34" s="497" t="s">
        <v>151</v>
      </c>
    </row>
    <row r="35" spans="1:8" ht="15" customHeight="1">
      <c r="A35" s="495" t="s">
        <v>185</v>
      </c>
      <c r="B35" s="496">
        <v>80.900000000000006</v>
      </c>
      <c r="C35" s="496">
        <v>81.052028092303303</v>
      </c>
      <c r="D35" s="505">
        <v>81.825481798715202</v>
      </c>
      <c r="E35" s="498">
        <v>80.621468926553675</v>
      </c>
      <c r="F35" s="498" t="str">
        <f>'Traitement TB'!J112</f>
        <v/>
      </c>
      <c r="G35" s="497" t="s">
        <v>147</v>
      </c>
      <c r="H35" s="497" t="s">
        <v>160</v>
      </c>
    </row>
    <row r="36" spans="1:8" ht="54" customHeight="1">
      <c r="A36" s="495" t="s">
        <v>186</v>
      </c>
      <c r="B36" s="496">
        <v>11.7</v>
      </c>
      <c r="C36" s="496"/>
      <c r="D36" s="496"/>
      <c r="E36" s="496"/>
      <c r="F36" s="496"/>
      <c r="G36" s="497" t="s">
        <v>187</v>
      </c>
      <c r="H36" s="497" t="s">
        <v>188</v>
      </c>
    </row>
    <row r="37" spans="1:8" ht="13.5" customHeight="1">
      <c r="A37" s="495" t="s">
        <v>189</v>
      </c>
      <c r="B37" s="496"/>
      <c r="C37" s="496"/>
      <c r="D37" s="496">
        <v>12.4</v>
      </c>
      <c r="E37" s="496">
        <v>21.9</v>
      </c>
      <c r="F37" s="496"/>
      <c r="G37" s="497" t="s">
        <v>190</v>
      </c>
      <c r="H37" s="497" t="s">
        <v>129</v>
      </c>
    </row>
    <row r="38" spans="1:8" ht="15" customHeight="1">
      <c r="A38" s="495" t="s">
        <v>191</v>
      </c>
      <c r="B38" s="498">
        <v>1.3264821060733001</v>
      </c>
      <c r="C38" s="498">
        <v>1.4938331503281299</v>
      </c>
      <c r="D38" s="498">
        <v>1.32687459957248</v>
      </c>
      <c r="E38" s="498">
        <v>1.2964268923366244</v>
      </c>
      <c r="F38" s="507" t="str">
        <f>Palu_létalité!G111</f>
        <v/>
      </c>
      <c r="G38" s="497" t="s">
        <v>147</v>
      </c>
      <c r="H38" s="497" t="s">
        <v>129</v>
      </c>
    </row>
    <row r="39" spans="1:8" ht="15" customHeight="1">
      <c r="A39" s="495" t="s">
        <v>192</v>
      </c>
      <c r="B39" s="498">
        <v>54.2</v>
      </c>
      <c r="C39" s="498">
        <v>54.093460735635396</v>
      </c>
      <c r="D39" s="498">
        <v>52.289280122650503</v>
      </c>
      <c r="E39" s="498">
        <v>49.302268349188296</v>
      </c>
      <c r="F39" s="506" t="str">
        <f>'Couverture CPN'!I111</f>
        <v/>
      </c>
      <c r="G39" s="497" t="s">
        <v>147</v>
      </c>
      <c r="H39" s="497" t="s">
        <v>129</v>
      </c>
    </row>
    <row r="40" spans="1:8" ht="15" customHeight="1">
      <c r="A40" s="495" t="s">
        <v>193</v>
      </c>
      <c r="B40" s="498">
        <v>88.4</v>
      </c>
      <c r="C40" s="498">
        <v>84.675032768697307</v>
      </c>
      <c r="D40" s="498">
        <v>82.282190322291896</v>
      </c>
      <c r="E40" s="498">
        <v>87.663537044368155</v>
      </c>
      <c r="F40" s="498" t="str">
        <f>'Couverture vaccinale2'!J111</f>
        <v/>
      </c>
      <c r="G40" s="497" t="s">
        <v>147</v>
      </c>
      <c r="H40" s="497" t="s">
        <v>129</v>
      </c>
    </row>
    <row r="41" spans="1:8" ht="15" customHeight="1">
      <c r="A41" s="495" t="s">
        <v>194</v>
      </c>
      <c r="B41" s="498">
        <v>87.4</v>
      </c>
      <c r="C41" s="498">
        <v>95.524758291184398</v>
      </c>
      <c r="D41" s="498">
        <v>91.757643420938393</v>
      </c>
      <c r="E41" s="498">
        <v>88.717326943251962</v>
      </c>
      <c r="F41" s="508" t="str">
        <f>Accouchement!H111</f>
        <v/>
      </c>
      <c r="G41" s="497" t="s">
        <v>147</v>
      </c>
      <c r="H41" s="497" t="s">
        <v>129</v>
      </c>
    </row>
    <row r="42" spans="1:8" ht="15" customHeight="1">
      <c r="A42" s="495" t="s">
        <v>195</v>
      </c>
      <c r="B42" s="498">
        <v>27.4830636166174</v>
      </c>
      <c r="C42" s="498">
        <v>23.4921664281975</v>
      </c>
      <c r="D42" s="498">
        <v>23.160586103243499</v>
      </c>
      <c r="E42" s="498">
        <v>23.777572024791279</v>
      </c>
      <c r="F42" s="506" t="str">
        <f>'UtilisatricePF '!J112</f>
        <v/>
      </c>
      <c r="G42" s="497" t="s">
        <v>147</v>
      </c>
      <c r="H42" s="497" t="s">
        <v>129</v>
      </c>
    </row>
    <row r="43" spans="1:8" ht="15" customHeight="1">
      <c r="A43" s="495" t="s">
        <v>196</v>
      </c>
      <c r="B43" s="498">
        <v>76.093975743718005</v>
      </c>
      <c r="C43" s="498">
        <v>80.260983920286904</v>
      </c>
      <c r="D43" s="498">
        <v>77.116820033583906</v>
      </c>
      <c r="E43" s="498">
        <v>82.21106564753596</v>
      </c>
      <c r="F43" s="507" t="str">
        <f>+PCIME_TETU!E111</f>
        <v/>
      </c>
      <c r="G43" s="497" t="s">
        <v>147</v>
      </c>
      <c r="H43" s="497" t="s">
        <v>129</v>
      </c>
    </row>
    <row r="44" spans="1:8" ht="15" customHeight="1">
      <c r="A44" s="495" t="s">
        <v>197</v>
      </c>
      <c r="B44" s="496">
        <v>10.5</v>
      </c>
      <c r="C44" s="498">
        <v>9.1232100746359404</v>
      </c>
      <c r="D44" s="498">
        <v>8.4742244121651709</v>
      </c>
      <c r="E44" s="498">
        <v>7.6936140059376186</v>
      </c>
      <c r="F44" s="508" t="str">
        <f>Naissances!H111</f>
        <v xml:space="preserve"> </v>
      </c>
      <c r="G44" s="495" t="s">
        <v>147</v>
      </c>
      <c r="H44" s="497" t="s">
        <v>129</v>
      </c>
    </row>
    <row r="45" spans="1:8" ht="15" customHeight="1">
      <c r="A45" s="495" t="s">
        <v>198</v>
      </c>
      <c r="B45" s="498">
        <v>89.348748539450199</v>
      </c>
      <c r="C45" s="498">
        <v>88.216336575647503</v>
      </c>
      <c r="D45" s="498">
        <v>89.707425107821393</v>
      </c>
      <c r="E45" s="498">
        <v>89.431571928654776</v>
      </c>
      <c r="F45" s="507" t="str">
        <f>'Nutrition 2'!I112</f>
        <v/>
      </c>
      <c r="G45" s="497" t="s">
        <v>147</v>
      </c>
      <c r="H45" s="497" t="s">
        <v>158</v>
      </c>
    </row>
    <row r="46" spans="1:8" ht="20.75" customHeight="1">
      <c r="A46" s="495" t="s">
        <v>199</v>
      </c>
      <c r="B46" s="496">
        <v>12.7</v>
      </c>
      <c r="C46" s="496"/>
      <c r="D46" s="496"/>
      <c r="E46" s="496"/>
      <c r="F46" s="496"/>
      <c r="G46" s="497" t="s">
        <v>200</v>
      </c>
      <c r="H46" s="497" t="s">
        <v>188</v>
      </c>
    </row>
    <row r="47" spans="1:8" ht="40.5" customHeight="1">
      <c r="A47" s="495" t="s">
        <v>201</v>
      </c>
      <c r="B47" s="496">
        <v>8.4</v>
      </c>
      <c r="C47" s="498"/>
      <c r="D47" s="496"/>
      <c r="E47" s="496"/>
      <c r="F47" s="496"/>
      <c r="G47" s="497" t="s">
        <v>200</v>
      </c>
      <c r="H47" s="497" t="s">
        <v>188</v>
      </c>
    </row>
    <row r="48" spans="1:8" ht="13.5" customHeight="1">
      <c r="A48" s="495" t="s">
        <v>202</v>
      </c>
      <c r="B48" s="498">
        <v>100.435757777623</v>
      </c>
      <c r="C48" s="498">
        <v>95.581265517452593</v>
      </c>
      <c r="D48" s="498">
        <v>94.039849566494397</v>
      </c>
      <c r="E48" s="498">
        <v>93.3156964875825</v>
      </c>
      <c r="F48" s="498" t="str">
        <f>'Couverture vaccinale1'!K111</f>
        <v/>
      </c>
      <c r="G48" s="497" t="s">
        <v>134</v>
      </c>
      <c r="H48" s="497" t="s">
        <v>129</v>
      </c>
    </row>
    <row r="49" spans="1:8" ht="15" customHeight="1">
      <c r="A49" s="495" t="s">
        <v>203</v>
      </c>
      <c r="B49" s="498">
        <v>56.4</v>
      </c>
      <c r="C49" s="496"/>
      <c r="D49" s="496"/>
      <c r="E49" s="496"/>
      <c r="F49" s="496"/>
      <c r="G49" s="497" t="s">
        <v>204</v>
      </c>
      <c r="H49" s="497" t="s">
        <v>151</v>
      </c>
    </row>
    <row r="50" spans="1:8" ht="15" customHeight="1">
      <c r="A50" s="495" t="s">
        <v>205</v>
      </c>
      <c r="B50" s="498">
        <v>23.9</v>
      </c>
      <c r="C50" s="498">
        <v>25.5</v>
      </c>
      <c r="D50" s="496">
        <v>27.2</v>
      </c>
      <c r="E50" s="496">
        <v>26.2</v>
      </c>
      <c r="F50" s="496">
        <v>26.2</v>
      </c>
      <c r="G50" s="497" t="s">
        <v>157</v>
      </c>
      <c r="H50" s="497" t="s">
        <v>158</v>
      </c>
    </row>
    <row r="51" spans="1:8" ht="15" customHeight="1">
      <c r="A51" s="495" t="s">
        <v>206</v>
      </c>
      <c r="B51" s="498"/>
      <c r="C51" s="498"/>
      <c r="D51" s="498"/>
      <c r="E51" s="498"/>
      <c r="F51" s="496"/>
      <c r="G51" s="497" t="s">
        <v>207</v>
      </c>
      <c r="H51" s="497" t="s">
        <v>208</v>
      </c>
    </row>
    <row r="52" spans="1:8" ht="15" customHeight="1">
      <c r="A52" s="495" t="s">
        <v>209</v>
      </c>
      <c r="B52" s="498">
        <v>4.4000000000000004</v>
      </c>
      <c r="C52" s="498">
        <v>0.61677143873799101</v>
      </c>
      <c r="D52" s="498">
        <v>1.2</v>
      </c>
      <c r="E52" s="498">
        <v>0.11467889908256881</v>
      </c>
      <c r="F52" s="498">
        <f>+'MPE(suite2'!K91</f>
        <v>0</v>
      </c>
      <c r="G52" s="497" t="s">
        <v>210</v>
      </c>
      <c r="H52" s="497" t="s">
        <v>183</v>
      </c>
    </row>
    <row r="53" spans="1:8" ht="13.5" customHeight="1">
      <c r="A53" s="495" t="s">
        <v>211</v>
      </c>
      <c r="B53" s="496"/>
      <c r="C53" s="496"/>
      <c r="D53" s="498"/>
      <c r="E53" s="498"/>
      <c r="F53" s="496"/>
      <c r="G53" s="497" t="s">
        <v>212</v>
      </c>
      <c r="H53" s="497" t="s">
        <v>183</v>
      </c>
    </row>
    <row r="54" spans="1:8" ht="14" customHeight="1" thickBot="1">
      <c r="A54" s="539" t="s">
        <v>213</v>
      </c>
      <c r="B54" s="36"/>
      <c r="C54" s="36">
        <v>100</v>
      </c>
      <c r="D54" s="537">
        <v>100</v>
      </c>
      <c r="E54" s="537">
        <v>100</v>
      </c>
      <c r="F54" s="36"/>
      <c r="G54" s="538" t="s">
        <v>214</v>
      </c>
      <c r="H54" s="540" t="s">
        <v>215</v>
      </c>
    </row>
  </sheetData>
  <conditionalFormatting sqref="B36">
    <cfRule type="containsBlanks" dxfId="562" priority="4">
      <formula>LEN(TRIM(B36))=0</formula>
    </cfRule>
  </conditionalFormatting>
  <conditionalFormatting sqref="B46:B47">
    <cfRule type="containsBlanks" dxfId="561" priority="5">
      <formula>LEN(TRIM(B46))=0</formula>
    </cfRule>
  </conditionalFormatting>
  <conditionalFormatting sqref="B3:F5">
    <cfRule type="containsBlanks" dxfId="560" priority="11">
      <formula>LEN(TRIM(B3))=0</formula>
    </cfRule>
  </conditionalFormatting>
  <conditionalFormatting sqref="B6:F6 B8:F10 B12:F14 B15:D15 B16:F25 B27:F35 C36 B37:F45 B48:F48 B50:F54">
    <cfRule type="containsBlanks" dxfId="559" priority="12">
      <formula>LEN(TRIM(B6))=0</formula>
    </cfRule>
  </conditionalFormatting>
  <conditionalFormatting sqref="B7:F7">
    <cfRule type="containsBlanks" dxfId="558" priority="10">
      <formula>LEN(TRIM(B7))=0</formula>
    </cfRule>
  </conditionalFormatting>
  <conditionalFormatting sqref="B11:F11">
    <cfRule type="containsBlanks" dxfId="557" priority="9">
      <formula>LEN(TRIM(B11))=0</formula>
    </cfRule>
  </conditionalFormatting>
  <conditionalFormatting sqref="B26:F26">
    <cfRule type="containsBlanks" dxfId="556" priority="3">
      <formula>LEN(TRIM(B26))=0</formula>
    </cfRule>
  </conditionalFormatting>
  <conditionalFormatting sqref="B49:F49">
    <cfRule type="containsBlanks" dxfId="555" priority="2">
      <formula>LEN(TRIM(B49))=0</formula>
    </cfRule>
  </conditionalFormatting>
  <conditionalFormatting sqref="C46:C47">
    <cfRule type="containsBlanks" dxfId="554" priority="6">
      <formula>LEN(TRIM(C46))=0</formula>
    </cfRule>
  </conditionalFormatting>
  <conditionalFormatting sqref="D18:D20">
    <cfRule type="containsBlanks" dxfId="553" priority="27">
      <formula>LEN(TRIM(D18))=0</formula>
    </cfRule>
  </conditionalFormatting>
  <conditionalFormatting sqref="D37:D44">
    <cfRule type="containsBlanks" dxfId="552" priority="24">
      <formula>LEN(TRIM(D37))=0</formula>
    </cfRule>
  </conditionalFormatting>
  <conditionalFormatting sqref="D48">
    <cfRule type="containsBlanks" dxfId="551" priority="23">
      <formula>LEN(TRIM(D48))=0</formula>
    </cfRule>
  </conditionalFormatting>
  <conditionalFormatting sqref="D51">
    <cfRule type="containsBlanks" dxfId="550" priority="18">
      <formula>LEN(TRIM(D51))=0</formula>
    </cfRule>
  </conditionalFormatting>
  <conditionalFormatting sqref="D53">
    <cfRule type="containsBlanks" dxfId="549" priority="16">
      <formula>LEN(TRIM(D53))=0</formula>
    </cfRule>
  </conditionalFormatting>
  <conditionalFormatting sqref="D25:F25">
    <cfRule type="containsBlanks" dxfId="548" priority="38">
      <formula>LEN(TRIM(D25))=0</formula>
    </cfRule>
  </conditionalFormatting>
  <conditionalFormatting sqref="D36:F36">
    <cfRule type="containsBlanks" dxfId="547" priority="8">
      <formula>LEN(TRIM(D36))=0</formula>
    </cfRule>
  </conditionalFormatting>
  <conditionalFormatting sqref="D46:F47">
    <cfRule type="containsBlanks" dxfId="546" priority="7">
      <formula>LEN(TRIM(D46))=0</formula>
    </cfRule>
  </conditionalFormatting>
  <conditionalFormatting sqref="D50:F50">
    <cfRule type="containsBlanks" dxfId="545" priority="29">
      <formula>LEN(TRIM(D50))=0</formula>
    </cfRule>
  </conditionalFormatting>
  <conditionalFormatting sqref="E15:F15">
    <cfRule type="containsBlanks" dxfId="544" priority="1">
      <formula>LEN(TRIM(E15))=0</formula>
    </cfRule>
  </conditionalFormatting>
  <conditionalFormatting sqref="E51:F51">
    <cfRule type="containsBlanks" dxfId="543" priority="19">
      <formula>LEN(TRIM(E51))=0</formula>
    </cfRule>
  </conditionalFormatting>
  <conditionalFormatting sqref="E53:F53">
    <cfRule type="containsBlanks" dxfId="542" priority="17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71"/>
  <sheetViews>
    <sheetView view="pageBreakPreview" zoomScale="90" zoomScaleNormal="100" zoomScaleSheetLayoutView="90" workbookViewId="0">
      <pane ySplit="2" topLeftCell="A29" activePane="bottomLeft" state="frozen"/>
      <selection activeCell="O97" sqref="O97"/>
      <selection pane="bottomLeft" activeCell="F18" sqref="F18"/>
    </sheetView>
  </sheetViews>
  <sheetFormatPr baseColWidth="10" defaultColWidth="14.3984375" defaultRowHeight="15" customHeight="1"/>
  <cols>
    <col min="1" max="1" width="85.796875" style="310" customWidth="1"/>
    <col min="2" max="6" width="13.53125" style="310" customWidth="1"/>
    <col min="7" max="16" width="10.796875" style="310" customWidth="1"/>
    <col min="17" max="18" width="14.3984375" style="310" customWidth="1"/>
    <col min="19" max="16384" width="14.3984375" style="310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11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12" t="s">
        <v>217</v>
      </c>
      <c r="B3" s="302"/>
      <c r="C3" s="302"/>
      <c r="D3" s="302"/>
      <c r="E3" s="302"/>
      <c r="F3" s="302"/>
      <c r="G3" s="311"/>
      <c r="H3" s="311"/>
      <c r="I3" s="311"/>
      <c r="J3" s="311"/>
      <c r="K3" s="311"/>
      <c r="L3" s="311"/>
      <c r="M3" s="311"/>
      <c r="N3" s="311"/>
      <c r="O3" s="311"/>
      <c r="P3" s="311"/>
    </row>
    <row r="4" spans="1:16" ht="15" customHeight="1">
      <c r="A4" s="541" t="s">
        <v>218</v>
      </c>
      <c r="B4" s="542">
        <v>21500559</v>
      </c>
      <c r="C4" s="542">
        <v>22184452</v>
      </c>
      <c r="D4" s="542">
        <v>22882385</v>
      </c>
      <c r="E4" s="542">
        <v>23592836</v>
      </c>
      <c r="F4" s="542">
        <f>Population!F111</f>
        <v>0</v>
      </c>
    </row>
    <row r="5" spans="1:16" ht="15" customHeight="1">
      <c r="A5" s="541" t="s">
        <v>219</v>
      </c>
      <c r="B5" s="542">
        <v>3933981</v>
      </c>
      <c r="C5" s="542">
        <v>4017780</v>
      </c>
      <c r="D5" s="542">
        <v>4090130</v>
      </c>
      <c r="E5" s="542">
        <v>4154120</v>
      </c>
      <c r="F5" s="542">
        <f>Population!C111</f>
        <v>0</v>
      </c>
    </row>
    <row r="6" spans="1:16" ht="15" customHeight="1">
      <c r="A6" s="512" t="s">
        <v>220</v>
      </c>
      <c r="B6" s="302"/>
      <c r="C6" s="302"/>
      <c r="D6" s="302"/>
      <c r="E6" s="302"/>
      <c r="F6" s="302"/>
      <c r="G6" s="311"/>
      <c r="H6" s="311"/>
      <c r="I6" s="311"/>
      <c r="J6" s="311"/>
      <c r="K6" s="311"/>
      <c r="L6" s="311"/>
      <c r="M6" s="311"/>
      <c r="N6" s="311"/>
      <c r="O6" s="311"/>
      <c r="P6" s="311"/>
    </row>
    <row r="7" spans="1:16" ht="15" customHeight="1">
      <c r="A7" s="541" t="s">
        <v>221</v>
      </c>
      <c r="B7" s="543">
        <v>6</v>
      </c>
      <c r="C7" s="543">
        <v>6</v>
      </c>
      <c r="D7" s="543">
        <v>6</v>
      </c>
      <c r="E7" s="543">
        <v>6</v>
      </c>
      <c r="F7" s="543">
        <f>Infrast_publique!C90</f>
        <v>0</v>
      </c>
    </row>
    <row r="8" spans="1:16" ht="15" customHeight="1">
      <c r="A8" s="541" t="s">
        <v>222</v>
      </c>
      <c r="B8" s="543">
        <v>9</v>
      </c>
      <c r="C8" s="543">
        <v>9</v>
      </c>
      <c r="D8" s="543">
        <v>9</v>
      </c>
      <c r="E8" s="543">
        <v>10</v>
      </c>
      <c r="F8" s="543">
        <f>Infrast_publique!D90</f>
        <v>0</v>
      </c>
    </row>
    <row r="9" spans="1:16" ht="15" customHeight="1">
      <c r="A9" s="541" t="s">
        <v>223</v>
      </c>
      <c r="B9" s="543">
        <v>46</v>
      </c>
      <c r="C9" s="543">
        <v>46</v>
      </c>
      <c r="D9" s="543">
        <v>46</v>
      </c>
      <c r="E9" s="543">
        <v>46</v>
      </c>
      <c r="F9" s="543">
        <f>Infrast_publique!E90</f>
        <v>0</v>
      </c>
    </row>
    <row r="10" spans="1:16" ht="15" customHeight="1">
      <c r="A10" s="541" t="s">
        <v>224</v>
      </c>
      <c r="B10" s="543">
        <v>83</v>
      </c>
      <c r="C10" s="543">
        <v>99</v>
      </c>
      <c r="D10" s="543">
        <v>116</v>
      </c>
      <c r="E10" s="543">
        <v>144</v>
      </c>
      <c r="F10" s="543">
        <f>Infrast_publique!F90</f>
        <v>0</v>
      </c>
    </row>
    <row r="11" spans="1:16" ht="15" customHeight="1">
      <c r="A11" s="541" t="s">
        <v>225</v>
      </c>
      <c r="B11" s="543">
        <v>2126</v>
      </c>
      <c r="C11" s="543">
        <v>2207</v>
      </c>
      <c r="D11" s="543">
        <v>2233</v>
      </c>
      <c r="E11" s="543">
        <v>2266</v>
      </c>
      <c r="F11" s="543">
        <f>Infrast_publique!G90</f>
        <v>0</v>
      </c>
    </row>
    <row r="12" spans="1:16" ht="15" customHeight="1">
      <c r="A12" s="541" t="s">
        <v>226</v>
      </c>
      <c r="B12" s="543">
        <v>87</v>
      </c>
      <c r="C12" s="543">
        <v>51</v>
      </c>
      <c r="D12" s="543">
        <v>49</v>
      </c>
      <c r="E12" s="543">
        <v>46</v>
      </c>
      <c r="F12" s="543">
        <f>Infrast_publique!H90</f>
        <v>0</v>
      </c>
    </row>
    <row r="13" spans="1:16" ht="15" customHeight="1">
      <c r="A13" s="541" t="s">
        <v>227</v>
      </c>
      <c r="B13" s="543">
        <v>8</v>
      </c>
      <c r="C13" s="543">
        <v>4</v>
      </c>
      <c r="D13" s="543">
        <v>4</v>
      </c>
      <c r="E13" s="543">
        <v>3</v>
      </c>
      <c r="F13" s="543">
        <f>Infrast_publique!I90</f>
        <v>0</v>
      </c>
    </row>
    <row r="14" spans="1:16" ht="15" customHeight="1">
      <c r="A14" s="541" t="s">
        <v>228</v>
      </c>
      <c r="B14" s="543">
        <v>201</v>
      </c>
      <c r="C14" s="543">
        <v>234</v>
      </c>
      <c r="D14" s="543">
        <v>213</v>
      </c>
      <c r="E14" s="543">
        <v>211</v>
      </c>
      <c r="F14" s="543">
        <f>Infrast_publique!J90</f>
        <v>0</v>
      </c>
    </row>
    <row r="15" spans="1:16" ht="15" customHeight="1">
      <c r="A15" s="541" t="s">
        <v>229</v>
      </c>
      <c r="B15" s="553">
        <v>10113.150987770499</v>
      </c>
      <c r="C15" s="553">
        <v>9396.2100804743695</v>
      </c>
      <c r="D15" s="553">
        <v>9526.3884263114105</v>
      </c>
      <c r="E15" s="553">
        <v>9594.4839365595763</v>
      </c>
      <c r="F15" s="544" t="e">
        <f>+Ratio_hbt_Csps!E90</f>
        <v>#DIV/0!</v>
      </c>
    </row>
    <row r="16" spans="1:16" ht="15" customHeight="1">
      <c r="A16" s="541" t="s">
        <v>230</v>
      </c>
      <c r="B16" s="545">
        <v>6.1424756472566404</v>
      </c>
      <c r="C16" s="545">
        <v>6.0678758600239098</v>
      </c>
      <c r="D16" s="545">
        <v>6.01586634831492</v>
      </c>
      <c r="E16" s="545">
        <v>5.9457331851744977</v>
      </c>
      <c r="F16" s="545" t="e">
        <f>+RMAT!E90</f>
        <v>#DIV/0!</v>
      </c>
      <c r="H16" s="302"/>
    </row>
    <row r="17" spans="1:6" ht="17" customHeight="1">
      <c r="A17" s="541" t="s">
        <v>231</v>
      </c>
      <c r="B17" s="545">
        <v>89.228598306679203</v>
      </c>
      <c r="C17" s="545">
        <v>89.669234254644294</v>
      </c>
      <c r="D17" s="545">
        <v>72.458575906851806</v>
      </c>
      <c r="E17" s="545">
        <v>57.105030891438659</v>
      </c>
      <c r="F17" s="545" t="str">
        <f>+Norme_personnel!E86</f>
        <v/>
      </c>
    </row>
    <row r="18" spans="1:6" ht="15" customHeight="1">
      <c r="A18" s="541" t="s">
        <v>232</v>
      </c>
      <c r="B18" s="545">
        <v>39.6</v>
      </c>
      <c r="C18" s="545">
        <v>37.996489613536497</v>
      </c>
      <c r="D18" s="545">
        <v>36.565890211507003</v>
      </c>
      <c r="E18" s="545">
        <v>36.264661018285381</v>
      </c>
      <c r="F18" s="545" t="e">
        <f>+'Pop_distance '!H112+'Pop_distance '!I112</f>
        <v>#VALUE!</v>
      </c>
    </row>
    <row r="19" spans="1:6" ht="15" customHeight="1">
      <c r="A19" s="512" t="s">
        <v>233</v>
      </c>
      <c r="B19" s="302"/>
      <c r="C19" s="302"/>
      <c r="D19" s="302"/>
      <c r="E19" s="302"/>
      <c r="F19" s="302"/>
    </row>
    <row r="20" spans="1:6" ht="15" customHeight="1">
      <c r="A20" s="541" t="s">
        <v>234</v>
      </c>
      <c r="B20" s="543">
        <v>208</v>
      </c>
      <c r="C20" s="543">
        <v>243</v>
      </c>
      <c r="D20" s="543">
        <v>318</v>
      </c>
      <c r="E20" s="543">
        <v>397</v>
      </c>
      <c r="F20" s="543">
        <f>SUM(Infrastructure_privées1!C91:H91)</f>
        <v>0</v>
      </c>
    </row>
    <row r="21" spans="1:6" ht="15" customHeight="1">
      <c r="A21" s="541" t="s">
        <v>235</v>
      </c>
      <c r="B21" s="543">
        <v>530</v>
      </c>
      <c r="C21" s="543">
        <v>617</v>
      </c>
      <c r="D21" s="543">
        <v>784</v>
      </c>
      <c r="E21" s="543">
        <v>792</v>
      </c>
      <c r="F21" s="543">
        <f>Infrastructure_privées2!H91-SUM(Infrastructure_privées1!C91:H91)</f>
        <v>0</v>
      </c>
    </row>
    <row r="22" spans="1:6" ht="15" customHeight="1">
      <c r="A22" s="541" t="s">
        <v>236</v>
      </c>
      <c r="B22" s="546">
        <v>240</v>
      </c>
      <c r="C22" s="546">
        <v>311</v>
      </c>
      <c r="D22" s="546">
        <v>313</v>
      </c>
      <c r="E22" s="546">
        <v>332</v>
      </c>
      <c r="F22" s="546">
        <f>Infrastructure_privées2!I91</f>
        <v>0</v>
      </c>
    </row>
    <row r="23" spans="1:6" ht="15" customHeight="1">
      <c r="A23" s="541" t="s">
        <v>237</v>
      </c>
      <c r="B23" s="543">
        <v>668</v>
      </c>
      <c r="C23" s="543">
        <v>812</v>
      </c>
      <c r="D23" s="543">
        <v>830</v>
      </c>
      <c r="E23" s="543">
        <v>874</v>
      </c>
      <c r="F23" s="543">
        <f>Infrastructure_privées2!J91</f>
        <v>0</v>
      </c>
    </row>
    <row r="24" spans="1:6" ht="15" customHeight="1">
      <c r="A24" s="541" t="s">
        <v>238</v>
      </c>
      <c r="B24" s="545">
        <v>5.4911380156402698</v>
      </c>
      <c r="C24" s="545">
        <v>5.3518672565785002</v>
      </c>
      <c r="D24" s="545">
        <v>5.2276059807297903</v>
      </c>
      <c r="E24" s="545">
        <v>5.0796545127647121</v>
      </c>
      <c r="F24" s="545" t="e">
        <f>RMAT!G90</f>
        <v>#DIV/0!</v>
      </c>
    </row>
    <row r="25" spans="1:6" ht="15" customHeight="1">
      <c r="A25" s="512" t="s">
        <v>239</v>
      </c>
      <c r="B25" s="302"/>
      <c r="C25" s="302"/>
      <c r="D25" s="302"/>
      <c r="E25" s="302"/>
      <c r="F25" s="302"/>
    </row>
    <row r="26" spans="1:6" ht="15" customHeight="1">
      <c r="A26" s="541" t="s">
        <v>240</v>
      </c>
      <c r="B26" s="547">
        <v>266080.48754300002</v>
      </c>
      <c r="C26" s="547">
        <v>301755.92300000001</v>
      </c>
      <c r="D26" s="544">
        <v>266747.69500000001</v>
      </c>
      <c r="E26" s="544">
        <v>336392.766</v>
      </c>
      <c r="F26" s="544"/>
    </row>
    <row r="27" spans="1:6" ht="15" customHeight="1">
      <c r="A27" s="541" t="s">
        <v>241</v>
      </c>
      <c r="B27" s="548">
        <v>13.52</v>
      </c>
      <c r="C27" s="548">
        <v>13.89</v>
      </c>
      <c r="D27" s="548">
        <v>11.53</v>
      </c>
      <c r="E27" s="548">
        <v>11.79</v>
      </c>
      <c r="F27" s="536"/>
    </row>
    <row r="28" spans="1:6" ht="15" customHeight="1">
      <c r="A28" s="541" t="s">
        <v>242</v>
      </c>
      <c r="B28" s="548">
        <v>13.93</v>
      </c>
      <c r="C28" s="548">
        <v>14.46</v>
      </c>
      <c r="D28" s="548">
        <v>11.87</v>
      </c>
      <c r="E28" s="548">
        <v>11.96</v>
      </c>
      <c r="F28" s="536"/>
    </row>
    <row r="29" spans="1:6" ht="15" customHeight="1">
      <c r="A29" s="541" t="s">
        <v>243</v>
      </c>
      <c r="B29" s="549">
        <v>99.04</v>
      </c>
      <c r="C29" s="549">
        <v>93.73</v>
      </c>
      <c r="D29" s="550">
        <v>98.6</v>
      </c>
      <c r="E29" s="550"/>
      <c r="F29" s="498"/>
    </row>
    <row r="30" spans="1:6" ht="15" customHeight="1">
      <c r="A30" s="541" t="s">
        <v>244</v>
      </c>
      <c r="B30" s="551">
        <v>98.71</v>
      </c>
      <c r="C30" s="551">
        <v>93.26</v>
      </c>
      <c r="D30" s="231">
        <v>99.36</v>
      </c>
      <c r="E30" s="231">
        <v>83.071083738770909</v>
      </c>
      <c r="F30" s="498" t="e">
        <f>+'Bilan PA _2'!#REF!</f>
        <v>#REF!</v>
      </c>
    </row>
    <row r="31" spans="1:6" ht="15" customHeight="1">
      <c r="A31" s="512" t="s">
        <v>35</v>
      </c>
      <c r="B31" s="302"/>
      <c r="C31" s="302"/>
      <c r="D31" s="302"/>
      <c r="E31" s="302"/>
      <c r="F31" s="302"/>
    </row>
    <row r="32" spans="1:6" ht="15" customHeight="1">
      <c r="A32" s="541" t="s">
        <v>245</v>
      </c>
      <c r="B32" s="552">
        <v>2226</v>
      </c>
      <c r="C32" s="552">
        <v>2319</v>
      </c>
      <c r="D32" s="553">
        <v>2318</v>
      </c>
      <c r="E32" s="553">
        <v>2518</v>
      </c>
      <c r="F32" s="553">
        <f>'Evolution Effectif personnel'!F3</f>
        <v>2812</v>
      </c>
    </row>
    <row r="33" spans="1:6" ht="15" customHeight="1">
      <c r="A33" s="541" t="s">
        <v>246</v>
      </c>
      <c r="B33" s="552">
        <v>45</v>
      </c>
      <c r="C33" s="552">
        <v>57</v>
      </c>
      <c r="D33" s="553">
        <v>55</v>
      </c>
      <c r="E33" s="553">
        <v>46</v>
      </c>
      <c r="F33" s="553">
        <f>'Effectif par niveau'!H5</f>
        <v>40</v>
      </c>
    </row>
    <row r="34" spans="1:6" ht="15" customHeight="1">
      <c r="A34" s="541" t="s">
        <v>247</v>
      </c>
      <c r="B34" s="552">
        <v>329</v>
      </c>
      <c r="C34" s="552">
        <v>337</v>
      </c>
      <c r="D34" s="553">
        <v>317</v>
      </c>
      <c r="E34" s="553">
        <v>376</v>
      </c>
      <c r="F34" s="553">
        <f>'Effectif par niveau'!H6</f>
        <v>379</v>
      </c>
    </row>
    <row r="35" spans="1:6" ht="15" customHeight="1">
      <c r="A35" s="541" t="s">
        <v>248</v>
      </c>
      <c r="B35" s="552">
        <v>2953</v>
      </c>
      <c r="C35" s="552">
        <v>3193</v>
      </c>
      <c r="D35" s="553">
        <v>3292</v>
      </c>
      <c r="E35" s="553">
        <v>2886</v>
      </c>
      <c r="F35" s="553">
        <f>'Effectif par niveau'!H7</f>
        <v>3080</v>
      </c>
    </row>
    <row r="36" spans="1:6" ht="15" customHeight="1">
      <c r="A36" s="856" t="s">
        <v>752</v>
      </c>
      <c r="B36" s="552"/>
      <c r="C36" s="552"/>
      <c r="D36" s="553"/>
      <c r="E36" s="553"/>
      <c r="F36" s="553">
        <f>'Effectif par niveau'!H8</f>
        <v>4644</v>
      </c>
    </row>
    <row r="37" spans="1:6" ht="15" customHeight="1">
      <c r="A37" s="856" t="s">
        <v>2955</v>
      </c>
      <c r="B37" s="552"/>
      <c r="C37" s="552"/>
      <c r="D37" s="553"/>
      <c r="E37" s="553"/>
      <c r="F37" s="553">
        <f>'Effectif par niveau'!H9</f>
        <v>3006</v>
      </c>
    </row>
    <row r="38" spans="1:6" ht="15" customHeight="1">
      <c r="A38" s="541" t="s">
        <v>249</v>
      </c>
      <c r="B38" s="552">
        <v>7661</v>
      </c>
      <c r="C38" s="552">
        <v>7827</v>
      </c>
      <c r="D38" s="553">
        <v>7592</v>
      </c>
      <c r="E38" s="553">
        <v>6092</v>
      </c>
      <c r="F38" s="553">
        <f>'Effectif par niveau'!H10</f>
        <v>4037</v>
      </c>
    </row>
    <row r="39" spans="1:6" ht="15" customHeight="1">
      <c r="A39" s="541" t="s">
        <v>251</v>
      </c>
      <c r="B39" s="552">
        <v>4847</v>
      </c>
      <c r="C39" s="552">
        <v>5086</v>
      </c>
      <c r="D39" s="553">
        <v>4970</v>
      </c>
      <c r="E39" s="553">
        <v>3957</v>
      </c>
      <c r="F39" s="553">
        <f>'Effectif par niveau'!H11</f>
        <v>3041</v>
      </c>
    </row>
    <row r="40" spans="1:6" ht="15" customHeight="1">
      <c r="A40" s="541" t="s">
        <v>250</v>
      </c>
      <c r="B40" s="552">
        <v>1604</v>
      </c>
      <c r="C40" s="552">
        <v>1483</v>
      </c>
      <c r="D40" s="553">
        <v>1325</v>
      </c>
      <c r="E40" s="553">
        <v>716</v>
      </c>
      <c r="F40" s="553">
        <f>'Effectif par niveau'!H12</f>
        <v>690</v>
      </c>
    </row>
    <row r="41" spans="1:6" ht="15" customHeight="1">
      <c r="A41" s="541" t="s">
        <v>252</v>
      </c>
      <c r="B41" s="552">
        <v>2935</v>
      </c>
      <c r="C41" s="552">
        <v>2887</v>
      </c>
      <c r="D41" s="553">
        <v>2313</v>
      </c>
      <c r="E41" s="553">
        <v>1189</v>
      </c>
      <c r="F41" s="553">
        <f>'Effectif par niveau'!H19</f>
        <v>1021</v>
      </c>
    </row>
    <row r="42" spans="1:6" ht="15" customHeight="1">
      <c r="A42" s="310" t="s">
        <v>253</v>
      </c>
      <c r="B42" s="552">
        <v>17648</v>
      </c>
      <c r="C42" s="552">
        <v>24958</v>
      </c>
      <c r="D42" s="553">
        <v>16785</v>
      </c>
      <c r="E42" s="553">
        <v>15255</v>
      </c>
      <c r="F42" s="553">
        <f>'Situation ASBC'!G91</f>
        <v>0</v>
      </c>
    </row>
    <row r="43" spans="1:6" ht="15" customHeight="1">
      <c r="A43" s="310" t="s">
        <v>839</v>
      </c>
      <c r="B43" s="552">
        <v>9658.8315363881393</v>
      </c>
      <c r="C43" s="552">
        <v>9271.4786545924962</v>
      </c>
      <c r="D43" s="553">
        <v>9871.6069887834292</v>
      </c>
      <c r="E43" s="553">
        <v>9369.67275615568</v>
      </c>
      <c r="F43" s="553">
        <f>'Evolution Effectif personnel'!F13</f>
        <v>0</v>
      </c>
    </row>
    <row r="44" spans="1:6" ht="15" customHeight="1">
      <c r="A44" s="310" t="s">
        <v>840</v>
      </c>
      <c r="B44" s="552">
        <v>65351.243161094222</v>
      </c>
      <c r="C44" s="552">
        <v>63799.878338278933</v>
      </c>
      <c r="D44" s="553">
        <v>72184.179810725502</v>
      </c>
      <c r="E44" s="553">
        <v>62746.904255319147</v>
      </c>
      <c r="F44" s="553">
        <f>'Evolution Effectif personnel'!F14</f>
        <v>0</v>
      </c>
    </row>
    <row r="45" spans="1:6" ht="15" customHeight="1">
      <c r="A45" s="310" t="s">
        <v>2956</v>
      </c>
      <c r="B45" s="552">
        <v>2806.4951050776663</v>
      </c>
      <c r="C45" s="552">
        <v>2746.9731697968568</v>
      </c>
      <c r="D45" s="553">
        <v>3014.01277660695</v>
      </c>
      <c r="E45" s="553">
        <v>2832.2732292917167</v>
      </c>
      <c r="F45" s="553">
        <f>'Evolution Effectif personnel'!F15</f>
        <v>0</v>
      </c>
    </row>
    <row r="46" spans="1:6" ht="15" customHeight="1">
      <c r="A46" s="310" t="s">
        <v>2957</v>
      </c>
      <c r="B46" s="552">
        <v>2320.6215866162979</v>
      </c>
      <c r="C46" s="552">
        <v>2309.4048335123525</v>
      </c>
      <c r="D46" s="553">
        <v>2566.1528540989102</v>
      </c>
      <c r="E46" s="553">
        <v>2608.0959540128233</v>
      </c>
      <c r="F46" s="553">
        <f>'Evolution Effectif personnel'!F16</f>
        <v>0</v>
      </c>
    </row>
    <row r="47" spans="1:6" ht="15" customHeight="1">
      <c r="A47" s="310" t="s">
        <v>2959</v>
      </c>
      <c r="B47" s="552">
        <v>4435.8487724365586</v>
      </c>
      <c r="C47" s="552">
        <v>4227.4005112072355</v>
      </c>
      <c r="D47" s="553">
        <v>4604.1016096579497</v>
      </c>
      <c r="E47" s="553">
        <v>4214.5116112897467</v>
      </c>
      <c r="F47" s="553">
        <f>'Evolution Effectif personnel'!F17</f>
        <v>0</v>
      </c>
    </row>
    <row r="48" spans="1:6" ht="15" customHeight="1">
      <c r="A48" s="512" t="s">
        <v>254</v>
      </c>
      <c r="B48" s="302"/>
      <c r="C48" s="302"/>
      <c r="D48" s="302"/>
      <c r="E48" s="302"/>
      <c r="F48" s="302"/>
    </row>
    <row r="49" spans="1:6" ht="15" customHeight="1">
      <c r="A49" s="541" t="s">
        <v>255</v>
      </c>
      <c r="B49" s="545">
        <v>89.444208138380802</v>
      </c>
      <c r="C49" s="545">
        <v>91.025823602012693</v>
      </c>
      <c r="D49" s="545">
        <v>91.765906771010506</v>
      </c>
      <c r="E49" s="545">
        <v>94.496311424165384</v>
      </c>
      <c r="F49" s="545">
        <f>ComplétudeCorrige!K112</f>
        <v>0</v>
      </c>
    </row>
    <row r="50" spans="1:6" ht="15" customHeight="1">
      <c r="A50" s="541" t="s">
        <v>256</v>
      </c>
      <c r="B50" s="545">
        <v>94.921756993535098</v>
      </c>
      <c r="C50" s="545">
        <v>98.109611298587694</v>
      </c>
      <c r="D50" s="545">
        <v>98.374821363288902</v>
      </c>
      <c r="E50" s="545">
        <v>97.889628710077872</v>
      </c>
      <c r="F50" s="545">
        <f>ComplétudeCorrige!E112</f>
        <v>0</v>
      </c>
    </row>
    <row r="51" spans="1:6" ht="15" customHeight="1">
      <c r="A51" s="541" t="s">
        <v>257</v>
      </c>
      <c r="B51" s="554">
        <v>69.7699652777778</v>
      </c>
      <c r="C51" s="554">
        <v>68.641390205371195</v>
      </c>
      <c r="D51" s="555">
        <v>72.618835677407901</v>
      </c>
      <c r="E51" s="555">
        <v>84.906713442832086</v>
      </c>
      <c r="F51" s="555">
        <f>ComplétudeCorrige!H112</f>
        <v>0</v>
      </c>
    </row>
    <row r="52" spans="1:6" ht="15" customHeight="1">
      <c r="A52" s="512" t="s">
        <v>258</v>
      </c>
      <c r="B52" s="302"/>
      <c r="C52" s="302"/>
      <c r="D52" s="302"/>
      <c r="E52" s="302"/>
      <c r="F52" s="302"/>
    </row>
    <row r="53" spans="1:6" ht="15" customHeight="1">
      <c r="A53" s="541" t="s">
        <v>259</v>
      </c>
      <c r="B53" s="555">
        <v>13.4479717813051</v>
      </c>
      <c r="C53" s="555">
        <v>7.3846153846153904</v>
      </c>
      <c r="D53" s="555">
        <v>11.3438045375218</v>
      </c>
      <c r="E53" s="555">
        <v>4.3554773427188742</v>
      </c>
      <c r="F53" s="555" t="str">
        <f>Rupture_DMEG!E90</f>
        <v/>
      </c>
    </row>
    <row r="54" spans="1:6" ht="15" customHeight="1">
      <c r="A54" s="512" t="s">
        <v>260</v>
      </c>
      <c r="B54" s="302"/>
      <c r="C54" s="302"/>
      <c r="D54" s="302"/>
      <c r="E54" s="302"/>
      <c r="F54" s="302"/>
    </row>
    <row r="55" spans="1:6" ht="15" customHeight="1">
      <c r="A55" s="541" t="s">
        <v>261</v>
      </c>
      <c r="B55" s="556">
        <v>1.2</v>
      </c>
      <c r="C55" s="556">
        <v>1.1534923197561999</v>
      </c>
      <c r="D55" s="556">
        <v>1.1200216236200899</v>
      </c>
      <c r="E55" s="556">
        <v>1.1260812816229469</v>
      </c>
      <c r="F55" s="556" t="str">
        <f>'Nb_nouveau contact'!D111</f>
        <v/>
      </c>
    </row>
    <row r="56" spans="1:6" ht="15" customHeight="1">
      <c r="A56" s="541" t="s">
        <v>262</v>
      </c>
      <c r="B56" s="555">
        <v>2.5716174023209599</v>
      </c>
      <c r="C56" s="555">
        <v>2.2687907252263702</v>
      </c>
      <c r="D56" s="555">
        <v>2.1513915205629202</v>
      </c>
      <c r="E56" s="555">
        <v>2.0749458369040856</v>
      </c>
      <c r="F56" s="555" t="str">
        <f>'Nb_nouveau contact'!E111</f>
        <v/>
      </c>
    </row>
    <row r="57" spans="1:6" ht="15" customHeight="1">
      <c r="A57" s="541" t="s">
        <v>196</v>
      </c>
      <c r="B57" s="557">
        <v>76.093975743718005</v>
      </c>
      <c r="C57" s="557">
        <v>80.260983920286904</v>
      </c>
      <c r="D57" s="558">
        <v>77.116820033583906</v>
      </c>
      <c r="E57" s="558">
        <v>82.21106564753596</v>
      </c>
      <c r="F57" s="558" t="str">
        <f>PCIME_TETU!E111</f>
        <v/>
      </c>
    </row>
    <row r="58" spans="1:6" ht="15" customHeight="1">
      <c r="A58" s="541" t="s">
        <v>263</v>
      </c>
      <c r="B58" s="545">
        <v>64.509815523684296</v>
      </c>
      <c r="C58" s="545">
        <v>64.761833745282004</v>
      </c>
      <c r="D58" s="545">
        <v>64.596181421510394</v>
      </c>
      <c r="E58" s="545">
        <v>68.169748829528714</v>
      </c>
      <c r="F58" s="545" t="str">
        <f>'Sortie Hospi'!J111</f>
        <v/>
      </c>
    </row>
    <row r="59" spans="1:6" ht="15" customHeight="1">
      <c r="A59" s="541" t="s">
        <v>264</v>
      </c>
      <c r="B59" s="545">
        <v>56.501157795432803</v>
      </c>
      <c r="C59" s="545">
        <v>85.269194010831498</v>
      </c>
      <c r="D59" s="545">
        <v>62.1658894520193</v>
      </c>
      <c r="E59" s="545">
        <v>35.03770279299335</v>
      </c>
      <c r="F59" s="545" t="str">
        <f>'Occupation lit'!G112</f>
        <v/>
      </c>
    </row>
    <row r="60" spans="1:6" ht="15" customHeight="1">
      <c r="A60" s="541" t="s">
        <v>265</v>
      </c>
      <c r="B60" s="545">
        <v>3.37</v>
      </c>
      <c r="C60" s="545">
        <v>3.5808300234887498</v>
      </c>
      <c r="D60" s="545">
        <v>3.5957849368706101</v>
      </c>
      <c r="E60" s="545">
        <v>2.4369614007435452</v>
      </c>
      <c r="F60" s="545" t="str">
        <f>'Occupation lit'!H112</f>
        <v/>
      </c>
    </row>
    <row r="61" spans="1:6" ht="15" customHeight="1">
      <c r="A61" s="541" t="s">
        <v>266</v>
      </c>
      <c r="B61" s="545">
        <v>61.1</v>
      </c>
      <c r="C61" s="545">
        <v>86.916317194052596</v>
      </c>
      <c r="D61" s="545">
        <v>63.103189007000303</v>
      </c>
      <c r="E61" s="545">
        <v>52.47830973252416</v>
      </c>
      <c r="F61" s="545" t="str">
        <f>'Occupation lit'!I112</f>
        <v/>
      </c>
    </row>
    <row r="62" spans="1:6" ht="15" customHeight="1">
      <c r="A62" s="541" t="s">
        <v>267</v>
      </c>
      <c r="B62" s="545">
        <v>14.8</v>
      </c>
      <c r="C62" s="545">
        <v>17.750425171975898</v>
      </c>
      <c r="D62" s="545">
        <v>19.015984366801799</v>
      </c>
      <c r="E62" s="545">
        <v>22.577885205647636</v>
      </c>
      <c r="F62" s="545" t="str">
        <f>'Réf_Evac_cont ref_1er échelon'!E90</f>
        <v/>
      </c>
    </row>
    <row r="63" spans="1:6" ht="15" customHeight="1">
      <c r="A63" s="512" t="s">
        <v>268</v>
      </c>
      <c r="B63" s="302"/>
      <c r="C63" s="302"/>
      <c r="D63" s="302"/>
      <c r="E63" s="302"/>
      <c r="F63" s="302"/>
    </row>
    <row r="64" spans="1:6" ht="15" customHeight="1">
      <c r="A64" s="541" t="s">
        <v>269</v>
      </c>
      <c r="B64" s="545">
        <v>96.3</v>
      </c>
      <c r="C64" s="545">
        <v>94.045676998368705</v>
      </c>
      <c r="D64" s="545">
        <v>87.736463936550294</v>
      </c>
      <c r="E64" s="545">
        <v>87.428314578877206</v>
      </c>
      <c r="F64" s="545">
        <f>'Complétude TLOH_Publique '!F90</f>
        <v>88.702662314680097</v>
      </c>
    </row>
    <row r="65" spans="1:7" ht="15" customHeight="1">
      <c r="A65" s="541" t="s">
        <v>270</v>
      </c>
      <c r="B65" s="545">
        <v>65.8</v>
      </c>
      <c r="C65" s="545">
        <v>60.227417912354703</v>
      </c>
      <c r="D65" s="545">
        <v>71.012896118203599</v>
      </c>
      <c r="E65" s="545">
        <v>85.464888191447628</v>
      </c>
      <c r="F65" s="545">
        <f>'Complétude TLOH_Privée'!F90</f>
        <v>85.854670032455829</v>
      </c>
    </row>
    <row r="66" spans="1:7" ht="15" customHeight="1">
      <c r="A66" s="541" t="s">
        <v>271</v>
      </c>
      <c r="B66" s="543">
        <v>1640</v>
      </c>
      <c r="C66" s="543">
        <v>2071</v>
      </c>
      <c r="D66" s="543">
        <v>1971</v>
      </c>
      <c r="E66" s="543">
        <v>1984</v>
      </c>
      <c r="F66" s="543">
        <f>MPE!C91</f>
        <v>2109</v>
      </c>
    </row>
    <row r="67" spans="1:7" ht="15" customHeight="1">
      <c r="A67" s="541" t="s">
        <v>272</v>
      </c>
      <c r="B67" s="545">
        <v>5.9</v>
      </c>
      <c r="C67" s="545">
        <v>3.91115403186866</v>
      </c>
      <c r="D67" s="545">
        <v>3.8051750380517499</v>
      </c>
      <c r="E67" s="545">
        <v>3.225806451612903</v>
      </c>
      <c r="F67" s="545">
        <f>MPE!E91</f>
        <v>3.4139402560455192</v>
      </c>
    </row>
    <row r="68" spans="1:7" ht="15" customHeight="1">
      <c r="A68" s="541" t="s">
        <v>273</v>
      </c>
      <c r="B68" s="543">
        <v>3247</v>
      </c>
      <c r="C68" s="543">
        <v>3735</v>
      </c>
      <c r="D68" s="543">
        <v>2428</v>
      </c>
      <c r="E68" s="543">
        <v>10776</v>
      </c>
      <c r="F68" s="543">
        <f>MPE!F91</f>
        <v>4099</v>
      </c>
    </row>
    <row r="69" spans="1:7" ht="15" customHeight="1">
      <c r="A69" s="541" t="s">
        <v>274</v>
      </c>
      <c r="B69" s="545">
        <v>0.2</v>
      </c>
      <c r="C69" s="72">
        <v>0.267737617135207</v>
      </c>
      <c r="D69" s="72">
        <v>0.16474464579901199</v>
      </c>
      <c r="E69" s="72">
        <v>0.42687453600593911</v>
      </c>
      <c r="F69" s="72">
        <f>MPE!H91</f>
        <v>0.21956574774335202</v>
      </c>
    </row>
    <row r="70" spans="1:7" ht="15" customHeight="1">
      <c r="A70" s="541" t="s">
        <v>275</v>
      </c>
      <c r="B70" s="543">
        <v>5366</v>
      </c>
      <c r="C70" s="543">
        <v>8431</v>
      </c>
      <c r="D70" s="543">
        <v>343</v>
      </c>
      <c r="E70" s="543">
        <v>872</v>
      </c>
      <c r="F70" s="543">
        <f>'MPE(suite2'!I91</f>
        <v>27</v>
      </c>
    </row>
    <row r="71" spans="1:7" ht="15" customHeight="1">
      <c r="A71" s="541" t="s">
        <v>276</v>
      </c>
      <c r="B71" s="545">
        <v>4.4000000000000004</v>
      </c>
      <c r="C71" s="72">
        <v>0.61677143873799101</v>
      </c>
      <c r="D71" s="72">
        <v>1.1661807580174901</v>
      </c>
      <c r="E71" s="72">
        <v>0.11467889908256881</v>
      </c>
      <c r="F71" s="72">
        <f>'MPE(suite2'!K91</f>
        <v>0</v>
      </c>
    </row>
    <row r="72" spans="1:7" ht="15" customHeight="1">
      <c r="A72" s="541" t="s">
        <v>277</v>
      </c>
      <c r="B72" s="543">
        <v>3</v>
      </c>
      <c r="C72" s="543">
        <v>4</v>
      </c>
      <c r="D72" s="543">
        <v>0</v>
      </c>
      <c r="E72" s="543">
        <v>0</v>
      </c>
      <c r="F72" s="72" t="str">
        <f>'MPE(suite2'!E91</f>
        <v/>
      </c>
    </row>
    <row r="73" spans="1:7" ht="15" customHeight="1">
      <c r="A73" s="541" t="s">
        <v>278</v>
      </c>
      <c r="B73" s="545">
        <v>0</v>
      </c>
      <c r="C73" s="545">
        <v>0</v>
      </c>
      <c r="D73" s="545">
        <v>0</v>
      </c>
      <c r="E73" s="545">
        <v>0</v>
      </c>
      <c r="F73" s="72" t="str">
        <f>'MPE(suite2'!E91</f>
        <v/>
      </c>
    </row>
    <row r="74" spans="1:7" ht="15" customHeight="1">
      <c r="A74" s="541" t="s">
        <v>279</v>
      </c>
      <c r="B74" s="543">
        <v>8343</v>
      </c>
      <c r="C74" s="543">
        <v>13660</v>
      </c>
      <c r="D74" s="543">
        <v>160751</v>
      </c>
      <c r="E74" s="543">
        <v>83869</v>
      </c>
      <c r="F74" s="543">
        <f>'MPE(suite2'!F91</f>
        <v>54681</v>
      </c>
    </row>
    <row r="75" spans="1:7" ht="15" customHeight="1">
      <c r="A75" s="541" t="s">
        <v>280</v>
      </c>
      <c r="B75" s="545">
        <v>0.2</v>
      </c>
      <c r="C75" s="545">
        <v>0.1</v>
      </c>
      <c r="D75" s="545">
        <v>0.45038600070917101</v>
      </c>
      <c r="E75" s="545">
        <v>0.11804123096734193</v>
      </c>
      <c r="F75" s="545">
        <f>'MPE(suite2'!H91</f>
        <v>5.852124138183281E-2</v>
      </c>
    </row>
    <row r="76" spans="1:7" ht="15" customHeight="1">
      <c r="A76" s="541" t="s">
        <v>281</v>
      </c>
      <c r="B76" s="545">
        <v>13.7</v>
      </c>
      <c r="C76" s="545">
        <v>12</v>
      </c>
      <c r="D76" s="545">
        <v>10.5</v>
      </c>
      <c r="E76" s="545">
        <v>11.6</v>
      </c>
      <c r="F76" s="498">
        <v>11.05</v>
      </c>
      <c r="G76" s="789" t="s">
        <v>2903</v>
      </c>
    </row>
    <row r="77" spans="1:7" ht="15" customHeight="1">
      <c r="A77" s="541" t="s">
        <v>282</v>
      </c>
      <c r="B77" s="545">
        <v>90</v>
      </c>
      <c r="C77" s="545">
        <v>95</v>
      </c>
      <c r="D77" s="545">
        <v>95</v>
      </c>
      <c r="E77" s="545">
        <v>94</v>
      </c>
      <c r="F77" s="498">
        <v>96.1</v>
      </c>
      <c r="G77" s="789" t="s">
        <v>2903</v>
      </c>
    </row>
    <row r="78" spans="1:7" ht="15" customHeight="1">
      <c r="A78" s="512" t="s">
        <v>283</v>
      </c>
      <c r="B78" s="302"/>
      <c r="C78" s="302"/>
      <c r="D78" s="302"/>
      <c r="E78" s="302"/>
      <c r="F78" s="302"/>
    </row>
    <row r="79" spans="1:7" ht="15" customHeight="1">
      <c r="A79" s="541" t="s">
        <v>284</v>
      </c>
      <c r="B79" s="554">
        <v>31.2</v>
      </c>
      <c r="C79" s="559"/>
      <c r="D79" s="560"/>
      <c r="E79" s="560"/>
      <c r="F79" s="560"/>
    </row>
    <row r="80" spans="1:7" ht="15" customHeight="1">
      <c r="A80" s="541" t="s">
        <v>285</v>
      </c>
      <c r="B80" s="554">
        <v>27.4830636166174</v>
      </c>
      <c r="C80" s="554">
        <v>23.4921664281975</v>
      </c>
      <c r="D80" s="555">
        <v>23.160586103243499</v>
      </c>
      <c r="E80" s="555">
        <v>23.777572024791279</v>
      </c>
      <c r="F80" s="555" t="str">
        <f>'UtilisatricePF '!J112</f>
        <v/>
      </c>
    </row>
    <row r="81" spans="1:6" ht="15" customHeight="1">
      <c r="A81" s="541" t="s">
        <v>286</v>
      </c>
      <c r="B81" s="554">
        <v>20.9</v>
      </c>
      <c r="C81" s="554"/>
      <c r="D81" s="555"/>
      <c r="E81" s="555"/>
      <c r="F81" s="555"/>
    </row>
    <row r="82" spans="1:6" ht="15" customHeight="1">
      <c r="A82" s="541" t="s">
        <v>287</v>
      </c>
      <c r="B82" s="543">
        <v>1785373.0496</v>
      </c>
      <c r="C82" s="543">
        <v>1766085.284</v>
      </c>
      <c r="D82" s="543">
        <v>1914380.1059999999</v>
      </c>
      <c r="E82" s="543">
        <v>1835258.3200000008</v>
      </c>
      <c r="F82" s="543">
        <f>'Couple années par structure2'!J111</f>
        <v>0</v>
      </c>
    </row>
    <row r="83" spans="1:6" ht="15" customHeight="1">
      <c r="A83" s="512" t="s">
        <v>288</v>
      </c>
      <c r="B83" s="302"/>
      <c r="C83" s="302"/>
      <c r="D83" s="302"/>
      <c r="E83" s="302"/>
      <c r="F83" s="302"/>
    </row>
    <row r="84" spans="1:6" ht="15" customHeight="1">
      <c r="A84" s="541" t="s">
        <v>289</v>
      </c>
      <c r="B84" s="554">
        <v>92.4</v>
      </c>
      <c r="C84" s="554">
        <v>86.755266637766795</v>
      </c>
      <c r="D84" s="555">
        <v>83.213616036696706</v>
      </c>
      <c r="E84" s="555">
        <v>79.561180933307313</v>
      </c>
      <c r="F84" s="555" t="str">
        <f>'Couverture CPN'!G111</f>
        <v/>
      </c>
    </row>
    <row r="85" spans="1:6" ht="15" customHeight="1">
      <c r="A85" s="541" t="s">
        <v>290</v>
      </c>
      <c r="B85" s="554">
        <v>43.8</v>
      </c>
      <c r="C85" s="554">
        <v>44.4063736404471</v>
      </c>
      <c r="D85" s="555">
        <v>44.462591473173703</v>
      </c>
      <c r="E85" s="555">
        <v>45.312151681899778</v>
      </c>
      <c r="F85" s="555" t="str">
        <f>'Couverture CPN'!H111</f>
        <v/>
      </c>
    </row>
    <row r="86" spans="1:6" ht="15" customHeight="1">
      <c r="A86" s="541" t="s">
        <v>291</v>
      </c>
      <c r="B86" s="555">
        <v>54.2</v>
      </c>
      <c r="C86" s="555">
        <v>54.093460735635396</v>
      </c>
      <c r="D86" s="555">
        <v>52.289280122650503</v>
      </c>
      <c r="E86" s="555">
        <v>49.302268349188296</v>
      </c>
      <c r="F86" s="555" t="str">
        <f>'Couverture CPN'!I111</f>
        <v/>
      </c>
    </row>
    <row r="87" spans="1:6" ht="15" customHeight="1">
      <c r="A87" s="541" t="s">
        <v>292</v>
      </c>
      <c r="B87" s="555">
        <v>65</v>
      </c>
      <c r="C87" s="555">
        <v>68.644829841351793</v>
      </c>
      <c r="D87" s="555">
        <v>70.374576505748493</v>
      </c>
      <c r="E87" s="555">
        <v>75.265188402427199</v>
      </c>
      <c r="F87" s="555" t="str">
        <f>'Couverture CPN'!J111</f>
        <v/>
      </c>
    </row>
    <row r="88" spans="1:6" ht="15" customHeight="1">
      <c r="A88" s="541" t="s">
        <v>293</v>
      </c>
      <c r="B88" s="561">
        <v>3.3</v>
      </c>
      <c r="C88" s="555">
        <v>3.0077118949695998</v>
      </c>
      <c r="D88" s="555">
        <v>2.9443334350146499</v>
      </c>
      <c r="E88" s="555">
        <v>3.1773860945866819</v>
      </c>
      <c r="F88" s="555" t="str">
        <f>'Grossesses référées'!E111</f>
        <v/>
      </c>
    </row>
    <row r="89" spans="1:6" ht="15" customHeight="1">
      <c r="A89" s="541" t="s">
        <v>294</v>
      </c>
      <c r="B89" s="555">
        <v>87.4</v>
      </c>
      <c r="C89" s="555">
        <v>95.524758291184398</v>
      </c>
      <c r="D89" s="555">
        <v>91.757643420938393</v>
      </c>
      <c r="E89" s="555">
        <v>88.717326943251962</v>
      </c>
      <c r="F89" s="555" t="str">
        <f>Accouchement!H111</f>
        <v/>
      </c>
    </row>
    <row r="90" spans="1:6" ht="15" customHeight="1">
      <c r="A90" s="541" t="s">
        <v>295</v>
      </c>
      <c r="B90" s="561">
        <v>87.2</v>
      </c>
      <c r="C90" s="555">
        <v>88.347806812128397</v>
      </c>
      <c r="D90" s="555">
        <v>89.426638547680696</v>
      </c>
      <c r="E90" s="555">
        <v>89.700340049835717</v>
      </c>
      <c r="F90" s="555">
        <f>Ac_Partogramme_Mortnés!E111</f>
        <v>0</v>
      </c>
    </row>
    <row r="91" spans="1:6" ht="15" customHeight="1">
      <c r="A91" s="541" t="s">
        <v>296</v>
      </c>
      <c r="B91" s="555">
        <v>10.5</v>
      </c>
      <c r="C91" s="555">
        <v>9.1232100746359404</v>
      </c>
      <c r="D91" s="555">
        <v>8.4742244121651709</v>
      </c>
      <c r="E91" s="555">
        <v>7.6936140059376186</v>
      </c>
      <c r="F91" s="555" t="str">
        <f>Naissances!H111</f>
        <v xml:space="preserve"> </v>
      </c>
    </row>
    <row r="92" spans="1:6" ht="15" customHeight="1">
      <c r="A92" s="541" t="s">
        <v>297</v>
      </c>
      <c r="B92" s="555">
        <v>97.6</v>
      </c>
      <c r="C92" s="555">
        <v>95.449760532905501</v>
      </c>
      <c r="D92" s="555">
        <v>95.902282954469101</v>
      </c>
      <c r="E92" s="555">
        <v>93.447606015809214</v>
      </c>
      <c r="F92" s="555" t="str">
        <f>Naissances!J111</f>
        <v xml:space="preserve"> </v>
      </c>
    </row>
    <row r="93" spans="1:6" ht="15" customHeight="1">
      <c r="A93" s="541" t="s">
        <v>298</v>
      </c>
      <c r="B93" s="555">
        <v>0.721412729713648</v>
      </c>
      <c r="C93" s="555">
        <v>0.82111686480441504</v>
      </c>
      <c r="D93" s="555">
        <v>0.83490557397468501</v>
      </c>
      <c r="E93" s="555">
        <v>0.7834968418223357</v>
      </c>
      <c r="F93" s="555" t="str">
        <f>Deces_neonatal!F111</f>
        <v/>
      </c>
    </row>
    <row r="94" spans="1:6" ht="15" customHeight="1">
      <c r="A94" s="541" t="s">
        <v>299</v>
      </c>
      <c r="B94" s="555">
        <v>154.6</v>
      </c>
      <c r="C94" s="555">
        <v>130.01481366165001</v>
      </c>
      <c r="D94" s="555">
        <v>131.754891737717</v>
      </c>
      <c r="E94" s="555">
        <v>136.35614057973513</v>
      </c>
      <c r="F94" s="555" t="str">
        <f>'Taux de décès maternel'!F111</f>
        <v/>
      </c>
    </row>
    <row r="95" spans="1:6" ht="15" customHeight="1">
      <c r="A95" s="541" t="s">
        <v>300</v>
      </c>
      <c r="B95" s="555">
        <v>5.3</v>
      </c>
      <c r="C95" s="555">
        <v>4.0128273869492599</v>
      </c>
      <c r="D95" s="555">
        <v>4.1890880640329797</v>
      </c>
      <c r="E95" s="555">
        <v>4.0415355289160733</v>
      </c>
      <c r="F95" s="555" t="str">
        <f>Taux_césarienne!D111</f>
        <v/>
      </c>
    </row>
    <row r="96" spans="1:6" ht="15" customHeight="1">
      <c r="A96" s="541" t="s">
        <v>301</v>
      </c>
      <c r="B96" s="545">
        <v>36.200000000000003</v>
      </c>
      <c r="C96" s="545">
        <v>35.613477756399199</v>
      </c>
      <c r="D96" s="545">
        <v>35.840029442433902</v>
      </c>
      <c r="E96" s="545">
        <v>36.739737908284951</v>
      </c>
      <c r="F96" s="545" t="str">
        <f>Cons_post_nat!G112</f>
        <v/>
      </c>
    </row>
    <row r="97" spans="1:6" ht="15" customHeight="1">
      <c r="A97" s="512" t="s">
        <v>302</v>
      </c>
      <c r="B97" s="302"/>
      <c r="C97" s="302"/>
      <c r="D97" s="302"/>
      <c r="E97" s="302"/>
      <c r="F97" s="302"/>
    </row>
    <row r="98" spans="1:6" ht="15" customHeight="1">
      <c r="A98" s="541" t="s">
        <v>303</v>
      </c>
      <c r="B98" s="561">
        <v>90.834025599209696</v>
      </c>
      <c r="C98" s="555">
        <v>90.225810955363698</v>
      </c>
      <c r="D98" s="555">
        <v>91.676007221719203</v>
      </c>
      <c r="E98" s="555">
        <v>95.399347868519882</v>
      </c>
      <c r="F98" s="555">
        <f>PTME_VIH!D111</f>
        <v>0</v>
      </c>
    </row>
    <row r="99" spans="1:6" ht="15" customHeight="1">
      <c r="A99" s="541" t="s">
        <v>304</v>
      </c>
      <c r="B99" s="561">
        <v>0.30660888772542</v>
      </c>
      <c r="C99" s="555">
        <v>0.247818210799057</v>
      </c>
      <c r="D99" s="555">
        <v>0.219176187924567</v>
      </c>
      <c r="E99" s="555">
        <v>0.18570943014820976</v>
      </c>
      <c r="F99" s="555">
        <f>PTME_VIH!F111</f>
        <v>0</v>
      </c>
    </row>
    <row r="100" spans="1:6" ht="15" customHeight="1">
      <c r="A100" s="541" t="s">
        <v>305</v>
      </c>
      <c r="B100" s="561">
        <v>2.0979020979021001</v>
      </c>
      <c r="C100" s="555">
        <v>3.41614906832298</v>
      </c>
      <c r="D100" s="555">
        <v>1.8700787401574801</v>
      </c>
      <c r="E100" s="555">
        <v>2.1834061135371177</v>
      </c>
      <c r="F100" s="555">
        <f>'PTME_VIH-Enfant'!H111</f>
        <v>0</v>
      </c>
    </row>
    <row r="101" spans="1:6" ht="34.25" customHeight="1">
      <c r="A101" s="541" t="s">
        <v>306</v>
      </c>
      <c r="B101" s="545">
        <v>95.128939828080206</v>
      </c>
      <c r="C101" s="545">
        <v>95.256410256410206</v>
      </c>
      <c r="D101" s="545">
        <v>98.265353961556499</v>
      </c>
      <c r="E101" s="545">
        <v>97.491392031480572</v>
      </c>
      <c r="F101" s="545">
        <f>'PTME_VIH-Enfant'!E111</f>
        <v>0</v>
      </c>
    </row>
    <row r="102" spans="1:6" ht="15" customHeight="1">
      <c r="A102" s="512" t="s">
        <v>307</v>
      </c>
      <c r="B102" s="302"/>
      <c r="C102" s="302"/>
      <c r="D102" s="302"/>
      <c r="E102" s="302"/>
      <c r="F102" s="302"/>
    </row>
    <row r="103" spans="1:6" ht="15" customHeight="1">
      <c r="A103" s="541" t="s">
        <v>308</v>
      </c>
      <c r="B103" s="554">
        <v>9.6999999999999993</v>
      </c>
      <c r="C103" s="554">
        <v>8.8000000000000007</v>
      </c>
      <c r="D103" s="554">
        <v>9.1999999999999993</v>
      </c>
      <c r="E103" s="554"/>
      <c r="F103" s="554"/>
    </row>
    <row r="104" spans="1:6" ht="24.5" customHeight="1">
      <c r="A104" s="541" t="s">
        <v>309</v>
      </c>
      <c r="B104" s="554">
        <v>21.6</v>
      </c>
      <c r="C104" s="554">
        <v>21.6</v>
      </c>
      <c r="D104" s="554">
        <v>20.7</v>
      </c>
      <c r="E104" s="554"/>
      <c r="F104" s="554"/>
    </row>
    <row r="105" spans="1:6" ht="15" customHeight="1">
      <c r="A105" s="541" t="s">
        <v>310</v>
      </c>
      <c r="B105" s="545">
        <v>17.5</v>
      </c>
      <c r="C105" s="545">
        <v>16.3</v>
      </c>
      <c r="D105" s="545">
        <v>15.5</v>
      </c>
      <c r="E105" s="545"/>
      <c r="F105" s="554"/>
    </row>
    <row r="106" spans="1:6" ht="16.899999999999999" customHeight="1">
      <c r="A106" s="541" t="s">
        <v>311</v>
      </c>
      <c r="B106" s="554">
        <v>30.2</v>
      </c>
      <c r="C106" s="554">
        <v>27.788895601958298</v>
      </c>
      <c r="D106" s="555">
        <v>30.622568344441799</v>
      </c>
      <c r="E106" s="555">
        <v>42.585949038591458</v>
      </c>
      <c r="F106" s="555">
        <f>'Dépistage malnut'!E111</f>
        <v>0</v>
      </c>
    </row>
    <row r="107" spans="1:6" ht="15" customHeight="1">
      <c r="A107" s="541" t="s">
        <v>312</v>
      </c>
      <c r="B107" s="554">
        <v>86</v>
      </c>
      <c r="C107" s="554">
        <v>68.094357829630397</v>
      </c>
      <c r="D107" s="555">
        <v>71.9002750153753</v>
      </c>
      <c r="E107" s="555">
        <v>99.218664701386615</v>
      </c>
      <c r="F107" s="555">
        <f>'Dépistage malnut'!F111</f>
        <v>0</v>
      </c>
    </row>
    <row r="108" spans="1:6" ht="15" customHeight="1">
      <c r="A108" s="310" t="s">
        <v>313</v>
      </c>
      <c r="B108" s="554">
        <v>79.8</v>
      </c>
      <c r="C108" s="554">
        <v>82.884991749491505</v>
      </c>
      <c r="D108" s="555">
        <v>83.9835332711543</v>
      </c>
      <c r="E108" s="555">
        <v>82.483206988940097</v>
      </c>
      <c r="F108" s="555" t="e">
        <f>+'Confirmation MA ASBC'!G90</f>
        <v>#DIV/0!</v>
      </c>
    </row>
    <row r="109" spans="1:6" ht="15" customHeight="1">
      <c r="A109" s="310" t="s">
        <v>314</v>
      </c>
      <c r="B109" s="554">
        <v>82.4</v>
      </c>
      <c r="C109" s="554">
        <v>84.556734400287695</v>
      </c>
      <c r="D109" s="555">
        <v>84.881574418822893</v>
      </c>
      <c r="E109" s="555">
        <v>82.813586135813424</v>
      </c>
      <c r="F109" s="555" t="e">
        <f>+'Confirmation MA ASBC'!H90</f>
        <v>#DIV/0!</v>
      </c>
    </row>
    <row r="110" spans="1:6" ht="15" customHeight="1">
      <c r="A110" s="310" t="s">
        <v>315</v>
      </c>
      <c r="B110" s="310">
        <v>94</v>
      </c>
      <c r="C110" s="554">
        <v>93.495550405092203</v>
      </c>
      <c r="D110" s="555">
        <v>93.326214287541205</v>
      </c>
      <c r="E110" s="555">
        <v>94.094698649924368</v>
      </c>
      <c r="F110" s="555" t="str">
        <f>'Nutrition 2'!C112</f>
        <v/>
      </c>
    </row>
    <row r="111" spans="1:6" ht="15" customHeight="1">
      <c r="A111" s="310" t="s">
        <v>316</v>
      </c>
      <c r="B111" s="554">
        <v>0.2</v>
      </c>
      <c r="C111" s="554">
        <v>0.201363596434918</v>
      </c>
      <c r="D111" s="555">
        <v>0.22060516152134399</v>
      </c>
      <c r="E111" s="555">
        <v>8.4735159973157725E-2</v>
      </c>
      <c r="F111" s="555" t="str">
        <f>'Nutrition 2'!D112</f>
        <v/>
      </c>
    </row>
    <row r="112" spans="1:6" ht="15" customHeight="1">
      <c r="A112" s="310" t="s">
        <v>317</v>
      </c>
      <c r="B112" s="554">
        <v>5.9</v>
      </c>
      <c r="C112" s="554">
        <v>6.3030859984728798</v>
      </c>
      <c r="D112" s="555">
        <v>6.4531805509374101</v>
      </c>
      <c r="E112" s="555">
        <v>5.8205661901024781</v>
      </c>
      <c r="F112" s="555" t="str">
        <f>'Nutrition 2'!E112</f>
        <v/>
      </c>
    </row>
    <row r="113" spans="1:6" ht="15" customHeight="1">
      <c r="A113" s="310" t="s">
        <v>318</v>
      </c>
      <c r="B113" s="554">
        <v>92.4</v>
      </c>
      <c r="C113" s="554">
        <v>92.451194271969598</v>
      </c>
      <c r="D113" s="555">
        <v>92.464272954626693</v>
      </c>
      <c r="E113" s="555">
        <v>92.936841636085404</v>
      </c>
      <c r="F113" s="555" t="str">
        <f>'Nutrition 2'!L112</f>
        <v/>
      </c>
    </row>
    <row r="114" spans="1:6" ht="15" customHeight="1">
      <c r="A114" s="310" t="s">
        <v>319</v>
      </c>
      <c r="B114" s="554">
        <v>1.6</v>
      </c>
      <c r="C114" s="554">
        <v>1.72847793253902</v>
      </c>
      <c r="D114" s="555">
        <v>1.4871382636655901</v>
      </c>
      <c r="E114" s="555">
        <v>1.620188093363246</v>
      </c>
      <c r="F114" s="555" t="str">
        <f>'Nutrition 2'!M112</f>
        <v/>
      </c>
    </row>
    <row r="115" spans="1:6" ht="15" customHeight="1">
      <c r="A115" s="310" t="s">
        <v>320</v>
      </c>
      <c r="B115" s="554">
        <v>6.2</v>
      </c>
      <c r="C115" s="554">
        <v>5.8203277954914103</v>
      </c>
      <c r="D115" s="555">
        <v>6.0485887817077497</v>
      </c>
      <c r="E115" s="555">
        <v>5.4429702705513545</v>
      </c>
      <c r="F115" s="555" t="str">
        <f>'Nutrition 2'!N112</f>
        <v/>
      </c>
    </row>
    <row r="116" spans="1:6" ht="15" customHeight="1">
      <c r="A116" s="310" t="s">
        <v>321</v>
      </c>
      <c r="B116" s="554">
        <v>93</v>
      </c>
      <c r="C116" s="554">
        <v>93.252472393454298</v>
      </c>
      <c r="D116" s="555">
        <v>92.963228623868702</v>
      </c>
      <c r="E116" s="555">
        <v>93.697228299191806</v>
      </c>
      <c r="F116" s="555" t="str">
        <f>'Nutrition 2'!F112</f>
        <v/>
      </c>
    </row>
    <row r="117" spans="1:6" ht="15" customHeight="1">
      <c r="A117" s="310" t="s">
        <v>322</v>
      </c>
      <c r="B117" s="554">
        <v>0.5</v>
      </c>
      <c r="C117" s="554">
        <v>0.53550046565257903</v>
      </c>
      <c r="D117" s="555">
        <v>0.49049598109744502</v>
      </c>
      <c r="E117" s="555">
        <v>0.31369216583196224</v>
      </c>
      <c r="F117" s="555" t="str">
        <f>'Nutrition 2'!G112</f>
        <v/>
      </c>
    </row>
    <row r="118" spans="1:6" ht="15" customHeight="1">
      <c r="A118" s="310" t="s">
        <v>323</v>
      </c>
      <c r="B118" s="554">
        <v>6.5</v>
      </c>
      <c r="C118" s="554">
        <v>6.21202714089317</v>
      </c>
      <c r="D118" s="555">
        <v>6.5462753950338604</v>
      </c>
      <c r="E118" s="555">
        <v>5.9890795349762245</v>
      </c>
      <c r="F118" s="555" t="str">
        <f>'Nutrition 2'!H112</f>
        <v/>
      </c>
    </row>
    <row r="119" spans="1:6" ht="15" customHeight="1">
      <c r="A119" s="310" t="s">
        <v>324</v>
      </c>
      <c r="B119" s="554">
        <v>89.3</v>
      </c>
      <c r="C119" s="554">
        <v>88.216336575647503</v>
      </c>
      <c r="D119" s="555">
        <v>89.707425107821393</v>
      </c>
      <c r="E119" s="555">
        <v>89.431571928654776</v>
      </c>
      <c r="F119" s="555" t="str">
        <f>'Nutrition 2'!I112</f>
        <v/>
      </c>
    </row>
    <row r="120" spans="1:6" ht="15" customHeight="1">
      <c r="A120" s="310" t="s">
        <v>325</v>
      </c>
      <c r="B120" s="554">
        <v>7.8</v>
      </c>
      <c r="C120" s="554">
        <v>8.0335169342552408</v>
      </c>
      <c r="D120" s="555">
        <v>6.9938221237906504</v>
      </c>
      <c r="E120" s="555">
        <v>7.6429404900816804</v>
      </c>
      <c r="F120" s="555" t="str">
        <f>'Nutrition 2'!J112</f>
        <v/>
      </c>
    </row>
    <row r="121" spans="1:6" ht="15" customHeight="1">
      <c r="A121" s="310" t="s">
        <v>326</v>
      </c>
      <c r="B121" s="554">
        <v>4.3</v>
      </c>
      <c r="C121" s="554">
        <v>3.7501464900972699</v>
      </c>
      <c r="D121" s="555">
        <v>3.2987527683879199</v>
      </c>
      <c r="E121" s="555">
        <v>2.9254875812635439</v>
      </c>
      <c r="F121" s="555" t="str">
        <f>'Nutrition 2'!K112</f>
        <v/>
      </c>
    </row>
    <row r="122" spans="1:6" ht="15" customHeight="1">
      <c r="A122" s="512" t="s">
        <v>327</v>
      </c>
      <c r="B122" s="302"/>
      <c r="C122" s="302"/>
      <c r="D122" s="302"/>
      <c r="E122" s="302"/>
      <c r="F122" s="302"/>
    </row>
    <row r="123" spans="1:6" ht="15" customHeight="1">
      <c r="A123" s="541" t="s">
        <v>328</v>
      </c>
      <c r="B123" s="310">
        <v>6.36</v>
      </c>
      <c r="C123" s="561">
        <v>5.4390268059496298</v>
      </c>
      <c r="D123" s="561">
        <v>5.38734371042794</v>
      </c>
      <c r="E123" s="561">
        <v>4.3745507546149884</v>
      </c>
      <c r="F123" s="561" t="str">
        <f>'Enfants_FE vaccinés1'!L111</f>
        <v/>
      </c>
    </row>
    <row r="124" spans="1:6" ht="15" customHeight="1">
      <c r="A124" s="541" t="s">
        <v>329</v>
      </c>
      <c r="B124" s="310">
        <v>116.2</v>
      </c>
      <c r="C124" s="561">
        <v>106.459161337796</v>
      </c>
      <c r="D124" s="561">
        <v>101.295007136509</v>
      </c>
      <c r="E124" s="561">
        <v>98.307190540717656</v>
      </c>
      <c r="F124" s="561" t="str">
        <f>'Couverture vaccinale1'!C111</f>
        <v/>
      </c>
    </row>
    <row r="125" spans="1:6" ht="15" customHeight="1">
      <c r="A125" s="541" t="s">
        <v>330</v>
      </c>
      <c r="B125" s="310">
        <v>107.4</v>
      </c>
      <c r="C125" s="561">
        <v>101.03940431826901</v>
      </c>
      <c r="D125" s="561">
        <v>98.008101693420997</v>
      </c>
      <c r="E125" s="561">
        <v>96.454170137585706</v>
      </c>
      <c r="F125" s="561" t="str">
        <f>'Couverture vaccinale1'!F111</f>
        <v/>
      </c>
    </row>
    <row r="126" spans="1:6" ht="15" customHeight="1">
      <c r="A126" s="541" t="s">
        <v>331</v>
      </c>
      <c r="B126" s="310">
        <v>107.3</v>
      </c>
      <c r="C126" s="561">
        <v>101.078978239055</v>
      </c>
      <c r="D126" s="561">
        <v>99.394577062370502</v>
      </c>
      <c r="E126" s="561">
        <v>97.584583627026475</v>
      </c>
      <c r="F126" s="561" t="str">
        <f>'Couverture vaccinale1'!G111</f>
        <v/>
      </c>
    </row>
    <row r="127" spans="1:6" ht="15" customHeight="1">
      <c r="A127" s="541" t="s">
        <v>332</v>
      </c>
      <c r="B127" s="310">
        <v>106.3</v>
      </c>
      <c r="C127" s="561">
        <v>101.59273253211801</v>
      </c>
      <c r="D127" s="561">
        <v>98.802610545657899</v>
      </c>
      <c r="E127" s="561">
        <v>97.294056260927675</v>
      </c>
      <c r="F127" s="561" t="str">
        <f>'Couverture vaccinale1'!H111</f>
        <v/>
      </c>
    </row>
    <row r="128" spans="1:6" ht="15" customHeight="1">
      <c r="A128" s="541" t="s">
        <v>333</v>
      </c>
      <c r="B128" s="310">
        <v>100.5</v>
      </c>
      <c r="C128" s="561">
        <v>92.370006736988898</v>
      </c>
      <c r="D128" s="561">
        <v>91.649246788439498</v>
      </c>
      <c r="E128" s="561">
        <v>93.507703151747052</v>
      </c>
      <c r="F128" s="561" t="str">
        <f>'Couverture vaccinale1'!I111</f>
        <v/>
      </c>
    </row>
    <row r="129" spans="1:6" ht="15" customHeight="1">
      <c r="A129" s="541" t="s">
        <v>334</v>
      </c>
      <c r="B129" s="310">
        <v>100.2</v>
      </c>
      <c r="C129" s="561">
        <v>95.033708500383995</v>
      </c>
      <c r="D129" s="561">
        <v>92.934682996884106</v>
      </c>
      <c r="E129" s="561">
        <v>92.279913219395652</v>
      </c>
      <c r="F129" s="561" t="str">
        <f>'Couverture vaccinale1'!J111</f>
        <v/>
      </c>
    </row>
    <row r="130" spans="1:6" ht="15" customHeight="1">
      <c r="A130" s="541" t="s">
        <v>335</v>
      </c>
      <c r="B130" s="310">
        <v>100.4</v>
      </c>
      <c r="C130" s="561">
        <v>95.581265517452593</v>
      </c>
      <c r="D130" s="561">
        <v>94.039849566494397</v>
      </c>
      <c r="E130" s="561">
        <v>93.3156964875825</v>
      </c>
      <c r="F130" s="561" t="str">
        <f>'Couverture vaccinale1'!K111</f>
        <v/>
      </c>
    </row>
    <row r="131" spans="1:6" ht="15" customHeight="1">
      <c r="A131" s="541" t="s">
        <v>336</v>
      </c>
      <c r="B131" s="310">
        <v>66.5</v>
      </c>
      <c r="C131" s="561">
        <v>97.291895355246595</v>
      </c>
      <c r="D131" s="561">
        <v>91.997826092000196</v>
      </c>
      <c r="E131" s="561">
        <v>95.016179822594083</v>
      </c>
      <c r="F131" s="561" t="str">
        <f>'Couverture vaccinale2'!C111</f>
        <v/>
      </c>
    </row>
    <row r="132" spans="1:6" ht="15" customHeight="1">
      <c r="A132" s="541" t="s">
        <v>337</v>
      </c>
      <c r="B132" s="310">
        <v>93.3</v>
      </c>
      <c r="C132" s="561">
        <v>84.640843112959999</v>
      </c>
      <c r="D132" s="561">
        <v>85.513582864872006</v>
      </c>
      <c r="E132" s="561">
        <v>89.226229163043186</v>
      </c>
      <c r="F132" s="561" t="str">
        <f>'Couverture vaccinale2'!D111</f>
        <v/>
      </c>
    </row>
    <row r="133" spans="1:6" ht="15" customHeight="1">
      <c r="A133" s="541" t="s">
        <v>338</v>
      </c>
      <c r="B133" s="310">
        <v>101.3</v>
      </c>
      <c r="C133" s="545">
        <v>98.391485011377497</v>
      </c>
      <c r="D133" s="545">
        <v>92.927722779168505</v>
      </c>
      <c r="E133" s="545">
        <v>92.295932845726426</v>
      </c>
      <c r="F133" s="545" t="str">
        <f>'Couverture vaccinale2'!E111</f>
        <v/>
      </c>
    </row>
    <row r="134" spans="1:6" ht="15" customHeight="1">
      <c r="A134" s="541" t="s">
        <v>339</v>
      </c>
      <c r="B134" s="545">
        <v>99.8</v>
      </c>
      <c r="C134" s="545">
        <v>99.213939442478804</v>
      </c>
      <c r="D134" s="545">
        <v>93.690330633542203</v>
      </c>
      <c r="E134" s="545">
        <v>96.54056169386952</v>
      </c>
      <c r="F134" s="545" t="str">
        <f>'Couverture vaccinale2'!G111</f>
        <v/>
      </c>
    </row>
    <row r="135" spans="1:6" ht="15" customHeight="1">
      <c r="A135" s="541" t="s">
        <v>340</v>
      </c>
      <c r="B135" s="310">
        <v>99.8</v>
      </c>
      <c r="C135" s="561">
        <v>99.201690371759298</v>
      </c>
      <c r="D135" s="561">
        <v>93.601239846782406</v>
      </c>
      <c r="E135" s="561">
        <v>97.142213088492412</v>
      </c>
      <c r="F135" s="561" t="str">
        <f>'Couverture vaccinale2'!H111</f>
        <v/>
      </c>
    </row>
    <row r="136" spans="1:6" ht="15" customHeight="1">
      <c r="A136" s="541" t="s">
        <v>341</v>
      </c>
      <c r="B136" s="310">
        <v>88.9</v>
      </c>
      <c r="C136" s="561">
        <v>86.726652752450804</v>
      </c>
      <c r="D136" s="561">
        <v>83.324303569661893</v>
      </c>
      <c r="E136" s="561">
        <v>88.917591864951589</v>
      </c>
      <c r="F136" s="561" t="str">
        <f>'Couverture vaccinale2'!I111</f>
        <v/>
      </c>
    </row>
    <row r="137" spans="1:6" ht="15" customHeight="1">
      <c r="A137" s="541" t="s">
        <v>193</v>
      </c>
      <c r="B137" s="310">
        <v>88.4</v>
      </c>
      <c r="C137" s="561">
        <v>84.675032768697307</v>
      </c>
      <c r="D137" s="561">
        <v>82.282190322291896</v>
      </c>
      <c r="E137" s="561">
        <v>87.663537044368155</v>
      </c>
      <c r="F137" s="561" t="str">
        <f>'Couverture vaccinale2'!J111</f>
        <v/>
      </c>
    </row>
    <row r="138" spans="1:6" ht="15" customHeight="1">
      <c r="A138" s="541" t="s">
        <v>342</v>
      </c>
      <c r="B138" s="545">
        <v>99.6</v>
      </c>
      <c r="C138" s="545">
        <v>92.658673058638797</v>
      </c>
      <c r="D138" s="545">
        <v>86.097292317375803</v>
      </c>
      <c r="E138" s="545">
        <v>81.037177844346957</v>
      </c>
      <c r="F138" s="545" t="str">
        <f>+'filles_femmes vaccinés'!F111</f>
        <v/>
      </c>
    </row>
    <row r="139" spans="1:6" ht="15" customHeight="1">
      <c r="A139" s="541" t="s">
        <v>343</v>
      </c>
      <c r="B139" s="545">
        <v>7.7</v>
      </c>
      <c r="C139" s="545">
        <v>16.792012712326599</v>
      </c>
      <c r="D139" s="545">
        <v>23.773452810972302</v>
      </c>
      <c r="E139" s="545">
        <v>22.294793216042361</v>
      </c>
      <c r="F139" s="545"/>
    </row>
    <row r="140" spans="1:6" ht="15" customHeight="1">
      <c r="A140" s="562" t="s">
        <v>344</v>
      </c>
      <c r="B140" s="545"/>
      <c r="C140" s="545">
        <v>62.647529616356159</v>
      </c>
      <c r="D140" s="545">
        <v>92.2</v>
      </c>
      <c r="E140" s="545">
        <v>82.965861098203092</v>
      </c>
      <c r="F140" s="545" t="str">
        <f>'Couverture vaccinale1'!D111</f>
        <v/>
      </c>
    </row>
    <row r="141" spans="1:6" ht="15" customHeight="1">
      <c r="A141" s="562" t="s">
        <v>345</v>
      </c>
      <c r="B141" s="545"/>
      <c r="C141" s="545">
        <v>53.427546146415409</v>
      </c>
      <c r="D141" s="545">
        <v>82.3</v>
      </c>
      <c r="E141" s="545">
        <v>74.582511462859031</v>
      </c>
      <c r="F141" s="545" t="str">
        <f>'Couverture vaccinale1'!E111</f>
        <v/>
      </c>
    </row>
    <row r="142" spans="1:6" ht="15" customHeight="1">
      <c r="A142" s="562" t="s">
        <v>346</v>
      </c>
      <c r="B142" s="545"/>
      <c r="C142" s="545"/>
      <c r="D142" s="545"/>
      <c r="E142" s="545">
        <v>70.17921427453436</v>
      </c>
      <c r="F142" s="545" t="str">
        <f>' vaccination VAP'!G37</f>
        <v/>
      </c>
    </row>
    <row r="143" spans="1:6" ht="15" customHeight="1">
      <c r="A143" s="512" t="s">
        <v>60</v>
      </c>
      <c r="B143" s="302"/>
      <c r="C143" s="302"/>
      <c r="D143" s="302"/>
      <c r="E143" s="302"/>
      <c r="F143" s="302"/>
    </row>
    <row r="144" spans="1:6" ht="15" customHeight="1">
      <c r="A144" s="541" t="s">
        <v>347</v>
      </c>
      <c r="B144" s="89">
        <v>568.9</v>
      </c>
      <c r="C144" s="306">
        <v>525.443495291207</v>
      </c>
      <c r="D144" s="306">
        <v>470.97844040295598</v>
      </c>
      <c r="E144" s="306">
        <v>457.97885425897931</v>
      </c>
      <c r="F144" s="306" t="str">
        <f>'Incidence paludisme'!F111</f>
        <v/>
      </c>
    </row>
    <row r="145" spans="1:7" ht="15" customHeight="1">
      <c r="A145" s="541" t="s">
        <v>348</v>
      </c>
      <c r="B145" s="89">
        <v>1237.5999999999999</v>
      </c>
      <c r="C145" s="306">
        <v>1070.4787220803501</v>
      </c>
      <c r="D145" s="306">
        <v>867.28294699679498</v>
      </c>
      <c r="E145" s="306">
        <v>769.27363677505707</v>
      </c>
      <c r="F145" s="306" t="str">
        <f>'Incidence paludisme'!E111</f>
        <v/>
      </c>
    </row>
    <row r="146" spans="1:7" ht="15" customHeight="1">
      <c r="A146" s="541" t="s">
        <v>349</v>
      </c>
      <c r="B146" s="89">
        <v>99.4</v>
      </c>
      <c r="C146" s="306">
        <v>99.394362449378306</v>
      </c>
      <c r="D146" s="306">
        <v>97.497253318333406</v>
      </c>
      <c r="E146" s="306">
        <v>98.503199976011359</v>
      </c>
      <c r="F146" s="306" t="str">
        <f>'Confirmation palu'!H112</f>
        <v/>
      </c>
    </row>
    <row r="147" spans="1:7" ht="15" customHeight="1">
      <c r="A147" s="541" t="s">
        <v>350</v>
      </c>
      <c r="B147" s="89">
        <v>68.5</v>
      </c>
      <c r="C147" s="306">
        <v>68.068212448771902</v>
      </c>
      <c r="D147" s="306">
        <v>63.5396093792043</v>
      </c>
      <c r="E147" s="306">
        <v>62.197143927467934</v>
      </c>
      <c r="F147" s="306" t="str">
        <f>'Confirmation palu'!I112</f>
        <v/>
      </c>
    </row>
    <row r="148" spans="1:7" ht="15" customHeight="1">
      <c r="A148" s="541" t="s">
        <v>351</v>
      </c>
      <c r="B148" s="89">
        <v>0.7</v>
      </c>
      <c r="C148" s="306">
        <v>0.786486446408447</v>
      </c>
      <c r="D148" s="306">
        <v>0.618782470084564</v>
      </c>
      <c r="E148" s="306">
        <v>0.62532948278524558</v>
      </c>
      <c r="F148" s="306" t="str">
        <f>Palu_létalité!F111</f>
        <v/>
      </c>
    </row>
    <row r="149" spans="1:7" ht="15" customHeight="1">
      <c r="A149" s="541" t="s">
        <v>352</v>
      </c>
      <c r="B149" s="545">
        <v>1.3</v>
      </c>
      <c r="C149" s="545">
        <v>1.4938331503281299</v>
      </c>
      <c r="D149" s="545">
        <v>1.32687459957248</v>
      </c>
      <c r="E149" s="545">
        <v>1.2964268923366244</v>
      </c>
      <c r="F149" s="545" t="str">
        <f>Palu_létalité!G111</f>
        <v/>
      </c>
    </row>
    <row r="150" spans="1:7" ht="15" customHeight="1">
      <c r="A150" s="541" t="s">
        <v>353</v>
      </c>
      <c r="B150" s="556">
        <v>0.1</v>
      </c>
      <c r="C150" s="555">
        <v>0.118195757730641</v>
      </c>
      <c r="D150" s="555">
        <v>0.102983190485682</v>
      </c>
      <c r="E150" s="555">
        <v>5.3649987481669589E-2</v>
      </c>
      <c r="F150" s="555" t="str">
        <f>Palu_létalité!H111</f>
        <v/>
      </c>
    </row>
    <row r="151" spans="1:7" ht="15" customHeight="1">
      <c r="A151" s="541" t="s">
        <v>354</v>
      </c>
      <c r="B151" s="89"/>
      <c r="C151" s="306">
        <v>55.0889796513748</v>
      </c>
      <c r="D151" s="306">
        <v>64.243889631759899</v>
      </c>
      <c r="E151" s="306">
        <v>73.026108416512926</v>
      </c>
      <c r="F151" s="306" t="str">
        <f>Milda_Routine!F111</f>
        <v/>
      </c>
    </row>
    <row r="152" spans="1:7" ht="15" customHeight="1">
      <c r="A152" s="541" t="s">
        <v>355</v>
      </c>
      <c r="B152" s="89"/>
      <c r="C152" s="306">
        <v>82.61346971639</v>
      </c>
      <c r="D152" s="306">
        <v>81.310156783989697</v>
      </c>
      <c r="E152" s="306">
        <v>81.017683493308553</v>
      </c>
      <c r="F152" s="306" t="str">
        <f>Milda_Routine!E111</f>
        <v/>
      </c>
    </row>
    <row r="153" spans="1:7" ht="15" customHeight="1">
      <c r="A153" s="512" t="s">
        <v>356</v>
      </c>
      <c r="B153" s="302"/>
      <c r="C153" s="302"/>
      <c r="D153" s="302"/>
      <c r="E153" s="302"/>
      <c r="F153" s="302"/>
    </row>
    <row r="154" spans="1:7" ht="15" customHeight="1">
      <c r="A154" s="310" t="s">
        <v>357</v>
      </c>
      <c r="B154" s="89">
        <v>0.7</v>
      </c>
      <c r="C154" s="306">
        <v>0.6</v>
      </c>
      <c r="D154" s="306">
        <v>0.6</v>
      </c>
      <c r="E154" s="306"/>
      <c r="F154" s="306"/>
      <c r="G154" s="859" t="s">
        <v>2960</v>
      </c>
    </row>
    <row r="155" spans="1:7" ht="15" customHeight="1">
      <c r="A155" s="310" t="s">
        <v>358</v>
      </c>
      <c r="B155" s="89">
        <v>22.8</v>
      </c>
      <c r="C155" s="306">
        <v>23.874784015399602</v>
      </c>
      <c r="D155" s="306">
        <v>24.426780687415199</v>
      </c>
      <c r="E155" s="306">
        <v>24.259186135994842</v>
      </c>
      <c r="F155" s="306" t="str">
        <f>IST!D111</f>
        <v/>
      </c>
    </row>
    <row r="156" spans="1:7" ht="15" customHeight="1">
      <c r="A156" s="310" t="s">
        <v>359</v>
      </c>
      <c r="B156" s="89">
        <v>3</v>
      </c>
      <c r="C156" s="306">
        <v>3.1658456799248502</v>
      </c>
      <c r="D156" s="306">
        <v>3.1446681999214698</v>
      </c>
      <c r="E156" s="306">
        <v>2.2422492083927765</v>
      </c>
      <c r="F156" s="306" t="str">
        <f>Conseil_dépist_VIH!E111</f>
        <v/>
      </c>
    </row>
    <row r="157" spans="1:7" ht="15" customHeight="1">
      <c r="A157" s="310" t="s">
        <v>360</v>
      </c>
      <c r="B157" s="310">
        <v>61274</v>
      </c>
      <c r="C157" s="563">
        <v>69753</v>
      </c>
      <c r="D157" s="563">
        <v>80739</v>
      </c>
      <c r="E157" s="563">
        <v>84852</v>
      </c>
      <c r="F157" s="563">
        <f>+'File active'!C111</f>
        <v>0</v>
      </c>
    </row>
    <row r="158" spans="1:7" ht="15" customHeight="1">
      <c r="A158" s="310" t="s">
        <v>361</v>
      </c>
      <c r="B158" s="310">
        <v>99.9</v>
      </c>
      <c r="C158" s="561">
        <v>99.776353705217005</v>
      </c>
      <c r="D158" s="561">
        <v>99.759719590284703</v>
      </c>
      <c r="E158" s="561">
        <v>100</v>
      </c>
      <c r="F158" s="561">
        <v>100</v>
      </c>
    </row>
    <row r="159" spans="1:7" ht="15" customHeight="1">
      <c r="A159" s="310" t="s">
        <v>362</v>
      </c>
      <c r="B159" s="310">
        <v>76.099999999999994</v>
      </c>
      <c r="C159" s="561">
        <v>69.0282925913762</v>
      </c>
      <c r="D159" s="561">
        <v>81.479415374316602</v>
      </c>
      <c r="E159" s="561">
        <v>74.019156880783598</v>
      </c>
      <c r="F159" s="561" t="str">
        <f>+'File active'!F111</f>
        <v/>
      </c>
    </row>
    <row r="160" spans="1:7" ht="15" customHeight="1">
      <c r="A160" s="541" t="s">
        <v>363</v>
      </c>
      <c r="B160" s="556">
        <v>0.7</v>
      </c>
      <c r="C160" s="556"/>
      <c r="D160" s="556">
        <v>0.66</v>
      </c>
      <c r="E160" s="556"/>
      <c r="F160" s="556"/>
      <c r="G160" s="859" t="s">
        <v>2960</v>
      </c>
    </row>
    <row r="161" spans="1:7" ht="15" customHeight="1">
      <c r="A161" s="541" t="s">
        <v>364</v>
      </c>
      <c r="B161" s="556"/>
      <c r="C161" s="556"/>
      <c r="D161" s="556">
        <v>64.349999999999994</v>
      </c>
      <c r="E161" s="556"/>
      <c r="F161" s="556"/>
      <c r="G161" s="859" t="s">
        <v>2960</v>
      </c>
    </row>
    <row r="162" spans="1:7" ht="15" customHeight="1">
      <c r="A162" s="512" t="s">
        <v>66</v>
      </c>
      <c r="B162" s="302"/>
      <c r="D162" s="302"/>
      <c r="E162" s="302"/>
      <c r="F162" s="302"/>
    </row>
    <row r="163" spans="1:7" ht="20.25" customHeight="1">
      <c r="A163" s="541" t="s">
        <v>365</v>
      </c>
      <c r="B163" s="555">
        <v>33.799999999999997</v>
      </c>
      <c r="C163" s="555">
        <v>32.9960821209377</v>
      </c>
      <c r="D163" s="555">
        <v>37.640307162037502</v>
      </c>
      <c r="E163" s="555">
        <v>39.452654187059153</v>
      </c>
      <c r="F163" s="555" t="str">
        <f>+'Notification TB_Dépist TBVIH'!J112</f>
        <v/>
      </c>
    </row>
    <row r="164" spans="1:7" ht="15" customHeight="1">
      <c r="A164" s="541" t="s">
        <v>366</v>
      </c>
      <c r="B164" s="555">
        <v>80.900000000000006</v>
      </c>
      <c r="C164" s="555">
        <v>81.052028092303303</v>
      </c>
      <c r="D164" s="555">
        <v>81.825481798715202</v>
      </c>
      <c r="E164" s="555">
        <v>80.621468926553675</v>
      </c>
      <c r="F164" s="555" t="str">
        <f>+'Traitement TB'!J112</f>
        <v/>
      </c>
    </row>
    <row r="165" spans="1:7" ht="15" customHeight="1">
      <c r="A165" s="541" t="s">
        <v>367</v>
      </c>
      <c r="B165" s="555">
        <v>7.9</v>
      </c>
      <c r="C165" s="555">
        <v>7.5103912856528598</v>
      </c>
      <c r="D165" s="555">
        <v>6.5845824411134899</v>
      </c>
      <c r="E165" s="555">
        <v>7.2542372881355934</v>
      </c>
      <c r="F165" s="555" t="str">
        <f>+'Traitement TB'!L112</f>
        <v/>
      </c>
    </row>
    <row r="166" spans="1:7" ht="15" customHeight="1">
      <c r="A166" s="512" t="s">
        <v>368</v>
      </c>
      <c r="B166" s="302"/>
      <c r="D166" s="302"/>
      <c r="E166" s="302"/>
      <c r="F166" s="302"/>
    </row>
    <row r="167" spans="1:7" ht="13.5" customHeight="1">
      <c r="A167" s="312" t="s">
        <v>369</v>
      </c>
      <c r="B167" s="545">
        <v>78.099999999999994</v>
      </c>
      <c r="C167" s="545">
        <v>76.86</v>
      </c>
      <c r="D167" s="545">
        <v>68.613088617890199</v>
      </c>
      <c r="E167" s="545">
        <v>66.281573134423923</v>
      </c>
      <c r="F167" s="545">
        <f>+CNTS5!D13</f>
        <v>67.593366083950926</v>
      </c>
      <c r="G167" s="859" t="s">
        <v>179</v>
      </c>
    </row>
    <row r="168" spans="1:7" ht="14" customHeight="1" thickBot="1">
      <c r="A168" s="513" t="s">
        <v>370</v>
      </c>
      <c r="B168" s="514">
        <v>57.9</v>
      </c>
      <c r="C168" s="514">
        <v>75.739999999999995</v>
      </c>
      <c r="D168" s="514">
        <v>77.849999999999994</v>
      </c>
      <c r="E168" s="514">
        <v>84.25</v>
      </c>
      <c r="F168" s="514"/>
      <c r="G168" s="859" t="s">
        <v>179</v>
      </c>
    </row>
    <row r="169" spans="1:7" ht="13.5" customHeight="1">
      <c r="A169" s="312"/>
      <c r="B169" s="313"/>
      <c r="C169" s="313"/>
      <c r="D169" s="313"/>
      <c r="E169" s="313"/>
      <c r="F169" s="313"/>
    </row>
    <row r="170" spans="1:7" ht="15.75" customHeight="1">
      <c r="A170" s="310" t="s">
        <v>371</v>
      </c>
      <c r="B170" s="313"/>
      <c r="C170" s="313"/>
      <c r="D170" s="313"/>
      <c r="E170" s="313"/>
      <c r="F170" s="313"/>
    </row>
    <row r="171" spans="1:7" ht="15.75" customHeight="1">
      <c r="A171" s="310" t="s">
        <v>372</v>
      </c>
      <c r="B171" s="313"/>
      <c r="C171" s="313"/>
      <c r="D171" s="313"/>
      <c r="E171" s="313"/>
      <c r="F171" s="313"/>
    </row>
  </sheetData>
  <conditionalFormatting sqref="A54">
    <cfRule type="containsBlanks" dxfId="541" priority="48" stopIfTrue="1">
      <formula>LEN(TRIM(A54))=0</formula>
    </cfRule>
    <cfRule type="containsBlanks" dxfId="540" priority="49" stopIfTrue="1">
      <formula>LEN(TRIM(A54))=0</formula>
    </cfRule>
    <cfRule type="containsBlanks" dxfId="539" priority="50" stopIfTrue="1">
      <formula>LEN(TRIM(A54))=0</formula>
    </cfRule>
  </conditionalFormatting>
  <conditionalFormatting sqref="A98:A100">
    <cfRule type="containsBlanks" dxfId="538" priority="128" stopIfTrue="1">
      <formula>LEN(TRIM(A98))=0</formula>
    </cfRule>
  </conditionalFormatting>
  <conditionalFormatting sqref="A103:A109">
    <cfRule type="containsBlanks" dxfId="537" priority="126" stopIfTrue="1">
      <formula>LEN(TRIM(A103))=0</formula>
    </cfRule>
  </conditionalFormatting>
  <conditionalFormatting sqref="A122:A142">
    <cfRule type="containsBlanks" dxfId="536" priority="44" stopIfTrue="1">
      <formula>LEN(TRIM(A122))=0</formula>
    </cfRule>
  </conditionalFormatting>
  <conditionalFormatting sqref="A143">
    <cfRule type="containsBlanks" dxfId="535" priority="39" stopIfTrue="1">
      <formula>LEN(TRIM(A143))=0</formula>
    </cfRule>
    <cfRule type="containsBlanks" dxfId="534" priority="40" stopIfTrue="1">
      <formula>LEN(TRIM(A143))=0</formula>
    </cfRule>
  </conditionalFormatting>
  <conditionalFormatting sqref="A143:A148">
    <cfRule type="containsBlanks" dxfId="533" priority="41" stopIfTrue="1">
      <formula>LEN(TRIM(A143))=0</formula>
    </cfRule>
  </conditionalFormatting>
  <conditionalFormatting sqref="A148:A152">
    <cfRule type="containsBlanks" dxfId="532" priority="106" stopIfTrue="1">
      <formula>LEN(TRIM(A148))=0</formula>
    </cfRule>
    <cfRule type="containsBlanks" dxfId="531" priority="107" stopIfTrue="1">
      <formula>LEN(TRIM(A148))=0</formula>
    </cfRule>
    <cfRule type="containsBlanks" dxfId="530" priority="108" stopIfTrue="1">
      <formula>LEN(TRIM(A148))=0</formula>
    </cfRule>
  </conditionalFormatting>
  <conditionalFormatting sqref="A151:A156">
    <cfRule type="containsBlanks" dxfId="529" priority="38" stopIfTrue="1">
      <formula>LEN(TRIM(A151))=0</formula>
    </cfRule>
  </conditionalFormatting>
  <conditionalFormatting sqref="A153:A156">
    <cfRule type="containsBlanks" dxfId="528" priority="36" stopIfTrue="1">
      <formula>LEN(TRIM(A153))=0</formula>
    </cfRule>
    <cfRule type="containsBlanks" dxfId="527" priority="37" stopIfTrue="1">
      <formula>LEN(TRIM(A153))=0</formula>
    </cfRule>
  </conditionalFormatting>
  <conditionalFormatting sqref="A160:F161 A79:A82">
    <cfRule type="containsBlanks" dxfId="526" priority="132" stopIfTrue="1">
      <formula>LEN(TRIM(A79))=0</formula>
    </cfRule>
  </conditionalFormatting>
  <conditionalFormatting sqref="B105:E105">
    <cfRule type="containsBlanks" dxfId="525" priority="90" stopIfTrue="1">
      <formula>LEN(TRIM(B105))=0</formula>
    </cfRule>
  </conditionalFormatting>
  <conditionalFormatting sqref="B103:F168 B4:E102 F31:F75">
    <cfRule type="containsBlanks" dxfId="524" priority="18">
      <formula>LEN(TRIM(B4))=0</formula>
    </cfRule>
  </conditionalFormatting>
  <conditionalFormatting sqref="C133:F133">
    <cfRule type="containsBlanks" dxfId="523" priority="35" stopIfTrue="1">
      <formula>LEN(TRIM(C133))=0</formula>
    </cfRule>
  </conditionalFormatting>
  <conditionalFormatting sqref="C138:F142">
    <cfRule type="containsBlanks" dxfId="522" priority="11" stopIfTrue="1">
      <formula>LEN(TRIM(C138))=0</formula>
    </cfRule>
  </conditionalFormatting>
  <conditionalFormatting sqref="C149:F150">
    <cfRule type="containsBlanks" dxfId="521" priority="10" stopIfTrue="1">
      <formula>LEN(TRIM(C149))=0</formula>
    </cfRule>
  </conditionalFormatting>
  <conditionalFormatting sqref="D32:F47 A122">
    <cfRule type="containsBlanks" dxfId="520" priority="42" stopIfTrue="1">
      <formula>LEN(TRIM(A32))=0</formula>
    </cfRule>
    <cfRule type="containsBlanks" dxfId="519" priority="43" stopIfTrue="1">
      <formula>LEN(TRIM(A32))=0</formula>
    </cfRule>
  </conditionalFormatting>
  <conditionalFormatting sqref="F4:F26">
    <cfRule type="containsBlanks" dxfId="518" priority="1">
      <formula>LEN(TRIM(F4))=0</formula>
    </cfRule>
  </conditionalFormatting>
  <conditionalFormatting sqref="F27:F30">
    <cfRule type="containsBlanks" dxfId="517" priority="4">
      <formula>LEN(TRIM(F27))=0</formula>
    </cfRule>
    <cfRule type="containsBlanks" dxfId="516" priority="5">
      <formula>LEN(TRIM(F27))=0</formula>
    </cfRule>
  </conditionalFormatting>
  <conditionalFormatting sqref="F76:F77">
    <cfRule type="containsBlanks" dxfId="515" priority="2">
      <formula>LEN(TRIM(F76))=0</formula>
    </cfRule>
    <cfRule type="containsBlanks" dxfId="514" priority="3">
      <formula>LEN(TRIM(F76))=0</formula>
    </cfRule>
  </conditionalFormatting>
  <conditionalFormatting sqref="F78:F102">
    <cfRule type="containsBlanks" dxfId="513" priority="6">
      <formula>LEN(TRIM(F78))=0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7" max="5" man="1"/>
    <brk id="72" max="5" man="1"/>
    <brk id="101" max="5" man="1"/>
    <brk id="133" max="5" man="1"/>
    <brk id="161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topLeftCell="A20" zoomScaleNormal="100" workbookViewId="0">
      <selection activeCell="D28" sqref="D28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373</v>
      </c>
      <c r="B1" s="13"/>
      <c r="C1" s="13"/>
      <c r="D1" s="3"/>
      <c r="E1" s="3"/>
    </row>
    <row r="2" spans="1:5" ht="18.75" customHeight="1" thickBot="1">
      <c r="A2" s="532" t="s">
        <v>374</v>
      </c>
      <c r="B2" s="533">
        <v>2021</v>
      </c>
      <c r="C2" s="533">
        <v>2022</v>
      </c>
      <c r="D2" s="533">
        <v>2023</v>
      </c>
      <c r="E2" s="533">
        <v>2024</v>
      </c>
    </row>
    <row r="3" spans="1:5" ht="14" customHeight="1">
      <c r="A3" s="512" t="s">
        <v>375</v>
      </c>
      <c r="B3" s="529"/>
      <c r="C3" s="529"/>
      <c r="D3" s="529"/>
      <c r="E3" s="529"/>
    </row>
    <row r="4" spans="1:5" ht="13.5" customHeight="1">
      <c r="A4" s="16" t="s">
        <v>376</v>
      </c>
      <c r="B4" s="530">
        <v>2572988</v>
      </c>
      <c r="C4" s="530">
        <v>2172097</v>
      </c>
      <c r="D4" s="530">
        <v>2314412</v>
      </c>
      <c r="E4" s="530"/>
    </row>
    <row r="5" spans="1:5" ht="13.5" customHeight="1">
      <c r="A5" s="16" t="s">
        <v>377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378</v>
      </c>
      <c r="B6" s="35">
        <v>449581.57290000003</v>
      </c>
      <c r="C6" s="572">
        <v>494000</v>
      </c>
      <c r="D6" s="572">
        <v>486700</v>
      </c>
      <c r="E6" s="572"/>
    </row>
    <row r="7" spans="1:5" ht="13.5" customHeight="1">
      <c r="A7" s="16" t="s">
        <v>379</v>
      </c>
      <c r="B7" s="531">
        <v>6.906341673</v>
      </c>
      <c r="C7" s="531">
        <v>2.7</v>
      </c>
      <c r="D7" s="531">
        <v>3</v>
      </c>
      <c r="E7" s="531"/>
    </row>
    <row r="8" spans="1:5" ht="13.5" customHeight="1">
      <c r="A8" s="16" t="s">
        <v>380</v>
      </c>
      <c r="B8" s="531">
        <v>3.653532872</v>
      </c>
      <c r="C8" s="531">
        <v>14.3</v>
      </c>
      <c r="D8" s="531">
        <v>12.8</v>
      </c>
      <c r="E8" s="531"/>
    </row>
    <row r="9" spans="1:5" ht="13.5" customHeight="1">
      <c r="A9" s="16" t="s">
        <v>381</v>
      </c>
      <c r="B9" s="530">
        <v>129300.93</v>
      </c>
      <c r="C9" s="530">
        <v>162196.1</v>
      </c>
      <c r="D9" s="530">
        <v>209900.94</v>
      </c>
      <c r="E9" s="530"/>
    </row>
    <row r="10" spans="1:5" ht="13.5" customHeight="1">
      <c r="A10" s="16" t="s">
        <v>382</v>
      </c>
      <c r="B10" s="530">
        <v>298419.63</v>
      </c>
      <c r="C10" s="530">
        <v>301.755923</v>
      </c>
      <c r="D10" s="530">
        <v>314903.14</v>
      </c>
      <c r="E10" s="530"/>
    </row>
    <row r="11" spans="1:5" ht="13.5" customHeight="1">
      <c r="A11" s="16" t="s">
        <v>383</v>
      </c>
      <c r="B11" s="35" t="s">
        <v>384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385</v>
      </c>
      <c r="B12" s="530">
        <v>10895.24</v>
      </c>
      <c r="C12" s="530">
        <v>14938.1</v>
      </c>
      <c r="D12" s="530">
        <v>15788.11</v>
      </c>
      <c r="E12" s="530"/>
    </row>
    <row r="13" spans="1:5" ht="13.5" customHeight="1">
      <c r="A13" s="16" t="s">
        <v>386</v>
      </c>
      <c r="B13" s="531">
        <v>18.5</v>
      </c>
      <c r="C13" s="531">
        <v>20.3538269926261</v>
      </c>
      <c r="D13" s="531">
        <v>21</v>
      </c>
      <c r="E13" s="531"/>
    </row>
    <row r="14" spans="1:5" ht="13.5" customHeight="1">
      <c r="A14" s="16" t="s">
        <v>387</v>
      </c>
      <c r="B14" s="531">
        <v>11.6</v>
      </c>
      <c r="C14" s="531">
        <v>11</v>
      </c>
      <c r="D14" s="531">
        <v>13.6</v>
      </c>
      <c r="E14" s="531"/>
    </row>
    <row r="15" spans="1:5" ht="13.5" customHeight="1">
      <c r="A15" s="16" t="s">
        <v>388</v>
      </c>
      <c r="B15" s="531">
        <v>56.3</v>
      </c>
      <c r="C15" s="531">
        <v>60.01</v>
      </c>
      <c r="D15" s="531">
        <v>63.5</v>
      </c>
      <c r="E15" s="531"/>
    </row>
    <row r="16" spans="1:5" ht="13.5" customHeight="1">
      <c r="A16" s="16" t="s">
        <v>389</v>
      </c>
      <c r="B16" s="531">
        <v>1.5</v>
      </c>
      <c r="C16" s="531">
        <v>1.7</v>
      </c>
      <c r="D16" s="531">
        <v>1.5</v>
      </c>
      <c r="E16" s="531"/>
    </row>
    <row r="17" spans="1:5" ht="13.5" customHeight="1">
      <c r="A17" s="16" t="s">
        <v>390</v>
      </c>
      <c r="B17" s="531">
        <v>4.5</v>
      </c>
      <c r="C17" s="531">
        <v>5.4</v>
      </c>
      <c r="D17" s="531">
        <v>3.6</v>
      </c>
      <c r="E17" s="531"/>
    </row>
    <row r="18" spans="1:5" ht="11" customHeight="1">
      <c r="A18" s="512" t="s">
        <v>391</v>
      </c>
      <c r="B18" s="529"/>
      <c r="C18" s="529"/>
      <c r="D18" s="529"/>
      <c r="E18" s="529"/>
    </row>
    <row r="19" spans="1:5" ht="13.5" customHeight="1">
      <c r="A19" s="16" t="s">
        <v>392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393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394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395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396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397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398</v>
      </c>
      <c r="B25" s="531">
        <v>0.41</v>
      </c>
      <c r="C25" s="531">
        <v>37.334502057128198</v>
      </c>
      <c r="D25" s="531">
        <v>30.2</v>
      </c>
      <c r="E25" s="531"/>
    </row>
    <row r="26" spans="1:5" ht="13.5" customHeight="1">
      <c r="A26" s="16" t="s">
        <v>399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400</v>
      </c>
      <c r="B27" s="531">
        <v>7.4999999999999997E-2</v>
      </c>
      <c r="C27" s="531">
        <v>7.2740581997781399</v>
      </c>
      <c r="D27" s="531">
        <v>8.5</v>
      </c>
      <c r="E27" s="531"/>
    </row>
    <row r="28" spans="1:5" ht="13.5" customHeight="1">
      <c r="A28" s="16" t="s">
        <v>144</v>
      </c>
      <c r="B28" s="531">
        <v>33.4</v>
      </c>
      <c r="C28" s="531">
        <v>32.423505291456699</v>
      </c>
      <c r="D28" s="531">
        <v>44</v>
      </c>
      <c r="E28" s="531"/>
    </row>
    <row r="29" spans="1:5" ht="13.5" customHeight="1">
      <c r="A29" s="16" t="s">
        <v>401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402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403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404</v>
      </c>
      <c r="B32" s="531">
        <v>22.3</v>
      </c>
      <c r="C32" s="531">
        <v>21.914979523210398</v>
      </c>
      <c r="D32" s="531">
        <v>19.3</v>
      </c>
      <c r="E32" s="531"/>
    </row>
    <row r="33" spans="1:5" ht="13.5" customHeight="1">
      <c r="A33" s="16" t="s">
        <v>405</v>
      </c>
      <c r="B33" s="531">
        <v>44.9</v>
      </c>
      <c r="C33" s="531">
        <v>48.546184764943298</v>
      </c>
      <c r="D33" s="531">
        <v>48.2</v>
      </c>
      <c r="E33" s="531"/>
    </row>
    <row r="34" spans="1:5" ht="13.5" customHeight="1">
      <c r="A34" s="16" t="s">
        <v>406</v>
      </c>
      <c r="B34" s="531">
        <v>15.9</v>
      </c>
      <c r="C34" s="531">
        <v>16.160471744616899</v>
      </c>
      <c r="D34" s="531">
        <v>21</v>
      </c>
      <c r="E34" s="531"/>
    </row>
    <row r="35" spans="1:5" ht="13.5" customHeight="1">
      <c r="A35" s="16" t="s">
        <v>407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408</v>
      </c>
      <c r="B36" s="531">
        <v>2.2000000000000002</v>
      </c>
      <c r="C36" s="531">
        <v>1.89045569134289</v>
      </c>
      <c r="D36" s="531">
        <v>1.1000000000000001</v>
      </c>
      <c r="E36" s="531"/>
    </row>
    <row r="37" spans="1:5" ht="13.5" customHeight="1">
      <c r="A37" s="16" t="s">
        <v>409</v>
      </c>
      <c r="B37" s="92">
        <v>6805</v>
      </c>
      <c r="C37" s="92">
        <v>9389.2120219999997</v>
      </c>
      <c r="D37" s="92">
        <v>18623</v>
      </c>
      <c r="E37" s="92"/>
    </row>
    <row r="38" spans="1:5" ht="13.5" customHeight="1">
      <c r="A38" s="16" t="s">
        <v>410</v>
      </c>
      <c r="B38" s="855">
        <v>0.98</v>
      </c>
      <c r="C38" s="855">
        <v>1.1782428621457199</v>
      </c>
      <c r="D38" s="855">
        <v>1.86</v>
      </c>
      <c r="E38" s="92"/>
    </row>
    <row r="39" spans="1:5" ht="15.75" customHeight="1">
      <c r="A39" s="301" t="s">
        <v>411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4" t="s">
        <v>10</v>
      </c>
      <c r="B1" s="294"/>
    </row>
    <row r="2" spans="1:2" ht="15" customHeight="1">
      <c r="A2" s="300" t="s">
        <v>11</v>
      </c>
      <c r="B2" s="300" t="s">
        <v>12</v>
      </c>
    </row>
    <row r="3" spans="1:2" ht="15" customHeight="1">
      <c r="A3" s="7" t="s">
        <v>13</v>
      </c>
      <c r="B3" s="522" t="s">
        <v>14</v>
      </c>
    </row>
    <row r="4" spans="1:2" ht="15" customHeight="1">
      <c r="A4" s="7" t="s">
        <v>15</v>
      </c>
      <c r="B4" s="522" t="s">
        <v>16</v>
      </c>
    </row>
    <row r="5" spans="1:2" ht="15" customHeight="1">
      <c r="A5" s="7" t="s">
        <v>17</v>
      </c>
      <c r="B5" s="522" t="s">
        <v>18</v>
      </c>
    </row>
    <row r="6" spans="1:2" ht="15" customHeight="1">
      <c r="A6" s="7" t="s">
        <v>19</v>
      </c>
      <c r="B6" s="522" t="s">
        <v>20</v>
      </c>
    </row>
    <row r="7" spans="1:2" ht="15" customHeight="1">
      <c r="A7" s="295" t="s">
        <v>21</v>
      </c>
      <c r="B7" s="523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zoomScaleNormal="100" workbookViewId="0">
      <selection activeCell="A7" sqref="A7:B7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412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14"/>
      <c r="C2" s="236">
        <v>2017</v>
      </c>
      <c r="D2" s="236">
        <v>2018</v>
      </c>
      <c r="E2" s="236">
        <v>2021</v>
      </c>
      <c r="F2" s="236">
        <v>2023</v>
      </c>
    </row>
    <row r="3" spans="1:6" ht="26" customHeight="1">
      <c r="A3" s="887" t="s">
        <v>413</v>
      </c>
      <c r="B3" s="880"/>
      <c r="C3" s="68">
        <v>72.099999999999994</v>
      </c>
      <c r="D3" s="296">
        <v>80.5</v>
      </c>
      <c r="E3" s="68">
        <v>76.7</v>
      </c>
      <c r="F3" s="68">
        <v>77.599999999999994</v>
      </c>
    </row>
    <row r="4" spans="1:6" ht="26" customHeight="1">
      <c r="A4" s="887" t="s">
        <v>414</v>
      </c>
      <c r="B4" s="880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887" t="s">
        <v>415</v>
      </c>
      <c r="B5" s="880"/>
      <c r="C5" s="68">
        <v>85.9</v>
      </c>
      <c r="D5" s="68">
        <v>93.5</v>
      </c>
      <c r="E5" s="68">
        <v>94.3</v>
      </c>
      <c r="F5" s="68"/>
    </row>
    <row r="6" spans="1:6" ht="26" customHeight="1">
      <c r="A6" s="887" t="s">
        <v>416</v>
      </c>
      <c r="B6" s="880"/>
      <c r="C6" s="68">
        <v>99.7</v>
      </c>
      <c r="D6" s="296">
        <v>96.6</v>
      </c>
      <c r="E6" s="68">
        <v>98.9</v>
      </c>
      <c r="F6" s="68">
        <v>99.4</v>
      </c>
    </row>
    <row r="7" spans="1:6" ht="26" customHeight="1" thickBot="1">
      <c r="A7" s="892" t="s">
        <v>417</v>
      </c>
      <c r="B7" s="884"/>
      <c r="C7" s="316">
        <v>98.2</v>
      </c>
      <c r="D7" s="316">
        <v>99.2</v>
      </c>
      <c r="E7" s="316">
        <v>99.5</v>
      </c>
      <c r="F7" s="316">
        <v>97.8</v>
      </c>
    </row>
    <row r="8" spans="1:6" ht="18.75" customHeight="1">
      <c r="A8" s="297" t="s">
        <v>418</v>
      </c>
      <c r="B8" s="297"/>
      <c r="C8" s="7"/>
      <c r="D8" s="7"/>
      <c r="E8" s="7"/>
      <c r="F8" s="57"/>
    </row>
    <row r="9" spans="1:6" ht="27" customHeight="1">
      <c r="A9" s="891" t="s">
        <v>419</v>
      </c>
      <c r="B9" s="880"/>
      <c r="C9" s="880"/>
      <c r="D9" s="880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420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14"/>
      <c r="D12" s="314"/>
      <c r="E12" s="54">
        <v>2018</v>
      </c>
      <c r="F12" s="54">
        <v>2020</v>
      </c>
    </row>
    <row r="13" spans="1:6" ht="14.25" customHeight="1">
      <c r="A13" s="887" t="s">
        <v>421</v>
      </c>
      <c r="B13" s="880"/>
      <c r="C13" s="880"/>
      <c r="D13" s="880"/>
      <c r="E13" s="296">
        <v>73</v>
      </c>
      <c r="F13" s="296">
        <v>72.2</v>
      </c>
    </row>
    <row r="14" spans="1:6" ht="28.25" customHeight="1">
      <c r="A14" s="887" t="s">
        <v>422</v>
      </c>
      <c r="B14" s="880"/>
      <c r="C14" s="880"/>
      <c r="D14" s="880"/>
      <c r="E14" s="296">
        <v>74</v>
      </c>
      <c r="F14" s="296">
        <v>66.400000000000006</v>
      </c>
    </row>
    <row r="15" spans="1:6" ht="25.25" customHeight="1">
      <c r="A15" s="887" t="s">
        <v>423</v>
      </c>
      <c r="B15" s="880"/>
      <c r="C15" s="880"/>
      <c r="D15" s="880"/>
      <c r="E15" s="296">
        <v>84</v>
      </c>
      <c r="F15" s="296">
        <v>77.66</v>
      </c>
    </row>
    <row r="16" spans="1:6" ht="31.25" customHeight="1">
      <c r="A16" s="887" t="s">
        <v>424</v>
      </c>
      <c r="B16" s="880"/>
      <c r="C16" s="880"/>
      <c r="D16" s="880"/>
      <c r="E16" s="296">
        <v>50</v>
      </c>
      <c r="F16" s="296">
        <v>54.78</v>
      </c>
    </row>
    <row r="17" spans="1:6" ht="39.5" customHeight="1" thickBot="1">
      <c r="A17" s="889" t="s">
        <v>425</v>
      </c>
      <c r="B17" s="890"/>
      <c r="C17" s="890"/>
      <c r="D17" s="890"/>
      <c r="E17" s="315">
        <v>29</v>
      </c>
      <c r="F17" s="315">
        <v>76.3</v>
      </c>
    </row>
    <row r="18" spans="1:6" ht="33" customHeight="1">
      <c r="A18" s="297" t="s">
        <v>426</v>
      </c>
      <c r="B18" s="297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85" t="s">
        <v>427</v>
      </c>
      <c r="B20" s="886"/>
      <c r="C20" s="886"/>
      <c r="D20" s="886"/>
      <c r="E20" s="7"/>
      <c r="F20" s="7"/>
    </row>
    <row r="21" spans="1:6" ht="14.75" customHeight="1" thickBot="1">
      <c r="A21" s="889" t="s">
        <v>116</v>
      </c>
      <c r="B21" s="890"/>
      <c r="C21" s="54">
        <v>2017</v>
      </c>
      <c r="D21" s="54">
        <v>2020</v>
      </c>
      <c r="E21" s="68"/>
      <c r="F21" s="68"/>
    </row>
    <row r="22" spans="1:6" ht="21" customHeight="1">
      <c r="A22" s="888" t="s">
        <v>428</v>
      </c>
      <c r="B22" s="880"/>
      <c r="C22" s="225">
        <v>78.040000000000006</v>
      </c>
      <c r="D22" s="225">
        <v>66.349999999999994</v>
      </c>
      <c r="E22" s="225"/>
      <c r="F22" s="225"/>
    </row>
    <row r="23" spans="1:6" ht="21" customHeight="1">
      <c r="A23" s="888" t="s">
        <v>429</v>
      </c>
      <c r="B23" s="880"/>
      <c r="C23" s="181">
        <v>65.400000000000006</v>
      </c>
      <c r="D23" s="181">
        <v>44.77</v>
      </c>
      <c r="E23" s="181"/>
      <c r="F23" s="181"/>
    </row>
    <row r="24" spans="1:6" ht="21" customHeight="1">
      <c r="A24" s="888" t="s">
        <v>430</v>
      </c>
      <c r="B24" s="880"/>
      <c r="C24" s="181">
        <v>30.9</v>
      </c>
      <c r="D24" s="181">
        <v>33.880000000000003</v>
      </c>
      <c r="E24" s="181"/>
      <c r="F24" s="181"/>
    </row>
    <row r="25" spans="1:6" ht="21" customHeight="1" thickBot="1">
      <c r="A25" s="883" t="s">
        <v>431</v>
      </c>
      <c r="B25" s="884"/>
      <c r="C25" s="182">
        <v>48.3</v>
      </c>
      <c r="D25" s="182">
        <v>60.87</v>
      </c>
      <c r="E25" s="181"/>
      <c r="F25" s="181"/>
    </row>
    <row r="26" spans="1:6" ht="14.25" customHeight="1">
      <c r="A26" s="298" t="s">
        <v>432</v>
      </c>
      <c r="B26" s="27"/>
      <c r="C26" s="181"/>
      <c r="D26" s="181"/>
      <c r="E26" s="7"/>
      <c r="F26" s="7"/>
    </row>
    <row r="27" spans="1:6" ht="14.25" customHeight="1">
      <c r="A27" s="299" t="s">
        <v>433</v>
      </c>
      <c r="B27" s="299"/>
      <c r="C27" s="57"/>
      <c r="D27" s="57"/>
      <c r="E27" s="57"/>
      <c r="F27" s="57"/>
    </row>
  </sheetData>
  <mergeCells count="17">
    <mergeCell ref="A3:B3"/>
    <mergeCell ref="A6:B6"/>
    <mergeCell ref="A13:D13"/>
    <mergeCell ref="A14:D14"/>
    <mergeCell ref="A4:B4"/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</mergeCells>
  <conditionalFormatting sqref="C3:F7">
    <cfRule type="containsBlanks" dxfId="512" priority="1">
      <formula>LEN(TRIM(C3))=0</formula>
    </cfRule>
  </conditionalFormatting>
  <conditionalFormatting sqref="E13:F17">
    <cfRule type="containsBlanks" dxfId="511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tabSelected="1" view="pageBreakPreview" zoomScaleNormal="100" zoomScaleSheetLayoutView="100" workbookViewId="0">
      <pane ySplit="2" topLeftCell="A3" activePane="bottomLeft" state="frozen"/>
      <selection activeCell="O97" sqref="O97"/>
      <selection pane="bottomLeft" activeCell="I103" sqref="I103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7" width="10.796875" style="575" hidden="1" customWidth="1"/>
    <col min="8" max="21" width="10.796875" style="575" customWidth="1"/>
    <col min="22" max="22" width="14.3984375" style="575" customWidth="1"/>
    <col min="23" max="16384" width="14.3984375" style="575"/>
  </cols>
  <sheetData>
    <row r="1" spans="1:25" ht="17.25" customHeight="1">
      <c r="A1" s="633" t="s">
        <v>439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34" t="s">
        <v>440</v>
      </c>
      <c r="B2" s="635"/>
      <c r="C2" s="636" t="s">
        <v>441</v>
      </c>
      <c r="D2" s="636" t="s">
        <v>442</v>
      </c>
      <c r="E2" s="636" t="s">
        <v>443</v>
      </c>
      <c r="F2" s="636" t="s">
        <v>444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445</v>
      </c>
      <c r="B3" s="2"/>
      <c r="C3" s="25"/>
      <c r="D3" s="25"/>
      <c r="E3" s="25"/>
      <c r="F3" s="25"/>
      <c r="G3" s="83" t="str">
        <f>IF(B3="",A3,B3)</f>
        <v>Bankui</v>
      </c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39"/>
      <c r="B4" s="637" t="s">
        <v>446</v>
      </c>
      <c r="C4" s="641"/>
      <c r="D4" s="641"/>
      <c r="E4" s="641"/>
      <c r="F4" s="641"/>
      <c r="G4" s="83" t="str">
        <f t="shared" ref="G4:G67" si="0">IF(B4="",A4,B4)</f>
        <v>CHR Dédougou</v>
      </c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39"/>
      <c r="B5" s="637" t="s">
        <v>447</v>
      </c>
      <c r="C5" s="641"/>
      <c r="D5" s="641"/>
      <c r="E5" s="641"/>
      <c r="F5" s="641"/>
      <c r="G5" s="83" t="str">
        <f t="shared" si="0"/>
        <v>DS Boromo</v>
      </c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39"/>
      <c r="B6" s="637" t="s">
        <v>448</v>
      </c>
      <c r="C6" s="641"/>
      <c r="D6" s="641"/>
      <c r="E6" s="641"/>
      <c r="F6" s="641"/>
      <c r="G6" s="83" t="str">
        <f t="shared" si="0"/>
        <v>DS Dedougou</v>
      </c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39"/>
      <c r="B7" s="637" t="s">
        <v>449</v>
      </c>
      <c r="C7" s="641"/>
      <c r="D7" s="641"/>
      <c r="E7" s="641"/>
      <c r="F7" s="641"/>
      <c r="G7" s="83" t="str">
        <f t="shared" si="0"/>
        <v>DS Solenzo</v>
      </c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450</v>
      </c>
      <c r="B8" s="2"/>
      <c r="C8" s="25"/>
      <c r="D8" s="25"/>
      <c r="E8" s="25"/>
      <c r="F8" s="25"/>
      <c r="G8" s="83" t="str">
        <f t="shared" si="0"/>
        <v>Djoro</v>
      </c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39"/>
      <c r="B9" s="637" t="s">
        <v>451</v>
      </c>
      <c r="C9" s="641"/>
      <c r="D9" s="641"/>
      <c r="E9" s="641"/>
      <c r="F9" s="641"/>
      <c r="G9" s="83" t="str">
        <f t="shared" si="0"/>
        <v>CHR Gaoua</v>
      </c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83" t="str">
        <f t="shared" si="0"/>
        <v>DS Batié</v>
      </c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83" t="str">
        <f t="shared" si="0"/>
        <v>DS Dano</v>
      </c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83" t="str">
        <f t="shared" si="0"/>
        <v>DS Diébougou</v>
      </c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83" t="str">
        <f t="shared" si="0"/>
        <v>DS Gaoua</v>
      </c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83" t="str">
        <f t="shared" si="0"/>
        <v>DS Kampti</v>
      </c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457</v>
      </c>
      <c r="B15" s="2"/>
      <c r="C15" s="25"/>
      <c r="D15" s="25"/>
      <c r="E15" s="25"/>
      <c r="F15" s="25"/>
      <c r="G15" s="83" t="str">
        <f t="shared" si="0"/>
        <v>Goulmou</v>
      </c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83" t="str">
        <f t="shared" si="0"/>
        <v>CHR Fada N'Gourma</v>
      </c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39"/>
      <c r="B17" s="637" t="s">
        <v>459</v>
      </c>
      <c r="C17" s="641"/>
      <c r="D17" s="641"/>
      <c r="E17" s="641"/>
      <c r="F17" s="641"/>
      <c r="G17" s="83" t="str">
        <f t="shared" si="0"/>
        <v>DS Fada</v>
      </c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39"/>
      <c r="B18" s="637" t="s">
        <v>460</v>
      </c>
      <c r="C18" s="641"/>
      <c r="D18" s="641"/>
      <c r="E18" s="641"/>
      <c r="F18" s="641"/>
      <c r="G18" s="83" t="str">
        <f t="shared" si="0"/>
        <v>DS Pama</v>
      </c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461</v>
      </c>
      <c r="B19" s="6"/>
      <c r="C19" s="49"/>
      <c r="D19" s="49"/>
      <c r="E19" s="49"/>
      <c r="F19" s="49"/>
      <c r="G19" s="83" t="str">
        <f t="shared" si="0"/>
        <v>Guiriko</v>
      </c>
    </row>
    <row r="20" spans="1:25" ht="15" customHeight="1">
      <c r="A20" s="637"/>
      <c r="B20" s="638" t="s">
        <v>462</v>
      </c>
      <c r="C20" s="641"/>
      <c r="D20" s="641"/>
      <c r="E20" s="641"/>
      <c r="F20" s="641"/>
      <c r="G20" s="83" t="str">
        <f t="shared" si="0"/>
        <v>CHU Sanou Souro</v>
      </c>
    </row>
    <row r="21" spans="1:25" ht="15" customHeight="1">
      <c r="A21" s="639"/>
      <c r="B21" s="637" t="s">
        <v>463</v>
      </c>
      <c r="C21" s="641"/>
      <c r="D21" s="641"/>
      <c r="E21" s="641"/>
      <c r="F21" s="641"/>
      <c r="G21" s="83" t="str">
        <f t="shared" si="0"/>
        <v>DS Dafra</v>
      </c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39"/>
      <c r="B22" s="637" t="s">
        <v>464</v>
      </c>
      <c r="C22" s="641"/>
      <c r="D22" s="641"/>
      <c r="E22" s="641"/>
      <c r="F22" s="641"/>
      <c r="G22" s="83" t="str">
        <f t="shared" si="0"/>
        <v>DS Dande</v>
      </c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39"/>
      <c r="B23" s="637" t="s">
        <v>465</v>
      </c>
      <c r="C23" s="641"/>
      <c r="D23" s="641"/>
      <c r="E23" s="641"/>
      <c r="F23" s="641"/>
      <c r="G23" s="83" t="str">
        <f t="shared" si="0"/>
        <v>DS Do</v>
      </c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39"/>
      <c r="B24" s="637" t="s">
        <v>466</v>
      </c>
      <c r="C24" s="641"/>
      <c r="D24" s="641"/>
      <c r="E24" s="641"/>
      <c r="F24" s="641"/>
      <c r="G24" s="83" t="str">
        <f t="shared" si="0"/>
        <v>DS Hounde</v>
      </c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39"/>
      <c r="B25" s="637" t="s">
        <v>467</v>
      </c>
      <c r="C25" s="641"/>
      <c r="D25" s="641"/>
      <c r="E25" s="641"/>
      <c r="F25" s="641"/>
      <c r="G25" s="83" t="str">
        <f t="shared" si="0"/>
        <v>DS Karangasso Vigue</v>
      </c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39"/>
      <c r="B26" s="637" t="s">
        <v>468</v>
      </c>
      <c r="C26" s="641"/>
      <c r="D26" s="641"/>
      <c r="E26" s="641"/>
      <c r="F26" s="641"/>
      <c r="G26" s="83" t="str">
        <f t="shared" si="0"/>
        <v>DS Léna</v>
      </c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39"/>
      <c r="B27" s="637" t="s">
        <v>469</v>
      </c>
      <c r="C27" s="641"/>
      <c r="D27" s="641"/>
      <c r="E27" s="641"/>
      <c r="F27" s="641"/>
      <c r="G27" s="83" t="str">
        <f t="shared" si="0"/>
        <v>DS N'Dorola</v>
      </c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39"/>
      <c r="B28" s="637" t="s">
        <v>470</v>
      </c>
      <c r="C28" s="641"/>
      <c r="D28" s="641"/>
      <c r="E28" s="641"/>
      <c r="F28" s="641"/>
      <c r="G28" s="83" t="str">
        <f t="shared" si="0"/>
        <v>DS Orodara</v>
      </c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471</v>
      </c>
      <c r="B29" s="2"/>
      <c r="C29" s="25"/>
      <c r="D29" s="25"/>
      <c r="E29" s="25"/>
      <c r="F29" s="25"/>
      <c r="G29" s="83" t="str">
        <f t="shared" si="0"/>
        <v>Kadiogo</v>
      </c>
    </row>
    <row r="30" spans="1:25" ht="15" customHeight="1">
      <c r="A30" s="637"/>
      <c r="B30" s="637" t="s">
        <v>472</v>
      </c>
      <c r="C30" s="640"/>
      <c r="D30" s="640"/>
      <c r="E30" s="640"/>
      <c r="F30" s="640"/>
      <c r="G30" s="83" t="str">
        <f t="shared" si="0"/>
        <v>CHU Bogodogo</v>
      </c>
    </row>
    <row r="31" spans="1:25" ht="15" customHeight="1">
      <c r="A31" s="637"/>
      <c r="B31" s="637" t="s">
        <v>473</v>
      </c>
      <c r="C31" s="641"/>
      <c r="D31" s="641"/>
      <c r="E31" s="641"/>
      <c r="F31" s="641"/>
      <c r="G31" s="83" t="str">
        <f t="shared" si="0"/>
        <v>CHU Pédiatrique CDG</v>
      </c>
    </row>
    <row r="32" spans="1:25" ht="15" customHeight="1">
      <c r="A32" s="637"/>
      <c r="B32" s="637" t="s">
        <v>474</v>
      </c>
      <c r="C32" s="641"/>
      <c r="D32" s="641"/>
      <c r="E32" s="641"/>
      <c r="F32" s="641"/>
      <c r="G32" s="83" t="str">
        <f t="shared" si="0"/>
        <v>CHU Tengandogo</v>
      </c>
    </row>
    <row r="33" spans="1:25" ht="15" customHeight="1">
      <c r="A33" s="637"/>
      <c r="B33" s="637" t="s">
        <v>475</v>
      </c>
      <c r="C33" s="641"/>
      <c r="D33" s="641"/>
      <c r="E33" s="641"/>
      <c r="F33" s="641"/>
      <c r="G33" s="83" t="str">
        <f t="shared" si="0"/>
        <v>CHU Yalgado</v>
      </c>
    </row>
    <row r="34" spans="1:25" ht="15" customHeight="1">
      <c r="A34" s="637"/>
      <c r="B34" s="637" t="s">
        <v>476</v>
      </c>
      <c r="C34" s="641"/>
      <c r="D34" s="641"/>
      <c r="E34" s="641"/>
      <c r="F34" s="641"/>
      <c r="G34" s="83" t="str">
        <f t="shared" si="0"/>
        <v>Hôpital Paul VI</v>
      </c>
    </row>
    <row r="35" spans="1:25" ht="15" customHeight="1">
      <c r="A35" s="637"/>
      <c r="B35" s="637" t="s">
        <v>477</v>
      </c>
      <c r="C35" s="641"/>
      <c r="D35" s="641"/>
      <c r="E35" s="641"/>
      <c r="F35" s="641"/>
      <c r="G35" s="83" t="str">
        <f t="shared" si="0"/>
        <v xml:space="preserve">Hôpital Saint Camille </v>
      </c>
    </row>
    <row r="36" spans="1:25" ht="15" customHeight="1">
      <c r="A36" s="637"/>
      <c r="B36" s="637" t="s">
        <v>478</v>
      </c>
      <c r="C36" s="641"/>
      <c r="D36" s="641"/>
      <c r="E36" s="641"/>
      <c r="F36" s="641"/>
      <c r="G36" s="83" t="str">
        <f t="shared" si="0"/>
        <v>Hôpital SCHIPHRA</v>
      </c>
    </row>
    <row r="37" spans="1:25" ht="15" customHeight="1">
      <c r="A37" s="639"/>
      <c r="B37" s="637" t="s">
        <v>479</v>
      </c>
      <c r="C37" s="641"/>
      <c r="D37" s="641"/>
      <c r="E37" s="641"/>
      <c r="F37" s="641"/>
      <c r="G37" s="83" t="str">
        <f t="shared" si="0"/>
        <v>DS Baskuy</v>
      </c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39"/>
      <c r="B38" s="637" t="s">
        <v>480</v>
      </c>
      <c r="C38" s="641"/>
      <c r="D38" s="641"/>
      <c r="E38" s="641"/>
      <c r="F38" s="641"/>
      <c r="G38" s="83" t="str">
        <f t="shared" si="0"/>
        <v>DS Bogodogo</v>
      </c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39"/>
      <c r="B39" s="637" t="s">
        <v>481</v>
      </c>
      <c r="C39" s="641"/>
      <c r="D39" s="641"/>
      <c r="E39" s="641"/>
      <c r="F39" s="641"/>
      <c r="G39" s="83" t="str">
        <f t="shared" si="0"/>
        <v>DS Boulmiougou</v>
      </c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39"/>
      <c r="B40" s="637" t="s">
        <v>482</v>
      </c>
      <c r="C40" s="641"/>
      <c r="D40" s="641"/>
      <c r="E40" s="641"/>
      <c r="F40" s="641"/>
      <c r="G40" s="83" t="str">
        <f t="shared" si="0"/>
        <v>DS Nongr-Massom</v>
      </c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39"/>
      <c r="B41" s="637" t="s">
        <v>483</v>
      </c>
      <c r="C41" s="641"/>
      <c r="D41" s="641"/>
      <c r="E41" s="641"/>
      <c r="F41" s="641"/>
      <c r="G41" s="83" t="str">
        <f t="shared" si="0"/>
        <v>DS Sig-Noghin</v>
      </c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484</v>
      </c>
      <c r="B42" s="2"/>
      <c r="C42" s="25"/>
      <c r="D42" s="25"/>
      <c r="E42" s="25"/>
      <c r="F42" s="25"/>
      <c r="G42" s="83" t="str">
        <f t="shared" si="0"/>
        <v>Koulsé</v>
      </c>
    </row>
    <row r="43" spans="1:25" ht="15" customHeight="1">
      <c r="A43" s="637"/>
      <c r="B43" s="637" t="s">
        <v>485</v>
      </c>
      <c r="C43" s="641"/>
      <c r="D43" s="641"/>
      <c r="E43" s="641"/>
      <c r="F43" s="641"/>
      <c r="G43" s="83" t="str">
        <f t="shared" si="0"/>
        <v>CHR Kaya</v>
      </c>
    </row>
    <row r="44" spans="1:25" ht="15" customHeight="1">
      <c r="A44" s="639"/>
      <c r="B44" s="637" t="s">
        <v>486</v>
      </c>
      <c r="C44" s="641"/>
      <c r="D44" s="641"/>
      <c r="E44" s="641"/>
      <c r="F44" s="641"/>
      <c r="G44" s="83" t="str">
        <f t="shared" si="0"/>
        <v>DS Barsalogho</v>
      </c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39"/>
      <c r="B45" s="637" t="s">
        <v>487</v>
      </c>
      <c r="C45" s="641"/>
      <c r="D45" s="641"/>
      <c r="E45" s="641"/>
      <c r="F45" s="641"/>
      <c r="G45" s="83" t="str">
        <f t="shared" si="0"/>
        <v>DS Boulsa</v>
      </c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39"/>
      <c r="B46" s="637" t="s">
        <v>488</v>
      </c>
      <c r="C46" s="641"/>
      <c r="D46" s="641"/>
      <c r="E46" s="641"/>
      <c r="F46" s="641"/>
      <c r="G46" s="83" t="str">
        <f t="shared" si="0"/>
        <v>DS Boussouma</v>
      </c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39"/>
      <c r="B47" s="637" t="s">
        <v>489</v>
      </c>
      <c r="C47" s="641"/>
      <c r="D47" s="641"/>
      <c r="E47" s="641"/>
      <c r="F47" s="641"/>
      <c r="G47" s="83" t="str">
        <f t="shared" si="0"/>
        <v>DS Kaya</v>
      </c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39"/>
      <c r="B48" s="637" t="s">
        <v>490</v>
      </c>
      <c r="C48" s="641"/>
      <c r="D48" s="641"/>
      <c r="E48" s="641"/>
      <c r="F48" s="641"/>
      <c r="G48" s="83" t="str">
        <f t="shared" si="0"/>
        <v>DS Kongoussi</v>
      </c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39"/>
      <c r="B49" s="637" t="s">
        <v>491</v>
      </c>
      <c r="C49" s="641"/>
      <c r="D49" s="641"/>
      <c r="E49" s="641"/>
      <c r="F49" s="641"/>
      <c r="G49" s="83" t="str">
        <f t="shared" si="0"/>
        <v>DS Tougouri</v>
      </c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492</v>
      </c>
      <c r="B50" s="2"/>
      <c r="C50" s="25"/>
      <c r="D50" s="25"/>
      <c r="E50" s="25"/>
      <c r="F50" s="25"/>
      <c r="G50" s="83" t="str">
        <f t="shared" si="0"/>
        <v>Liptako</v>
      </c>
    </row>
    <row r="51" spans="1:25" ht="15" customHeight="1">
      <c r="A51" s="637"/>
      <c r="B51" s="637" t="s">
        <v>493</v>
      </c>
      <c r="C51" s="641"/>
      <c r="D51" s="641"/>
      <c r="E51" s="641"/>
      <c r="F51" s="641"/>
      <c r="G51" s="83" t="str">
        <f t="shared" si="0"/>
        <v>CHR Dori</v>
      </c>
    </row>
    <row r="52" spans="1:25" ht="15" customHeight="1">
      <c r="A52" s="639"/>
      <c r="B52" s="637" t="s">
        <v>494</v>
      </c>
      <c r="C52" s="641"/>
      <c r="D52" s="641"/>
      <c r="E52" s="641"/>
      <c r="F52" s="641"/>
      <c r="G52" s="83" t="str">
        <f t="shared" si="0"/>
        <v>DS Dori</v>
      </c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39"/>
      <c r="B53" s="637" t="s">
        <v>495</v>
      </c>
      <c r="C53" s="641"/>
      <c r="D53" s="641"/>
      <c r="E53" s="641"/>
      <c r="F53" s="641"/>
      <c r="G53" s="83" t="str">
        <f t="shared" si="0"/>
        <v>DS Gorom-Gorom</v>
      </c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39"/>
      <c r="B54" s="637" t="s">
        <v>496</v>
      </c>
      <c r="C54" s="641"/>
      <c r="D54" s="641"/>
      <c r="E54" s="641"/>
      <c r="F54" s="641"/>
      <c r="G54" s="83" t="str">
        <f t="shared" si="0"/>
        <v>DS Sebba</v>
      </c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497</v>
      </c>
      <c r="B55" s="2"/>
      <c r="C55" s="49"/>
      <c r="D55" s="49"/>
      <c r="E55" s="49"/>
      <c r="F55" s="25"/>
      <c r="G55" s="83" t="str">
        <f t="shared" si="0"/>
        <v>Nakambé</v>
      </c>
    </row>
    <row r="56" spans="1:25" ht="15" customHeight="1">
      <c r="A56" s="637"/>
      <c r="B56" s="637" t="s">
        <v>498</v>
      </c>
      <c r="C56" s="642"/>
      <c r="D56" s="642"/>
      <c r="E56" s="642"/>
      <c r="F56" s="641"/>
      <c r="G56" s="83" t="str">
        <f t="shared" si="0"/>
        <v>CHR Tenkodogo</v>
      </c>
    </row>
    <row r="57" spans="1:25" ht="15" customHeight="1">
      <c r="A57" s="639"/>
      <c r="B57" s="637" t="s">
        <v>499</v>
      </c>
      <c r="C57" s="641"/>
      <c r="D57" s="641"/>
      <c r="E57" s="641"/>
      <c r="F57" s="641"/>
      <c r="G57" s="83" t="str">
        <f t="shared" si="0"/>
        <v>DS Bittou</v>
      </c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39"/>
      <c r="B58" s="637" t="s">
        <v>500</v>
      </c>
      <c r="C58" s="641"/>
      <c r="D58" s="641"/>
      <c r="E58" s="641"/>
      <c r="F58" s="641"/>
      <c r="G58" s="83" t="str">
        <f t="shared" si="0"/>
        <v>DS Garango</v>
      </c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39"/>
      <c r="B59" s="637" t="s">
        <v>501</v>
      </c>
      <c r="C59" s="641"/>
      <c r="D59" s="641"/>
      <c r="E59" s="641"/>
      <c r="F59" s="641"/>
      <c r="G59" s="83" t="str">
        <f t="shared" si="0"/>
        <v>DS Koupéla</v>
      </c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39"/>
      <c r="B60" s="637" t="s">
        <v>502</v>
      </c>
      <c r="C60" s="641"/>
      <c r="D60" s="641"/>
      <c r="E60" s="641"/>
      <c r="F60" s="641"/>
      <c r="G60" s="83" t="str">
        <f t="shared" si="0"/>
        <v>DS Ouargaye</v>
      </c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39"/>
      <c r="B61" s="637" t="s">
        <v>503</v>
      </c>
      <c r="C61" s="641"/>
      <c r="D61" s="641"/>
      <c r="E61" s="641"/>
      <c r="F61" s="641"/>
      <c r="G61" s="83" t="str">
        <f t="shared" si="0"/>
        <v>DS Pouytenga</v>
      </c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39"/>
      <c r="B62" s="637" t="s">
        <v>504</v>
      </c>
      <c r="C62" s="641"/>
      <c r="D62" s="641"/>
      <c r="E62" s="641"/>
      <c r="F62" s="641"/>
      <c r="G62" s="83" t="str">
        <f t="shared" si="0"/>
        <v>DS Tenkodogo</v>
      </c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39"/>
      <c r="B63" s="637" t="s">
        <v>505</v>
      </c>
      <c r="C63" s="641"/>
      <c r="D63" s="641"/>
      <c r="E63" s="641"/>
      <c r="F63" s="641"/>
      <c r="G63" s="83" t="str">
        <f t="shared" si="0"/>
        <v>DS Zabré</v>
      </c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506</v>
      </c>
      <c r="B64" s="2"/>
      <c r="C64" s="25"/>
      <c r="D64" s="25"/>
      <c r="E64" s="25"/>
      <c r="F64" s="25"/>
      <c r="G64" s="83" t="str">
        <f t="shared" si="0"/>
        <v>Nando</v>
      </c>
    </row>
    <row r="65" spans="1:25" ht="15" customHeight="1">
      <c r="A65" s="637"/>
      <c r="B65" s="637" t="s">
        <v>507</v>
      </c>
      <c r="C65" s="641"/>
      <c r="D65" s="641"/>
      <c r="E65" s="641"/>
      <c r="F65" s="641"/>
      <c r="G65" s="83" t="str">
        <f t="shared" si="0"/>
        <v>CHR Koudougou</v>
      </c>
    </row>
    <row r="66" spans="1:25" ht="15" customHeight="1">
      <c r="A66" s="639"/>
      <c r="B66" s="637" t="s">
        <v>508</v>
      </c>
      <c r="C66" s="641"/>
      <c r="D66" s="641"/>
      <c r="E66" s="641"/>
      <c r="F66" s="641"/>
      <c r="G66" s="83" t="str">
        <f t="shared" si="0"/>
        <v>DS Koudougou</v>
      </c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39"/>
      <c r="B67" s="637" t="s">
        <v>509</v>
      </c>
      <c r="C67" s="641"/>
      <c r="D67" s="641"/>
      <c r="E67" s="641"/>
      <c r="F67" s="641"/>
      <c r="G67" s="83" t="str">
        <f t="shared" si="0"/>
        <v>DS Léo</v>
      </c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39"/>
      <c r="B68" s="637" t="s">
        <v>510</v>
      </c>
      <c r="C68" s="641"/>
      <c r="D68" s="641"/>
      <c r="E68" s="641"/>
      <c r="F68" s="641"/>
      <c r="G68" s="83" t="str">
        <f t="shared" ref="G68:G111" si="1">IF(B68="",A68,B68)</f>
        <v>DS Nanoro</v>
      </c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39"/>
      <c r="B69" s="637" t="s">
        <v>511</v>
      </c>
      <c r="C69" s="641"/>
      <c r="D69" s="641"/>
      <c r="E69" s="641"/>
      <c r="F69" s="641"/>
      <c r="G69" s="83" t="str">
        <f t="shared" si="1"/>
        <v>DS Réo</v>
      </c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39"/>
      <c r="B70" s="637" t="s">
        <v>512</v>
      </c>
      <c r="C70" s="641"/>
      <c r="D70" s="641"/>
      <c r="E70" s="641"/>
      <c r="F70" s="641"/>
      <c r="G70" s="83" t="str">
        <f t="shared" si="1"/>
        <v>DS Sabou</v>
      </c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39"/>
      <c r="B71" s="637" t="s">
        <v>513</v>
      </c>
      <c r="C71" s="641"/>
      <c r="D71" s="641"/>
      <c r="E71" s="641"/>
      <c r="F71" s="641"/>
      <c r="G71" s="83" t="str">
        <f t="shared" si="1"/>
        <v>DS Sapouy</v>
      </c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39"/>
      <c r="B72" s="637" t="s">
        <v>514</v>
      </c>
      <c r="C72" s="641"/>
      <c r="D72" s="641"/>
      <c r="E72" s="641"/>
      <c r="F72" s="641"/>
      <c r="G72" s="83" t="str">
        <f t="shared" si="1"/>
        <v>DS Tenado</v>
      </c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515</v>
      </c>
      <c r="B73" s="2"/>
      <c r="C73" s="25"/>
      <c r="D73" s="25"/>
      <c r="E73" s="25"/>
      <c r="F73" s="25"/>
      <c r="G73" s="83" t="str">
        <f t="shared" si="1"/>
        <v>Nazinon</v>
      </c>
    </row>
    <row r="74" spans="1:25" ht="15" customHeight="1">
      <c r="A74" s="637"/>
      <c r="B74" s="637" t="s">
        <v>516</v>
      </c>
      <c r="C74" s="641"/>
      <c r="D74" s="641"/>
      <c r="E74" s="641"/>
      <c r="F74" s="641"/>
      <c r="G74" s="83" t="str">
        <f t="shared" si="1"/>
        <v>CHR Manga</v>
      </c>
    </row>
    <row r="75" spans="1:25" ht="15" customHeight="1">
      <c r="A75" s="639"/>
      <c r="B75" s="637" t="s">
        <v>517</v>
      </c>
      <c r="C75" s="641"/>
      <c r="D75" s="641"/>
      <c r="E75" s="641"/>
      <c r="F75" s="641"/>
      <c r="G75" s="83" t="str">
        <f t="shared" si="1"/>
        <v>DS Kombissiri</v>
      </c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39"/>
      <c r="B76" s="637" t="s">
        <v>518</v>
      </c>
      <c r="C76" s="641"/>
      <c r="D76" s="641"/>
      <c r="E76" s="641"/>
      <c r="F76" s="641"/>
      <c r="G76" s="83" t="str">
        <f t="shared" si="1"/>
        <v>DS Manga</v>
      </c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39"/>
      <c r="B77" s="637" t="s">
        <v>519</v>
      </c>
      <c r="C77" s="641"/>
      <c r="D77" s="641"/>
      <c r="E77" s="641"/>
      <c r="F77" s="641"/>
      <c r="G77" s="83" t="str">
        <f t="shared" si="1"/>
        <v>DS Po</v>
      </c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39"/>
      <c r="B78" s="637" t="s">
        <v>520</v>
      </c>
      <c r="C78" s="641"/>
      <c r="D78" s="641"/>
      <c r="E78" s="641"/>
      <c r="F78" s="641"/>
      <c r="G78" s="83" t="str">
        <f t="shared" si="1"/>
        <v>DS Sapone</v>
      </c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521</v>
      </c>
      <c r="B79" s="2"/>
      <c r="C79" s="49"/>
      <c r="D79" s="49"/>
      <c r="E79" s="49"/>
      <c r="F79" s="25"/>
      <c r="G79" s="83" t="str">
        <f t="shared" si="1"/>
        <v>Oubri</v>
      </c>
    </row>
    <row r="80" spans="1:25" ht="15" customHeight="1">
      <c r="A80" s="637"/>
      <c r="B80" s="637" t="s">
        <v>522</v>
      </c>
      <c r="C80" s="640"/>
      <c r="D80" s="640"/>
      <c r="E80" s="640"/>
      <c r="F80" s="640"/>
      <c r="G80" s="83" t="str">
        <f t="shared" si="1"/>
        <v>CHR Ziniaré</v>
      </c>
    </row>
    <row r="81" spans="1:25" ht="15" customHeight="1">
      <c r="A81" s="639"/>
      <c r="B81" s="637" t="s">
        <v>523</v>
      </c>
      <c r="C81" s="641"/>
      <c r="D81" s="641"/>
      <c r="E81" s="641"/>
      <c r="F81" s="641"/>
      <c r="G81" s="83" t="str">
        <f t="shared" si="1"/>
        <v>DS Boussé</v>
      </c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39"/>
      <c r="B82" s="637" t="s">
        <v>524</v>
      </c>
      <c r="C82" s="641"/>
      <c r="D82" s="641"/>
      <c r="E82" s="641"/>
      <c r="F82" s="641"/>
      <c r="G82" s="83" t="str">
        <f t="shared" si="1"/>
        <v>DS Ziniaré</v>
      </c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39"/>
      <c r="B83" s="637" t="s">
        <v>525</v>
      </c>
      <c r="C83" s="641"/>
      <c r="D83" s="641"/>
      <c r="E83" s="641"/>
      <c r="F83" s="641"/>
      <c r="G83" s="83" t="str">
        <f t="shared" si="1"/>
        <v>DS Zorgho</v>
      </c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526</v>
      </c>
      <c r="B84" s="2"/>
      <c r="C84" s="25"/>
      <c r="D84" s="25"/>
      <c r="E84" s="25"/>
      <c r="F84" s="25"/>
      <c r="G84" s="83" t="str">
        <f t="shared" si="1"/>
        <v>Sirba</v>
      </c>
    </row>
    <row r="85" spans="1:25" ht="15" customHeight="1">
      <c r="A85" s="639"/>
      <c r="B85" s="637" t="s">
        <v>527</v>
      </c>
      <c r="C85" s="641"/>
      <c r="D85" s="641"/>
      <c r="E85" s="641"/>
      <c r="F85" s="641"/>
      <c r="G85" s="83" t="str">
        <f t="shared" si="1"/>
        <v>DS Bogande</v>
      </c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39"/>
      <c r="B86" s="637" t="s">
        <v>528</v>
      </c>
      <c r="C86" s="641"/>
      <c r="D86" s="641"/>
      <c r="E86" s="641"/>
      <c r="F86" s="641"/>
      <c r="G86" s="83" t="str">
        <f t="shared" si="1"/>
        <v>DS Gayeri</v>
      </c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39"/>
      <c r="B87" s="637" t="s">
        <v>529</v>
      </c>
      <c r="C87" s="641"/>
      <c r="D87" s="641"/>
      <c r="E87" s="641"/>
      <c r="F87" s="641"/>
      <c r="G87" s="83" t="str">
        <f t="shared" si="1"/>
        <v>DS Manni</v>
      </c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530</v>
      </c>
      <c r="B88" s="2"/>
      <c r="C88" s="49"/>
      <c r="D88" s="49"/>
      <c r="E88" s="49"/>
      <c r="F88" s="49"/>
      <c r="G88" s="83" t="str">
        <f t="shared" si="1"/>
        <v>Soum</v>
      </c>
    </row>
    <row r="89" spans="1:25" ht="15" customHeight="1">
      <c r="A89" s="639"/>
      <c r="B89" s="637" t="s">
        <v>531</v>
      </c>
      <c r="C89" s="641"/>
      <c r="D89" s="641"/>
      <c r="E89" s="641"/>
      <c r="F89" s="641"/>
      <c r="G89" s="83" t="str">
        <f t="shared" si="1"/>
        <v>DS Djibo</v>
      </c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532</v>
      </c>
      <c r="B90" s="2"/>
      <c r="C90" s="25"/>
      <c r="D90" s="25"/>
      <c r="E90" s="25"/>
      <c r="F90" s="25"/>
      <c r="G90" s="83" t="str">
        <f t="shared" si="1"/>
        <v>Sourou</v>
      </c>
    </row>
    <row r="91" spans="1:25" ht="15" customHeight="1">
      <c r="A91" s="639"/>
      <c r="B91" s="637" t="s">
        <v>533</v>
      </c>
      <c r="C91" s="641"/>
      <c r="D91" s="641"/>
      <c r="E91" s="641"/>
      <c r="F91" s="641"/>
      <c r="G91" s="83" t="str">
        <f t="shared" si="1"/>
        <v>DS Nouna</v>
      </c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39"/>
      <c r="B92" s="637" t="s">
        <v>534</v>
      </c>
      <c r="C92" s="641"/>
      <c r="D92" s="641"/>
      <c r="E92" s="641"/>
      <c r="F92" s="641"/>
      <c r="G92" s="83" t="str">
        <f t="shared" si="1"/>
        <v>DS Toma</v>
      </c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39"/>
      <c r="B93" s="637" t="s">
        <v>535</v>
      </c>
      <c r="C93" s="641"/>
      <c r="D93" s="641"/>
      <c r="E93" s="641"/>
      <c r="F93" s="641"/>
      <c r="G93" s="83" t="str">
        <f t="shared" si="1"/>
        <v>DS Tougan</v>
      </c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536</v>
      </c>
      <c r="B94" s="2"/>
      <c r="C94" s="25"/>
      <c r="D94" s="25"/>
      <c r="E94" s="25"/>
      <c r="F94" s="25"/>
      <c r="G94" s="83" t="str">
        <f t="shared" si="1"/>
        <v>Tannounyan</v>
      </c>
    </row>
    <row r="95" spans="1:25" ht="15" customHeight="1">
      <c r="A95" s="637"/>
      <c r="B95" s="637" t="s">
        <v>537</v>
      </c>
      <c r="C95" s="641"/>
      <c r="D95" s="641"/>
      <c r="E95" s="641"/>
      <c r="F95" s="641"/>
      <c r="G95" s="83" t="str">
        <f t="shared" si="1"/>
        <v>CHR Banfora</v>
      </c>
    </row>
    <row r="96" spans="1:25" ht="15" customHeight="1">
      <c r="A96" s="637"/>
      <c r="B96" s="637" t="s">
        <v>538</v>
      </c>
      <c r="C96" s="641"/>
      <c r="D96" s="641"/>
      <c r="E96" s="641"/>
      <c r="F96" s="641"/>
      <c r="G96" s="83" t="str">
        <f t="shared" si="1"/>
        <v>DS Banfora</v>
      </c>
    </row>
    <row r="97" spans="1:25" ht="15" customHeight="1">
      <c r="A97" s="637"/>
      <c r="B97" s="637" t="s">
        <v>539</v>
      </c>
      <c r="C97" s="641"/>
      <c r="D97" s="641"/>
      <c r="E97" s="641"/>
      <c r="F97" s="641"/>
      <c r="G97" s="83" t="str">
        <f t="shared" si="1"/>
        <v>DS Mangodara</v>
      </c>
    </row>
    <row r="98" spans="1:25" ht="15" customHeight="1">
      <c r="A98" s="637"/>
      <c r="B98" s="637" t="s">
        <v>540</v>
      </c>
      <c r="C98" s="641"/>
      <c r="D98" s="641"/>
      <c r="E98" s="641"/>
      <c r="F98" s="641"/>
      <c r="G98" s="83" t="str">
        <f t="shared" si="1"/>
        <v>DS Sindou</v>
      </c>
    </row>
    <row r="99" spans="1:25" ht="15" customHeight="1">
      <c r="A99" s="2" t="s">
        <v>541</v>
      </c>
      <c r="B99" s="2"/>
      <c r="C99" s="49"/>
      <c r="D99" s="49"/>
      <c r="E99" s="49"/>
      <c r="F99" s="49"/>
      <c r="G99" s="83" t="str">
        <f t="shared" si="1"/>
        <v>Tapoa</v>
      </c>
    </row>
    <row r="100" spans="1:25" ht="15" customHeight="1">
      <c r="A100" s="639"/>
      <c r="B100" s="637" t="s">
        <v>542</v>
      </c>
      <c r="C100" s="641"/>
      <c r="D100" s="641"/>
      <c r="E100" s="641"/>
      <c r="F100" s="641"/>
      <c r="G100" s="83" t="str">
        <f t="shared" si="1"/>
        <v>DS Diapaga</v>
      </c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543</v>
      </c>
      <c r="B101" s="2"/>
      <c r="C101" s="25"/>
      <c r="D101" s="25"/>
      <c r="E101" s="25"/>
      <c r="F101" s="25"/>
      <c r="G101" s="83" t="str">
        <f t="shared" si="1"/>
        <v>Yaadga</v>
      </c>
    </row>
    <row r="102" spans="1:25" ht="15" customHeight="1">
      <c r="A102" s="637"/>
      <c r="B102" s="637" t="s">
        <v>544</v>
      </c>
      <c r="C102" s="641"/>
      <c r="D102" s="641"/>
      <c r="E102" s="641"/>
      <c r="F102" s="641"/>
      <c r="G102" s="83" t="str">
        <f t="shared" si="1"/>
        <v>CHUR Ouahigouya</v>
      </c>
    </row>
    <row r="103" spans="1:25" ht="15" customHeight="1">
      <c r="A103" s="639"/>
      <c r="B103" s="637" t="s">
        <v>545</v>
      </c>
      <c r="C103" s="641"/>
      <c r="D103" s="641"/>
      <c r="E103" s="641"/>
      <c r="F103" s="641"/>
      <c r="G103" s="83" t="str">
        <f t="shared" si="1"/>
        <v>DS Gourcy</v>
      </c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39"/>
      <c r="B104" s="637" t="s">
        <v>546</v>
      </c>
      <c r="C104" s="641"/>
      <c r="D104" s="641"/>
      <c r="E104" s="641"/>
      <c r="F104" s="641"/>
      <c r="G104" s="83" t="str">
        <f t="shared" si="1"/>
        <v>DS Ouahigouya</v>
      </c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39"/>
      <c r="B105" s="637" t="s">
        <v>547</v>
      </c>
      <c r="C105" s="641"/>
      <c r="D105" s="641"/>
      <c r="E105" s="641"/>
      <c r="F105" s="641"/>
      <c r="G105" s="83" t="str">
        <f t="shared" si="1"/>
        <v>DS Séguénéga</v>
      </c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39"/>
      <c r="B106" s="637" t="s">
        <v>548</v>
      </c>
      <c r="C106" s="641"/>
      <c r="D106" s="641"/>
      <c r="E106" s="641"/>
      <c r="F106" s="641"/>
      <c r="G106" s="83" t="str">
        <f t="shared" si="1"/>
        <v>DS Thiou</v>
      </c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39"/>
      <c r="B107" s="637" t="s">
        <v>549</v>
      </c>
      <c r="C107" s="641"/>
      <c r="D107" s="641"/>
      <c r="E107" s="641"/>
      <c r="F107" s="641"/>
      <c r="G107" s="83" t="str">
        <f t="shared" si="1"/>
        <v>DS Titao</v>
      </c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39"/>
      <c r="B108" s="637" t="s">
        <v>550</v>
      </c>
      <c r="C108" s="641"/>
      <c r="D108" s="641"/>
      <c r="E108" s="641"/>
      <c r="F108" s="641"/>
      <c r="G108" s="83" t="str">
        <f t="shared" si="1"/>
        <v>DS Yako</v>
      </c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551</v>
      </c>
      <c r="B109" s="2"/>
      <c r="C109" s="643"/>
      <c r="D109" s="643"/>
      <c r="E109" s="643"/>
      <c r="F109" s="643"/>
      <c r="G109" s="83" t="str">
        <f t="shared" si="1"/>
        <v>Total District</v>
      </c>
    </row>
    <row r="110" spans="1:25" ht="15" customHeight="1">
      <c r="A110" s="2" t="s">
        <v>552</v>
      </c>
      <c r="B110" s="2"/>
      <c r="C110" s="25"/>
      <c r="D110" s="25"/>
      <c r="E110" s="25"/>
      <c r="F110" s="25"/>
      <c r="G110" s="83" t="str">
        <f t="shared" si="1"/>
        <v>Total Hôpital</v>
      </c>
    </row>
    <row r="111" spans="1:25" ht="15" customHeight="1" thickBot="1">
      <c r="A111" s="281" t="s">
        <v>553</v>
      </c>
      <c r="B111" s="281"/>
      <c r="C111" s="205"/>
      <c r="D111" s="205"/>
      <c r="E111" s="205"/>
      <c r="F111" s="205"/>
      <c r="G111" s="83" t="str">
        <f t="shared" si="1"/>
        <v>Burkina Faso</v>
      </c>
    </row>
    <row r="112" spans="1:25" ht="15.75" customHeight="1">
      <c r="A112" s="637" t="s">
        <v>554</v>
      </c>
      <c r="B112" s="637"/>
      <c r="C112" s="638"/>
      <c r="D112" s="638"/>
      <c r="E112" s="638"/>
      <c r="F112" s="638"/>
    </row>
    <row r="113" spans="1:6" ht="15" customHeight="1">
      <c r="A113" s="637"/>
      <c r="B113" s="637"/>
      <c r="C113" s="638"/>
      <c r="D113" s="638"/>
      <c r="E113" s="638"/>
      <c r="F113" s="638"/>
    </row>
    <row r="114" spans="1:6" ht="15" customHeight="1">
      <c r="A114" s="637"/>
      <c r="B114" s="637"/>
      <c r="C114" s="638"/>
      <c r="D114" s="638"/>
      <c r="E114" s="638"/>
      <c r="F114" s="638"/>
    </row>
    <row r="115" spans="1:6" ht="15" customHeight="1">
      <c r="A115" s="637"/>
      <c r="B115" s="637"/>
      <c r="C115" s="638"/>
      <c r="D115" s="638"/>
      <c r="E115" s="638"/>
      <c r="F115" s="638"/>
    </row>
    <row r="116" spans="1:6" ht="15" customHeight="1">
      <c r="A116" s="637"/>
      <c r="B116" s="637"/>
      <c r="C116" s="638"/>
      <c r="D116" s="638"/>
      <c r="E116" s="638"/>
      <c r="F116" s="638"/>
    </row>
    <row r="117" spans="1:6" ht="15" customHeight="1">
      <c r="A117" s="637"/>
      <c r="B117" s="637"/>
      <c r="C117" s="638"/>
      <c r="D117" s="638"/>
      <c r="E117" s="638"/>
      <c r="F117" s="638"/>
    </row>
    <row r="118" spans="1:6" ht="15" customHeight="1">
      <c r="A118" s="637"/>
      <c r="B118" s="637"/>
      <c r="C118" s="638"/>
      <c r="D118" s="638"/>
      <c r="E118" s="638"/>
      <c r="F118" s="638"/>
    </row>
    <row r="119" spans="1:6" ht="15" customHeight="1">
      <c r="A119" s="637"/>
      <c r="B119" s="637"/>
      <c r="C119" s="638"/>
      <c r="D119" s="638"/>
      <c r="E119" s="638"/>
      <c r="F119" s="638"/>
    </row>
    <row r="120" spans="1:6" ht="15" customHeight="1">
      <c r="A120" s="637"/>
      <c r="B120" s="637"/>
      <c r="C120" s="638"/>
      <c r="D120" s="638"/>
      <c r="E120" s="638"/>
      <c r="F120" s="638"/>
    </row>
    <row r="121" spans="1:6" ht="15" customHeight="1">
      <c r="A121" s="637"/>
      <c r="B121" s="637"/>
      <c r="C121" s="638"/>
      <c r="D121" s="638"/>
      <c r="E121" s="638"/>
      <c r="F121" s="638"/>
    </row>
    <row r="122" spans="1:6" ht="15" customHeight="1">
      <c r="A122" s="637"/>
      <c r="B122" s="637"/>
      <c r="C122" s="638"/>
      <c r="D122" s="638"/>
      <c r="E122" s="638"/>
      <c r="F122" s="638"/>
    </row>
    <row r="123" spans="1:6" ht="15" customHeight="1">
      <c r="A123" s="637"/>
      <c r="B123" s="637"/>
      <c r="C123" s="638"/>
      <c r="D123" s="638"/>
      <c r="E123" s="638"/>
      <c r="F123" s="638"/>
    </row>
    <row r="124" spans="1:6" ht="15" customHeight="1">
      <c r="A124" s="637"/>
      <c r="B124" s="637"/>
      <c r="C124" s="638"/>
      <c r="D124" s="638"/>
      <c r="E124" s="638"/>
      <c r="F124" s="638"/>
    </row>
    <row r="125" spans="1:6" ht="15" customHeight="1">
      <c r="A125" s="637"/>
      <c r="B125" s="637"/>
      <c r="C125" s="638"/>
      <c r="D125" s="638"/>
      <c r="E125" s="638"/>
      <c r="F125" s="638"/>
    </row>
    <row r="126" spans="1:6" ht="15" customHeight="1">
      <c r="A126" s="637"/>
      <c r="B126" s="637"/>
      <c r="C126" s="638"/>
      <c r="D126" s="638"/>
      <c r="E126" s="638"/>
      <c r="F126" s="638"/>
    </row>
    <row r="127" spans="1:6" ht="15" customHeight="1">
      <c r="A127" s="637"/>
      <c r="B127" s="637"/>
      <c r="C127" s="638"/>
      <c r="D127" s="638"/>
      <c r="E127" s="638"/>
      <c r="F127" s="638"/>
    </row>
    <row r="128" spans="1:6" ht="15" customHeight="1">
      <c r="A128" s="637"/>
      <c r="B128" s="637"/>
      <c r="C128" s="638"/>
      <c r="D128" s="638"/>
      <c r="E128" s="638"/>
      <c r="F128" s="638"/>
    </row>
    <row r="129" spans="1:6" ht="15" customHeight="1">
      <c r="A129" s="637"/>
      <c r="B129" s="637"/>
      <c r="C129" s="638"/>
      <c r="D129" s="638"/>
      <c r="E129" s="638"/>
      <c r="F129" s="638"/>
    </row>
    <row r="130" spans="1:6" ht="15" customHeight="1">
      <c r="A130" s="637"/>
      <c r="B130" s="637"/>
      <c r="C130" s="638"/>
      <c r="D130" s="638"/>
      <c r="E130" s="638"/>
      <c r="F130" s="638"/>
    </row>
    <row r="131" spans="1:6" ht="15" customHeight="1">
      <c r="A131" s="637"/>
      <c r="B131" s="637"/>
      <c r="C131" s="638"/>
      <c r="D131" s="638"/>
      <c r="E131" s="638"/>
      <c r="F131" s="638"/>
    </row>
    <row r="132" spans="1:6" ht="15" customHeight="1">
      <c r="A132" s="637"/>
      <c r="B132" s="637"/>
      <c r="C132" s="638"/>
      <c r="D132" s="638"/>
      <c r="E132" s="638"/>
      <c r="F132" s="638"/>
    </row>
    <row r="133" spans="1:6" ht="15" customHeight="1">
      <c r="A133" s="637"/>
      <c r="B133" s="637"/>
      <c r="C133" s="638"/>
      <c r="D133" s="638"/>
      <c r="E133" s="638"/>
      <c r="F133" s="638"/>
    </row>
    <row r="134" spans="1:6" ht="15" customHeight="1">
      <c r="A134" s="637"/>
      <c r="B134" s="637"/>
      <c r="C134" s="638"/>
      <c r="D134" s="638"/>
      <c r="E134" s="638"/>
      <c r="F134" s="638"/>
    </row>
    <row r="135" spans="1:6" ht="15" customHeight="1">
      <c r="A135" s="637"/>
      <c r="B135" s="637"/>
      <c r="C135" s="638"/>
      <c r="D135" s="638"/>
      <c r="E135" s="638"/>
      <c r="F135" s="638"/>
    </row>
    <row r="136" spans="1:6" ht="15" customHeight="1">
      <c r="A136" s="637"/>
      <c r="B136" s="637"/>
      <c r="C136" s="638"/>
      <c r="D136" s="638"/>
      <c r="E136" s="638"/>
      <c r="F136" s="638"/>
    </row>
    <row r="137" spans="1:6" ht="15" customHeight="1">
      <c r="A137" s="637"/>
      <c r="B137" s="637"/>
      <c r="C137" s="638"/>
      <c r="D137" s="638"/>
      <c r="E137" s="638"/>
      <c r="F137" s="638"/>
    </row>
    <row r="138" spans="1:6" ht="15" customHeight="1">
      <c r="A138" s="637"/>
      <c r="B138" s="637"/>
      <c r="C138" s="638"/>
      <c r="D138" s="638"/>
      <c r="E138" s="638"/>
      <c r="F138" s="638"/>
    </row>
    <row r="139" spans="1:6" ht="15" customHeight="1">
      <c r="A139" s="637"/>
      <c r="B139" s="637"/>
      <c r="C139" s="638"/>
      <c r="D139" s="638"/>
      <c r="E139" s="638"/>
      <c r="F139" s="638"/>
    </row>
    <row r="140" spans="1:6" ht="15" customHeight="1">
      <c r="A140" s="637"/>
      <c r="B140" s="637"/>
      <c r="C140" s="638"/>
      <c r="D140" s="638"/>
      <c r="E140" s="638"/>
      <c r="F140" s="638"/>
    </row>
    <row r="141" spans="1:6" ht="15" customHeight="1">
      <c r="A141" s="637"/>
      <c r="B141" s="637"/>
      <c r="C141" s="638"/>
      <c r="D141" s="638"/>
      <c r="E141" s="638"/>
      <c r="F141" s="638"/>
    </row>
    <row r="142" spans="1:6" ht="15" customHeight="1">
      <c r="A142" s="637"/>
      <c r="B142" s="637"/>
      <c r="C142" s="638"/>
      <c r="D142" s="638"/>
      <c r="E142" s="638"/>
      <c r="F142" s="638"/>
    </row>
    <row r="143" spans="1:6" ht="15" customHeight="1">
      <c r="A143" s="637"/>
      <c r="B143" s="637"/>
      <c r="C143" s="638"/>
      <c r="D143" s="638"/>
      <c r="E143" s="638"/>
      <c r="F143" s="638"/>
    </row>
    <row r="144" spans="1:6" ht="15" customHeight="1">
      <c r="A144" s="637"/>
      <c r="B144" s="637"/>
      <c r="C144" s="638"/>
      <c r="D144" s="638"/>
      <c r="E144" s="638"/>
      <c r="F144" s="638"/>
    </row>
    <row r="145" spans="1:6" ht="15" customHeight="1">
      <c r="A145" s="637"/>
      <c r="B145" s="637"/>
      <c r="C145" s="638"/>
      <c r="D145" s="638"/>
      <c r="E145" s="638"/>
      <c r="F145" s="638"/>
    </row>
    <row r="146" spans="1:6" ht="15" customHeight="1">
      <c r="A146" s="637"/>
      <c r="B146" s="637"/>
      <c r="C146" s="638"/>
      <c r="D146" s="638"/>
      <c r="E146" s="638"/>
      <c r="F146" s="638"/>
    </row>
    <row r="147" spans="1:6" ht="15" customHeight="1">
      <c r="A147" s="637"/>
      <c r="B147" s="637"/>
      <c r="C147" s="638"/>
      <c r="D147" s="638"/>
      <c r="E147" s="638"/>
      <c r="F147" s="638"/>
    </row>
    <row r="148" spans="1:6" ht="15" customHeight="1">
      <c r="A148" s="637"/>
      <c r="B148" s="637"/>
      <c r="C148" s="638"/>
      <c r="D148" s="638"/>
      <c r="E148" s="638"/>
      <c r="F148" s="638"/>
    </row>
    <row r="149" spans="1:6" ht="15" customHeight="1">
      <c r="A149" s="637"/>
      <c r="B149" s="637"/>
      <c r="C149" s="638"/>
      <c r="D149" s="638"/>
      <c r="E149" s="638"/>
      <c r="F149" s="638"/>
    </row>
    <row r="150" spans="1:6" ht="15" customHeight="1">
      <c r="A150" s="637"/>
      <c r="B150" s="637"/>
      <c r="C150" s="638"/>
      <c r="D150" s="638"/>
      <c r="E150" s="638"/>
      <c r="F150" s="638"/>
    </row>
    <row r="151" spans="1:6" ht="15" customHeight="1">
      <c r="A151" s="637"/>
      <c r="B151" s="637"/>
      <c r="C151" s="638"/>
      <c r="D151" s="638"/>
      <c r="E151" s="638"/>
      <c r="F151" s="638"/>
    </row>
    <row r="152" spans="1:6" ht="15" customHeight="1">
      <c r="A152" s="637"/>
      <c r="B152" s="637"/>
      <c r="C152" s="638"/>
      <c r="D152" s="638"/>
      <c r="E152" s="638"/>
      <c r="F152" s="638"/>
    </row>
    <row r="153" spans="1:6" ht="15" customHeight="1">
      <c r="A153" s="637"/>
      <c r="B153" s="637"/>
      <c r="C153" s="638"/>
      <c r="D153" s="638"/>
      <c r="E153" s="638"/>
      <c r="F153" s="638"/>
    </row>
    <row r="154" spans="1:6" ht="15" customHeight="1">
      <c r="A154" s="637"/>
      <c r="B154" s="637"/>
      <c r="C154" s="638"/>
      <c r="D154" s="638"/>
      <c r="E154" s="638"/>
      <c r="F154" s="638"/>
    </row>
    <row r="155" spans="1:6" ht="15" customHeight="1">
      <c r="A155" s="637"/>
      <c r="B155" s="637"/>
      <c r="C155" s="638"/>
      <c r="D155" s="638"/>
      <c r="E155" s="638"/>
      <c r="F155" s="638"/>
    </row>
    <row r="156" spans="1:6" ht="15" customHeight="1">
      <c r="A156" s="637"/>
      <c r="B156" s="637"/>
      <c r="C156" s="638"/>
      <c r="D156" s="638"/>
      <c r="E156" s="638"/>
      <c r="F156" s="638"/>
    </row>
    <row r="157" spans="1:6" ht="15" customHeight="1">
      <c r="A157" s="637"/>
      <c r="B157" s="637"/>
      <c r="C157" s="638"/>
      <c r="D157" s="638"/>
      <c r="E157" s="638"/>
      <c r="F157" s="638"/>
    </row>
    <row r="158" spans="1:6" ht="15" customHeight="1">
      <c r="A158" s="637"/>
      <c r="B158" s="637"/>
      <c r="C158" s="638"/>
      <c r="D158" s="638"/>
      <c r="E158" s="638"/>
      <c r="F158" s="638"/>
    </row>
    <row r="159" spans="1:6" ht="15" customHeight="1">
      <c r="A159" s="637"/>
      <c r="B159" s="637"/>
      <c r="C159" s="638"/>
      <c r="D159" s="638"/>
      <c r="E159" s="638"/>
      <c r="F159" s="638"/>
    </row>
    <row r="160" spans="1:6" ht="15" customHeight="1">
      <c r="A160" s="637"/>
      <c r="B160" s="637"/>
      <c r="C160" s="638"/>
      <c r="D160" s="638"/>
      <c r="E160" s="638"/>
      <c r="F160" s="638"/>
    </row>
    <row r="161" spans="1:6" ht="15" customHeight="1">
      <c r="A161" s="637"/>
      <c r="B161" s="637"/>
      <c r="C161" s="638"/>
      <c r="D161" s="638"/>
      <c r="E161" s="638"/>
      <c r="F161" s="638"/>
    </row>
    <row r="162" spans="1:6" ht="15" customHeight="1">
      <c r="A162" s="637"/>
      <c r="B162" s="637"/>
      <c r="C162" s="638"/>
      <c r="D162" s="638"/>
      <c r="E162" s="638"/>
      <c r="F162" s="638"/>
    </row>
    <row r="163" spans="1:6" ht="15" customHeight="1">
      <c r="A163" s="637"/>
      <c r="B163" s="637"/>
      <c r="C163" s="638"/>
      <c r="D163" s="638"/>
      <c r="E163" s="638"/>
      <c r="F163" s="638"/>
    </row>
    <row r="164" spans="1:6" ht="15" customHeight="1">
      <c r="A164" s="637"/>
      <c r="B164" s="637"/>
      <c r="C164" s="638"/>
      <c r="D164" s="638"/>
      <c r="E164" s="638"/>
      <c r="F164" s="638"/>
    </row>
    <row r="165" spans="1:6" ht="15" customHeight="1">
      <c r="A165" s="637"/>
      <c r="B165" s="637"/>
      <c r="C165" s="638"/>
      <c r="D165" s="638"/>
      <c r="E165" s="638"/>
      <c r="F165" s="638"/>
    </row>
    <row r="166" spans="1:6" ht="15" customHeight="1">
      <c r="A166" s="637"/>
      <c r="B166" s="637"/>
      <c r="C166" s="638"/>
      <c r="D166" s="638"/>
      <c r="E166" s="638"/>
      <c r="F166" s="638"/>
    </row>
    <row r="167" spans="1:6" ht="15" customHeight="1">
      <c r="A167" s="637"/>
      <c r="B167" s="637"/>
      <c r="C167" s="638"/>
      <c r="D167" s="638"/>
      <c r="E167" s="638"/>
      <c r="F167" s="638"/>
    </row>
    <row r="168" spans="1:6" ht="15" customHeight="1">
      <c r="A168" s="637"/>
      <c r="B168" s="637"/>
      <c r="C168" s="638"/>
      <c r="D168" s="638"/>
      <c r="E168" s="638"/>
      <c r="F168" s="638"/>
    </row>
    <row r="169" spans="1:6" ht="15" customHeight="1">
      <c r="A169" s="637"/>
      <c r="B169" s="637"/>
      <c r="C169" s="638"/>
      <c r="D169" s="638"/>
      <c r="E169" s="638"/>
      <c r="F169" s="638"/>
    </row>
    <row r="170" spans="1:6" ht="15" customHeight="1">
      <c r="A170" s="637"/>
      <c r="B170" s="637"/>
      <c r="C170" s="638"/>
      <c r="D170" s="638"/>
      <c r="E170" s="638"/>
      <c r="F170" s="638"/>
    </row>
    <row r="171" spans="1:6" ht="15" customHeight="1">
      <c r="A171" s="637"/>
      <c r="B171" s="637"/>
      <c r="C171" s="638"/>
      <c r="D171" s="638"/>
      <c r="E171" s="638"/>
      <c r="F171" s="638"/>
    </row>
    <row r="172" spans="1:6" ht="15" customHeight="1">
      <c r="A172" s="637"/>
      <c r="B172" s="637"/>
      <c r="C172" s="638"/>
      <c r="D172" s="638"/>
      <c r="E172" s="638"/>
      <c r="F172" s="638"/>
    </row>
    <row r="173" spans="1:6" ht="15" customHeight="1">
      <c r="A173" s="637"/>
      <c r="B173" s="637"/>
      <c r="C173" s="638"/>
      <c r="D173" s="638"/>
      <c r="E173" s="638"/>
      <c r="F173" s="638"/>
    </row>
    <row r="174" spans="1:6" ht="15" customHeight="1">
      <c r="A174" s="637"/>
      <c r="B174" s="637"/>
      <c r="C174" s="638"/>
      <c r="D174" s="638"/>
      <c r="E174" s="638"/>
      <c r="F174" s="638"/>
    </row>
    <row r="175" spans="1:6" ht="15" customHeight="1">
      <c r="A175" s="637"/>
      <c r="B175" s="637"/>
      <c r="C175" s="638"/>
      <c r="D175" s="638"/>
      <c r="E175" s="638"/>
      <c r="F175" s="638"/>
    </row>
    <row r="176" spans="1:6" ht="15" customHeight="1">
      <c r="A176" s="637"/>
      <c r="B176" s="637"/>
      <c r="C176" s="638"/>
      <c r="D176" s="638"/>
      <c r="E176" s="638"/>
      <c r="F176" s="638"/>
    </row>
    <row r="177" spans="1:6" ht="15" customHeight="1">
      <c r="A177" s="637"/>
      <c r="B177" s="637"/>
      <c r="C177" s="638"/>
      <c r="D177" s="638"/>
      <c r="E177" s="638"/>
      <c r="F177" s="638"/>
    </row>
    <row r="178" spans="1:6" ht="15" customHeight="1">
      <c r="A178" s="637"/>
      <c r="B178" s="637"/>
      <c r="C178" s="638"/>
      <c r="D178" s="638"/>
      <c r="E178" s="638"/>
      <c r="F178" s="638"/>
    </row>
    <row r="179" spans="1:6" ht="15" customHeight="1">
      <c r="A179" s="637"/>
      <c r="B179" s="637"/>
      <c r="C179" s="638"/>
      <c r="D179" s="638"/>
      <c r="E179" s="638"/>
      <c r="F179" s="638"/>
    </row>
    <row r="180" spans="1:6" ht="15" customHeight="1">
      <c r="A180" s="637"/>
      <c r="B180" s="637"/>
      <c r="C180" s="638"/>
      <c r="D180" s="638"/>
      <c r="E180" s="638"/>
      <c r="F180" s="638"/>
    </row>
    <row r="181" spans="1:6" ht="15" customHeight="1">
      <c r="A181" s="637"/>
      <c r="B181" s="637"/>
      <c r="C181" s="638"/>
      <c r="D181" s="638"/>
      <c r="E181" s="638"/>
      <c r="F181" s="638"/>
    </row>
    <row r="182" spans="1:6" ht="15" customHeight="1">
      <c r="A182" s="637"/>
      <c r="B182" s="637"/>
      <c r="C182" s="638"/>
      <c r="D182" s="638"/>
      <c r="E182" s="638"/>
      <c r="F182" s="638"/>
    </row>
    <row r="183" spans="1:6" ht="15" customHeight="1">
      <c r="A183" s="637"/>
      <c r="B183" s="637"/>
      <c r="C183" s="638"/>
      <c r="D183" s="638"/>
      <c r="E183" s="638"/>
      <c r="F183" s="638"/>
    </row>
    <row r="184" spans="1:6" ht="15" customHeight="1">
      <c r="A184" s="637"/>
      <c r="B184" s="637"/>
      <c r="C184" s="638"/>
      <c r="D184" s="638"/>
      <c r="E184" s="638"/>
      <c r="F184" s="638"/>
    </row>
    <row r="185" spans="1:6" ht="15" customHeight="1">
      <c r="A185" s="637"/>
      <c r="B185" s="637"/>
      <c r="C185" s="638"/>
      <c r="D185" s="638"/>
      <c r="E185" s="638"/>
      <c r="F185" s="638"/>
    </row>
    <row r="186" spans="1:6" ht="15" customHeight="1">
      <c r="A186" s="637"/>
      <c r="B186" s="637"/>
      <c r="C186" s="638"/>
      <c r="D186" s="638"/>
      <c r="E186" s="638"/>
      <c r="F186" s="638"/>
    </row>
    <row r="187" spans="1:6" ht="15" customHeight="1">
      <c r="A187" s="637"/>
      <c r="B187" s="637"/>
      <c r="C187" s="638"/>
      <c r="D187" s="638"/>
      <c r="E187" s="638"/>
      <c r="F187" s="638"/>
    </row>
    <row r="188" spans="1:6" ht="15" customHeight="1">
      <c r="A188" s="637"/>
      <c r="B188" s="637"/>
      <c r="C188" s="638"/>
      <c r="D188" s="638"/>
      <c r="E188" s="638"/>
      <c r="F188" s="638"/>
    </row>
    <row r="189" spans="1:6" ht="15" customHeight="1">
      <c r="A189" s="637"/>
      <c r="B189" s="637"/>
      <c r="C189" s="638"/>
      <c r="D189" s="638"/>
      <c r="E189" s="638"/>
      <c r="F189" s="638"/>
    </row>
    <row r="190" spans="1:6" ht="15" customHeight="1">
      <c r="A190" s="637"/>
      <c r="B190" s="637"/>
      <c r="C190" s="638"/>
      <c r="D190" s="638"/>
      <c r="E190" s="638"/>
      <c r="F190" s="638"/>
    </row>
    <row r="191" spans="1:6" ht="15" customHeight="1">
      <c r="A191" s="637"/>
      <c r="B191" s="637"/>
      <c r="C191" s="638"/>
      <c r="D191" s="638"/>
      <c r="E191" s="638"/>
      <c r="F191" s="638"/>
    </row>
    <row r="192" spans="1:6" ht="15" customHeight="1">
      <c r="A192" s="637"/>
      <c r="B192" s="637"/>
      <c r="C192" s="638"/>
      <c r="D192" s="638"/>
      <c r="E192" s="638"/>
      <c r="F192" s="638"/>
    </row>
    <row r="193" spans="1:6" ht="15" customHeight="1">
      <c r="A193" s="637"/>
      <c r="B193" s="637"/>
      <c r="C193" s="638"/>
      <c r="D193" s="638"/>
      <c r="E193" s="638"/>
      <c r="F193" s="638"/>
    </row>
    <row r="194" spans="1:6" ht="15" customHeight="1">
      <c r="A194" s="637"/>
      <c r="B194" s="637"/>
      <c r="C194" s="638"/>
      <c r="D194" s="638"/>
      <c r="E194" s="638"/>
      <c r="F194" s="638"/>
    </row>
    <row r="195" spans="1:6" ht="15" customHeight="1">
      <c r="A195" s="637"/>
      <c r="B195" s="637"/>
      <c r="C195" s="638"/>
      <c r="D195" s="638"/>
      <c r="E195" s="638"/>
      <c r="F195" s="638"/>
    </row>
    <row r="196" spans="1:6" ht="15" customHeight="1">
      <c r="A196" s="637"/>
      <c r="B196" s="637"/>
      <c r="C196" s="638"/>
      <c r="D196" s="638"/>
      <c r="E196" s="638"/>
      <c r="F196" s="638"/>
    </row>
    <row r="197" spans="1:6" ht="15" customHeight="1">
      <c r="A197" s="637"/>
      <c r="B197" s="637"/>
      <c r="C197" s="638"/>
      <c r="D197" s="638"/>
      <c r="E197" s="638"/>
      <c r="F197" s="638"/>
    </row>
    <row r="198" spans="1:6" ht="15" customHeight="1">
      <c r="A198" s="637"/>
      <c r="B198" s="637"/>
      <c r="C198" s="638"/>
      <c r="D198" s="638"/>
      <c r="E198" s="638"/>
      <c r="F198" s="638"/>
    </row>
    <row r="199" spans="1:6" ht="15" customHeight="1">
      <c r="A199" s="637"/>
      <c r="B199" s="637"/>
      <c r="C199" s="638"/>
      <c r="D199" s="638"/>
      <c r="E199" s="638"/>
      <c r="F199" s="638"/>
    </row>
    <row r="200" spans="1:6" ht="15" customHeight="1">
      <c r="A200" s="637"/>
      <c r="B200" s="637"/>
      <c r="C200" s="638"/>
      <c r="D200" s="638"/>
      <c r="E200" s="638"/>
      <c r="F200" s="638"/>
    </row>
    <row r="201" spans="1:6" ht="15" customHeight="1">
      <c r="A201" s="637"/>
      <c r="B201" s="637"/>
      <c r="C201" s="638"/>
      <c r="D201" s="638"/>
      <c r="E201" s="638"/>
      <c r="F201" s="638"/>
    </row>
    <row r="202" spans="1:6" ht="15" customHeight="1">
      <c r="A202" s="637"/>
      <c r="B202" s="637"/>
      <c r="C202" s="638"/>
      <c r="D202" s="638"/>
      <c r="E202" s="638"/>
      <c r="F202" s="638"/>
    </row>
    <row r="203" spans="1:6" ht="15" customHeight="1">
      <c r="A203" s="637"/>
      <c r="B203" s="637"/>
      <c r="C203" s="638"/>
      <c r="D203" s="638"/>
      <c r="E203" s="638"/>
      <c r="F203" s="638"/>
    </row>
    <row r="204" spans="1:6" ht="15" customHeight="1">
      <c r="A204" s="637"/>
      <c r="B204" s="637"/>
      <c r="C204" s="638"/>
      <c r="D204" s="638"/>
      <c r="E204" s="638"/>
      <c r="F204" s="638"/>
    </row>
    <row r="205" spans="1:6" ht="15" customHeight="1">
      <c r="A205" s="637"/>
      <c r="B205" s="637"/>
      <c r="C205" s="638"/>
      <c r="D205" s="638"/>
      <c r="E205" s="638"/>
      <c r="F205" s="638"/>
    </row>
    <row r="206" spans="1:6" ht="15" customHeight="1">
      <c r="A206" s="637"/>
      <c r="B206" s="637"/>
      <c r="C206" s="638"/>
      <c r="D206" s="638"/>
      <c r="E206" s="638"/>
      <c r="F206" s="638"/>
    </row>
    <row r="207" spans="1:6" ht="15" customHeight="1">
      <c r="A207" s="637"/>
      <c r="B207" s="637"/>
      <c r="C207" s="638"/>
      <c r="D207" s="638"/>
      <c r="E207" s="638"/>
      <c r="F207" s="638"/>
    </row>
    <row r="208" spans="1:6" ht="15" customHeight="1">
      <c r="A208" s="637"/>
      <c r="B208" s="637"/>
      <c r="C208" s="638"/>
      <c r="D208" s="638"/>
      <c r="E208" s="638"/>
      <c r="F208" s="638"/>
    </row>
    <row r="209" spans="1:6" ht="15" customHeight="1">
      <c r="A209" s="637"/>
      <c r="B209" s="637"/>
      <c r="C209" s="638"/>
      <c r="D209" s="638"/>
      <c r="E209" s="638"/>
      <c r="F209" s="638"/>
    </row>
    <row r="210" spans="1:6" ht="15" customHeight="1">
      <c r="A210" s="637"/>
      <c r="B210" s="637"/>
      <c r="C210" s="638"/>
      <c r="D210" s="638"/>
      <c r="E210" s="638"/>
      <c r="F210" s="638"/>
    </row>
    <row r="211" spans="1:6" ht="15" customHeight="1">
      <c r="A211" s="637"/>
      <c r="B211" s="637"/>
      <c r="C211" s="638"/>
      <c r="D211" s="638"/>
      <c r="E211" s="638"/>
      <c r="F211" s="638"/>
    </row>
    <row r="212" spans="1:6" ht="15" customHeight="1">
      <c r="A212" s="637"/>
      <c r="B212" s="637"/>
      <c r="C212" s="638"/>
      <c r="D212" s="638"/>
      <c r="E212" s="638"/>
      <c r="F212" s="638"/>
    </row>
    <row r="213" spans="1:6" ht="15" customHeight="1">
      <c r="A213" s="637"/>
      <c r="B213" s="637"/>
      <c r="C213" s="638"/>
      <c r="D213" s="638"/>
      <c r="E213" s="638"/>
      <c r="F213" s="638"/>
    </row>
    <row r="214" spans="1:6" ht="15" customHeight="1">
      <c r="A214" s="637"/>
      <c r="B214" s="637"/>
      <c r="C214" s="638"/>
      <c r="D214" s="638"/>
      <c r="E214" s="638"/>
      <c r="F214" s="638"/>
    </row>
    <row r="215" spans="1:6" ht="15" customHeight="1">
      <c r="A215" s="637"/>
      <c r="B215" s="637"/>
      <c r="C215" s="638"/>
      <c r="D215" s="638"/>
      <c r="E215" s="638"/>
      <c r="F215" s="638"/>
    </row>
    <row r="216" spans="1:6" ht="15" customHeight="1">
      <c r="A216" s="637"/>
      <c r="B216" s="637"/>
      <c r="C216" s="638"/>
      <c r="D216" s="638"/>
      <c r="E216" s="638"/>
      <c r="F216" s="638"/>
    </row>
    <row r="217" spans="1:6" ht="15" customHeight="1">
      <c r="A217" s="637"/>
      <c r="B217" s="637"/>
      <c r="C217" s="638"/>
      <c r="D217" s="638"/>
      <c r="E217" s="638"/>
      <c r="F217" s="638"/>
    </row>
    <row r="218" spans="1:6" ht="15" customHeight="1">
      <c r="A218" s="637"/>
      <c r="B218" s="637"/>
      <c r="C218" s="638"/>
      <c r="D218" s="638"/>
      <c r="E218" s="638"/>
      <c r="F218" s="638"/>
    </row>
    <row r="219" spans="1:6" ht="15" customHeight="1">
      <c r="A219" s="637"/>
      <c r="B219" s="637"/>
      <c r="C219" s="638"/>
      <c r="D219" s="638"/>
      <c r="E219" s="638"/>
      <c r="F219" s="638"/>
    </row>
    <row r="220" spans="1:6" ht="15" customHeight="1">
      <c r="A220" s="637"/>
      <c r="B220" s="637"/>
      <c r="C220" s="638"/>
      <c r="D220" s="638"/>
      <c r="E220" s="638"/>
      <c r="F220" s="638"/>
    </row>
    <row r="221" spans="1:6" ht="15" customHeight="1">
      <c r="A221" s="637"/>
      <c r="B221" s="637"/>
      <c r="C221" s="638"/>
      <c r="D221" s="638"/>
      <c r="E221" s="638"/>
      <c r="F221" s="638"/>
    </row>
    <row r="222" spans="1:6" ht="15" customHeight="1">
      <c r="A222" s="637"/>
      <c r="B222" s="637"/>
      <c r="C222" s="638"/>
      <c r="D222" s="638"/>
      <c r="E222" s="638"/>
      <c r="F222" s="638"/>
    </row>
    <row r="223" spans="1:6" ht="15" customHeight="1">
      <c r="A223" s="637"/>
      <c r="B223" s="637"/>
      <c r="C223" s="638"/>
      <c r="D223" s="638"/>
      <c r="E223" s="638"/>
      <c r="F223" s="638"/>
    </row>
    <row r="224" spans="1:6" ht="15" customHeight="1">
      <c r="A224" s="637"/>
      <c r="B224" s="637"/>
      <c r="C224" s="638"/>
      <c r="D224" s="638"/>
      <c r="E224" s="638"/>
      <c r="F224" s="638"/>
    </row>
    <row r="225" spans="1:6" ht="15" customHeight="1">
      <c r="A225" s="637"/>
      <c r="B225" s="637"/>
      <c r="C225" s="638"/>
      <c r="D225" s="638"/>
      <c r="E225" s="638"/>
      <c r="F225" s="638"/>
    </row>
    <row r="226" spans="1:6" ht="15" customHeight="1">
      <c r="A226" s="637"/>
      <c r="B226" s="637"/>
      <c r="C226" s="638"/>
      <c r="D226" s="638"/>
      <c r="E226" s="638"/>
      <c r="F226" s="638"/>
    </row>
    <row r="227" spans="1:6" ht="15" customHeight="1">
      <c r="A227" s="637"/>
      <c r="B227" s="637"/>
      <c r="C227" s="638"/>
      <c r="D227" s="638"/>
      <c r="E227" s="638"/>
      <c r="F227" s="638"/>
    </row>
    <row r="228" spans="1:6" ht="15" customHeight="1">
      <c r="A228" s="637"/>
      <c r="B228" s="637"/>
      <c r="C228" s="638"/>
      <c r="D228" s="638"/>
      <c r="E228" s="638"/>
      <c r="F228" s="638"/>
    </row>
    <row r="229" spans="1:6" ht="15" customHeight="1">
      <c r="A229" s="637"/>
      <c r="B229" s="637"/>
      <c r="C229" s="638"/>
      <c r="D229" s="638"/>
      <c r="E229" s="638"/>
      <c r="F229" s="638"/>
    </row>
    <row r="230" spans="1:6" ht="15" customHeight="1">
      <c r="A230" s="637"/>
      <c r="B230" s="637"/>
      <c r="C230" s="638"/>
      <c r="D230" s="638"/>
      <c r="E230" s="638"/>
      <c r="F230" s="638"/>
    </row>
    <row r="231" spans="1:6" ht="15" customHeight="1">
      <c r="A231" s="637"/>
      <c r="B231" s="637"/>
      <c r="C231" s="638"/>
      <c r="D231" s="638"/>
      <c r="E231" s="638"/>
      <c r="F231" s="638"/>
    </row>
    <row r="232" spans="1:6" ht="15" customHeight="1">
      <c r="A232" s="637"/>
      <c r="B232" s="637"/>
      <c r="C232" s="638"/>
      <c r="D232" s="638"/>
      <c r="E232" s="638"/>
      <c r="F232" s="638"/>
    </row>
    <row r="233" spans="1:6" ht="15" customHeight="1">
      <c r="A233" s="637"/>
      <c r="B233" s="637"/>
      <c r="C233" s="638"/>
      <c r="D233" s="638"/>
      <c r="E233" s="638"/>
      <c r="F233" s="638"/>
    </row>
    <row r="234" spans="1:6" ht="15" customHeight="1">
      <c r="A234" s="637"/>
      <c r="B234" s="637"/>
      <c r="C234" s="638"/>
      <c r="D234" s="638"/>
      <c r="E234" s="638"/>
      <c r="F234" s="638"/>
    </row>
    <row r="235" spans="1:6" ht="15" customHeight="1">
      <c r="A235" s="637"/>
      <c r="B235" s="637"/>
      <c r="C235" s="638"/>
      <c r="D235" s="638"/>
      <c r="E235" s="638"/>
      <c r="F235" s="638"/>
    </row>
    <row r="236" spans="1:6" ht="15" customHeight="1">
      <c r="A236" s="637"/>
      <c r="B236" s="637"/>
      <c r="C236" s="638"/>
      <c r="D236" s="638"/>
      <c r="E236" s="638"/>
      <c r="F236" s="638"/>
    </row>
    <row r="237" spans="1:6" ht="15" customHeight="1">
      <c r="A237" s="637"/>
      <c r="B237" s="637"/>
      <c r="C237" s="638"/>
      <c r="D237" s="638"/>
      <c r="E237" s="638"/>
      <c r="F237" s="638"/>
    </row>
    <row r="238" spans="1:6" ht="15" customHeight="1">
      <c r="A238" s="637"/>
      <c r="B238" s="637"/>
      <c r="C238" s="638"/>
      <c r="D238" s="638"/>
      <c r="E238" s="638"/>
      <c r="F238" s="638"/>
    </row>
    <row r="239" spans="1:6" ht="15" customHeight="1">
      <c r="A239" s="637"/>
      <c r="B239" s="637"/>
      <c r="C239" s="638"/>
      <c r="D239" s="638"/>
      <c r="E239" s="638"/>
      <c r="F239" s="638"/>
    </row>
    <row r="240" spans="1:6" ht="15" customHeight="1">
      <c r="A240" s="637"/>
      <c r="B240" s="637"/>
      <c r="C240" s="638"/>
      <c r="D240" s="638"/>
      <c r="E240" s="638"/>
      <c r="F240" s="638"/>
    </row>
    <row r="241" spans="1:6" ht="15" customHeight="1">
      <c r="A241" s="637"/>
      <c r="B241" s="637"/>
      <c r="C241" s="638"/>
      <c r="D241" s="638"/>
      <c r="E241" s="638"/>
      <c r="F241" s="638"/>
    </row>
    <row r="242" spans="1:6" ht="15" customHeight="1">
      <c r="A242" s="637"/>
      <c r="B242" s="637"/>
      <c r="C242" s="638"/>
      <c r="D242" s="638"/>
      <c r="E242" s="638"/>
      <c r="F242" s="638"/>
    </row>
    <row r="243" spans="1:6" ht="15" customHeight="1">
      <c r="A243" s="637"/>
      <c r="B243" s="637"/>
      <c r="C243" s="638"/>
      <c r="D243" s="638"/>
      <c r="E243" s="638"/>
      <c r="F243" s="638"/>
    </row>
    <row r="244" spans="1:6" ht="15" customHeight="1">
      <c r="A244" s="637"/>
      <c r="B244" s="637"/>
      <c r="C244" s="638"/>
      <c r="D244" s="638"/>
      <c r="E244" s="638"/>
      <c r="F244" s="638"/>
    </row>
    <row r="245" spans="1:6" ht="15" customHeight="1">
      <c r="A245" s="637"/>
      <c r="B245" s="637"/>
      <c r="C245" s="638"/>
      <c r="D245" s="638"/>
      <c r="E245" s="638"/>
      <c r="F245" s="638"/>
    </row>
    <row r="246" spans="1:6" ht="15" customHeight="1">
      <c r="A246" s="637"/>
      <c r="B246" s="637"/>
      <c r="C246" s="638"/>
      <c r="D246" s="638"/>
      <c r="E246" s="638"/>
      <c r="F246" s="638"/>
    </row>
    <row r="247" spans="1:6" ht="15" customHeight="1">
      <c r="A247" s="637"/>
      <c r="B247" s="637"/>
      <c r="C247" s="638"/>
      <c r="D247" s="638"/>
      <c r="E247" s="638"/>
      <c r="F247" s="638"/>
    </row>
    <row r="248" spans="1:6" ht="15" customHeight="1">
      <c r="A248" s="637"/>
      <c r="B248" s="637"/>
      <c r="C248" s="638"/>
      <c r="D248" s="638"/>
      <c r="E248" s="638"/>
      <c r="F248" s="638"/>
    </row>
    <row r="249" spans="1:6" ht="15" customHeight="1">
      <c r="A249" s="637"/>
      <c r="B249" s="637"/>
      <c r="C249" s="638"/>
      <c r="D249" s="638"/>
      <c r="E249" s="638"/>
      <c r="F249" s="638"/>
    </row>
    <row r="250" spans="1:6" ht="15" customHeight="1">
      <c r="A250" s="637"/>
      <c r="B250" s="637"/>
      <c r="C250" s="638"/>
      <c r="D250" s="638"/>
      <c r="E250" s="638"/>
      <c r="F250" s="638"/>
    </row>
    <row r="251" spans="1:6" ht="15" customHeight="1">
      <c r="A251" s="637"/>
      <c r="B251" s="637"/>
      <c r="C251" s="638"/>
      <c r="D251" s="638"/>
      <c r="E251" s="638"/>
      <c r="F251" s="638"/>
    </row>
    <row r="252" spans="1:6" ht="15" customHeight="1">
      <c r="A252" s="637"/>
      <c r="B252" s="637"/>
      <c r="C252" s="638"/>
      <c r="D252" s="638"/>
      <c r="E252" s="638"/>
      <c r="F252" s="638"/>
    </row>
    <row r="253" spans="1:6" ht="15" customHeight="1">
      <c r="A253" s="637"/>
      <c r="B253" s="637"/>
      <c r="C253" s="638"/>
      <c r="D253" s="638"/>
      <c r="E253" s="638"/>
      <c r="F253" s="638"/>
    </row>
    <row r="254" spans="1:6" ht="15" customHeight="1">
      <c r="A254" s="637"/>
      <c r="B254" s="637"/>
      <c r="C254" s="638"/>
      <c r="D254" s="638"/>
      <c r="E254" s="638"/>
      <c r="F254" s="638"/>
    </row>
    <row r="255" spans="1:6" ht="15" customHeight="1">
      <c r="A255" s="637"/>
      <c r="B255" s="637"/>
      <c r="C255" s="638"/>
      <c r="D255" s="638"/>
      <c r="E255" s="638"/>
      <c r="F255" s="638"/>
    </row>
    <row r="256" spans="1:6" ht="15" customHeight="1">
      <c r="A256" s="637"/>
      <c r="B256" s="637"/>
      <c r="C256" s="638"/>
      <c r="D256" s="638"/>
      <c r="E256" s="638"/>
      <c r="F256" s="638"/>
    </row>
    <row r="257" spans="1:6" ht="15" customHeight="1">
      <c r="A257" s="637"/>
      <c r="B257" s="637"/>
      <c r="C257" s="638"/>
      <c r="D257" s="638"/>
      <c r="E257" s="638"/>
      <c r="F257" s="638"/>
    </row>
    <row r="258" spans="1:6" ht="15" customHeight="1">
      <c r="A258" s="637"/>
      <c r="B258" s="637"/>
      <c r="C258" s="638"/>
      <c r="D258" s="638"/>
      <c r="E258" s="638"/>
      <c r="F258" s="638"/>
    </row>
    <row r="259" spans="1:6" ht="15" customHeight="1">
      <c r="A259" s="637"/>
      <c r="B259" s="637"/>
      <c r="C259" s="638"/>
      <c r="D259" s="638"/>
      <c r="E259" s="638"/>
      <c r="F259" s="638"/>
    </row>
    <row r="260" spans="1:6" ht="15" customHeight="1">
      <c r="A260" s="637"/>
      <c r="B260" s="637"/>
      <c r="C260" s="638"/>
      <c r="D260" s="638"/>
      <c r="E260" s="638"/>
      <c r="F260" s="638"/>
    </row>
    <row r="261" spans="1:6" ht="15" customHeight="1">
      <c r="A261" s="637"/>
      <c r="B261" s="637"/>
      <c r="C261" s="638"/>
      <c r="D261" s="638"/>
      <c r="E261" s="638"/>
      <c r="F261" s="638"/>
    </row>
    <row r="262" spans="1:6" ht="15" customHeight="1">
      <c r="A262" s="637"/>
      <c r="B262" s="637"/>
      <c r="C262" s="638"/>
      <c r="D262" s="638"/>
      <c r="E262" s="638"/>
      <c r="F262" s="638"/>
    </row>
    <row r="263" spans="1:6" ht="15" customHeight="1">
      <c r="A263" s="637"/>
      <c r="B263" s="637"/>
      <c r="C263" s="638"/>
      <c r="D263" s="638"/>
      <c r="E263" s="638"/>
      <c r="F263" s="638"/>
    </row>
    <row r="264" spans="1:6" ht="15" customHeight="1">
      <c r="A264" s="637"/>
      <c r="B264" s="637"/>
      <c r="C264" s="638"/>
      <c r="D264" s="638"/>
      <c r="E264" s="638"/>
      <c r="F264" s="638"/>
    </row>
    <row r="265" spans="1:6" ht="15" customHeight="1">
      <c r="A265" s="637"/>
      <c r="B265" s="637"/>
      <c r="C265" s="638"/>
      <c r="D265" s="638"/>
      <c r="E265" s="638"/>
      <c r="F265" s="638"/>
    </row>
    <row r="266" spans="1:6" ht="15" customHeight="1">
      <c r="A266" s="637"/>
      <c r="B266" s="637"/>
      <c r="C266" s="638"/>
      <c r="D266" s="638"/>
      <c r="E266" s="638"/>
      <c r="F266" s="638"/>
    </row>
    <row r="267" spans="1:6" ht="15" customHeight="1">
      <c r="A267" s="637"/>
      <c r="B267" s="637"/>
      <c r="C267" s="638"/>
      <c r="D267" s="638"/>
      <c r="E267" s="638"/>
      <c r="F267" s="638"/>
    </row>
    <row r="268" spans="1:6" ht="15" customHeight="1">
      <c r="A268" s="637"/>
      <c r="B268" s="637"/>
      <c r="C268" s="638"/>
      <c r="D268" s="638"/>
      <c r="E268" s="638"/>
      <c r="F268" s="638"/>
    </row>
    <row r="269" spans="1:6" ht="15" customHeight="1">
      <c r="A269" s="637"/>
      <c r="B269" s="637"/>
      <c r="C269" s="638"/>
      <c r="D269" s="638"/>
      <c r="E269" s="638"/>
      <c r="F269" s="638"/>
    </row>
    <row r="270" spans="1:6" ht="15" customHeight="1">
      <c r="A270" s="637"/>
      <c r="B270" s="637"/>
      <c r="C270" s="638"/>
      <c r="D270" s="638"/>
      <c r="E270" s="638"/>
      <c r="F270" s="638"/>
    </row>
    <row r="271" spans="1:6" ht="15" customHeight="1">
      <c r="A271" s="637"/>
      <c r="B271" s="637"/>
      <c r="C271" s="638"/>
      <c r="D271" s="638"/>
      <c r="E271" s="638"/>
      <c r="F271" s="638"/>
    </row>
    <row r="272" spans="1:6" ht="15" customHeight="1">
      <c r="A272" s="637"/>
      <c r="B272" s="637"/>
      <c r="C272" s="638"/>
      <c r="D272" s="638"/>
      <c r="E272" s="638"/>
      <c r="F272" s="638"/>
    </row>
    <row r="273" spans="1:6" ht="15" customHeight="1">
      <c r="A273" s="637"/>
      <c r="B273" s="637"/>
      <c r="C273" s="638"/>
      <c r="D273" s="638"/>
      <c r="E273" s="638"/>
      <c r="F273" s="638"/>
    </row>
    <row r="274" spans="1:6" ht="15" customHeight="1">
      <c r="A274" s="637"/>
      <c r="B274" s="637"/>
      <c r="C274" s="638"/>
      <c r="D274" s="638"/>
      <c r="E274" s="638"/>
      <c r="F274" s="638"/>
    </row>
    <row r="275" spans="1:6" ht="15" customHeight="1">
      <c r="A275" s="637"/>
      <c r="B275" s="637"/>
      <c r="C275" s="638"/>
      <c r="D275" s="638"/>
      <c r="E275" s="638"/>
      <c r="F275" s="638"/>
    </row>
    <row r="276" spans="1:6" ht="15" customHeight="1">
      <c r="A276" s="637"/>
      <c r="B276" s="637"/>
      <c r="C276" s="638"/>
      <c r="D276" s="638"/>
      <c r="E276" s="638"/>
      <c r="F276" s="638"/>
    </row>
    <row r="277" spans="1:6" ht="15" customHeight="1">
      <c r="A277" s="637"/>
      <c r="B277" s="637"/>
      <c r="C277" s="638"/>
      <c r="D277" s="638"/>
      <c r="E277" s="638"/>
      <c r="F277" s="638"/>
    </row>
    <row r="278" spans="1:6" ht="15" customHeight="1">
      <c r="A278" s="637"/>
      <c r="B278" s="637"/>
      <c r="C278" s="638"/>
      <c r="D278" s="638"/>
      <c r="E278" s="638"/>
      <c r="F278" s="638"/>
    </row>
    <row r="279" spans="1:6" ht="15" customHeight="1">
      <c r="A279" s="637"/>
      <c r="B279" s="637"/>
      <c r="C279" s="638"/>
      <c r="D279" s="638"/>
      <c r="E279" s="638"/>
      <c r="F279" s="638"/>
    </row>
    <row r="280" spans="1:6" ht="15" customHeight="1">
      <c r="A280" s="637"/>
      <c r="B280" s="637"/>
      <c r="C280" s="638"/>
      <c r="D280" s="638"/>
      <c r="E280" s="638"/>
      <c r="F280" s="638"/>
    </row>
    <row r="281" spans="1:6" ht="15" customHeight="1">
      <c r="A281" s="637"/>
      <c r="B281" s="637"/>
      <c r="C281" s="638"/>
      <c r="D281" s="638"/>
      <c r="E281" s="638"/>
      <c r="F281" s="638"/>
    </row>
    <row r="282" spans="1:6" ht="15" customHeight="1">
      <c r="A282" s="637"/>
      <c r="B282" s="637"/>
      <c r="C282" s="638"/>
      <c r="D282" s="638"/>
      <c r="E282" s="638"/>
      <c r="F282" s="638"/>
    </row>
    <row r="283" spans="1:6" ht="15" customHeight="1">
      <c r="A283" s="637"/>
      <c r="B283" s="637"/>
      <c r="C283" s="638"/>
      <c r="D283" s="638"/>
      <c r="E283" s="638"/>
      <c r="F283" s="638"/>
    </row>
    <row r="284" spans="1:6" ht="15" customHeight="1">
      <c r="A284" s="637"/>
      <c r="B284" s="637"/>
      <c r="C284" s="638"/>
      <c r="D284" s="638"/>
      <c r="E284" s="638"/>
      <c r="F284" s="638"/>
    </row>
    <row r="285" spans="1:6" ht="15" customHeight="1">
      <c r="A285" s="637"/>
      <c r="B285" s="637"/>
      <c r="C285" s="638"/>
      <c r="D285" s="638"/>
      <c r="E285" s="638"/>
      <c r="F285" s="638"/>
    </row>
    <row r="286" spans="1:6" ht="15" customHeight="1">
      <c r="A286" s="637"/>
      <c r="B286" s="637"/>
      <c r="C286" s="638"/>
      <c r="D286" s="638"/>
      <c r="E286" s="638"/>
      <c r="F286" s="638"/>
    </row>
    <row r="287" spans="1:6" ht="15" customHeight="1">
      <c r="A287" s="637"/>
      <c r="B287" s="637"/>
      <c r="C287" s="638"/>
      <c r="D287" s="638"/>
      <c r="E287" s="638"/>
      <c r="F287" s="638"/>
    </row>
    <row r="288" spans="1:6" ht="15" customHeight="1">
      <c r="A288" s="637"/>
      <c r="B288" s="637"/>
      <c r="C288" s="638"/>
      <c r="D288" s="638"/>
      <c r="E288" s="638"/>
      <c r="F288" s="638"/>
    </row>
    <row r="289" spans="1:6" ht="15" customHeight="1">
      <c r="A289" s="637"/>
      <c r="B289" s="637"/>
      <c r="C289" s="638"/>
      <c r="D289" s="638"/>
      <c r="E289" s="638"/>
      <c r="F289" s="638"/>
    </row>
    <row r="290" spans="1:6" ht="15" customHeight="1">
      <c r="A290" s="637"/>
      <c r="B290" s="637"/>
      <c r="C290" s="638"/>
      <c r="D290" s="638"/>
      <c r="E290" s="638"/>
      <c r="F290" s="638"/>
    </row>
    <row r="291" spans="1:6" ht="15" customHeight="1">
      <c r="A291" s="637"/>
      <c r="B291" s="637"/>
      <c r="C291" s="638"/>
      <c r="D291" s="638"/>
      <c r="E291" s="638"/>
      <c r="F291" s="638"/>
    </row>
    <row r="292" spans="1:6" ht="15" customHeight="1">
      <c r="A292" s="637"/>
      <c r="B292" s="637"/>
      <c r="C292" s="638"/>
      <c r="D292" s="638"/>
      <c r="E292" s="638"/>
      <c r="F292" s="638"/>
    </row>
    <row r="293" spans="1:6" ht="15" customHeight="1">
      <c r="A293" s="637"/>
      <c r="B293" s="637"/>
      <c r="C293" s="638"/>
      <c r="D293" s="638"/>
      <c r="E293" s="638"/>
      <c r="F293" s="638"/>
    </row>
    <row r="294" spans="1:6" ht="15" customHeight="1">
      <c r="A294" s="637"/>
      <c r="B294" s="637"/>
      <c r="C294" s="638"/>
      <c r="D294" s="638"/>
      <c r="E294" s="638"/>
      <c r="F294" s="638"/>
    </row>
    <row r="295" spans="1:6" ht="15" customHeight="1">
      <c r="A295" s="637"/>
      <c r="B295" s="637"/>
      <c r="C295" s="638"/>
      <c r="D295" s="638"/>
      <c r="E295" s="638"/>
      <c r="F295" s="638"/>
    </row>
    <row r="296" spans="1:6" ht="15" customHeight="1">
      <c r="A296" s="637"/>
      <c r="B296" s="637"/>
      <c r="C296" s="638"/>
      <c r="D296" s="638"/>
      <c r="E296" s="638"/>
      <c r="F296" s="638"/>
    </row>
    <row r="297" spans="1:6" ht="15" customHeight="1">
      <c r="A297" s="637"/>
      <c r="B297" s="637"/>
      <c r="C297" s="638"/>
      <c r="D297" s="638"/>
      <c r="E297" s="638"/>
      <c r="F297" s="638"/>
    </row>
    <row r="298" spans="1:6" ht="15" customHeight="1">
      <c r="A298" s="637"/>
      <c r="B298" s="637"/>
      <c r="C298" s="638"/>
      <c r="D298" s="638"/>
      <c r="E298" s="638"/>
      <c r="F298" s="638"/>
    </row>
    <row r="299" spans="1:6" ht="15" customHeight="1">
      <c r="A299" s="637"/>
      <c r="B299" s="637"/>
      <c r="C299" s="638"/>
      <c r="D299" s="638"/>
      <c r="E299" s="638"/>
      <c r="F299" s="638"/>
    </row>
    <row r="300" spans="1:6" ht="15" customHeight="1">
      <c r="A300" s="637"/>
      <c r="B300" s="637"/>
      <c r="C300" s="638"/>
      <c r="D300" s="638"/>
      <c r="E300" s="638"/>
      <c r="F300" s="638"/>
    </row>
    <row r="301" spans="1:6" ht="15" customHeight="1">
      <c r="A301" s="637"/>
      <c r="B301" s="637"/>
      <c r="C301" s="638"/>
      <c r="D301" s="638"/>
      <c r="E301" s="638"/>
      <c r="F301" s="638"/>
    </row>
    <row r="302" spans="1:6" ht="15" customHeight="1">
      <c r="A302" s="637"/>
      <c r="B302" s="637"/>
      <c r="C302" s="638"/>
      <c r="D302" s="638"/>
      <c r="E302" s="638"/>
      <c r="F302" s="638"/>
    </row>
    <row r="303" spans="1:6" ht="15" customHeight="1">
      <c r="A303" s="637"/>
      <c r="B303" s="637"/>
      <c r="C303" s="638"/>
      <c r="D303" s="638"/>
      <c r="E303" s="638"/>
      <c r="F303" s="638"/>
    </row>
    <row r="304" spans="1:6" ht="15" customHeight="1">
      <c r="A304" s="637"/>
      <c r="B304" s="637"/>
      <c r="C304" s="638"/>
      <c r="D304" s="638"/>
      <c r="E304" s="638"/>
      <c r="F304" s="638"/>
    </row>
    <row r="305" spans="1:6" ht="15" customHeight="1">
      <c r="A305" s="637"/>
      <c r="B305" s="637"/>
      <c r="C305" s="638"/>
      <c r="D305" s="638"/>
      <c r="E305" s="638"/>
      <c r="F305" s="638"/>
    </row>
    <row r="306" spans="1:6" ht="15" customHeight="1">
      <c r="A306" s="637"/>
      <c r="B306" s="637"/>
      <c r="C306" s="638"/>
      <c r="D306" s="638"/>
      <c r="E306" s="638"/>
      <c r="F306" s="638"/>
    </row>
    <row r="307" spans="1:6" ht="15" customHeight="1">
      <c r="A307" s="637"/>
      <c r="B307" s="637"/>
      <c r="C307" s="638"/>
      <c r="D307" s="638"/>
      <c r="E307" s="638"/>
      <c r="F307" s="638"/>
    </row>
    <row r="308" spans="1:6" ht="15" customHeight="1">
      <c r="A308" s="638"/>
      <c r="B308" s="638"/>
      <c r="C308" s="638"/>
      <c r="D308" s="638"/>
      <c r="E308" s="638"/>
      <c r="F308" s="638"/>
    </row>
    <row r="309" spans="1:6" ht="15" customHeight="1">
      <c r="A309" s="638"/>
      <c r="B309" s="638"/>
      <c r="C309" s="638"/>
      <c r="D309" s="638"/>
      <c r="E309" s="638"/>
      <c r="F309" s="638"/>
    </row>
    <row r="310" spans="1:6" ht="15" customHeight="1">
      <c r="A310" s="638"/>
      <c r="B310" s="638"/>
      <c r="C310" s="638"/>
      <c r="D310" s="638"/>
      <c r="E310" s="638"/>
      <c r="F310" s="638"/>
    </row>
    <row r="311" spans="1:6" ht="15" customHeight="1">
      <c r="A311" s="638"/>
      <c r="B311" s="638"/>
      <c r="C311" s="638"/>
      <c r="D311" s="638"/>
      <c r="E311" s="638"/>
      <c r="F311" s="638"/>
    </row>
    <row r="312" spans="1:6" ht="15" customHeight="1">
      <c r="A312" s="638"/>
      <c r="B312" s="638"/>
      <c r="C312" s="638"/>
      <c r="D312" s="638"/>
      <c r="E312" s="638"/>
      <c r="F312" s="638"/>
    </row>
    <row r="313" spans="1:6" ht="15" customHeight="1">
      <c r="A313" s="638"/>
      <c r="B313" s="638"/>
      <c r="C313" s="638"/>
      <c r="D313" s="638"/>
      <c r="E313" s="638"/>
      <c r="F313" s="638"/>
    </row>
    <row r="314" spans="1:6" ht="15" customHeight="1">
      <c r="A314" s="638"/>
      <c r="B314" s="638"/>
      <c r="C314" s="638"/>
      <c r="D314" s="638"/>
      <c r="E314" s="638"/>
      <c r="F314" s="638"/>
    </row>
    <row r="315" spans="1:6" ht="15" customHeight="1">
      <c r="A315" s="638"/>
      <c r="B315" s="638"/>
      <c r="C315" s="638"/>
      <c r="D315" s="638"/>
      <c r="E315" s="638"/>
      <c r="F315" s="638"/>
    </row>
    <row r="316" spans="1:6" ht="15" customHeight="1">
      <c r="A316" s="638"/>
      <c r="B316" s="638"/>
      <c r="C316" s="638"/>
      <c r="D316" s="638"/>
      <c r="E316" s="638"/>
      <c r="F316" s="638"/>
    </row>
    <row r="317" spans="1:6" ht="15" customHeight="1">
      <c r="A317" s="638"/>
      <c r="B317" s="638"/>
      <c r="C317" s="638"/>
      <c r="D317" s="638"/>
      <c r="E317" s="638"/>
      <c r="F317" s="638"/>
    </row>
    <row r="318" spans="1:6" ht="15" customHeight="1">
      <c r="A318" s="638"/>
      <c r="B318" s="638"/>
      <c r="C318" s="638"/>
      <c r="D318" s="638"/>
      <c r="E318" s="638"/>
      <c r="F318" s="638"/>
    </row>
    <row r="319" spans="1:6" ht="15" customHeight="1">
      <c r="A319" s="638"/>
      <c r="B319" s="638"/>
      <c r="C319" s="638"/>
      <c r="D319" s="638"/>
      <c r="E319" s="638"/>
      <c r="F319" s="638"/>
    </row>
    <row r="320" spans="1:6" ht="15" customHeight="1">
      <c r="A320" s="638"/>
      <c r="B320" s="638"/>
      <c r="C320" s="638"/>
      <c r="D320" s="638"/>
      <c r="E320" s="638"/>
      <c r="F320" s="638"/>
    </row>
    <row r="321" spans="1:6" ht="15" customHeight="1">
      <c r="A321" s="638"/>
      <c r="B321" s="638"/>
      <c r="C321" s="638"/>
      <c r="D321" s="638"/>
      <c r="E321" s="638"/>
      <c r="F321" s="638"/>
    </row>
    <row r="322" spans="1:6" ht="15" customHeight="1">
      <c r="A322" s="638"/>
      <c r="B322" s="638"/>
      <c r="C322" s="638"/>
      <c r="D322" s="638"/>
      <c r="E322" s="638"/>
      <c r="F322" s="638"/>
    </row>
    <row r="323" spans="1:6" ht="15" customHeight="1">
      <c r="A323" s="638"/>
      <c r="B323" s="638"/>
      <c r="C323" s="638"/>
      <c r="D323" s="638"/>
      <c r="E323" s="638"/>
      <c r="F323" s="638"/>
    </row>
    <row r="324" spans="1:6" ht="15" customHeight="1">
      <c r="A324" s="638"/>
      <c r="B324" s="638"/>
      <c r="C324" s="638"/>
      <c r="D324" s="638"/>
      <c r="E324" s="638"/>
      <c r="F324" s="638"/>
    </row>
    <row r="325" spans="1:6" ht="15" customHeight="1">
      <c r="A325" s="638"/>
      <c r="B325" s="638"/>
      <c r="C325" s="638"/>
      <c r="D325" s="638"/>
      <c r="E325" s="638"/>
      <c r="F325" s="638"/>
    </row>
    <row r="326" spans="1:6" ht="15" customHeight="1">
      <c r="A326" s="638"/>
      <c r="B326" s="638"/>
      <c r="C326" s="638"/>
      <c r="D326" s="638"/>
      <c r="E326" s="638"/>
      <c r="F326" s="638"/>
    </row>
    <row r="327" spans="1:6" ht="15" customHeight="1">
      <c r="A327" s="638"/>
      <c r="B327" s="638"/>
      <c r="C327" s="638"/>
      <c r="D327" s="638"/>
      <c r="E327" s="638"/>
      <c r="F327" s="638"/>
    </row>
    <row r="328" spans="1:6" ht="15" customHeight="1">
      <c r="A328" s="638"/>
      <c r="B328" s="638"/>
      <c r="C328" s="638"/>
      <c r="D328" s="638"/>
      <c r="E328" s="638"/>
      <c r="F328" s="638"/>
    </row>
    <row r="329" spans="1:6" ht="15" customHeight="1">
      <c r="A329" s="638"/>
      <c r="B329" s="638"/>
      <c r="C329" s="638"/>
      <c r="D329" s="638"/>
      <c r="E329" s="638"/>
      <c r="F329" s="638"/>
    </row>
    <row r="330" spans="1:6" ht="15" customHeight="1">
      <c r="A330" s="638"/>
      <c r="B330" s="638"/>
      <c r="C330" s="638"/>
      <c r="D330" s="638"/>
      <c r="E330" s="638"/>
      <c r="F330" s="638"/>
    </row>
    <row r="331" spans="1:6" ht="15" customHeight="1">
      <c r="A331" s="638"/>
      <c r="B331" s="638"/>
      <c r="C331" s="638"/>
      <c r="D331" s="638"/>
      <c r="E331" s="638"/>
      <c r="F331" s="638"/>
    </row>
    <row r="332" spans="1:6" ht="15" customHeight="1">
      <c r="A332" s="638"/>
      <c r="B332" s="638"/>
      <c r="C332" s="638"/>
      <c r="D332" s="638"/>
      <c r="E332" s="638"/>
      <c r="F332" s="638"/>
    </row>
    <row r="333" spans="1:6" ht="15" customHeight="1">
      <c r="A333" s="638"/>
      <c r="B333" s="638"/>
      <c r="C333" s="638"/>
      <c r="D333" s="638"/>
      <c r="E333" s="638"/>
      <c r="F333" s="638"/>
    </row>
    <row r="334" spans="1:6" ht="15" customHeight="1">
      <c r="A334" s="638"/>
      <c r="B334" s="638"/>
      <c r="C334" s="638"/>
      <c r="D334" s="638"/>
      <c r="E334" s="638"/>
      <c r="F334" s="638"/>
    </row>
    <row r="335" spans="1:6" ht="15" customHeight="1">
      <c r="A335" s="638"/>
      <c r="B335" s="638"/>
      <c r="C335" s="638"/>
      <c r="D335" s="638"/>
      <c r="E335" s="638"/>
      <c r="F335" s="638"/>
    </row>
    <row r="336" spans="1:6" ht="15" customHeight="1">
      <c r="A336" s="638"/>
      <c r="B336" s="638"/>
      <c r="C336" s="638"/>
      <c r="D336" s="638"/>
      <c r="E336" s="638"/>
      <c r="F336" s="638"/>
    </row>
    <row r="337" spans="1:6" ht="15" customHeight="1">
      <c r="A337" s="638"/>
      <c r="B337" s="638"/>
      <c r="C337" s="638"/>
      <c r="D337" s="638"/>
      <c r="E337" s="638"/>
      <c r="F337" s="638"/>
    </row>
    <row r="338" spans="1:6" ht="15" customHeight="1">
      <c r="A338" s="638"/>
      <c r="B338" s="638"/>
      <c r="C338" s="638"/>
      <c r="D338" s="638"/>
      <c r="E338" s="638"/>
      <c r="F338" s="638"/>
    </row>
    <row r="339" spans="1:6" ht="15" customHeight="1">
      <c r="A339" s="638"/>
      <c r="B339" s="638"/>
      <c r="C339" s="638"/>
      <c r="D339" s="638"/>
      <c r="E339" s="638"/>
      <c r="F339" s="638"/>
    </row>
    <row r="340" spans="1:6" ht="15" customHeight="1">
      <c r="A340" s="638"/>
      <c r="B340" s="638"/>
      <c r="C340" s="638"/>
      <c r="D340" s="638"/>
      <c r="E340" s="638"/>
      <c r="F340" s="638"/>
    </row>
    <row r="341" spans="1:6" ht="15" customHeight="1">
      <c r="A341" s="638"/>
      <c r="B341" s="638"/>
      <c r="C341" s="638"/>
      <c r="D341" s="638"/>
      <c r="E341" s="638"/>
      <c r="F341" s="638"/>
    </row>
    <row r="342" spans="1:6" ht="15" customHeight="1">
      <c r="A342" s="638"/>
      <c r="B342" s="638"/>
      <c r="C342" s="638"/>
      <c r="D342" s="638"/>
      <c r="E342" s="638"/>
      <c r="F342" s="638"/>
    </row>
    <row r="343" spans="1:6" ht="15" customHeight="1">
      <c r="A343" s="638"/>
      <c r="B343" s="638"/>
      <c r="C343" s="638"/>
      <c r="D343" s="638"/>
      <c r="E343" s="638"/>
      <c r="F343" s="638"/>
    </row>
    <row r="344" spans="1:6" ht="15" customHeight="1">
      <c r="A344" s="638"/>
      <c r="B344" s="638"/>
      <c r="C344" s="638"/>
      <c r="D344" s="638"/>
      <c r="E344" s="638"/>
      <c r="F344" s="638"/>
    </row>
    <row r="345" spans="1:6" ht="15" customHeight="1">
      <c r="A345" s="638"/>
      <c r="B345" s="638"/>
      <c r="C345" s="638"/>
      <c r="D345" s="638"/>
      <c r="E345" s="638"/>
      <c r="F345" s="638"/>
    </row>
    <row r="346" spans="1:6" ht="15" customHeight="1">
      <c r="A346" s="638"/>
      <c r="B346" s="638"/>
      <c r="C346" s="638"/>
      <c r="D346" s="638"/>
      <c r="E346" s="638"/>
      <c r="F346" s="638"/>
    </row>
    <row r="347" spans="1:6" ht="15" customHeight="1">
      <c r="A347" s="638"/>
      <c r="B347" s="638"/>
      <c r="C347" s="638"/>
      <c r="D347" s="638"/>
      <c r="E347" s="638"/>
      <c r="F347" s="638"/>
    </row>
    <row r="348" spans="1:6" ht="15" customHeight="1">
      <c r="A348" s="638"/>
      <c r="B348" s="638"/>
      <c r="C348" s="638"/>
      <c r="D348" s="638"/>
      <c r="E348" s="638"/>
      <c r="F348" s="638"/>
    </row>
    <row r="349" spans="1:6" ht="15" customHeight="1">
      <c r="A349" s="638"/>
      <c r="B349" s="638"/>
      <c r="C349" s="638"/>
      <c r="D349" s="638"/>
      <c r="E349" s="638"/>
      <c r="F349" s="638"/>
    </row>
    <row r="350" spans="1:6" ht="15" customHeight="1">
      <c r="A350" s="638"/>
      <c r="B350" s="638"/>
      <c r="C350" s="638"/>
      <c r="D350" s="638"/>
      <c r="E350" s="638"/>
      <c r="F350" s="638"/>
    </row>
    <row r="351" spans="1:6" ht="15" customHeight="1">
      <c r="A351" s="638"/>
      <c r="B351" s="638"/>
      <c r="C351" s="638"/>
      <c r="D351" s="638"/>
      <c r="E351" s="638"/>
      <c r="F351" s="638"/>
    </row>
    <row r="352" spans="1:6" ht="15" customHeight="1">
      <c r="A352" s="638"/>
      <c r="B352" s="638"/>
      <c r="C352" s="638"/>
      <c r="D352" s="638"/>
      <c r="E352" s="638"/>
      <c r="F352" s="638"/>
    </row>
    <row r="353" spans="1:6" ht="15" customHeight="1">
      <c r="A353" s="638"/>
      <c r="B353" s="638"/>
      <c r="C353" s="638"/>
      <c r="D353" s="638"/>
      <c r="E353" s="638"/>
      <c r="F353" s="638"/>
    </row>
    <row r="354" spans="1:6" ht="15" customHeight="1">
      <c r="A354" s="638"/>
      <c r="B354" s="638"/>
      <c r="C354" s="638"/>
      <c r="D354" s="638"/>
      <c r="E354" s="638"/>
      <c r="F354" s="638"/>
    </row>
    <row r="355" spans="1:6" ht="15" customHeight="1">
      <c r="A355" s="638"/>
      <c r="B355" s="638"/>
      <c r="C355" s="638"/>
      <c r="D355" s="638"/>
      <c r="E355" s="638"/>
      <c r="F355" s="638"/>
    </row>
    <row r="356" spans="1:6" ht="15" customHeight="1">
      <c r="A356" s="638"/>
      <c r="B356" s="638"/>
      <c r="C356" s="638"/>
      <c r="D356" s="638"/>
      <c r="E356" s="638"/>
      <c r="F356" s="638"/>
    </row>
    <row r="357" spans="1:6" ht="15" customHeight="1">
      <c r="A357" s="638"/>
      <c r="B357" s="638"/>
      <c r="C357" s="638"/>
      <c r="D357" s="638"/>
      <c r="E357" s="638"/>
      <c r="F357" s="638"/>
    </row>
    <row r="358" spans="1:6" ht="15" customHeight="1">
      <c r="A358" s="638"/>
      <c r="B358" s="638"/>
      <c r="C358" s="638"/>
      <c r="D358" s="638"/>
      <c r="E358" s="638"/>
      <c r="F358" s="638"/>
    </row>
    <row r="359" spans="1:6" ht="15" customHeight="1">
      <c r="A359" s="638"/>
      <c r="B359" s="638"/>
      <c r="C359" s="638"/>
      <c r="D359" s="638"/>
      <c r="E359" s="638"/>
      <c r="F359" s="638"/>
    </row>
    <row r="360" spans="1:6" ht="15" customHeight="1">
      <c r="A360" s="638"/>
      <c r="B360" s="638"/>
      <c r="C360" s="638"/>
      <c r="D360" s="638"/>
      <c r="E360" s="638"/>
      <c r="F360" s="638"/>
    </row>
    <row r="361" spans="1:6" ht="15" customHeight="1">
      <c r="A361" s="638"/>
      <c r="B361" s="638"/>
      <c r="C361" s="638"/>
      <c r="D361" s="638"/>
      <c r="E361" s="638"/>
      <c r="F361" s="638"/>
    </row>
    <row r="362" spans="1:6" ht="15" customHeight="1">
      <c r="A362" s="638"/>
      <c r="B362" s="638"/>
      <c r="C362" s="638"/>
      <c r="D362" s="638"/>
      <c r="E362" s="638"/>
      <c r="F362" s="638"/>
    </row>
    <row r="363" spans="1:6" ht="15" customHeight="1">
      <c r="A363" s="638"/>
      <c r="B363" s="638"/>
      <c r="C363" s="638"/>
      <c r="D363" s="638"/>
      <c r="E363" s="638"/>
      <c r="F363" s="638"/>
    </row>
    <row r="364" spans="1:6" ht="15" customHeight="1">
      <c r="A364" s="638"/>
      <c r="B364" s="638"/>
      <c r="C364" s="638"/>
      <c r="D364" s="638"/>
      <c r="E364" s="638"/>
      <c r="F364" s="638"/>
    </row>
    <row r="365" spans="1:6" ht="15" customHeight="1">
      <c r="A365" s="638"/>
      <c r="B365" s="638"/>
      <c r="C365" s="638"/>
      <c r="D365" s="638"/>
      <c r="E365" s="638"/>
      <c r="F365" s="638"/>
    </row>
    <row r="366" spans="1:6" ht="15" customHeight="1">
      <c r="A366" s="638"/>
      <c r="B366" s="638"/>
      <c r="C366" s="638"/>
      <c r="D366" s="638"/>
      <c r="E366" s="638"/>
      <c r="F366" s="638"/>
    </row>
    <row r="367" spans="1:6" ht="15" customHeight="1">
      <c r="A367" s="638"/>
      <c r="B367" s="638"/>
      <c r="C367" s="638"/>
      <c r="D367" s="638"/>
      <c r="E367" s="638"/>
      <c r="F367" s="638"/>
    </row>
    <row r="368" spans="1:6" ht="15" customHeight="1">
      <c r="A368" s="638"/>
      <c r="B368" s="638"/>
      <c r="C368" s="638"/>
      <c r="D368" s="638"/>
      <c r="E368" s="638"/>
      <c r="F368" s="638"/>
    </row>
    <row r="369" spans="1:6" ht="15" customHeight="1">
      <c r="A369" s="638"/>
      <c r="B369" s="638"/>
      <c r="C369" s="638"/>
      <c r="D369" s="638"/>
      <c r="E369" s="638"/>
      <c r="F369" s="638"/>
    </row>
    <row r="370" spans="1:6" ht="15" customHeight="1">
      <c r="A370" s="638"/>
      <c r="B370" s="638"/>
      <c r="C370" s="638"/>
      <c r="D370" s="638"/>
      <c r="E370" s="638"/>
      <c r="F370" s="638"/>
    </row>
    <row r="371" spans="1:6" ht="15" customHeight="1">
      <c r="A371" s="638"/>
      <c r="B371" s="638"/>
      <c r="C371" s="638"/>
      <c r="D371" s="638"/>
      <c r="E371" s="638"/>
      <c r="F371" s="638"/>
    </row>
    <row r="372" spans="1:6" ht="15" customHeight="1">
      <c r="A372" s="638"/>
      <c r="B372" s="638"/>
      <c r="C372" s="638"/>
      <c r="D372" s="638"/>
      <c r="E372" s="638"/>
      <c r="F372" s="638"/>
    </row>
    <row r="373" spans="1:6" ht="15" customHeight="1">
      <c r="A373" s="638"/>
      <c r="B373" s="638"/>
      <c r="C373" s="638"/>
      <c r="D373" s="638"/>
      <c r="E373" s="638"/>
      <c r="F373" s="638"/>
    </row>
    <row r="374" spans="1:6" ht="15" customHeight="1">
      <c r="A374" s="638"/>
      <c r="B374" s="638"/>
      <c r="C374" s="638"/>
      <c r="D374" s="638"/>
      <c r="E374" s="638"/>
      <c r="F374" s="638"/>
    </row>
    <row r="375" spans="1:6" ht="15" customHeight="1">
      <c r="A375" s="638"/>
      <c r="B375" s="638"/>
      <c r="C375" s="638"/>
      <c r="D375" s="638"/>
      <c r="E375" s="638"/>
      <c r="F375" s="638"/>
    </row>
    <row r="376" spans="1:6" ht="15" customHeight="1">
      <c r="A376" s="638"/>
      <c r="B376" s="638"/>
      <c r="C376" s="638"/>
      <c r="D376" s="638"/>
      <c r="E376" s="638"/>
      <c r="F376" s="638"/>
    </row>
    <row r="377" spans="1:6" ht="15" customHeight="1">
      <c r="A377" s="638"/>
      <c r="B377" s="638"/>
      <c r="C377" s="638"/>
      <c r="D377" s="638"/>
      <c r="E377" s="638"/>
      <c r="F377" s="638"/>
    </row>
    <row r="378" spans="1:6" ht="15" customHeight="1">
      <c r="A378" s="638"/>
      <c r="B378" s="638"/>
      <c r="C378" s="638"/>
      <c r="D378" s="638"/>
      <c r="E378" s="638"/>
      <c r="F378" s="638"/>
    </row>
    <row r="379" spans="1:6" ht="15" customHeight="1">
      <c r="A379" s="638"/>
      <c r="B379" s="638"/>
      <c r="C379" s="638"/>
      <c r="D379" s="638"/>
      <c r="E379" s="638"/>
      <c r="F379" s="638"/>
    </row>
    <row r="380" spans="1:6" ht="15" customHeight="1">
      <c r="A380" s="638"/>
      <c r="B380" s="638"/>
      <c r="C380" s="638"/>
      <c r="D380" s="638"/>
      <c r="E380" s="638"/>
      <c r="F380" s="638"/>
    </row>
    <row r="381" spans="1:6" ht="15" customHeight="1">
      <c r="A381" s="638"/>
      <c r="B381" s="638"/>
      <c r="C381" s="638"/>
      <c r="D381" s="638"/>
      <c r="E381" s="638"/>
      <c r="F381" s="638"/>
    </row>
    <row r="382" spans="1:6" ht="15" customHeight="1">
      <c r="A382" s="638"/>
      <c r="B382" s="638"/>
      <c r="C382" s="638"/>
      <c r="D382" s="638"/>
      <c r="E382" s="638"/>
      <c r="F382" s="638"/>
    </row>
    <row r="383" spans="1:6" ht="15" customHeight="1">
      <c r="A383" s="638"/>
      <c r="B383" s="638"/>
      <c r="C383" s="638"/>
      <c r="D383" s="638"/>
      <c r="E383" s="638"/>
      <c r="F383" s="638"/>
    </row>
    <row r="384" spans="1:6" ht="15" customHeight="1">
      <c r="A384" s="638"/>
      <c r="B384" s="638"/>
      <c r="C384" s="638"/>
      <c r="D384" s="638"/>
      <c r="E384" s="638"/>
      <c r="F384" s="638"/>
    </row>
    <row r="385" spans="1:6" ht="15" customHeight="1">
      <c r="A385" s="638"/>
      <c r="B385" s="638"/>
      <c r="C385" s="638"/>
      <c r="D385" s="638"/>
      <c r="E385" s="638"/>
      <c r="F385" s="638"/>
    </row>
    <row r="386" spans="1:6" ht="15" customHeight="1">
      <c r="A386" s="638"/>
      <c r="B386" s="638"/>
      <c r="C386" s="638"/>
      <c r="D386" s="638"/>
      <c r="E386" s="638"/>
      <c r="F386" s="638"/>
    </row>
    <row r="387" spans="1:6" ht="15" customHeight="1">
      <c r="A387" s="638"/>
      <c r="B387" s="638"/>
      <c r="C387" s="638"/>
      <c r="D387" s="638"/>
      <c r="E387" s="638"/>
      <c r="F387" s="638"/>
    </row>
    <row r="388" spans="1:6" ht="15" customHeight="1">
      <c r="A388" s="638"/>
      <c r="B388" s="638"/>
      <c r="C388" s="638"/>
      <c r="D388" s="638"/>
      <c r="E388" s="638"/>
      <c r="F388" s="638"/>
    </row>
    <row r="389" spans="1:6" ht="15" customHeight="1">
      <c r="A389" s="638"/>
      <c r="B389" s="638"/>
      <c r="C389" s="638"/>
      <c r="D389" s="638"/>
      <c r="E389" s="638"/>
      <c r="F389" s="638"/>
    </row>
    <row r="390" spans="1:6" ht="15" customHeight="1">
      <c r="A390" s="638"/>
      <c r="B390" s="638"/>
      <c r="C390" s="638"/>
      <c r="D390" s="638"/>
      <c r="E390" s="638"/>
      <c r="F390" s="638"/>
    </row>
    <row r="391" spans="1:6" ht="15" customHeight="1">
      <c r="A391" s="638"/>
      <c r="B391" s="638"/>
      <c r="C391" s="638"/>
      <c r="D391" s="638"/>
      <c r="E391" s="638"/>
      <c r="F391" s="638"/>
    </row>
    <row r="392" spans="1:6" ht="15" customHeight="1">
      <c r="A392" s="638"/>
      <c r="B392" s="638"/>
      <c r="C392" s="638"/>
      <c r="D392" s="638"/>
      <c r="E392" s="638"/>
      <c r="F392" s="638"/>
    </row>
    <row r="393" spans="1:6" ht="15" customHeight="1">
      <c r="A393" s="638"/>
      <c r="B393" s="638"/>
      <c r="C393" s="638"/>
      <c r="D393" s="638"/>
      <c r="E393" s="638"/>
      <c r="F393" s="638"/>
    </row>
    <row r="394" spans="1:6" ht="15" customHeight="1">
      <c r="A394" s="638"/>
      <c r="B394" s="638"/>
      <c r="C394" s="638"/>
      <c r="D394" s="638"/>
      <c r="E394" s="638"/>
      <c r="F394" s="638"/>
    </row>
    <row r="395" spans="1:6" ht="15" customHeight="1">
      <c r="A395" s="638"/>
      <c r="B395" s="638"/>
      <c r="C395" s="638"/>
      <c r="D395" s="638"/>
      <c r="E395" s="638"/>
      <c r="F395" s="638"/>
    </row>
    <row r="396" spans="1:6" ht="15" customHeight="1">
      <c r="A396" s="638"/>
      <c r="B396" s="638"/>
      <c r="C396" s="638"/>
      <c r="D396" s="638"/>
      <c r="E396" s="638"/>
      <c r="F396" s="638"/>
    </row>
    <row r="397" spans="1:6" ht="15" customHeight="1">
      <c r="A397" s="638"/>
      <c r="B397" s="638"/>
      <c r="C397" s="638"/>
      <c r="D397" s="638"/>
      <c r="E397" s="638"/>
      <c r="F397" s="638"/>
    </row>
    <row r="398" spans="1:6" ht="15" customHeight="1">
      <c r="A398" s="638"/>
      <c r="B398" s="638"/>
      <c r="C398" s="638"/>
      <c r="D398" s="638"/>
      <c r="E398" s="638"/>
      <c r="F398" s="638"/>
    </row>
    <row r="399" spans="1:6" ht="15" customHeight="1">
      <c r="A399" s="638"/>
      <c r="B399" s="638"/>
      <c r="C399" s="638"/>
      <c r="D399" s="638"/>
      <c r="E399" s="638"/>
      <c r="F399" s="638"/>
    </row>
    <row r="400" spans="1:6" ht="15" customHeight="1">
      <c r="A400" s="638"/>
      <c r="B400" s="638"/>
      <c r="C400" s="638"/>
      <c r="D400" s="638"/>
      <c r="E400" s="638"/>
      <c r="F400" s="638"/>
    </row>
    <row r="401" spans="1:6" ht="15" customHeight="1">
      <c r="A401" s="638"/>
      <c r="B401" s="638"/>
      <c r="C401" s="638"/>
      <c r="D401" s="638"/>
      <c r="E401" s="638"/>
      <c r="F401" s="638"/>
    </row>
    <row r="402" spans="1:6" ht="15" customHeight="1">
      <c r="A402" s="638"/>
      <c r="B402" s="638"/>
      <c r="C402" s="638"/>
      <c r="D402" s="638"/>
      <c r="E402" s="638"/>
      <c r="F402" s="638"/>
    </row>
    <row r="403" spans="1:6" ht="15" customHeight="1">
      <c r="A403" s="638"/>
      <c r="B403" s="638"/>
      <c r="C403" s="638"/>
      <c r="D403" s="638"/>
      <c r="E403" s="638"/>
      <c r="F403" s="638"/>
    </row>
    <row r="404" spans="1:6" ht="15" customHeight="1">
      <c r="A404" s="638"/>
      <c r="B404" s="638"/>
      <c r="C404" s="638"/>
      <c r="D404" s="638"/>
      <c r="E404" s="638"/>
      <c r="F404" s="638"/>
    </row>
    <row r="405" spans="1:6" ht="15" customHeight="1">
      <c r="A405" s="638"/>
      <c r="B405" s="638"/>
      <c r="C405" s="638"/>
      <c r="D405" s="638"/>
      <c r="E405" s="638"/>
      <c r="F405" s="638"/>
    </row>
    <row r="406" spans="1:6" ht="15" customHeight="1">
      <c r="A406" s="638"/>
      <c r="B406" s="638"/>
      <c r="C406" s="638"/>
      <c r="D406" s="638"/>
      <c r="E406" s="638"/>
      <c r="F406" s="638"/>
    </row>
    <row r="407" spans="1:6" ht="15" customHeight="1">
      <c r="A407" s="638"/>
      <c r="B407" s="638"/>
      <c r="C407" s="638"/>
      <c r="D407" s="638"/>
      <c r="E407" s="638"/>
      <c r="F407" s="638"/>
    </row>
    <row r="408" spans="1:6" ht="15" customHeight="1">
      <c r="A408" s="638"/>
      <c r="B408" s="638"/>
      <c r="C408" s="638"/>
      <c r="D408" s="638"/>
      <c r="E408" s="638"/>
      <c r="F408" s="638"/>
    </row>
    <row r="409" spans="1:6" ht="15" customHeight="1">
      <c r="A409" s="638"/>
      <c r="B409" s="638"/>
      <c r="C409" s="638"/>
      <c r="D409" s="638"/>
      <c r="E409" s="638"/>
      <c r="F409" s="638"/>
    </row>
    <row r="410" spans="1:6" ht="15" customHeight="1">
      <c r="A410" s="638"/>
      <c r="B410" s="638"/>
      <c r="C410" s="638"/>
      <c r="D410" s="638"/>
      <c r="E410" s="638"/>
      <c r="F410" s="638"/>
    </row>
    <row r="411" spans="1:6" ht="15" customHeight="1">
      <c r="A411" s="638"/>
      <c r="B411" s="638"/>
      <c r="C411" s="638"/>
      <c r="D411" s="638"/>
      <c r="E411" s="638"/>
      <c r="F411" s="638"/>
    </row>
    <row r="412" spans="1:6" ht="15" customHeight="1">
      <c r="A412" s="638"/>
      <c r="B412" s="638"/>
      <c r="C412" s="638"/>
      <c r="D412" s="638"/>
      <c r="E412" s="638"/>
      <c r="F412" s="638"/>
    </row>
    <row r="413" spans="1:6" ht="15" customHeight="1">
      <c r="A413" s="638"/>
      <c r="B413" s="638"/>
      <c r="C413" s="638"/>
      <c r="D413" s="638"/>
      <c r="E413" s="638"/>
      <c r="F413" s="638"/>
    </row>
    <row r="414" spans="1:6" ht="15" customHeight="1">
      <c r="A414" s="638"/>
      <c r="B414" s="638"/>
      <c r="C414" s="638"/>
      <c r="D414" s="638"/>
      <c r="E414" s="638"/>
      <c r="F414" s="638"/>
    </row>
    <row r="415" spans="1:6" ht="15" customHeight="1">
      <c r="A415" s="638"/>
      <c r="B415" s="638"/>
      <c r="C415" s="638"/>
      <c r="D415" s="638"/>
      <c r="E415" s="638"/>
      <c r="F415" s="638"/>
    </row>
    <row r="416" spans="1:6" ht="15" customHeight="1">
      <c r="A416" s="638"/>
      <c r="B416" s="638"/>
      <c r="C416" s="638"/>
      <c r="D416" s="638"/>
      <c r="E416" s="638"/>
      <c r="F416" s="638"/>
    </row>
    <row r="417" spans="1:6" ht="15" customHeight="1">
      <c r="A417" s="638"/>
      <c r="B417" s="638"/>
      <c r="C417" s="638"/>
      <c r="D417" s="638"/>
      <c r="E417" s="638"/>
      <c r="F417" s="638"/>
    </row>
    <row r="418" spans="1:6" ht="15" customHeight="1">
      <c r="A418" s="638"/>
      <c r="B418" s="638"/>
      <c r="C418" s="638"/>
      <c r="D418" s="638"/>
      <c r="E418" s="638"/>
      <c r="F418" s="638"/>
    </row>
    <row r="419" spans="1:6" ht="15" customHeight="1">
      <c r="A419" s="638"/>
      <c r="B419" s="638"/>
      <c r="C419" s="638"/>
      <c r="D419" s="638"/>
      <c r="E419" s="638"/>
      <c r="F419" s="638"/>
    </row>
    <row r="420" spans="1:6" ht="15" customHeight="1">
      <c r="A420" s="638"/>
      <c r="B420" s="638"/>
      <c r="C420" s="638"/>
      <c r="D420" s="638"/>
      <c r="E420" s="638"/>
      <c r="F420" s="638"/>
    </row>
    <row r="421" spans="1:6" ht="15" customHeight="1">
      <c r="A421" s="638"/>
      <c r="B421" s="638"/>
      <c r="C421" s="638"/>
      <c r="D421" s="638"/>
      <c r="E421" s="638"/>
      <c r="F421" s="638"/>
    </row>
    <row r="422" spans="1:6" ht="15" customHeight="1">
      <c r="A422" s="638"/>
      <c r="B422" s="638"/>
      <c r="C422" s="638"/>
      <c r="D422" s="638"/>
      <c r="E422" s="638"/>
      <c r="F422" s="638"/>
    </row>
    <row r="423" spans="1:6" ht="15" customHeight="1">
      <c r="A423" s="638"/>
      <c r="B423" s="638"/>
      <c r="C423" s="638"/>
      <c r="D423" s="638"/>
      <c r="E423" s="638"/>
      <c r="F423" s="638"/>
    </row>
    <row r="424" spans="1:6" ht="15" customHeight="1">
      <c r="A424" s="638"/>
      <c r="B424" s="638"/>
      <c r="C424" s="638"/>
      <c r="D424" s="638"/>
      <c r="E424" s="638"/>
      <c r="F424" s="638"/>
    </row>
    <row r="425" spans="1:6" ht="15" customHeight="1">
      <c r="A425" s="638"/>
      <c r="B425" s="638"/>
      <c r="C425" s="638"/>
      <c r="D425" s="638"/>
      <c r="E425" s="638"/>
      <c r="F425" s="638"/>
    </row>
    <row r="426" spans="1:6" ht="15" customHeight="1">
      <c r="A426" s="638"/>
      <c r="B426" s="638"/>
      <c r="C426" s="638"/>
      <c r="D426" s="638"/>
      <c r="E426" s="638"/>
      <c r="F426" s="638"/>
    </row>
    <row r="427" spans="1:6" ht="15" customHeight="1">
      <c r="A427" s="638"/>
      <c r="B427" s="638"/>
      <c r="C427" s="638"/>
      <c r="D427" s="638"/>
      <c r="E427" s="638"/>
      <c r="F427" s="638"/>
    </row>
    <row r="428" spans="1:6" ht="15" customHeight="1">
      <c r="A428" s="638"/>
      <c r="B428" s="638"/>
      <c r="C428" s="638"/>
      <c r="D428" s="638"/>
      <c r="E428" s="638"/>
      <c r="F428" s="638"/>
    </row>
    <row r="429" spans="1:6" ht="15" customHeight="1">
      <c r="A429" s="638"/>
      <c r="B429" s="638"/>
      <c r="C429" s="638"/>
      <c r="D429" s="638"/>
      <c r="E429" s="638"/>
      <c r="F429" s="638"/>
    </row>
    <row r="430" spans="1:6" ht="15" customHeight="1">
      <c r="A430" s="638"/>
      <c r="B430" s="638"/>
      <c r="C430" s="638"/>
      <c r="D430" s="638"/>
      <c r="E430" s="638"/>
      <c r="F430" s="638"/>
    </row>
    <row r="431" spans="1:6" ht="15" customHeight="1">
      <c r="A431" s="638"/>
      <c r="B431" s="638"/>
      <c r="C431" s="638"/>
      <c r="D431" s="638"/>
      <c r="E431" s="638"/>
      <c r="F431" s="638"/>
    </row>
    <row r="432" spans="1:6" ht="15" customHeight="1">
      <c r="A432" s="638"/>
      <c r="B432" s="638"/>
      <c r="C432" s="638"/>
      <c r="D432" s="638"/>
      <c r="E432" s="638"/>
      <c r="F432" s="638"/>
    </row>
    <row r="433" spans="1:6" ht="15" customHeight="1">
      <c r="A433" s="638"/>
      <c r="B433" s="638"/>
      <c r="C433" s="638"/>
      <c r="D433" s="638"/>
      <c r="E433" s="638"/>
      <c r="F433" s="638"/>
    </row>
    <row r="434" spans="1:6" ht="15" customHeight="1">
      <c r="A434" s="638"/>
      <c r="B434" s="638"/>
      <c r="C434" s="638"/>
      <c r="D434" s="638"/>
      <c r="E434" s="638"/>
      <c r="F434" s="638"/>
    </row>
    <row r="435" spans="1:6" ht="15" customHeight="1">
      <c r="A435" s="638"/>
      <c r="B435" s="638"/>
      <c r="C435" s="638"/>
      <c r="D435" s="638"/>
      <c r="E435" s="638"/>
      <c r="F435" s="638"/>
    </row>
    <row r="436" spans="1:6" ht="15" customHeight="1">
      <c r="A436" s="638"/>
      <c r="B436" s="638"/>
      <c r="C436" s="638"/>
      <c r="D436" s="638"/>
      <c r="E436" s="638"/>
      <c r="F436" s="638"/>
    </row>
    <row r="437" spans="1:6" ht="15" customHeight="1">
      <c r="A437" s="638"/>
      <c r="B437" s="638"/>
      <c r="C437" s="638"/>
      <c r="D437" s="638"/>
      <c r="E437" s="638"/>
      <c r="F437" s="638"/>
    </row>
    <row r="438" spans="1:6" ht="15" customHeight="1">
      <c r="A438" s="638"/>
      <c r="B438" s="638"/>
      <c r="C438" s="638"/>
      <c r="D438" s="638"/>
      <c r="E438" s="638"/>
      <c r="F438" s="638"/>
    </row>
    <row r="439" spans="1:6" ht="15" customHeight="1">
      <c r="A439" s="638"/>
      <c r="B439" s="638"/>
      <c r="C439" s="638"/>
      <c r="D439" s="638"/>
      <c r="E439" s="638"/>
      <c r="F439" s="638"/>
    </row>
    <row r="440" spans="1:6" ht="15" customHeight="1">
      <c r="A440" s="638"/>
      <c r="B440" s="638"/>
      <c r="C440" s="638"/>
      <c r="D440" s="638"/>
      <c r="E440" s="638"/>
      <c r="F440" s="638"/>
    </row>
    <row r="441" spans="1:6" ht="15" customHeight="1">
      <c r="A441" s="638"/>
      <c r="B441" s="638"/>
      <c r="C441" s="638"/>
      <c r="D441" s="638"/>
      <c r="E441" s="638"/>
      <c r="F441" s="638"/>
    </row>
    <row r="442" spans="1:6" ht="15" customHeight="1">
      <c r="A442" s="638"/>
      <c r="B442" s="638"/>
      <c r="C442" s="638"/>
      <c r="D442" s="638"/>
      <c r="E442" s="638"/>
      <c r="F442" s="638"/>
    </row>
    <row r="443" spans="1:6" ht="15" customHeight="1">
      <c r="A443" s="638"/>
      <c r="B443" s="638"/>
      <c r="C443" s="638"/>
      <c r="D443" s="638"/>
      <c r="E443" s="638"/>
      <c r="F443" s="638"/>
    </row>
    <row r="444" spans="1:6" ht="15" customHeight="1">
      <c r="A444" s="638"/>
      <c r="B444" s="638"/>
      <c r="C444" s="638"/>
      <c r="D444" s="638"/>
      <c r="E444" s="638"/>
      <c r="F444" s="638"/>
    </row>
    <row r="445" spans="1:6" ht="15" customHeight="1">
      <c r="A445" s="638"/>
      <c r="B445" s="638"/>
      <c r="C445" s="638"/>
      <c r="D445" s="638"/>
      <c r="E445" s="638"/>
      <c r="F445" s="638"/>
    </row>
    <row r="446" spans="1:6" ht="15" customHeight="1">
      <c r="A446" s="638"/>
      <c r="B446" s="638"/>
      <c r="C446" s="638"/>
      <c r="D446" s="638"/>
      <c r="E446" s="638"/>
      <c r="F446" s="638"/>
    </row>
    <row r="447" spans="1:6" ht="15" customHeight="1">
      <c r="A447" s="638"/>
      <c r="B447" s="638"/>
      <c r="C447" s="638"/>
      <c r="D447" s="638"/>
      <c r="E447" s="638"/>
      <c r="F447" s="638"/>
    </row>
    <row r="448" spans="1:6" ht="15" customHeight="1">
      <c r="A448" s="638"/>
      <c r="B448" s="638"/>
      <c r="C448" s="638"/>
      <c r="D448" s="638"/>
      <c r="E448" s="638"/>
      <c r="F448" s="638"/>
    </row>
    <row r="449" spans="1:6" ht="15" customHeight="1">
      <c r="A449" s="638"/>
      <c r="B449" s="638"/>
      <c r="C449" s="638"/>
      <c r="D449" s="638"/>
      <c r="E449" s="638"/>
      <c r="F449" s="638"/>
    </row>
    <row r="450" spans="1:6" ht="15" customHeight="1">
      <c r="A450" s="638"/>
      <c r="B450" s="638"/>
      <c r="C450" s="638"/>
      <c r="D450" s="638"/>
      <c r="E450" s="638"/>
      <c r="F450" s="638"/>
    </row>
    <row r="451" spans="1:6" ht="15" customHeight="1">
      <c r="A451" s="638"/>
      <c r="B451" s="638"/>
      <c r="C451" s="638"/>
      <c r="D451" s="638"/>
      <c r="E451" s="638"/>
      <c r="F451" s="638"/>
    </row>
    <row r="452" spans="1:6" ht="15" customHeight="1">
      <c r="A452" s="638"/>
      <c r="B452" s="638"/>
      <c r="C452" s="638"/>
      <c r="D452" s="638"/>
      <c r="E452" s="638"/>
      <c r="F452" s="638"/>
    </row>
    <row r="453" spans="1:6" ht="15" customHeight="1">
      <c r="A453" s="638"/>
      <c r="B453" s="638"/>
      <c r="C453" s="638"/>
      <c r="D453" s="638"/>
      <c r="E453" s="638"/>
      <c r="F453" s="638"/>
    </row>
    <row r="454" spans="1:6" ht="15" customHeight="1">
      <c r="A454" s="638"/>
      <c r="B454" s="638"/>
      <c r="C454" s="638"/>
      <c r="D454" s="638"/>
      <c r="E454" s="638"/>
      <c r="F454" s="638"/>
    </row>
    <row r="455" spans="1:6" ht="15" customHeight="1">
      <c r="A455" s="638"/>
      <c r="B455" s="638"/>
      <c r="C455" s="638"/>
      <c r="D455" s="638"/>
      <c r="E455" s="638"/>
      <c r="F455" s="638"/>
    </row>
    <row r="456" spans="1:6" ht="15" customHeight="1">
      <c r="A456" s="638"/>
      <c r="B456" s="638"/>
      <c r="C456" s="638"/>
      <c r="D456" s="638"/>
      <c r="E456" s="638"/>
      <c r="F456" s="638"/>
    </row>
    <row r="457" spans="1:6" ht="15" customHeight="1">
      <c r="A457" s="638"/>
      <c r="B457" s="638"/>
      <c r="C457" s="638"/>
      <c r="D457" s="638"/>
      <c r="E457" s="638"/>
      <c r="F457" s="638"/>
    </row>
    <row r="458" spans="1:6" ht="15" customHeight="1">
      <c r="A458" s="638"/>
      <c r="B458" s="638"/>
      <c r="C458" s="638"/>
      <c r="D458" s="638"/>
      <c r="E458" s="638"/>
      <c r="F458" s="638"/>
    </row>
    <row r="459" spans="1:6" ht="15" customHeight="1">
      <c r="A459" s="638"/>
      <c r="B459" s="638"/>
      <c r="C459" s="638"/>
      <c r="D459" s="638"/>
      <c r="E459" s="638"/>
      <c r="F459" s="638"/>
    </row>
    <row r="460" spans="1:6" ht="15" customHeight="1">
      <c r="A460" s="638"/>
      <c r="B460" s="638"/>
      <c r="C460" s="638"/>
      <c r="D460" s="638"/>
      <c r="E460" s="638"/>
      <c r="F460" s="638"/>
    </row>
    <row r="461" spans="1:6" ht="15" customHeight="1">
      <c r="A461" s="638"/>
      <c r="B461" s="638"/>
      <c r="C461" s="638"/>
      <c r="D461" s="638"/>
      <c r="E461" s="638"/>
      <c r="F461" s="638"/>
    </row>
    <row r="462" spans="1:6" ht="15" customHeight="1">
      <c r="A462" s="638"/>
      <c r="B462" s="638"/>
      <c r="C462" s="638"/>
      <c r="D462" s="638"/>
      <c r="E462" s="638"/>
      <c r="F462" s="638"/>
    </row>
    <row r="463" spans="1:6" ht="15" customHeight="1">
      <c r="A463" s="638"/>
      <c r="B463" s="638"/>
      <c r="C463" s="638"/>
      <c r="D463" s="638"/>
      <c r="E463" s="638"/>
      <c r="F463" s="638"/>
    </row>
    <row r="464" spans="1:6" ht="15" customHeight="1">
      <c r="A464" s="638"/>
      <c r="B464" s="638"/>
      <c r="C464" s="638"/>
      <c r="D464" s="638"/>
      <c r="E464" s="638"/>
      <c r="F464" s="638"/>
    </row>
    <row r="465" spans="1:6" ht="15" customHeight="1">
      <c r="A465" s="638"/>
      <c r="B465" s="638"/>
      <c r="C465" s="638"/>
      <c r="D465" s="638"/>
      <c r="E465" s="638"/>
      <c r="F465" s="638"/>
    </row>
    <row r="466" spans="1:6" ht="15" customHeight="1">
      <c r="A466" s="638"/>
      <c r="B466" s="638"/>
      <c r="C466" s="638"/>
      <c r="D466" s="638"/>
      <c r="E466" s="638"/>
      <c r="F466" s="638"/>
    </row>
    <row r="467" spans="1:6" ht="15" customHeight="1">
      <c r="A467" s="638"/>
      <c r="B467" s="638"/>
      <c r="C467" s="638"/>
      <c r="D467" s="638"/>
      <c r="E467" s="638"/>
      <c r="F467" s="638"/>
    </row>
    <row r="468" spans="1:6" ht="15" customHeight="1">
      <c r="A468" s="638"/>
      <c r="B468" s="638"/>
      <c r="C468" s="638"/>
      <c r="D468" s="638"/>
      <c r="E468" s="638"/>
      <c r="F468" s="638"/>
    </row>
    <row r="469" spans="1:6" ht="15" customHeight="1">
      <c r="A469" s="638"/>
      <c r="B469" s="638"/>
      <c r="C469" s="638"/>
      <c r="D469" s="638"/>
      <c r="E469" s="638"/>
      <c r="F469" s="638"/>
    </row>
    <row r="470" spans="1:6" ht="15" customHeight="1">
      <c r="A470" s="638"/>
      <c r="B470" s="638"/>
      <c r="C470" s="638"/>
      <c r="D470" s="638"/>
      <c r="E470" s="638"/>
      <c r="F470" s="638"/>
    </row>
    <row r="471" spans="1:6" ht="15" customHeight="1">
      <c r="A471" s="638"/>
      <c r="B471" s="638"/>
      <c r="C471" s="638"/>
      <c r="D471" s="638"/>
      <c r="E471" s="638"/>
      <c r="F471" s="638"/>
    </row>
    <row r="472" spans="1:6" ht="15" customHeight="1">
      <c r="A472" s="638"/>
      <c r="B472" s="638"/>
      <c r="C472" s="638"/>
      <c r="D472" s="638"/>
      <c r="E472" s="638"/>
      <c r="F472" s="638"/>
    </row>
    <row r="473" spans="1:6" ht="15" customHeight="1">
      <c r="A473" s="638"/>
      <c r="B473" s="638"/>
      <c r="C473" s="638"/>
      <c r="D473" s="638"/>
      <c r="E473" s="638"/>
      <c r="F473" s="638"/>
    </row>
    <row r="474" spans="1:6" ht="15" customHeight="1">
      <c r="A474" s="638"/>
      <c r="B474" s="638"/>
      <c r="C474" s="638"/>
      <c r="D474" s="638"/>
      <c r="E474" s="638"/>
      <c r="F474" s="638"/>
    </row>
    <row r="475" spans="1:6" ht="15" customHeight="1">
      <c r="A475" s="638"/>
      <c r="B475" s="638"/>
      <c r="C475" s="638"/>
      <c r="D475" s="638"/>
      <c r="E475" s="638"/>
      <c r="F475" s="638"/>
    </row>
    <row r="476" spans="1:6" ht="15" customHeight="1">
      <c r="A476" s="638"/>
      <c r="B476" s="638"/>
      <c r="C476" s="638"/>
      <c r="D476" s="638"/>
      <c r="E476" s="638"/>
      <c r="F476" s="638"/>
    </row>
    <row r="477" spans="1:6" ht="15" customHeight="1">
      <c r="A477" s="638"/>
      <c r="B477" s="638"/>
      <c r="C477" s="638"/>
      <c r="D477" s="638"/>
      <c r="E477" s="638"/>
      <c r="F477" s="638"/>
    </row>
    <row r="478" spans="1:6" ht="15" customHeight="1">
      <c r="A478" s="638"/>
      <c r="B478" s="638"/>
      <c r="C478" s="638"/>
      <c r="D478" s="638"/>
      <c r="E478" s="638"/>
      <c r="F478" s="638"/>
    </row>
    <row r="479" spans="1:6" ht="15" customHeight="1">
      <c r="A479" s="638"/>
      <c r="B479" s="638"/>
      <c r="C479" s="638"/>
      <c r="D479" s="638"/>
      <c r="E479" s="638"/>
      <c r="F479" s="638"/>
    </row>
    <row r="480" spans="1:6" ht="15" customHeight="1">
      <c r="A480" s="638"/>
      <c r="B480" s="638"/>
      <c r="C480" s="638"/>
      <c r="D480" s="638"/>
      <c r="E480" s="638"/>
      <c r="F480" s="638"/>
    </row>
    <row r="481" spans="1:6" ht="15" customHeight="1">
      <c r="A481" s="638"/>
      <c r="B481" s="638"/>
      <c r="C481" s="638"/>
      <c r="D481" s="638"/>
      <c r="E481" s="638"/>
      <c r="F481" s="638"/>
    </row>
    <row r="482" spans="1:6" ht="15" customHeight="1">
      <c r="A482" s="638"/>
      <c r="B482" s="638"/>
      <c r="C482" s="638"/>
      <c r="D482" s="638"/>
      <c r="E482" s="638"/>
      <c r="F482" s="638"/>
    </row>
    <row r="483" spans="1:6" ht="15" customHeight="1">
      <c r="A483" s="638"/>
      <c r="B483" s="638"/>
      <c r="C483" s="638"/>
      <c r="D483" s="638"/>
      <c r="E483" s="638"/>
      <c r="F483" s="638"/>
    </row>
    <row r="484" spans="1:6" ht="15" customHeight="1">
      <c r="A484" s="638"/>
      <c r="B484" s="638"/>
      <c r="C484" s="638"/>
      <c r="D484" s="638"/>
      <c r="E484" s="638"/>
      <c r="F484" s="638"/>
    </row>
    <row r="485" spans="1:6" ht="15" customHeight="1">
      <c r="A485" s="638"/>
      <c r="B485" s="638"/>
      <c r="C485" s="638"/>
      <c r="D485" s="638"/>
      <c r="E485" s="638"/>
      <c r="F485" s="638"/>
    </row>
    <row r="486" spans="1:6" ht="15" customHeight="1">
      <c r="A486" s="638"/>
      <c r="B486" s="638"/>
      <c r="C486" s="638"/>
      <c r="D486" s="638"/>
      <c r="E486" s="638"/>
      <c r="F486" s="638"/>
    </row>
    <row r="487" spans="1:6" ht="15" customHeight="1">
      <c r="A487" s="638"/>
      <c r="B487" s="638"/>
      <c r="C487" s="638"/>
      <c r="D487" s="638"/>
      <c r="E487" s="638"/>
      <c r="F487" s="638"/>
    </row>
    <row r="488" spans="1:6" ht="15" customHeight="1">
      <c r="A488" s="638"/>
      <c r="B488" s="638"/>
      <c r="C488" s="638"/>
      <c r="D488" s="638"/>
      <c r="E488" s="638"/>
      <c r="F488" s="638"/>
    </row>
    <row r="489" spans="1:6" ht="15" customHeight="1">
      <c r="A489" s="638"/>
      <c r="B489" s="638"/>
      <c r="C489" s="638"/>
      <c r="D489" s="638"/>
      <c r="E489" s="638"/>
      <c r="F489" s="638"/>
    </row>
    <row r="490" spans="1:6" ht="15" customHeight="1">
      <c r="A490" s="638"/>
      <c r="B490" s="638"/>
      <c r="C490" s="638"/>
      <c r="D490" s="638"/>
      <c r="E490" s="638"/>
      <c r="F490" s="638"/>
    </row>
    <row r="491" spans="1:6" ht="15" customHeight="1">
      <c r="A491" s="638"/>
      <c r="B491" s="638"/>
      <c r="C491" s="638"/>
      <c r="D491" s="638"/>
      <c r="E491" s="638"/>
      <c r="F491" s="638"/>
    </row>
    <row r="492" spans="1:6" ht="15" customHeight="1">
      <c r="A492" s="638"/>
      <c r="B492" s="638"/>
      <c r="C492" s="638"/>
      <c r="D492" s="638"/>
      <c r="E492" s="638"/>
      <c r="F492" s="638"/>
    </row>
    <row r="493" spans="1:6" ht="15" customHeight="1">
      <c r="A493" s="638"/>
      <c r="B493" s="638"/>
      <c r="C493" s="638"/>
      <c r="D493" s="638"/>
      <c r="E493" s="638"/>
      <c r="F493" s="638"/>
    </row>
    <row r="494" spans="1:6" ht="15" customHeight="1">
      <c r="A494" s="638"/>
      <c r="B494" s="638"/>
      <c r="C494" s="638"/>
      <c r="D494" s="638"/>
      <c r="E494" s="638"/>
      <c r="F494" s="638"/>
    </row>
    <row r="495" spans="1:6" ht="15" customHeight="1">
      <c r="A495" s="638"/>
      <c r="B495" s="638"/>
      <c r="C495" s="638"/>
      <c r="D495" s="638"/>
      <c r="E495" s="638"/>
      <c r="F495" s="638"/>
    </row>
    <row r="496" spans="1:6" ht="15" customHeight="1">
      <c r="A496" s="638"/>
      <c r="B496" s="638"/>
      <c r="C496" s="638"/>
      <c r="D496" s="638"/>
      <c r="E496" s="638"/>
      <c r="F496" s="638"/>
    </row>
    <row r="497" spans="1:6" ht="15" customHeight="1">
      <c r="A497" s="638"/>
      <c r="B497" s="638"/>
      <c r="C497" s="638"/>
      <c r="D497" s="638"/>
      <c r="E497" s="638"/>
      <c r="F497" s="638"/>
    </row>
    <row r="498" spans="1:6" ht="15" customHeight="1">
      <c r="A498" s="638"/>
      <c r="B498" s="638"/>
      <c r="C498" s="638"/>
      <c r="D498" s="638"/>
      <c r="E498" s="638"/>
      <c r="F498" s="638"/>
    </row>
    <row r="499" spans="1:6" ht="15" customHeight="1">
      <c r="A499" s="638"/>
      <c r="B499" s="638"/>
      <c r="C499" s="638"/>
      <c r="D499" s="638"/>
      <c r="E499" s="638"/>
      <c r="F499" s="638"/>
    </row>
    <row r="500" spans="1:6" ht="15" customHeight="1">
      <c r="A500" s="638"/>
      <c r="B500" s="638"/>
      <c r="C500" s="638"/>
      <c r="D500" s="638"/>
      <c r="E500" s="638"/>
      <c r="F500" s="638"/>
    </row>
    <row r="501" spans="1:6" ht="15" customHeight="1">
      <c r="A501" s="638"/>
      <c r="B501" s="638"/>
      <c r="C501" s="638"/>
      <c r="D501" s="638"/>
      <c r="E501" s="638"/>
      <c r="F501" s="638"/>
    </row>
    <row r="502" spans="1:6" ht="15" customHeight="1">
      <c r="A502" s="638"/>
      <c r="B502" s="638"/>
      <c r="C502" s="638"/>
      <c r="D502" s="638"/>
      <c r="E502" s="638"/>
      <c r="F502" s="638"/>
    </row>
    <row r="503" spans="1:6" ht="15" customHeight="1">
      <c r="A503" s="638"/>
      <c r="B503" s="638"/>
      <c r="C503" s="638"/>
      <c r="D503" s="638"/>
      <c r="E503" s="638"/>
      <c r="F503" s="638"/>
    </row>
    <row r="504" spans="1:6" ht="15" customHeight="1">
      <c r="A504" s="638"/>
      <c r="B504" s="638"/>
      <c r="C504" s="638"/>
      <c r="D504" s="638"/>
      <c r="E504" s="638"/>
      <c r="F504" s="638"/>
    </row>
    <row r="505" spans="1:6" ht="15" customHeight="1">
      <c r="A505" s="638"/>
      <c r="B505" s="638"/>
      <c r="C505" s="638"/>
      <c r="D505" s="638"/>
      <c r="E505" s="638"/>
      <c r="F505" s="638"/>
    </row>
    <row r="506" spans="1:6" ht="15" customHeight="1">
      <c r="A506" s="638"/>
      <c r="B506" s="638"/>
      <c r="C506" s="638"/>
      <c r="D506" s="638"/>
      <c r="E506" s="638"/>
      <c r="F506" s="638"/>
    </row>
    <row r="507" spans="1:6" ht="15" customHeight="1">
      <c r="A507" s="638"/>
      <c r="B507" s="638"/>
      <c r="C507" s="638"/>
      <c r="D507" s="638"/>
      <c r="E507" s="638"/>
      <c r="F507" s="638"/>
    </row>
    <row r="508" spans="1:6" ht="15" customHeight="1">
      <c r="A508" s="638"/>
      <c r="B508" s="638"/>
      <c r="C508" s="638"/>
      <c r="D508" s="638"/>
      <c r="E508" s="638"/>
      <c r="F508" s="638"/>
    </row>
    <row r="509" spans="1:6" ht="15" customHeight="1">
      <c r="A509" s="638"/>
      <c r="B509" s="638"/>
      <c r="C509" s="638"/>
      <c r="D509" s="638"/>
      <c r="E509" s="638"/>
      <c r="F509" s="638"/>
    </row>
    <row r="510" spans="1:6" ht="15" customHeight="1">
      <c r="A510" s="638"/>
      <c r="B510" s="638"/>
      <c r="C510" s="638"/>
      <c r="D510" s="638"/>
      <c r="E510" s="638"/>
      <c r="F510" s="638"/>
    </row>
    <row r="511" spans="1:6" ht="15" customHeight="1">
      <c r="A511" s="638"/>
      <c r="B511" s="638"/>
      <c r="C511" s="638"/>
      <c r="D511" s="638"/>
      <c r="E511" s="638"/>
      <c r="F511" s="638"/>
    </row>
    <row r="512" spans="1:6" ht="15" customHeight="1">
      <c r="A512" s="638"/>
      <c r="B512" s="638"/>
      <c r="C512" s="638"/>
      <c r="D512" s="638"/>
      <c r="E512" s="638"/>
      <c r="F512" s="638"/>
    </row>
    <row r="513" spans="1:6" ht="15" customHeight="1">
      <c r="A513" s="638"/>
      <c r="B513" s="638"/>
      <c r="C513" s="638"/>
      <c r="D513" s="638"/>
      <c r="E513" s="638"/>
      <c r="F513" s="638"/>
    </row>
    <row r="514" spans="1:6" ht="15" customHeight="1">
      <c r="A514" s="638"/>
      <c r="B514" s="638"/>
      <c r="C514" s="638"/>
      <c r="D514" s="638"/>
      <c r="E514" s="638"/>
      <c r="F514" s="638"/>
    </row>
    <row r="515" spans="1:6" ht="15" customHeight="1">
      <c r="A515" s="638"/>
      <c r="B515" s="638"/>
      <c r="C515" s="638"/>
      <c r="D515" s="638"/>
      <c r="E515" s="638"/>
      <c r="F515" s="638"/>
    </row>
    <row r="516" spans="1:6" ht="15" customHeight="1">
      <c r="A516" s="638"/>
      <c r="B516" s="638"/>
      <c r="C516" s="638"/>
      <c r="D516" s="638"/>
      <c r="E516" s="638"/>
      <c r="F516" s="638"/>
    </row>
    <row r="517" spans="1:6" ht="15" customHeight="1">
      <c r="A517" s="638"/>
      <c r="B517" s="638"/>
      <c r="C517" s="638"/>
      <c r="D517" s="638"/>
      <c r="E517" s="638"/>
      <c r="F517" s="638"/>
    </row>
    <row r="518" spans="1:6" ht="15" customHeight="1">
      <c r="A518" s="638"/>
      <c r="B518" s="638"/>
      <c r="C518" s="638"/>
      <c r="D518" s="638"/>
      <c r="E518" s="638"/>
      <c r="F518" s="638"/>
    </row>
    <row r="519" spans="1:6" ht="15" customHeight="1">
      <c r="A519" s="638"/>
      <c r="B519" s="638"/>
      <c r="C519" s="638"/>
      <c r="D519" s="638"/>
      <c r="E519" s="638"/>
      <c r="F519" s="638"/>
    </row>
    <row r="520" spans="1:6" ht="15" customHeight="1">
      <c r="A520" s="638"/>
      <c r="B520" s="638"/>
      <c r="C520" s="638"/>
      <c r="D520" s="638"/>
      <c r="E520" s="638"/>
      <c r="F520" s="638"/>
    </row>
    <row r="521" spans="1:6" ht="15" customHeight="1">
      <c r="A521" s="638"/>
      <c r="B521" s="638"/>
      <c r="C521" s="638"/>
      <c r="D521" s="638"/>
      <c r="E521" s="638"/>
      <c r="F521" s="638"/>
    </row>
    <row r="522" spans="1:6" ht="15" customHeight="1">
      <c r="A522" s="638"/>
      <c r="B522" s="638"/>
      <c r="C522" s="638"/>
      <c r="D522" s="638"/>
      <c r="E522" s="638"/>
      <c r="F522" s="638"/>
    </row>
    <row r="523" spans="1:6" ht="15" customHeight="1">
      <c r="A523" s="638"/>
      <c r="B523" s="638"/>
      <c r="C523" s="638"/>
      <c r="D523" s="638"/>
      <c r="E523" s="638"/>
      <c r="F523" s="638"/>
    </row>
    <row r="524" spans="1:6" ht="15" customHeight="1">
      <c r="A524" s="638"/>
      <c r="B524" s="638"/>
      <c r="C524" s="638"/>
      <c r="D524" s="638"/>
      <c r="E524" s="638"/>
      <c r="F524" s="638"/>
    </row>
    <row r="525" spans="1:6" ht="15" customHeight="1">
      <c r="A525" s="638"/>
      <c r="B525" s="638"/>
      <c r="C525" s="638"/>
      <c r="D525" s="638"/>
      <c r="E525" s="638"/>
      <c r="F525" s="638"/>
    </row>
    <row r="526" spans="1:6" ht="15" customHeight="1">
      <c r="A526" s="638"/>
      <c r="B526" s="638"/>
      <c r="C526" s="638"/>
      <c r="D526" s="638"/>
      <c r="E526" s="638"/>
      <c r="F526" s="638"/>
    </row>
    <row r="527" spans="1:6" ht="15" customHeight="1">
      <c r="A527" s="638"/>
      <c r="B527" s="638"/>
      <c r="C527" s="638"/>
      <c r="D527" s="638"/>
      <c r="E527" s="638"/>
      <c r="F527" s="638"/>
    </row>
    <row r="528" spans="1:6" ht="15" customHeight="1">
      <c r="A528" s="638"/>
      <c r="B528" s="638"/>
      <c r="C528" s="638"/>
      <c r="D528" s="638"/>
      <c r="E528" s="638"/>
      <c r="F528" s="638"/>
    </row>
    <row r="529" spans="1:6" ht="15" customHeight="1">
      <c r="A529" s="638"/>
      <c r="B529" s="638"/>
      <c r="C529" s="638"/>
      <c r="D529" s="638"/>
      <c r="E529" s="638"/>
      <c r="F529" s="638"/>
    </row>
    <row r="530" spans="1:6" ht="15" customHeight="1">
      <c r="A530" s="638"/>
      <c r="B530" s="638"/>
      <c r="C530" s="638"/>
      <c r="D530" s="638"/>
      <c r="E530" s="638"/>
      <c r="F530" s="638"/>
    </row>
    <row r="531" spans="1:6" ht="15" customHeight="1">
      <c r="A531" s="638"/>
      <c r="B531" s="638"/>
      <c r="C531" s="638"/>
      <c r="D531" s="638"/>
      <c r="E531" s="638"/>
      <c r="F531" s="638"/>
    </row>
    <row r="532" spans="1:6" ht="15" customHeight="1">
      <c r="A532" s="638"/>
      <c r="B532" s="638"/>
      <c r="C532" s="638"/>
      <c r="D532" s="638"/>
      <c r="E532" s="638"/>
      <c r="F532" s="638"/>
    </row>
    <row r="533" spans="1:6" ht="15" customHeight="1">
      <c r="A533" s="638"/>
      <c r="B533" s="638"/>
      <c r="C533" s="638"/>
      <c r="D533" s="638"/>
      <c r="E533" s="638"/>
      <c r="F533" s="638"/>
    </row>
    <row r="534" spans="1:6" ht="15" customHeight="1">
      <c r="A534" s="638"/>
      <c r="B534" s="638"/>
      <c r="C534" s="638"/>
      <c r="D534" s="638"/>
      <c r="E534" s="638"/>
      <c r="F534" s="638"/>
    </row>
    <row r="535" spans="1:6" ht="15" customHeight="1">
      <c r="A535" s="638"/>
      <c r="B535" s="638"/>
      <c r="C535" s="638"/>
      <c r="D535" s="638"/>
      <c r="E535" s="638"/>
      <c r="F535" s="638"/>
    </row>
    <row r="536" spans="1:6" ht="15" customHeight="1">
      <c r="A536" s="638"/>
      <c r="B536" s="638"/>
      <c r="C536" s="638"/>
      <c r="D536" s="638"/>
      <c r="E536" s="638"/>
      <c r="F536" s="638"/>
    </row>
    <row r="537" spans="1:6" ht="15" customHeight="1">
      <c r="A537" s="638"/>
      <c r="B537" s="638"/>
      <c r="C537" s="638"/>
      <c r="D537" s="638"/>
      <c r="E537" s="638"/>
      <c r="F537" s="638"/>
    </row>
    <row r="538" spans="1:6" ht="15" customHeight="1">
      <c r="A538" s="638"/>
      <c r="B538" s="638"/>
      <c r="C538" s="638"/>
      <c r="D538" s="638"/>
      <c r="E538" s="638"/>
      <c r="F538" s="638"/>
    </row>
    <row r="539" spans="1:6" ht="15" customHeight="1">
      <c r="A539" s="638"/>
      <c r="B539" s="638"/>
      <c r="C539" s="638"/>
      <c r="D539" s="638"/>
      <c r="E539" s="638"/>
      <c r="F539" s="638"/>
    </row>
    <row r="540" spans="1:6" ht="15" customHeight="1">
      <c r="A540" s="638"/>
      <c r="B540" s="638"/>
      <c r="C540" s="638"/>
      <c r="D540" s="638"/>
      <c r="E540" s="638"/>
      <c r="F540" s="638"/>
    </row>
    <row r="541" spans="1:6" ht="15" customHeight="1">
      <c r="A541" s="638"/>
      <c r="B541" s="638"/>
      <c r="C541" s="638"/>
      <c r="D541" s="638"/>
      <c r="E541" s="638"/>
      <c r="F541" s="638"/>
    </row>
    <row r="542" spans="1:6" ht="15" customHeight="1">
      <c r="A542" s="638"/>
      <c r="B542" s="638"/>
      <c r="C542" s="638"/>
      <c r="D542" s="638"/>
      <c r="E542" s="638"/>
      <c r="F542" s="638"/>
    </row>
    <row r="543" spans="1:6" ht="15" customHeight="1">
      <c r="A543" s="638"/>
      <c r="B543" s="638"/>
      <c r="C543" s="638"/>
      <c r="D543" s="638"/>
      <c r="E543" s="638"/>
      <c r="F543" s="638"/>
    </row>
    <row r="544" spans="1:6" ht="15" customHeight="1">
      <c r="A544" s="638"/>
      <c r="B544" s="638"/>
      <c r="C544" s="638"/>
      <c r="D544" s="638"/>
      <c r="E544" s="638"/>
      <c r="F544" s="638"/>
    </row>
    <row r="545" spans="1:6" ht="15" customHeight="1">
      <c r="A545" s="638"/>
      <c r="B545" s="638"/>
      <c r="C545" s="638"/>
      <c r="D545" s="638"/>
      <c r="E545" s="638"/>
      <c r="F545" s="638"/>
    </row>
    <row r="546" spans="1:6" ht="15" customHeight="1">
      <c r="A546" s="638"/>
      <c r="B546" s="638"/>
      <c r="C546" s="638"/>
      <c r="D546" s="638"/>
      <c r="E546" s="638"/>
      <c r="F546" s="638"/>
    </row>
    <row r="547" spans="1:6" ht="15" customHeight="1">
      <c r="A547" s="638"/>
      <c r="B547" s="638"/>
      <c r="C547" s="638"/>
      <c r="D547" s="638"/>
      <c r="E547" s="638"/>
      <c r="F547" s="638"/>
    </row>
    <row r="548" spans="1:6" ht="15" customHeight="1">
      <c r="A548" s="638"/>
      <c r="B548" s="638"/>
      <c r="C548" s="638"/>
      <c r="D548" s="638"/>
      <c r="E548" s="638"/>
      <c r="F548" s="638"/>
    </row>
    <row r="549" spans="1:6" ht="15" customHeight="1">
      <c r="A549" s="638"/>
      <c r="B549" s="638"/>
      <c r="C549" s="638"/>
      <c r="D549" s="638"/>
      <c r="E549" s="638"/>
      <c r="F549" s="638"/>
    </row>
    <row r="550" spans="1:6" ht="15" customHeight="1">
      <c r="A550" s="638"/>
      <c r="B550" s="638"/>
      <c r="C550" s="638"/>
      <c r="D550" s="638"/>
      <c r="E550" s="638"/>
      <c r="F550" s="638"/>
    </row>
    <row r="551" spans="1:6" ht="15" customHeight="1">
      <c r="A551" s="638"/>
      <c r="B551" s="638"/>
      <c r="C551" s="638"/>
      <c r="D551" s="638"/>
      <c r="E551" s="638"/>
      <c r="F551" s="638"/>
    </row>
    <row r="552" spans="1:6" ht="15" customHeight="1">
      <c r="A552" s="638"/>
      <c r="B552" s="638"/>
      <c r="C552" s="638"/>
      <c r="D552" s="638"/>
      <c r="E552" s="638"/>
      <c r="F552" s="638"/>
    </row>
    <row r="553" spans="1:6" ht="15" customHeight="1">
      <c r="A553" s="638"/>
      <c r="B553" s="638"/>
      <c r="C553" s="638"/>
      <c r="D553" s="638"/>
      <c r="E553" s="638"/>
      <c r="F553" s="638"/>
    </row>
    <row r="554" spans="1:6" ht="15" customHeight="1">
      <c r="A554" s="638"/>
      <c r="B554" s="638"/>
      <c r="C554" s="638"/>
      <c r="D554" s="638"/>
      <c r="E554" s="638"/>
      <c r="F554" s="638"/>
    </row>
    <row r="555" spans="1:6" ht="15" customHeight="1">
      <c r="A555" s="638"/>
      <c r="B555" s="638"/>
      <c r="C555" s="638"/>
      <c r="D555" s="638"/>
      <c r="E555" s="638"/>
      <c r="F555" s="638"/>
    </row>
    <row r="556" spans="1:6" ht="15" customHeight="1">
      <c r="A556" s="638"/>
      <c r="B556" s="638"/>
      <c r="C556" s="638"/>
      <c r="D556" s="638"/>
      <c r="E556" s="638"/>
      <c r="F556" s="638"/>
    </row>
    <row r="557" spans="1:6" ht="15" customHeight="1">
      <c r="A557" s="638"/>
      <c r="B557" s="638"/>
      <c r="C557" s="638"/>
      <c r="D557" s="638"/>
      <c r="E557" s="638"/>
      <c r="F557" s="638"/>
    </row>
    <row r="558" spans="1:6" ht="15" customHeight="1">
      <c r="A558" s="638"/>
      <c r="B558" s="638"/>
      <c r="C558" s="638"/>
      <c r="D558" s="638"/>
      <c r="E558" s="638"/>
      <c r="F558" s="638"/>
    </row>
    <row r="559" spans="1:6" ht="15" customHeight="1">
      <c r="A559" s="638"/>
      <c r="B559" s="638"/>
      <c r="C559" s="638"/>
      <c r="D559" s="638"/>
      <c r="E559" s="638"/>
      <c r="F559" s="638"/>
    </row>
    <row r="560" spans="1:6" ht="15" customHeight="1">
      <c r="A560" s="638"/>
      <c r="B560" s="638"/>
      <c r="C560" s="638"/>
      <c r="D560" s="638"/>
      <c r="E560" s="638"/>
      <c r="F560" s="638"/>
    </row>
    <row r="561" spans="1:6" ht="15" customHeight="1">
      <c r="A561" s="638"/>
      <c r="B561" s="638"/>
      <c r="C561" s="638"/>
      <c r="D561" s="638"/>
      <c r="E561" s="638"/>
      <c r="F561" s="638"/>
    </row>
    <row r="562" spans="1:6" ht="15" customHeight="1">
      <c r="A562" s="638"/>
      <c r="B562" s="638"/>
      <c r="C562" s="638"/>
      <c r="D562" s="638"/>
      <c r="E562" s="638"/>
      <c r="F562" s="638"/>
    </row>
    <row r="563" spans="1:6" ht="15" customHeight="1">
      <c r="A563" s="638"/>
      <c r="B563" s="638"/>
      <c r="C563" s="638"/>
      <c r="D563" s="638"/>
      <c r="E563" s="638"/>
      <c r="F563" s="638"/>
    </row>
    <row r="564" spans="1:6" ht="15" customHeight="1">
      <c r="A564" s="638"/>
      <c r="B564" s="638"/>
      <c r="C564" s="638"/>
      <c r="D564" s="638"/>
      <c r="E564" s="638"/>
      <c r="F564" s="638"/>
    </row>
    <row r="565" spans="1:6" ht="15" customHeight="1">
      <c r="A565" s="638"/>
      <c r="B565" s="638"/>
      <c r="C565" s="638"/>
      <c r="D565" s="638"/>
      <c r="E565" s="638"/>
      <c r="F565" s="638"/>
    </row>
    <row r="566" spans="1:6" ht="15" customHeight="1">
      <c r="A566" s="638"/>
      <c r="B566" s="638"/>
      <c r="C566" s="638"/>
      <c r="D566" s="638"/>
      <c r="E566" s="638"/>
      <c r="F566" s="638"/>
    </row>
    <row r="567" spans="1:6" ht="15" customHeight="1">
      <c r="A567" s="638"/>
      <c r="B567" s="638"/>
      <c r="C567" s="638"/>
      <c r="D567" s="638"/>
      <c r="E567" s="638"/>
      <c r="F567" s="638"/>
    </row>
    <row r="568" spans="1:6" ht="15" customHeight="1">
      <c r="A568" s="638"/>
      <c r="B568" s="638"/>
      <c r="C568" s="638"/>
      <c r="D568" s="638"/>
      <c r="E568" s="638"/>
      <c r="F568" s="638"/>
    </row>
    <row r="569" spans="1:6" ht="15" customHeight="1">
      <c r="A569" s="638"/>
      <c r="B569" s="638"/>
      <c r="C569" s="638"/>
      <c r="D569" s="638"/>
      <c r="E569" s="638"/>
      <c r="F569" s="638"/>
    </row>
    <row r="570" spans="1:6" ht="15" customHeight="1">
      <c r="A570" s="638"/>
      <c r="B570" s="638"/>
      <c r="C570" s="638"/>
      <c r="D570" s="638"/>
      <c r="E570" s="638"/>
      <c r="F570" s="638"/>
    </row>
    <row r="571" spans="1:6" ht="15" customHeight="1">
      <c r="A571" s="638"/>
      <c r="B571" s="638"/>
      <c r="C571" s="638"/>
      <c r="D571" s="638"/>
      <c r="E571" s="638"/>
      <c r="F571" s="638"/>
    </row>
    <row r="572" spans="1:6" ht="15" customHeight="1">
      <c r="A572" s="638"/>
      <c r="B572" s="638"/>
      <c r="C572" s="638"/>
      <c r="D572" s="638"/>
      <c r="E572" s="638"/>
      <c r="F572" s="638"/>
    </row>
    <row r="573" spans="1:6" ht="15" customHeight="1">
      <c r="A573" s="638"/>
      <c r="B573" s="638"/>
      <c r="C573" s="638"/>
      <c r="D573" s="638"/>
      <c r="E573" s="638"/>
      <c r="F573" s="638"/>
    </row>
    <row r="574" spans="1:6" ht="15" customHeight="1">
      <c r="A574" s="638"/>
      <c r="B574" s="638"/>
      <c r="C574" s="638"/>
      <c r="D574" s="638"/>
      <c r="E574" s="638"/>
      <c r="F574" s="638"/>
    </row>
    <row r="575" spans="1:6" ht="15" customHeight="1">
      <c r="A575" s="638"/>
      <c r="B575" s="638"/>
      <c r="C575" s="638"/>
      <c r="D575" s="638"/>
      <c r="E575" s="638"/>
      <c r="F575" s="638"/>
    </row>
    <row r="576" spans="1:6" ht="15" customHeight="1">
      <c r="A576" s="638"/>
      <c r="B576" s="638"/>
      <c r="C576" s="638"/>
      <c r="D576" s="638"/>
      <c r="E576" s="638"/>
      <c r="F576" s="638"/>
    </row>
    <row r="577" spans="1:6" ht="15" customHeight="1">
      <c r="A577" s="638"/>
      <c r="B577" s="638"/>
      <c r="C577" s="638"/>
      <c r="D577" s="638"/>
      <c r="E577" s="638"/>
      <c r="F577" s="638"/>
    </row>
    <row r="578" spans="1:6" ht="15" customHeight="1">
      <c r="A578" s="638"/>
      <c r="B578" s="638"/>
      <c r="C578" s="638"/>
      <c r="D578" s="638"/>
      <c r="E578" s="638"/>
      <c r="F578" s="638"/>
    </row>
    <row r="579" spans="1:6" ht="15" customHeight="1">
      <c r="A579" s="638"/>
      <c r="B579" s="638"/>
      <c r="C579" s="638"/>
      <c r="D579" s="638"/>
      <c r="E579" s="638"/>
      <c r="F579" s="638"/>
    </row>
    <row r="580" spans="1:6" ht="15" customHeight="1">
      <c r="A580" s="638"/>
      <c r="B580" s="638"/>
      <c r="C580" s="638"/>
      <c r="D580" s="638"/>
      <c r="E580" s="638"/>
      <c r="F580" s="638"/>
    </row>
    <row r="581" spans="1:6" ht="15" customHeight="1">
      <c r="A581" s="638"/>
      <c r="B581" s="638"/>
      <c r="C581" s="638"/>
      <c r="D581" s="638"/>
      <c r="E581" s="638"/>
      <c r="F581" s="638"/>
    </row>
    <row r="582" spans="1:6" ht="15" customHeight="1">
      <c r="A582" s="638"/>
      <c r="B582" s="638"/>
      <c r="C582" s="638"/>
      <c r="D582" s="638"/>
      <c r="E582" s="638"/>
      <c r="F582" s="638"/>
    </row>
    <row r="583" spans="1:6" ht="15" customHeight="1">
      <c r="A583" s="638"/>
      <c r="B583" s="638"/>
      <c r="C583" s="638"/>
      <c r="D583" s="638"/>
      <c r="E583" s="638"/>
      <c r="F583" s="638"/>
    </row>
    <row r="584" spans="1:6" ht="15" customHeight="1">
      <c r="A584" s="638"/>
      <c r="B584" s="638"/>
      <c r="C584" s="638"/>
      <c r="D584" s="638"/>
      <c r="E584" s="638"/>
      <c r="F584" s="638"/>
    </row>
    <row r="585" spans="1:6" ht="15" customHeight="1">
      <c r="A585" s="638"/>
      <c r="B585" s="638"/>
      <c r="C585" s="638"/>
      <c r="D585" s="638"/>
      <c r="E585" s="638"/>
      <c r="F585" s="638"/>
    </row>
    <row r="586" spans="1:6" ht="15" customHeight="1">
      <c r="A586" s="638"/>
      <c r="B586" s="638"/>
      <c r="C586" s="638"/>
      <c r="D586" s="638"/>
      <c r="E586" s="638"/>
      <c r="F586" s="638"/>
    </row>
    <row r="587" spans="1:6" ht="15" customHeight="1">
      <c r="A587" s="638"/>
      <c r="B587" s="638"/>
      <c r="C587" s="638"/>
      <c r="D587" s="638"/>
      <c r="E587" s="638"/>
      <c r="F587" s="638"/>
    </row>
    <row r="588" spans="1:6" ht="15" customHeight="1">
      <c r="A588" s="638"/>
      <c r="B588" s="638"/>
      <c r="C588" s="638"/>
      <c r="D588" s="638"/>
      <c r="E588" s="638"/>
      <c r="F588" s="638"/>
    </row>
    <row r="589" spans="1:6" ht="15" customHeight="1">
      <c r="A589" s="638"/>
      <c r="B589" s="638"/>
      <c r="C589" s="638"/>
      <c r="D589" s="638"/>
      <c r="E589" s="638"/>
      <c r="F589" s="638"/>
    </row>
    <row r="590" spans="1:6" ht="15" customHeight="1">
      <c r="A590" s="638"/>
      <c r="B590" s="638"/>
      <c r="C590" s="638"/>
      <c r="D590" s="638"/>
      <c r="E590" s="638"/>
      <c r="F590" s="638"/>
    </row>
    <row r="591" spans="1:6" ht="15" customHeight="1">
      <c r="A591" s="638"/>
      <c r="B591" s="638"/>
      <c r="C591" s="638"/>
      <c r="D591" s="638"/>
      <c r="E591" s="638"/>
      <c r="F591" s="638"/>
    </row>
    <row r="592" spans="1:6" ht="15" customHeight="1">
      <c r="A592" s="638"/>
      <c r="B592" s="638"/>
      <c r="C592" s="638"/>
      <c r="D592" s="638"/>
      <c r="E592" s="638"/>
      <c r="F592" s="638"/>
    </row>
    <row r="593" spans="1:6" ht="15" customHeight="1">
      <c r="A593" s="638"/>
      <c r="B593" s="638"/>
      <c r="C593" s="638"/>
      <c r="D593" s="638"/>
      <c r="E593" s="638"/>
      <c r="F593" s="638"/>
    </row>
    <row r="594" spans="1:6" ht="15" customHeight="1">
      <c r="A594" s="638"/>
      <c r="B594" s="638"/>
      <c r="C594" s="638"/>
      <c r="D594" s="638"/>
      <c r="E594" s="638"/>
      <c r="F594" s="638"/>
    </row>
    <row r="595" spans="1:6" ht="15" customHeight="1">
      <c r="A595" s="638"/>
      <c r="B595" s="638"/>
      <c r="C595" s="638"/>
      <c r="D595" s="638"/>
      <c r="E595" s="638"/>
      <c r="F595" s="638"/>
    </row>
    <row r="596" spans="1:6" ht="15" customHeight="1">
      <c r="A596" s="638"/>
      <c r="B596" s="638"/>
      <c r="C596" s="638"/>
      <c r="D596" s="638"/>
      <c r="E596" s="638"/>
      <c r="F596" s="638"/>
    </row>
    <row r="597" spans="1:6" ht="15" customHeight="1">
      <c r="A597" s="638"/>
      <c r="B597" s="638"/>
      <c r="C597" s="638"/>
      <c r="D597" s="638"/>
      <c r="E597" s="638"/>
      <c r="F597" s="638"/>
    </row>
    <row r="598" spans="1:6" ht="15" customHeight="1">
      <c r="A598" s="638"/>
      <c r="B598" s="638"/>
      <c r="C598" s="638"/>
      <c r="D598" s="638"/>
      <c r="E598" s="638"/>
      <c r="F598" s="638"/>
    </row>
    <row r="599" spans="1:6" ht="15" customHeight="1">
      <c r="A599" s="638"/>
      <c r="B599" s="638"/>
      <c r="C599" s="638"/>
      <c r="D599" s="638"/>
      <c r="E599" s="638"/>
      <c r="F599" s="638"/>
    </row>
    <row r="600" spans="1:6" ht="15" customHeight="1">
      <c r="A600" s="638"/>
      <c r="B600" s="638"/>
      <c r="C600" s="638"/>
      <c r="D600" s="638"/>
      <c r="E600" s="638"/>
      <c r="F600" s="638"/>
    </row>
    <row r="601" spans="1:6" ht="15" customHeight="1">
      <c r="A601" s="638"/>
      <c r="B601" s="638"/>
      <c r="C601" s="638"/>
      <c r="D601" s="638"/>
      <c r="E601" s="638"/>
      <c r="F601" s="638"/>
    </row>
    <row r="602" spans="1:6" ht="15" customHeight="1">
      <c r="A602" s="638"/>
      <c r="B602" s="638"/>
      <c r="C602" s="638"/>
      <c r="D602" s="638"/>
      <c r="E602" s="638"/>
      <c r="F602" s="638"/>
    </row>
    <row r="603" spans="1:6" ht="15" customHeight="1">
      <c r="A603" s="638"/>
      <c r="B603" s="638"/>
      <c r="C603" s="638"/>
      <c r="D603" s="638"/>
      <c r="E603" s="638"/>
      <c r="F603" s="638"/>
    </row>
    <row r="604" spans="1:6" ht="15" customHeight="1">
      <c r="A604" s="638"/>
      <c r="B604" s="638"/>
      <c r="C604" s="638"/>
      <c r="D604" s="638"/>
      <c r="E604" s="638"/>
      <c r="F604" s="638"/>
    </row>
    <row r="605" spans="1:6" ht="15" customHeight="1">
      <c r="A605" s="638"/>
      <c r="B605" s="638"/>
      <c r="C605" s="638"/>
      <c r="D605" s="638"/>
      <c r="E605" s="638"/>
      <c r="F605" s="638"/>
    </row>
    <row r="606" spans="1:6" ht="15" customHeight="1">
      <c r="A606" s="638"/>
      <c r="B606" s="638"/>
      <c r="C606" s="638"/>
      <c r="D606" s="638"/>
      <c r="E606" s="638"/>
      <c r="F606" s="638"/>
    </row>
    <row r="607" spans="1:6" ht="15" customHeight="1">
      <c r="A607" s="638"/>
      <c r="B607" s="638"/>
      <c r="C607" s="638"/>
      <c r="D607" s="638"/>
      <c r="E607" s="638"/>
      <c r="F607" s="638"/>
    </row>
    <row r="608" spans="1:6" ht="15" customHeight="1">
      <c r="A608" s="638"/>
      <c r="B608" s="638"/>
      <c r="C608" s="638"/>
      <c r="D608" s="638"/>
      <c r="E608" s="638"/>
      <c r="F608" s="638"/>
    </row>
    <row r="609" spans="1:6" ht="15" customHeight="1">
      <c r="A609" s="638"/>
      <c r="B609" s="638"/>
      <c r="C609" s="638"/>
      <c r="D609" s="638"/>
      <c r="E609" s="638"/>
      <c r="F609" s="638"/>
    </row>
    <row r="610" spans="1:6" ht="15" customHeight="1">
      <c r="A610" s="638"/>
      <c r="B610" s="638"/>
      <c r="C610" s="638"/>
      <c r="D610" s="638"/>
      <c r="E610" s="638"/>
      <c r="F610" s="638"/>
    </row>
    <row r="611" spans="1:6" ht="15" customHeight="1">
      <c r="A611" s="638"/>
      <c r="B611" s="638"/>
      <c r="C611" s="638"/>
      <c r="D611" s="638"/>
      <c r="E611" s="638"/>
      <c r="F611" s="638"/>
    </row>
    <row r="612" spans="1:6" ht="15" customHeight="1">
      <c r="A612" s="638"/>
      <c r="B612" s="638"/>
      <c r="C612" s="638"/>
      <c r="D612" s="638"/>
      <c r="E612" s="638"/>
      <c r="F612" s="638"/>
    </row>
    <row r="613" spans="1:6" ht="15" customHeight="1">
      <c r="A613" s="638"/>
      <c r="B613" s="638"/>
      <c r="C613" s="638"/>
      <c r="D613" s="638"/>
      <c r="E613" s="638"/>
      <c r="F613" s="638"/>
    </row>
    <row r="614" spans="1:6" ht="15" customHeight="1">
      <c r="A614" s="638"/>
      <c r="B614" s="638"/>
      <c r="C614" s="638"/>
      <c r="D614" s="638"/>
      <c r="E614" s="638"/>
      <c r="F614" s="638"/>
    </row>
    <row r="615" spans="1:6" ht="15" customHeight="1">
      <c r="A615" s="638"/>
      <c r="B615" s="638"/>
      <c r="C615" s="638"/>
      <c r="D615" s="638"/>
      <c r="E615" s="638"/>
      <c r="F615" s="638"/>
    </row>
    <row r="616" spans="1:6" ht="15" customHeight="1">
      <c r="A616" s="638"/>
      <c r="B616" s="638"/>
      <c r="C616" s="638"/>
      <c r="D616" s="638"/>
      <c r="E616" s="638"/>
      <c r="F616" s="638"/>
    </row>
    <row r="617" spans="1:6" ht="15" customHeight="1">
      <c r="A617" s="638"/>
      <c r="B617" s="638"/>
      <c r="C617" s="638"/>
      <c r="D617" s="638"/>
      <c r="E617" s="638"/>
      <c r="F617" s="638"/>
    </row>
    <row r="618" spans="1:6" ht="15" customHeight="1">
      <c r="A618" s="638"/>
      <c r="B618" s="638"/>
      <c r="C618" s="638"/>
      <c r="D618" s="638"/>
      <c r="E618" s="638"/>
      <c r="F618" s="638"/>
    </row>
    <row r="619" spans="1:6" ht="15" customHeight="1">
      <c r="A619" s="638"/>
      <c r="B619" s="638"/>
      <c r="C619" s="638"/>
      <c r="D619" s="638"/>
      <c r="E619" s="638"/>
      <c r="F619" s="638"/>
    </row>
    <row r="620" spans="1:6" ht="15" customHeight="1">
      <c r="A620" s="638"/>
      <c r="B620" s="638"/>
      <c r="C620" s="638"/>
      <c r="D620" s="638"/>
      <c r="E620" s="638"/>
      <c r="F620" s="638"/>
    </row>
    <row r="621" spans="1:6" ht="15" customHeight="1">
      <c r="A621" s="638"/>
      <c r="B621" s="638"/>
      <c r="C621" s="638"/>
      <c r="D621" s="638"/>
      <c r="E621" s="638"/>
      <c r="F621" s="638"/>
    </row>
    <row r="622" spans="1:6" ht="15" customHeight="1">
      <c r="A622" s="638"/>
      <c r="B622" s="638"/>
      <c r="C622" s="638"/>
      <c r="D622" s="638"/>
      <c r="E622" s="638"/>
      <c r="F622" s="638"/>
    </row>
    <row r="623" spans="1:6" ht="15" customHeight="1">
      <c r="A623" s="638"/>
      <c r="B623" s="638"/>
      <c r="C623" s="638"/>
      <c r="D623" s="638"/>
      <c r="E623" s="638"/>
      <c r="F623" s="638"/>
    </row>
    <row r="624" spans="1:6" ht="15" customHeight="1">
      <c r="A624" s="638"/>
      <c r="B624" s="638"/>
      <c r="C624" s="638"/>
      <c r="D624" s="638"/>
      <c r="E624" s="638"/>
      <c r="F624" s="638"/>
    </row>
    <row r="625" spans="1:6" ht="15" customHeight="1">
      <c r="A625" s="638"/>
      <c r="B625" s="638"/>
      <c r="C625" s="638"/>
      <c r="D625" s="638"/>
      <c r="E625" s="638"/>
      <c r="F625" s="638"/>
    </row>
    <row r="626" spans="1:6" ht="15" customHeight="1">
      <c r="A626" s="638"/>
      <c r="B626" s="638"/>
      <c r="C626" s="638"/>
      <c r="D626" s="638"/>
      <c r="E626" s="638"/>
      <c r="F626" s="638"/>
    </row>
    <row r="627" spans="1:6" ht="15" customHeight="1">
      <c r="A627" s="638"/>
      <c r="B627" s="638"/>
      <c r="C627" s="638"/>
      <c r="D627" s="638"/>
      <c r="E627" s="638"/>
      <c r="F627" s="638"/>
    </row>
    <row r="628" spans="1:6" ht="15" customHeight="1">
      <c r="A628" s="638"/>
      <c r="B628" s="638"/>
      <c r="C628" s="638"/>
      <c r="D628" s="638"/>
      <c r="E628" s="638"/>
      <c r="F628" s="638"/>
    </row>
    <row r="629" spans="1:6" ht="15" customHeight="1">
      <c r="A629" s="638"/>
      <c r="B629" s="638"/>
      <c r="C629" s="638"/>
      <c r="D629" s="638"/>
      <c r="E629" s="638"/>
      <c r="F629" s="638"/>
    </row>
    <row r="630" spans="1:6" ht="15" customHeight="1">
      <c r="A630" s="638"/>
      <c r="B630" s="638"/>
      <c r="C630" s="638"/>
      <c r="D630" s="638"/>
      <c r="E630" s="638"/>
      <c r="F630" s="638"/>
    </row>
    <row r="631" spans="1:6" ht="15" customHeight="1">
      <c r="A631" s="638"/>
      <c r="B631" s="638"/>
      <c r="C631" s="638"/>
      <c r="D631" s="638"/>
      <c r="E631" s="638"/>
      <c r="F631" s="638"/>
    </row>
    <row r="632" spans="1:6" ht="15" customHeight="1">
      <c r="A632" s="638"/>
      <c r="B632" s="638"/>
      <c r="C632" s="638"/>
      <c r="D632" s="638"/>
      <c r="E632" s="638"/>
      <c r="F632" s="638"/>
    </row>
    <row r="633" spans="1:6" ht="15" customHeight="1">
      <c r="A633" s="638"/>
      <c r="B633" s="638"/>
      <c r="C633" s="638"/>
      <c r="D633" s="638"/>
      <c r="E633" s="638"/>
      <c r="F633" s="638"/>
    </row>
    <row r="634" spans="1:6" ht="15" customHeight="1">
      <c r="A634" s="638"/>
      <c r="B634" s="638"/>
      <c r="C634" s="638"/>
      <c r="D634" s="638"/>
      <c r="E634" s="638"/>
      <c r="F634" s="638"/>
    </row>
    <row r="635" spans="1:6" ht="15" customHeight="1">
      <c r="A635" s="638"/>
      <c r="B635" s="638"/>
      <c r="C635" s="638"/>
      <c r="D635" s="638"/>
      <c r="E635" s="638"/>
      <c r="F635" s="638"/>
    </row>
    <row r="636" spans="1:6" ht="15" customHeight="1">
      <c r="A636" s="638"/>
      <c r="B636" s="638"/>
      <c r="C636" s="638"/>
      <c r="D636" s="638"/>
      <c r="E636" s="638"/>
      <c r="F636" s="638"/>
    </row>
    <row r="637" spans="1:6" ht="15" customHeight="1">
      <c r="A637" s="638"/>
      <c r="B637" s="638"/>
      <c r="C637" s="638"/>
      <c r="D637" s="638"/>
      <c r="E637" s="638"/>
      <c r="F637" s="638"/>
    </row>
    <row r="638" spans="1:6" ht="15" customHeight="1">
      <c r="A638" s="638"/>
      <c r="B638" s="638"/>
      <c r="C638" s="638"/>
      <c r="D638" s="638"/>
      <c r="E638" s="638"/>
      <c r="F638" s="638"/>
    </row>
    <row r="639" spans="1:6" ht="15" customHeight="1">
      <c r="A639" s="638"/>
      <c r="B639" s="638"/>
      <c r="C639" s="638"/>
      <c r="D639" s="638"/>
      <c r="E639" s="638"/>
      <c r="F639" s="638"/>
    </row>
    <row r="640" spans="1:6" ht="15" customHeight="1">
      <c r="A640" s="638"/>
      <c r="B640" s="638"/>
      <c r="C640" s="638"/>
      <c r="D640" s="638"/>
      <c r="E640" s="638"/>
      <c r="F640" s="638"/>
    </row>
    <row r="641" spans="1:6" ht="15" customHeight="1">
      <c r="A641" s="638"/>
      <c r="B641" s="638"/>
      <c r="C641" s="638"/>
      <c r="D641" s="638"/>
      <c r="E641" s="638"/>
      <c r="F641" s="638"/>
    </row>
    <row r="642" spans="1:6" ht="15" customHeight="1">
      <c r="A642" s="638"/>
      <c r="B642" s="638"/>
      <c r="C642" s="638"/>
      <c r="D642" s="638"/>
      <c r="E642" s="638"/>
      <c r="F642" s="638"/>
    </row>
    <row r="643" spans="1:6" ht="15" customHeight="1">
      <c r="A643" s="638"/>
      <c r="B643" s="638"/>
      <c r="C643" s="638"/>
      <c r="D643" s="638"/>
      <c r="E643" s="638"/>
      <c r="F643" s="638"/>
    </row>
    <row r="644" spans="1:6" ht="15" customHeight="1">
      <c r="A644" s="638"/>
      <c r="B644" s="638"/>
      <c r="C644" s="638"/>
      <c r="D644" s="638"/>
      <c r="E644" s="638"/>
      <c r="F644" s="638"/>
    </row>
    <row r="645" spans="1:6" ht="15" customHeight="1">
      <c r="A645" s="638"/>
      <c r="B645" s="638"/>
      <c r="C645" s="638"/>
      <c r="D645" s="638"/>
      <c r="E645" s="638"/>
      <c r="F645" s="638"/>
    </row>
    <row r="646" spans="1:6" ht="15" customHeight="1">
      <c r="A646" s="638"/>
      <c r="B646" s="638"/>
      <c r="C646" s="638"/>
      <c r="D646" s="638"/>
      <c r="E646" s="638"/>
      <c r="F646" s="638"/>
    </row>
    <row r="647" spans="1:6" ht="15" customHeight="1">
      <c r="A647" s="638"/>
      <c r="B647" s="638"/>
      <c r="C647" s="638"/>
      <c r="D647" s="638"/>
      <c r="E647" s="638"/>
      <c r="F647" s="638"/>
    </row>
    <row r="648" spans="1:6" ht="15" customHeight="1">
      <c r="A648" s="638"/>
      <c r="B648" s="638"/>
      <c r="C648" s="638"/>
      <c r="D648" s="638"/>
      <c r="E648" s="638"/>
      <c r="F648" s="638"/>
    </row>
    <row r="649" spans="1:6" ht="15" customHeight="1">
      <c r="A649" s="638"/>
      <c r="B649" s="638"/>
      <c r="C649" s="638"/>
      <c r="D649" s="638"/>
      <c r="E649" s="638"/>
      <c r="F649" s="638"/>
    </row>
    <row r="650" spans="1:6" ht="15" customHeight="1">
      <c r="A650" s="638"/>
      <c r="B650" s="638"/>
      <c r="C650" s="638"/>
      <c r="D650" s="638"/>
      <c r="E650" s="638"/>
      <c r="F650" s="638"/>
    </row>
    <row r="651" spans="1:6" ht="15" customHeight="1">
      <c r="A651" s="638"/>
      <c r="B651" s="638"/>
      <c r="C651" s="638"/>
      <c r="D651" s="638"/>
      <c r="E651" s="638"/>
      <c r="F651" s="638"/>
    </row>
    <row r="652" spans="1:6" ht="15" customHeight="1">
      <c r="A652" s="638"/>
      <c r="B652" s="638"/>
      <c r="C652" s="638"/>
      <c r="D652" s="638"/>
      <c r="E652" s="638"/>
      <c r="F652" s="638"/>
    </row>
    <row r="653" spans="1:6" ht="15" customHeight="1">
      <c r="A653" s="638"/>
      <c r="B653" s="638"/>
      <c r="C653" s="638"/>
      <c r="D653" s="638"/>
      <c r="E653" s="638"/>
      <c r="F653" s="638"/>
    </row>
    <row r="654" spans="1:6" ht="15" customHeight="1">
      <c r="A654" s="638"/>
      <c r="B654" s="638"/>
      <c r="C654" s="638"/>
      <c r="D654" s="638"/>
      <c r="E654" s="638"/>
      <c r="F654" s="638"/>
    </row>
    <row r="655" spans="1:6" ht="15" customHeight="1">
      <c r="A655" s="638"/>
      <c r="B655" s="638"/>
      <c r="C655" s="638"/>
      <c r="D655" s="638"/>
      <c r="E655" s="638"/>
      <c r="F655" s="638"/>
    </row>
    <row r="656" spans="1:6" ht="15" customHeight="1">
      <c r="A656" s="638"/>
      <c r="B656" s="638"/>
      <c r="C656" s="638"/>
      <c r="D656" s="638"/>
      <c r="E656" s="638"/>
      <c r="F656" s="638"/>
    </row>
    <row r="657" spans="1:6" ht="15" customHeight="1">
      <c r="A657" s="638"/>
      <c r="B657" s="638"/>
      <c r="C657" s="638"/>
      <c r="D657" s="638"/>
      <c r="E657" s="638"/>
      <c r="F657" s="638"/>
    </row>
    <row r="658" spans="1:6" ht="15" customHeight="1">
      <c r="A658" s="638"/>
      <c r="B658" s="638"/>
      <c r="C658" s="638"/>
      <c r="D658" s="638"/>
      <c r="E658" s="638"/>
      <c r="F658" s="638"/>
    </row>
    <row r="659" spans="1:6" ht="15" customHeight="1">
      <c r="A659" s="638"/>
      <c r="B659" s="638"/>
      <c r="C659" s="638"/>
      <c r="D659" s="638"/>
      <c r="E659" s="638"/>
      <c r="F659" s="638"/>
    </row>
    <row r="660" spans="1:6" ht="15" customHeight="1">
      <c r="A660" s="638"/>
      <c r="B660" s="638"/>
      <c r="C660" s="638"/>
      <c r="D660" s="638"/>
      <c r="E660" s="638"/>
      <c r="F660" s="638"/>
    </row>
    <row r="661" spans="1:6" ht="15" customHeight="1">
      <c r="A661" s="638"/>
      <c r="B661" s="638"/>
      <c r="C661" s="638"/>
      <c r="D661" s="638"/>
      <c r="E661" s="638"/>
      <c r="F661" s="638"/>
    </row>
    <row r="662" spans="1:6" ht="15" customHeight="1">
      <c r="A662" s="638"/>
      <c r="B662" s="638"/>
      <c r="C662" s="638"/>
      <c r="D662" s="638"/>
      <c r="E662" s="638"/>
      <c r="F662" s="638"/>
    </row>
    <row r="663" spans="1:6" ht="15" customHeight="1">
      <c r="A663" s="638"/>
      <c r="B663" s="638"/>
      <c r="C663" s="638"/>
      <c r="D663" s="638"/>
      <c r="E663" s="638"/>
      <c r="F663" s="638"/>
    </row>
    <row r="664" spans="1:6" ht="15" customHeight="1">
      <c r="A664" s="638"/>
      <c r="B664" s="638"/>
      <c r="C664" s="638"/>
      <c r="D664" s="638"/>
      <c r="E664" s="638"/>
      <c r="F664" s="638"/>
    </row>
    <row r="665" spans="1:6" ht="15" customHeight="1">
      <c r="A665" s="638"/>
      <c r="B665" s="638"/>
      <c r="C665" s="638"/>
      <c r="D665" s="638"/>
      <c r="E665" s="638"/>
      <c r="F665" s="638"/>
    </row>
    <row r="666" spans="1:6" ht="15" customHeight="1">
      <c r="A666" s="638"/>
      <c r="B666" s="638"/>
      <c r="C666" s="638"/>
      <c r="D666" s="638"/>
      <c r="E666" s="638"/>
      <c r="F666" s="638"/>
    </row>
    <row r="667" spans="1:6" ht="15" customHeight="1">
      <c r="A667" s="638"/>
      <c r="B667" s="638"/>
      <c r="C667" s="638"/>
      <c r="D667" s="638"/>
      <c r="E667" s="638"/>
      <c r="F667" s="638"/>
    </row>
    <row r="668" spans="1:6" ht="15" customHeight="1">
      <c r="A668" s="638"/>
      <c r="B668" s="638"/>
      <c r="C668" s="638"/>
      <c r="D668" s="638"/>
      <c r="E668" s="638"/>
      <c r="F668" s="638"/>
    </row>
    <row r="669" spans="1:6" ht="15" customHeight="1">
      <c r="A669" s="638"/>
      <c r="B669" s="638"/>
      <c r="C669" s="638"/>
      <c r="D669" s="638"/>
      <c r="E669" s="638"/>
      <c r="F669" s="638"/>
    </row>
    <row r="670" spans="1:6" ht="15" customHeight="1">
      <c r="A670" s="638"/>
      <c r="B670" s="638"/>
      <c r="C670" s="638"/>
      <c r="D670" s="638"/>
      <c r="E670" s="638"/>
      <c r="F670" s="638"/>
    </row>
    <row r="671" spans="1:6" ht="15" customHeight="1">
      <c r="A671" s="638"/>
      <c r="B671" s="638"/>
      <c r="C671" s="638"/>
      <c r="D671" s="638"/>
      <c r="E671" s="638"/>
      <c r="F671" s="638"/>
    </row>
    <row r="672" spans="1:6" ht="15" customHeight="1">
      <c r="A672" s="638"/>
      <c r="B672" s="638"/>
      <c r="C672" s="638"/>
      <c r="D672" s="638"/>
      <c r="E672" s="638"/>
      <c r="F672" s="638"/>
    </row>
    <row r="673" spans="1:6" ht="15" customHeight="1">
      <c r="A673" s="638"/>
      <c r="B673" s="638"/>
      <c r="C673" s="638"/>
      <c r="D673" s="638"/>
      <c r="E673" s="638"/>
      <c r="F673" s="638"/>
    </row>
    <row r="674" spans="1:6" ht="15" customHeight="1">
      <c r="A674" s="638"/>
      <c r="B674" s="638"/>
      <c r="C674" s="638"/>
      <c r="D674" s="638"/>
      <c r="E674" s="638"/>
      <c r="F674" s="638"/>
    </row>
    <row r="675" spans="1:6" ht="15" customHeight="1">
      <c r="A675" s="638"/>
      <c r="B675" s="638"/>
      <c r="C675" s="638"/>
      <c r="D675" s="638"/>
      <c r="E675" s="638"/>
      <c r="F675" s="638"/>
    </row>
    <row r="676" spans="1:6" ht="15" customHeight="1">
      <c r="A676" s="638"/>
      <c r="B676" s="638"/>
      <c r="C676" s="638"/>
      <c r="D676" s="638"/>
      <c r="E676" s="638"/>
      <c r="F676" s="638"/>
    </row>
    <row r="677" spans="1:6" ht="15" customHeight="1">
      <c r="A677" s="638"/>
      <c r="B677" s="638"/>
      <c r="C677" s="638"/>
      <c r="D677" s="638"/>
      <c r="E677" s="638"/>
      <c r="F677" s="638"/>
    </row>
    <row r="678" spans="1:6" ht="15" customHeight="1">
      <c r="A678" s="638"/>
      <c r="B678" s="638"/>
      <c r="C678" s="638"/>
      <c r="D678" s="638"/>
      <c r="E678" s="638"/>
      <c r="F678" s="638"/>
    </row>
    <row r="679" spans="1:6" ht="15" customHeight="1">
      <c r="A679" s="638"/>
      <c r="B679" s="638"/>
      <c r="C679" s="638"/>
      <c r="D679" s="638"/>
      <c r="E679" s="638"/>
      <c r="F679" s="638"/>
    </row>
    <row r="680" spans="1:6" ht="15" customHeight="1">
      <c r="A680" s="638"/>
      <c r="B680" s="638"/>
      <c r="C680" s="638"/>
      <c r="D680" s="638"/>
      <c r="E680" s="638"/>
      <c r="F680" s="638"/>
    </row>
    <row r="681" spans="1:6" ht="15" customHeight="1">
      <c r="A681" s="638"/>
      <c r="B681" s="638"/>
      <c r="C681" s="638"/>
      <c r="D681" s="638"/>
      <c r="E681" s="638"/>
      <c r="F681" s="638"/>
    </row>
    <row r="682" spans="1:6" ht="15" customHeight="1">
      <c r="A682" s="638"/>
      <c r="B682" s="638"/>
      <c r="C682" s="638"/>
      <c r="D682" s="638"/>
      <c r="E682" s="638"/>
      <c r="F682" s="638"/>
    </row>
    <row r="683" spans="1:6" ht="15" customHeight="1">
      <c r="A683" s="638"/>
      <c r="B683" s="638"/>
      <c r="C683" s="638"/>
      <c r="D683" s="638"/>
      <c r="E683" s="638"/>
      <c r="F683" s="638"/>
    </row>
    <row r="684" spans="1:6" ht="15" customHeight="1">
      <c r="A684" s="638"/>
      <c r="B684" s="638"/>
      <c r="C684" s="638"/>
      <c r="D684" s="638"/>
      <c r="E684" s="638"/>
      <c r="F684" s="638"/>
    </row>
    <row r="685" spans="1:6" ht="15" customHeight="1">
      <c r="A685" s="638"/>
      <c r="B685" s="638"/>
      <c r="C685" s="638"/>
      <c r="D685" s="638"/>
      <c r="E685" s="638"/>
      <c r="F685" s="638"/>
    </row>
    <row r="686" spans="1:6" ht="15" customHeight="1">
      <c r="A686" s="638"/>
      <c r="B686" s="638"/>
      <c r="C686" s="638"/>
      <c r="D686" s="638"/>
      <c r="E686" s="638"/>
      <c r="F686" s="638"/>
    </row>
    <row r="687" spans="1:6" ht="15" customHeight="1">
      <c r="A687" s="638"/>
      <c r="B687" s="638"/>
      <c r="C687" s="638"/>
      <c r="D687" s="638"/>
      <c r="E687" s="638"/>
      <c r="F687" s="638"/>
    </row>
    <row r="688" spans="1:6" ht="15" customHeight="1">
      <c r="A688" s="638"/>
      <c r="B688" s="638"/>
      <c r="C688" s="638"/>
      <c r="D688" s="638"/>
      <c r="E688" s="638"/>
      <c r="F688" s="638"/>
    </row>
    <row r="689" spans="1:6" ht="15" customHeight="1">
      <c r="A689" s="638"/>
      <c r="B689" s="638"/>
      <c r="C689" s="638"/>
      <c r="D689" s="638"/>
      <c r="E689" s="638"/>
      <c r="F689" s="638"/>
    </row>
    <row r="690" spans="1:6" ht="15" customHeight="1">
      <c r="A690" s="638"/>
      <c r="B690" s="638"/>
      <c r="C690" s="638"/>
      <c r="D690" s="638"/>
      <c r="E690" s="638"/>
      <c r="F690" s="638"/>
    </row>
    <row r="691" spans="1:6" ht="15" customHeight="1">
      <c r="A691" s="638"/>
      <c r="B691" s="638"/>
      <c r="C691" s="638"/>
      <c r="D691" s="638"/>
      <c r="E691" s="638"/>
      <c r="F691" s="638"/>
    </row>
    <row r="692" spans="1:6" ht="15" customHeight="1">
      <c r="A692" s="638"/>
      <c r="B692" s="638"/>
      <c r="C692" s="638"/>
      <c r="D692" s="638"/>
      <c r="E692" s="638"/>
      <c r="F692" s="638"/>
    </row>
    <row r="693" spans="1:6" ht="15" customHeight="1">
      <c r="A693" s="638"/>
      <c r="B693" s="638"/>
      <c r="C693" s="638"/>
      <c r="D693" s="638"/>
      <c r="E693" s="638"/>
      <c r="F693" s="638"/>
    </row>
    <row r="694" spans="1:6" ht="15" customHeight="1">
      <c r="A694" s="638"/>
      <c r="B694" s="638"/>
      <c r="C694" s="638"/>
      <c r="D694" s="638"/>
      <c r="E694" s="638"/>
      <c r="F694" s="638"/>
    </row>
    <row r="695" spans="1:6" ht="15" customHeight="1">
      <c r="A695" s="638"/>
      <c r="B695" s="638"/>
      <c r="C695" s="638"/>
      <c r="D695" s="638"/>
      <c r="E695" s="638"/>
      <c r="F695" s="638"/>
    </row>
    <row r="696" spans="1:6" ht="15" customHeight="1">
      <c r="A696" s="638"/>
      <c r="B696" s="638"/>
      <c r="C696" s="638"/>
      <c r="D696" s="638"/>
      <c r="E696" s="638"/>
      <c r="F696" s="638"/>
    </row>
    <row r="697" spans="1:6" ht="15" customHeight="1">
      <c r="A697" s="638"/>
      <c r="B697" s="638"/>
      <c r="C697" s="638"/>
      <c r="D697" s="638"/>
      <c r="E697" s="638"/>
      <c r="F697" s="638"/>
    </row>
    <row r="698" spans="1:6" ht="15" customHeight="1">
      <c r="A698" s="638"/>
      <c r="B698" s="638"/>
      <c r="C698" s="638"/>
      <c r="D698" s="638"/>
      <c r="E698" s="638"/>
      <c r="F698" s="638"/>
    </row>
    <row r="699" spans="1:6" ht="15" customHeight="1">
      <c r="A699" s="638"/>
      <c r="B699" s="638"/>
      <c r="C699" s="638"/>
      <c r="D699" s="638"/>
      <c r="E699" s="638"/>
      <c r="F699" s="638"/>
    </row>
    <row r="700" spans="1:6" ht="15" customHeight="1">
      <c r="A700" s="638"/>
      <c r="B700" s="638"/>
      <c r="C700" s="638"/>
      <c r="D700" s="638"/>
      <c r="E700" s="638"/>
      <c r="F700" s="638"/>
    </row>
    <row r="701" spans="1:6" ht="15" customHeight="1">
      <c r="A701" s="638"/>
      <c r="B701" s="638"/>
      <c r="C701" s="638"/>
      <c r="D701" s="638"/>
      <c r="E701" s="638"/>
      <c r="F701" s="638"/>
    </row>
    <row r="702" spans="1:6" ht="15" customHeight="1">
      <c r="A702" s="638"/>
      <c r="B702" s="638"/>
      <c r="C702" s="638"/>
      <c r="D702" s="638"/>
      <c r="E702" s="638"/>
      <c r="F702" s="638"/>
    </row>
    <row r="703" spans="1:6" ht="15" customHeight="1">
      <c r="A703" s="638"/>
      <c r="B703" s="638"/>
      <c r="C703" s="638"/>
      <c r="D703" s="638"/>
      <c r="E703" s="638"/>
      <c r="F703" s="638"/>
    </row>
    <row r="704" spans="1:6" ht="15" customHeight="1">
      <c r="A704" s="638"/>
      <c r="B704" s="638"/>
      <c r="C704" s="638"/>
      <c r="D704" s="638"/>
      <c r="E704" s="638"/>
      <c r="F704" s="638"/>
    </row>
    <row r="705" spans="1:6" ht="15" customHeight="1">
      <c r="A705" s="638"/>
      <c r="B705" s="638"/>
      <c r="C705" s="638"/>
      <c r="D705" s="638"/>
      <c r="E705" s="638"/>
      <c r="F705" s="638"/>
    </row>
    <row r="706" spans="1:6" ht="15" customHeight="1">
      <c r="A706" s="638"/>
      <c r="B706" s="638"/>
      <c r="C706" s="638"/>
      <c r="D706" s="638"/>
      <c r="E706" s="638"/>
      <c r="F706" s="638"/>
    </row>
    <row r="707" spans="1:6" ht="15" customHeight="1">
      <c r="A707" s="638"/>
      <c r="B707" s="638"/>
      <c r="C707" s="638"/>
      <c r="D707" s="638"/>
      <c r="E707" s="638"/>
      <c r="F707" s="638"/>
    </row>
    <row r="708" spans="1:6" ht="15" customHeight="1">
      <c r="A708" s="638"/>
      <c r="B708" s="638"/>
      <c r="C708" s="638"/>
      <c r="D708" s="638"/>
      <c r="E708" s="638"/>
      <c r="F708" s="638"/>
    </row>
    <row r="709" spans="1:6" ht="15" customHeight="1">
      <c r="A709" s="638"/>
      <c r="B709" s="638"/>
      <c r="C709" s="638"/>
      <c r="D709" s="638"/>
      <c r="E709" s="638"/>
      <c r="F709" s="638"/>
    </row>
    <row r="710" spans="1:6" ht="15" customHeight="1">
      <c r="A710" s="638"/>
      <c r="B710" s="638"/>
      <c r="C710" s="638"/>
      <c r="D710" s="638"/>
      <c r="E710" s="638"/>
      <c r="F710" s="638"/>
    </row>
    <row r="711" spans="1:6" ht="15" customHeight="1">
      <c r="A711" s="638"/>
      <c r="B711" s="638"/>
      <c r="C711" s="638"/>
      <c r="D711" s="638"/>
      <c r="E711" s="638"/>
      <c r="F711" s="638"/>
    </row>
    <row r="712" spans="1:6" ht="15" customHeight="1">
      <c r="A712" s="638"/>
      <c r="B712" s="638"/>
      <c r="C712" s="638"/>
      <c r="D712" s="638"/>
      <c r="E712" s="638"/>
      <c r="F712" s="638"/>
    </row>
    <row r="713" spans="1:6" ht="15" customHeight="1">
      <c r="A713" s="638"/>
      <c r="B713" s="638"/>
      <c r="C713" s="638"/>
      <c r="D713" s="638"/>
      <c r="E713" s="638"/>
      <c r="F713" s="638"/>
    </row>
    <row r="714" spans="1:6" ht="15" customHeight="1">
      <c r="A714" s="638"/>
      <c r="B714" s="638"/>
      <c r="C714" s="638"/>
      <c r="D714" s="638"/>
      <c r="E714" s="638"/>
      <c r="F714" s="638"/>
    </row>
    <row r="715" spans="1:6" ht="15" customHeight="1">
      <c r="A715" s="638"/>
      <c r="B715" s="638"/>
      <c r="C715" s="638"/>
      <c r="D715" s="638"/>
      <c r="E715" s="638"/>
      <c r="F715" s="638"/>
    </row>
    <row r="716" spans="1:6" ht="15" customHeight="1">
      <c r="A716" s="638"/>
      <c r="B716" s="638"/>
      <c r="C716" s="638"/>
      <c r="D716" s="638"/>
      <c r="E716" s="638"/>
      <c r="F716" s="638"/>
    </row>
    <row r="717" spans="1:6" ht="15" customHeight="1">
      <c r="A717" s="638"/>
      <c r="B717" s="638"/>
      <c r="C717" s="638"/>
      <c r="D717" s="638"/>
      <c r="E717" s="638"/>
      <c r="F717" s="638"/>
    </row>
    <row r="718" spans="1:6" ht="15" customHeight="1">
      <c r="A718" s="638"/>
      <c r="B718" s="638"/>
      <c r="C718" s="638"/>
      <c r="D718" s="638"/>
      <c r="E718" s="638"/>
      <c r="F718" s="638"/>
    </row>
    <row r="719" spans="1:6" ht="15" customHeight="1">
      <c r="A719" s="638"/>
      <c r="B719" s="638"/>
      <c r="C719" s="638"/>
      <c r="D719" s="638"/>
      <c r="E719" s="638"/>
      <c r="F719" s="638"/>
    </row>
    <row r="720" spans="1:6" ht="15" customHeight="1">
      <c r="A720" s="638"/>
      <c r="B720" s="638"/>
      <c r="C720" s="638"/>
      <c r="D720" s="638"/>
      <c r="E720" s="638"/>
      <c r="F720" s="638"/>
    </row>
    <row r="721" spans="1:6" ht="15" customHeight="1">
      <c r="A721" s="638"/>
      <c r="B721" s="638"/>
      <c r="C721" s="638"/>
      <c r="D721" s="638"/>
      <c r="E721" s="638"/>
      <c r="F721" s="638"/>
    </row>
    <row r="722" spans="1:6" ht="15" customHeight="1">
      <c r="A722" s="638"/>
      <c r="B722" s="638"/>
      <c r="C722" s="638"/>
      <c r="D722" s="638"/>
      <c r="E722" s="638"/>
      <c r="F722" s="638"/>
    </row>
    <row r="723" spans="1:6" ht="15" customHeight="1">
      <c r="A723" s="638"/>
      <c r="B723" s="638"/>
      <c r="C723" s="638"/>
      <c r="D723" s="638"/>
      <c r="E723" s="638"/>
      <c r="F723" s="638"/>
    </row>
    <row r="724" spans="1:6" ht="15" customHeight="1">
      <c r="A724" s="638"/>
      <c r="B724" s="638"/>
      <c r="C724" s="638"/>
      <c r="D724" s="638"/>
      <c r="E724" s="638"/>
      <c r="F724" s="638"/>
    </row>
    <row r="725" spans="1:6" ht="15" customHeight="1">
      <c r="A725" s="638"/>
      <c r="B725" s="638"/>
      <c r="C725" s="638"/>
      <c r="D725" s="638"/>
      <c r="E725" s="638"/>
      <c r="F725" s="638"/>
    </row>
    <row r="726" spans="1:6" ht="15" customHeight="1">
      <c r="A726" s="638"/>
      <c r="B726" s="638"/>
      <c r="C726" s="638"/>
      <c r="D726" s="638"/>
      <c r="E726" s="638"/>
      <c r="F726" s="638"/>
    </row>
    <row r="727" spans="1:6" ht="15" customHeight="1">
      <c r="A727" s="638"/>
      <c r="B727" s="638"/>
      <c r="C727" s="638"/>
      <c r="D727" s="638"/>
      <c r="E727" s="638"/>
      <c r="F727" s="638"/>
    </row>
    <row r="728" spans="1:6" ht="15" customHeight="1">
      <c r="A728" s="638"/>
      <c r="B728" s="638"/>
      <c r="C728" s="638"/>
      <c r="D728" s="638"/>
      <c r="E728" s="638"/>
      <c r="F728" s="638"/>
    </row>
    <row r="729" spans="1:6" ht="15" customHeight="1">
      <c r="A729" s="638"/>
      <c r="B729" s="638"/>
      <c r="C729" s="638"/>
      <c r="D729" s="638"/>
      <c r="E729" s="638"/>
      <c r="F729" s="638"/>
    </row>
    <row r="730" spans="1:6" ht="15" customHeight="1">
      <c r="A730" s="638"/>
      <c r="B730" s="638"/>
      <c r="C730" s="638"/>
      <c r="D730" s="638"/>
      <c r="E730" s="638"/>
      <c r="F730" s="638"/>
    </row>
    <row r="731" spans="1:6" ht="15" customHeight="1">
      <c r="A731" s="638"/>
      <c r="B731" s="638"/>
      <c r="C731" s="638"/>
      <c r="D731" s="638"/>
      <c r="E731" s="638"/>
      <c r="F731" s="638"/>
    </row>
    <row r="732" spans="1:6" ht="15" customHeight="1">
      <c r="A732" s="638"/>
      <c r="B732" s="638"/>
      <c r="C732" s="638"/>
      <c r="D732" s="638"/>
      <c r="E732" s="638"/>
      <c r="F732" s="638"/>
    </row>
    <row r="733" spans="1:6" ht="15" customHeight="1">
      <c r="A733" s="638"/>
      <c r="B733" s="638"/>
      <c r="C733" s="638"/>
      <c r="D733" s="638"/>
      <c r="E733" s="638"/>
      <c r="F733" s="638"/>
    </row>
    <row r="734" spans="1:6" ht="15" customHeight="1">
      <c r="A734" s="638"/>
      <c r="B734" s="638"/>
      <c r="C734" s="638"/>
      <c r="D734" s="638"/>
      <c r="E734" s="638"/>
      <c r="F734" s="638"/>
    </row>
    <row r="735" spans="1:6" ht="15" customHeight="1">
      <c r="A735" s="638"/>
      <c r="B735" s="638"/>
      <c r="C735" s="638"/>
      <c r="D735" s="638"/>
      <c r="E735" s="638"/>
      <c r="F735" s="638"/>
    </row>
    <row r="736" spans="1:6" ht="15" customHeight="1">
      <c r="A736" s="638"/>
      <c r="B736" s="638"/>
      <c r="C736" s="638"/>
      <c r="D736" s="638"/>
      <c r="E736" s="638"/>
      <c r="F736" s="638"/>
    </row>
    <row r="737" spans="1:6" ht="15" customHeight="1">
      <c r="A737" s="638"/>
      <c r="B737" s="638"/>
      <c r="C737" s="638"/>
      <c r="D737" s="638"/>
      <c r="E737" s="638"/>
      <c r="F737" s="638"/>
    </row>
    <row r="738" spans="1:6" ht="15" customHeight="1">
      <c r="A738" s="638"/>
      <c r="B738" s="638"/>
      <c r="C738" s="638"/>
      <c r="D738" s="638"/>
      <c r="E738" s="638"/>
      <c r="F738" s="638"/>
    </row>
    <row r="739" spans="1:6" ht="15" customHeight="1">
      <c r="A739" s="638"/>
      <c r="B739" s="638"/>
      <c r="C739" s="638"/>
      <c r="D739" s="638"/>
      <c r="E739" s="638"/>
      <c r="F739" s="638"/>
    </row>
    <row r="740" spans="1:6" ht="15" customHeight="1">
      <c r="A740" s="638"/>
      <c r="B740" s="638"/>
      <c r="C740" s="638"/>
      <c r="D740" s="638"/>
      <c r="E740" s="638"/>
      <c r="F740" s="638"/>
    </row>
    <row r="741" spans="1:6" ht="15" customHeight="1">
      <c r="A741" s="638"/>
      <c r="B741" s="638"/>
      <c r="C741" s="638"/>
      <c r="D741" s="638"/>
      <c r="E741" s="638"/>
      <c r="F741" s="638"/>
    </row>
    <row r="742" spans="1:6" ht="15" customHeight="1">
      <c r="A742" s="638"/>
      <c r="B742" s="638"/>
      <c r="C742" s="638"/>
      <c r="D742" s="638"/>
      <c r="E742" s="638"/>
      <c r="F742" s="638"/>
    </row>
    <row r="743" spans="1:6" ht="15" customHeight="1">
      <c r="A743" s="638"/>
      <c r="B743" s="638"/>
      <c r="C743" s="638"/>
      <c r="D743" s="638"/>
      <c r="E743" s="638"/>
      <c r="F743" s="638"/>
    </row>
    <row r="744" spans="1:6" ht="15" customHeight="1">
      <c r="A744" s="638"/>
      <c r="B744" s="638"/>
      <c r="C744" s="638"/>
      <c r="D744" s="638"/>
      <c r="E744" s="638"/>
      <c r="F744" s="638"/>
    </row>
    <row r="745" spans="1:6" ht="15" customHeight="1">
      <c r="A745" s="638"/>
      <c r="B745" s="638"/>
      <c r="C745" s="638"/>
      <c r="D745" s="638"/>
      <c r="E745" s="638"/>
      <c r="F745" s="638"/>
    </row>
    <row r="746" spans="1:6" ht="15" customHeight="1">
      <c r="A746" s="638"/>
      <c r="B746" s="638"/>
      <c r="C746" s="638"/>
      <c r="D746" s="638"/>
      <c r="E746" s="638"/>
      <c r="F746" s="638"/>
    </row>
    <row r="747" spans="1:6" ht="15" customHeight="1">
      <c r="A747" s="638"/>
      <c r="B747" s="638"/>
      <c r="C747" s="638"/>
      <c r="D747" s="638"/>
      <c r="E747" s="638"/>
      <c r="F747" s="638"/>
    </row>
    <row r="748" spans="1:6" ht="15" customHeight="1">
      <c r="A748" s="638"/>
      <c r="B748" s="638"/>
      <c r="C748" s="638"/>
      <c r="D748" s="638"/>
      <c r="E748" s="638"/>
      <c r="F748" s="638"/>
    </row>
    <row r="749" spans="1:6" ht="15" customHeight="1">
      <c r="A749" s="638"/>
      <c r="B749" s="638"/>
      <c r="C749" s="638"/>
      <c r="D749" s="638"/>
      <c r="E749" s="638"/>
      <c r="F749" s="638"/>
    </row>
    <row r="750" spans="1:6" ht="15" customHeight="1">
      <c r="A750" s="638"/>
      <c r="B750" s="638"/>
      <c r="C750" s="638"/>
      <c r="D750" s="638"/>
      <c r="E750" s="638"/>
      <c r="F750" s="638"/>
    </row>
    <row r="751" spans="1:6" ht="15" customHeight="1">
      <c r="A751" s="638"/>
      <c r="B751" s="638"/>
      <c r="C751" s="638"/>
      <c r="D751" s="638"/>
      <c r="E751" s="638"/>
      <c r="F751" s="638"/>
    </row>
    <row r="752" spans="1:6" ht="15" customHeight="1">
      <c r="A752" s="638"/>
      <c r="B752" s="638"/>
      <c r="C752" s="638"/>
      <c r="D752" s="638"/>
      <c r="E752" s="638"/>
      <c r="F752" s="638"/>
    </row>
    <row r="753" spans="1:6" ht="15" customHeight="1">
      <c r="A753" s="638"/>
      <c r="B753" s="638"/>
      <c r="C753" s="638"/>
      <c r="D753" s="638"/>
      <c r="E753" s="638"/>
      <c r="F753" s="638"/>
    </row>
    <row r="754" spans="1:6" ht="15" customHeight="1">
      <c r="A754" s="638"/>
      <c r="B754" s="638"/>
      <c r="C754" s="638"/>
      <c r="D754" s="638"/>
      <c r="E754" s="638"/>
      <c r="F754" s="638"/>
    </row>
    <row r="755" spans="1:6" ht="15" customHeight="1">
      <c r="A755" s="638"/>
      <c r="B755" s="638"/>
      <c r="C755" s="638"/>
      <c r="D755" s="638"/>
      <c r="E755" s="638"/>
      <c r="F755" s="638"/>
    </row>
    <row r="756" spans="1:6" ht="15" customHeight="1">
      <c r="A756" s="638"/>
      <c r="B756" s="638"/>
      <c r="C756" s="638"/>
      <c r="D756" s="638"/>
      <c r="E756" s="638"/>
      <c r="F756" s="638"/>
    </row>
    <row r="757" spans="1:6" ht="15" customHeight="1">
      <c r="A757" s="638"/>
      <c r="B757" s="638"/>
      <c r="C757" s="638"/>
      <c r="D757" s="638"/>
      <c r="E757" s="638"/>
      <c r="F757" s="638"/>
    </row>
    <row r="758" spans="1:6" ht="15" customHeight="1">
      <c r="A758" s="638"/>
      <c r="B758" s="638"/>
      <c r="C758" s="638"/>
      <c r="D758" s="638"/>
      <c r="E758" s="638"/>
      <c r="F758" s="638"/>
    </row>
    <row r="759" spans="1:6" ht="15" customHeight="1">
      <c r="A759" s="638"/>
      <c r="B759" s="638"/>
      <c r="C759" s="638"/>
      <c r="D759" s="638"/>
      <c r="E759" s="638"/>
      <c r="F759" s="638"/>
    </row>
    <row r="760" spans="1:6" ht="15" customHeight="1">
      <c r="A760" s="638"/>
      <c r="B760" s="638"/>
      <c r="C760" s="638"/>
      <c r="D760" s="638"/>
      <c r="E760" s="638"/>
      <c r="F760" s="638"/>
    </row>
    <row r="761" spans="1:6" ht="15" customHeight="1">
      <c r="A761" s="638"/>
      <c r="B761" s="638"/>
      <c r="C761" s="638"/>
      <c r="D761" s="638"/>
      <c r="E761" s="638"/>
      <c r="F761" s="638"/>
    </row>
    <row r="762" spans="1:6" ht="15" customHeight="1">
      <c r="A762" s="638"/>
      <c r="B762" s="638"/>
      <c r="C762" s="638"/>
      <c r="D762" s="638"/>
      <c r="E762" s="638"/>
      <c r="F762" s="638"/>
    </row>
    <row r="763" spans="1:6" ht="15" customHeight="1">
      <c r="A763" s="638"/>
      <c r="B763" s="638"/>
      <c r="C763" s="638"/>
      <c r="D763" s="638"/>
      <c r="E763" s="638"/>
      <c r="F763" s="638"/>
    </row>
    <row r="764" spans="1:6" ht="15" customHeight="1">
      <c r="A764" s="638"/>
      <c r="B764" s="638"/>
      <c r="C764" s="638"/>
      <c r="D764" s="638"/>
      <c r="E764" s="638"/>
      <c r="F764" s="638"/>
    </row>
    <row r="765" spans="1:6" ht="15" customHeight="1">
      <c r="A765" s="638"/>
      <c r="B765" s="638"/>
      <c r="C765" s="638"/>
      <c r="D765" s="638"/>
      <c r="E765" s="638"/>
      <c r="F765" s="638"/>
    </row>
    <row r="766" spans="1:6" ht="15" customHeight="1">
      <c r="A766" s="638"/>
      <c r="B766" s="638"/>
      <c r="C766" s="638"/>
      <c r="D766" s="638"/>
      <c r="E766" s="638"/>
      <c r="F766" s="638"/>
    </row>
    <row r="767" spans="1:6" ht="15" customHeight="1">
      <c r="A767" s="638"/>
      <c r="B767" s="638"/>
      <c r="C767" s="638"/>
      <c r="D767" s="638"/>
      <c r="E767" s="638"/>
      <c r="F767" s="638"/>
    </row>
    <row r="768" spans="1:6" ht="15" customHeight="1">
      <c r="A768" s="638"/>
      <c r="B768" s="638"/>
      <c r="C768" s="638"/>
      <c r="D768" s="638"/>
      <c r="E768" s="638"/>
      <c r="F768" s="638"/>
    </row>
    <row r="769" spans="1:6" ht="15" customHeight="1">
      <c r="A769" s="638"/>
      <c r="B769" s="638"/>
      <c r="C769" s="638"/>
      <c r="D769" s="638"/>
      <c r="E769" s="638"/>
      <c r="F769" s="638"/>
    </row>
    <row r="770" spans="1:6" ht="15" customHeight="1">
      <c r="A770" s="638"/>
      <c r="B770" s="638"/>
      <c r="C770" s="638"/>
      <c r="D770" s="638"/>
      <c r="E770" s="638"/>
      <c r="F770" s="638"/>
    </row>
    <row r="771" spans="1:6" ht="15" customHeight="1">
      <c r="A771" s="638"/>
      <c r="B771" s="638"/>
      <c r="C771" s="638"/>
      <c r="D771" s="638"/>
      <c r="E771" s="638"/>
      <c r="F771" s="638"/>
    </row>
    <row r="772" spans="1:6" ht="15" customHeight="1">
      <c r="A772" s="638"/>
      <c r="B772" s="638"/>
      <c r="C772" s="638"/>
      <c r="D772" s="638"/>
      <c r="E772" s="638"/>
      <c r="F772" s="638"/>
    </row>
    <row r="773" spans="1:6" ht="15" customHeight="1">
      <c r="A773" s="638"/>
      <c r="B773" s="638"/>
      <c r="C773" s="638"/>
      <c r="D773" s="638"/>
      <c r="E773" s="638"/>
      <c r="F773" s="638"/>
    </row>
    <row r="774" spans="1:6" ht="15" customHeight="1">
      <c r="A774" s="638"/>
      <c r="B774" s="638"/>
      <c r="C774" s="638"/>
      <c r="D774" s="638"/>
      <c r="E774" s="638"/>
      <c r="F774" s="638"/>
    </row>
    <row r="775" spans="1:6" ht="15" customHeight="1">
      <c r="A775" s="638"/>
      <c r="B775" s="638"/>
      <c r="C775" s="638"/>
      <c r="D775" s="638"/>
      <c r="E775" s="638"/>
      <c r="F775" s="638"/>
    </row>
    <row r="776" spans="1:6" ht="15" customHeight="1">
      <c r="A776" s="638"/>
      <c r="B776" s="638"/>
      <c r="C776" s="638"/>
      <c r="D776" s="638"/>
      <c r="E776" s="638"/>
      <c r="F776" s="638"/>
    </row>
    <row r="777" spans="1:6" ht="15" customHeight="1">
      <c r="A777" s="638"/>
      <c r="B777" s="638"/>
      <c r="C777" s="638"/>
      <c r="D777" s="638"/>
      <c r="E777" s="638"/>
      <c r="F777" s="638"/>
    </row>
    <row r="778" spans="1:6" ht="15" customHeight="1">
      <c r="A778" s="638"/>
      <c r="B778" s="638"/>
      <c r="C778" s="638"/>
      <c r="D778" s="638"/>
      <c r="E778" s="638"/>
      <c r="F778" s="638"/>
    </row>
    <row r="779" spans="1:6" ht="15" customHeight="1">
      <c r="A779" s="638"/>
      <c r="B779" s="638"/>
      <c r="C779" s="638"/>
      <c r="D779" s="638"/>
      <c r="E779" s="638"/>
      <c r="F779" s="638"/>
    </row>
    <row r="780" spans="1:6" ht="15" customHeight="1">
      <c r="A780" s="638"/>
      <c r="B780" s="638"/>
      <c r="C780" s="638"/>
      <c r="D780" s="638"/>
      <c r="E780" s="638"/>
      <c r="F780" s="638"/>
    </row>
    <row r="781" spans="1:6" ht="15" customHeight="1">
      <c r="A781" s="638"/>
      <c r="B781" s="638"/>
      <c r="C781" s="638"/>
      <c r="D781" s="638"/>
      <c r="E781" s="638"/>
      <c r="F781" s="638"/>
    </row>
    <row r="782" spans="1:6" ht="15" customHeight="1">
      <c r="A782" s="638"/>
      <c r="B782" s="638"/>
      <c r="C782" s="638"/>
      <c r="D782" s="638"/>
      <c r="E782" s="638"/>
      <c r="F782" s="638"/>
    </row>
    <row r="783" spans="1:6" ht="15" customHeight="1">
      <c r="A783" s="638"/>
      <c r="B783" s="638"/>
      <c r="C783" s="638"/>
      <c r="D783" s="638"/>
      <c r="E783" s="638"/>
      <c r="F783" s="638"/>
    </row>
    <row r="784" spans="1:6" ht="15" customHeight="1">
      <c r="A784" s="638"/>
      <c r="B784" s="638"/>
      <c r="C784" s="638"/>
      <c r="D784" s="638"/>
      <c r="E784" s="638"/>
      <c r="F784" s="638"/>
    </row>
    <row r="785" spans="1:6" ht="15" customHeight="1">
      <c r="A785" s="638"/>
      <c r="B785" s="638"/>
      <c r="C785" s="638"/>
      <c r="D785" s="638"/>
      <c r="E785" s="638"/>
      <c r="F785" s="638"/>
    </row>
    <row r="786" spans="1:6" ht="15" customHeight="1">
      <c r="A786" s="638"/>
      <c r="B786" s="638"/>
      <c r="C786" s="638"/>
      <c r="D786" s="638"/>
      <c r="E786" s="638"/>
      <c r="F786" s="638"/>
    </row>
    <row r="787" spans="1:6" ht="15" customHeight="1">
      <c r="A787" s="638"/>
      <c r="B787" s="638"/>
      <c r="C787" s="638"/>
      <c r="D787" s="638"/>
      <c r="E787" s="638"/>
      <c r="F787" s="638"/>
    </row>
    <row r="788" spans="1:6" ht="15" customHeight="1">
      <c r="A788" s="638"/>
      <c r="B788" s="638"/>
      <c r="C788" s="638"/>
      <c r="D788" s="638"/>
      <c r="E788" s="638"/>
      <c r="F788" s="638"/>
    </row>
    <row r="789" spans="1:6" ht="15" customHeight="1">
      <c r="A789" s="638"/>
      <c r="B789" s="638"/>
      <c r="C789" s="638"/>
      <c r="D789" s="638"/>
      <c r="E789" s="638"/>
      <c r="F789" s="638"/>
    </row>
    <row r="790" spans="1:6" ht="15" customHeight="1">
      <c r="A790" s="638"/>
      <c r="B790" s="638"/>
      <c r="C790" s="638"/>
      <c r="D790" s="638"/>
      <c r="E790" s="638"/>
      <c r="F790" s="638"/>
    </row>
    <row r="791" spans="1:6" ht="15" customHeight="1">
      <c r="A791" s="638"/>
      <c r="B791" s="638"/>
      <c r="C791" s="638"/>
      <c r="D791" s="638"/>
      <c r="E791" s="638"/>
      <c r="F791" s="638"/>
    </row>
    <row r="792" spans="1:6" ht="15" customHeight="1">
      <c r="A792" s="638"/>
      <c r="B792" s="638"/>
      <c r="C792" s="638"/>
      <c r="D792" s="638"/>
      <c r="E792" s="638"/>
      <c r="F792" s="638"/>
    </row>
    <row r="793" spans="1:6" ht="15" customHeight="1">
      <c r="A793" s="638"/>
      <c r="B793" s="638"/>
      <c r="C793" s="638"/>
      <c r="D793" s="638"/>
      <c r="E793" s="638"/>
      <c r="F793" s="638"/>
    </row>
    <row r="794" spans="1:6" ht="15" customHeight="1">
      <c r="A794" s="638"/>
      <c r="B794" s="638"/>
      <c r="C794" s="638"/>
      <c r="D794" s="638"/>
      <c r="E794" s="638"/>
      <c r="F794" s="638"/>
    </row>
    <row r="795" spans="1:6" ht="15" customHeight="1">
      <c r="A795" s="638"/>
      <c r="B795" s="638"/>
      <c r="C795" s="638"/>
      <c r="D795" s="638"/>
      <c r="E795" s="638"/>
      <c r="F795" s="638"/>
    </row>
    <row r="796" spans="1:6" ht="15" customHeight="1">
      <c r="A796" s="638"/>
      <c r="B796" s="638"/>
      <c r="C796" s="638"/>
      <c r="D796" s="638"/>
      <c r="E796" s="638"/>
      <c r="F796" s="638"/>
    </row>
    <row r="797" spans="1:6" ht="15" customHeight="1">
      <c r="A797" s="638"/>
      <c r="B797" s="638"/>
      <c r="C797" s="638"/>
      <c r="D797" s="638"/>
      <c r="E797" s="638"/>
      <c r="F797" s="638"/>
    </row>
    <row r="798" spans="1:6" ht="15" customHeight="1">
      <c r="A798" s="638"/>
      <c r="B798" s="638"/>
      <c r="C798" s="638"/>
      <c r="D798" s="638"/>
      <c r="E798" s="638"/>
      <c r="F798" s="638"/>
    </row>
    <row r="799" spans="1:6" ht="15" customHeight="1">
      <c r="A799" s="638"/>
      <c r="B799" s="638"/>
      <c r="C799" s="638"/>
      <c r="D799" s="638"/>
      <c r="E799" s="638"/>
      <c r="F799" s="638"/>
    </row>
    <row r="800" spans="1:6" ht="15" customHeight="1">
      <c r="A800" s="638"/>
      <c r="B800" s="638"/>
      <c r="C800" s="638"/>
      <c r="D800" s="638"/>
      <c r="E800" s="638"/>
      <c r="F800" s="638"/>
    </row>
    <row r="801" spans="1:6" ht="15" customHeight="1">
      <c r="A801" s="638"/>
      <c r="B801" s="638"/>
      <c r="C801" s="638"/>
      <c r="D801" s="638"/>
      <c r="E801" s="638"/>
      <c r="F801" s="638"/>
    </row>
    <row r="802" spans="1:6" ht="15" customHeight="1">
      <c r="A802" s="638"/>
      <c r="B802" s="638"/>
      <c r="C802" s="638"/>
      <c r="D802" s="638"/>
      <c r="E802" s="638"/>
      <c r="F802" s="638"/>
    </row>
    <row r="803" spans="1:6" ht="15" customHeight="1">
      <c r="A803" s="638"/>
      <c r="B803" s="638"/>
      <c r="C803" s="638"/>
      <c r="D803" s="638"/>
      <c r="E803" s="638"/>
      <c r="F803" s="638"/>
    </row>
    <row r="804" spans="1:6" ht="15" customHeight="1">
      <c r="A804" s="638"/>
      <c r="B804" s="638"/>
      <c r="C804" s="638"/>
      <c r="D804" s="638"/>
      <c r="E804" s="638"/>
      <c r="F804" s="638"/>
    </row>
    <row r="805" spans="1:6" ht="15" customHeight="1">
      <c r="A805" s="638"/>
      <c r="B805" s="638"/>
      <c r="C805" s="638"/>
      <c r="D805" s="638"/>
      <c r="E805" s="638"/>
      <c r="F805" s="638"/>
    </row>
    <row r="806" spans="1:6" ht="15" customHeight="1">
      <c r="A806" s="638"/>
      <c r="B806" s="638"/>
      <c r="C806" s="638"/>
      <c r="D806" s="638"/>
      <c r="E806" s="638"/>
      <c r="F806" s="638"/>
    </row>
    <row r="807" spans="1:6" ht="15" customHeight="1">
      <c r="A807" s="638"/>
      <c r="B807" s="638"/>
      <c r="C807" s="638"/>
      <c r="D807" s="638"/>
      <c r="E807" s="638"/>
      <c r="F807" s="638"/>
    </row>
    <row r="808" spans="1:6" ht="15" customHeight="1">
      <c r="A808" s="638"/>
      <c r="B808" s="638"/>
      <c r="C808" s="638"/>
      <c r="D808" s="638"/>
      <c r="E808" s="638"/>
      <c r="F808" s="638"/>
    </row>
    <row r="809" spans="1:6" ht="15" customHeight="1">
      <c r="A809" s="638"/>
      <c r="B809" s="638"/>
      <c r="C809" s="638"/>
      <c r="D809" s="638"/>
      <c r="E809" s="638"/>
      <c r="F809" s="638"/>
    </row>
    <row r="810" spans="1:6" ht="15" customHeight="1">
      <c r="A810" s="638"/>
      <c r="B810" s="638"/>
      <c r="C810" s="638"/>
      <c r="D810" s="638"/>
      <c r="E810" s="638"/>
      <c r="F810" s="638"/>
    </row>
    <row r="811" spans="1:6" ht="15" customHeight="1">
      <c r="A811" s="638"/>
      <c r="B811" s="638"/>
      <c r="C811" s="638"/>
      <c r="D811" s="638"/>
      <c r="E811" s="638"/>
      <c r="F811" s="638"/>
    </row>
    <row r="812" spans="1:6" ht="15" customHeight="1">
      <c r="A812" s="638"/>
      <c r="B812" s="638"/>
      <c r="C812" s="638"/>
      <c r="D812" s="638"/>
      <c r="E812" s="638"/>
      <c r="F812" s="638"/>
    </row>
    <row r="813" spans="1:6" ht="15" customHeight="1">
      <c r="A813" s="638"/>
      <c r="B813" s="638"/>
      <c r="C813" s="638"/>
      <c r="D813" s="638"/>
      <c r="E813" s="638"/>
      <c r="F813" s="638"/>
    </row>
    <row r="814" spans="1:6" ht="15" customHeight="1">
      <c r="A814" s="638"/>
      <c r="B814" s="638"/>
      <c r="C814" s="638"/>
      <c r="D814" s="638"/>
      <c r="E814" s="638"/>
      <c r="F814" s="638"/>
    </row>
    <row r="815" spans="1:6" ht="15" customHeight="1">
      <c r="A815" s="638"/>
      <c r="B815" s="638"/>
      <c r="C815" s="638"/>
      <c r="D815" s="638"/>
      <c r="E815" s="638"/>
      <c r="F815" s="638"/>
    </row>
    <row r="816" spans="1:6" ht="15" customHeight="1">
      <c r="A816" s="638"/>
      <c r="B816" s="638"/>
      <c r="C816" s="638"/>
      <c r="D816" s="638"/>
      <c r="E816" s="638"/>
      <c r="F816" s="638"/>
    </row>
    <row r="817" spans="1:6" ht="15" customHeight="1">
      <c r="A817" s="638"/>
      <c r="B817" s="638"/>
      <c r="C817" s="638"/>
      <c r="D817" s="638"/>
      <c r="E817" s="638"/>
      <c r="F817" s="638"/>
    </row>
    <row r="818" spans="1:6" ht="15" customHeight="1">
      <c r="A818" s="638"/>
      <c r="B818" s="638"/>
      <c r="C818" s="638"/>
      <c r="D818" s="638"/>
      <c r="E818" s="638"/>
      <c r="F818" s="638"/>
    </row>
    <row r="819" spans="1:6" ht="15" customHeight="1">
      <c r="A819" s="638"/>
      <c r="B819" s="638"/>
      <c r="C819" s="638"/>
      <c r="D819" s="638"/>
      <c r="E819" s="638"/>
      <c r="F819" s="638"/>
    </row>
    <row r="820" spans="1:6" ht="15" customHeight="1">
      <c r="A820" s="638"/>
      <c r="B820" s="638"/>
      <c r="C820" s="638"/>
      <c r="D820" s="638"/>
      <c r="E820" s="638"/>
      <c r="F820" s="638"/>
    </row>
    <row r="821" spans="1:6" ht="15" customHeight="1">
      <c r="A821" s="638"/>
      <c r="B821" s="638"/>
      <c r="C821" s="638"/>
      <c r="D821" s="638"/>
      <c r="E821" s="638"/>
      <c r="F821" s="638"/>
    </row>
    <row r="822" spans="1:6" ht="15" customHeight="1">
      <c r="A822" s="638"/>
      <c r="B822" s="638"/>
      <c r="C822" s="638"/>
      <c r="D822" s="638"/>
      <c r="E822" s="638"/>
      <c r="F822" s="638"/>
    </row>
    <row r="823" spans="1:6" ht="15" customHeight="1">
      <c r="A823" s="638"/>
      <c r="B823" s="638"/>
      <c r="C823" s="638"/>
      <c r="D823" s="638"/>
      <c r="E823" s="638"/>
      <c r="F823" s="638"/>
    </row>
    <row r="824" spans="1:6" ht="15" customHeight="1">
      <c r="A824" s="638"/>
      <c r="B824" s="638"/>
      <c r="C824" s="638"/>
      <c r="D824" s="638"/>
      <c r="E824" s="638"/>
      <c r="F824" s="638"/>
    </row>
    <row r="825" spans="1:6" ht="15" customHeight="1">
      <c r="A825" s="638"/>
      <c r="B825" s="638"/>
      <c r="C825" s="638"/>
      <c r="D825" s="638"/>
      <c r="E825" s="638"/>
      <c r="F825" s="638"/>
    </row>
    <row r="826" spans="1:6" ht="15" customHeight="1">
      <c r="A826" s="638"/>
      <c r="B826" s="638"/>
      <c r="C826" s="638"/>
      <c r="D826" s="638"/>
      <c r="E826" s="638"/>
      <c r="F826" s="638"/>
    </row>
    <row r="827" spans="1:6" ht="15" customHeight="1">
      <c r="A827" s="638"/>
      <c r="B827" s="638"/>
      <c r="C827" s="638"/>
      <c r="D827" s="638"/>
      <c r="E827" s="638"/>
      <c r="F827" s="638"/>
    </row>
    <row r="828" spans="1:6" ht="15" customHeight="1">
      <c r="A828" s="638"/>
      <c r="B828" s="638"/>
      <c r="C828" s="638"/>
      <c r="D828" s="638"/>
      <c r="E828" s="638"/>
      <c r="F828" s="638"/>
    </row>
    <row r="829" spans="1:6" ht="15" customHeight="1">
      <c r="A829" s="638"/>
      <c r="B829" s="638"/>
      <c r="C829" s="638"/>
      <c r="D829" s="638"/>
      <c r="E829" s="638"/>
      <c r="F829" s="638"/>
    </row>
    <row r="830" spans="1:6" ht="15" customHeight="1">
      <c r="A830" s="638"/>
      <c r="B830" s="638"/>
      <c r="C830" s="638"/>
      <c r="D830" s="638"/>
      <c r="E830" s="638"/>
      <c r="F830" s="638"/>
    </row>
    <row r="831" spans="1:6" ht="15" customHeight="1">
      <c r="A831" s="638"/>
      <c r="B831" s="638"/>
      <c r="C831" s="638"/>
      <c r="D831" s="638"/>
      <c r="E831" s="638"/>
      <c r="F831" s="638"/>
    </row>
    <row r="832" spans="1:6" ht="15" customHeight="1">
      <c r="A832" s="638"/>
      <c r="B832" s="638"/>
      <c r="C832" s="638"/>
      <c r="D832" s="638"/>
      <c r="E832" s="638"/>
      <c r="F832" s="638"/>
    </row>
    <row r="833" spans="1:6" ht="15" customHeight="1">
      <c r="A833" s="638"/>
      <c r="B833" s="638"/>
      <c r="C833" s="638"/>
      <c r="D833" s="638"/>
      <c r="E833" s="638"/>
      <c r="F833" s="638"/>
    </row>
    <row r="834" spans="1:6" ht="15" customHeight="1">
      <c r="A834" s="638"/>
      <c r="B834" s="638"/>
      <c r="C834" s="638"/>
      <c r="D834" s="638"/>
      <c r="E834" s="638"/>
      <c r="F834" s="638"/>
    </row>
    <row r="835" spans="1:6" ht="15" customHeight="1">
      <c r="A835" s="638"/>
      <c r="B835" s="638"/>
      <c r="C835" s="638"/>
      <c r="D835" s="638"/>
      <c r="E835" s="638"/>
      <c r="F835" s="638"/>
    </row>
    <row r="836" spans="1:6" ht="15" customHeight="1">
      <c r="A836" s="638"/>
      <c r="B836" s="638"/>
      <c r="C836" s="638"/>
      <c r="D836" s="638"/>
      <c r="E836" s="638"/>
      <c r="F836" s="638"/>
    </row>
    <row r="837" spans="1:6" ht="15" customHeight="1">
      <c r="A837" s="638"/>
      <c r="B837" s="638"/>
      <c r="C837" s="638"/>
      <c r="D837" s="638"/>
      <c r="E837" s="638"/>
      <c r="F837" s="638"/>
    </row>
    <row r="838" spans="1:6" ht="15" customHeight="1">
      <c r="A838" s="638"/>
      <c r="B838" s="638"/>
      <c r="C838" s="638"/>
      <c r="D838" s="638"/>
      <c r="E838" s="638"/>
      <c r="F838" s="638"/>
    </row>
    <row r="839" spans="1:6" ht="15" customHeight="1">
      <c r="A839" s="638"/>
      <c r="B839" s="638"/>
      <c r="C839" s="638"/>
      <c r="D839" s="638"/>
      <c r="E839" s="638"/>
      <c r="F839" s="638"/>
    </row>
    <row r="840" spans="1:6" ht="15" customHeight="1">
      <c r="A840" s="638"/>
      <c r="B840" s="638"/>
      <c r="C840" s="638"/>
      <c r="D840" s="638"/>
      <c r="E840" s="638"/>
      <c r="F840" s="638"/>
    </row>
    <row r="841" spans="1:6" ht="15" customHeight="1">
      <c r="A841" s="638"/>
      <c r="B841" s="638"/>
      <c r="C841" s="638"/>
      <c r="D841" s="638"/>
      <c r="E841" s="638"/>
      <c r="F841" s="638"/>
    </row>
    <row r="842" spans="1:6" ht="15" customHeight="1">
      <c r="A842" s="638"/>
      <c r="B842" s="638"/>
      <c r="C842" s="638"/>
      <c r="D842" s="638"/>
      <c r="E842" s="638"/>
      <c r="F842" s="638"/>
    </row>
    <row r="843" spans="1:6" ht="15" customHeight="1">
      <c r="A843" s="638"/>
      <c r="B843" s="638"/>
      <c r="C843" s="638"/>
      <c r="D843" s="638"/>
      <c r="E843" s="638"/>
      <c r="F843" s="638"/>
    </row>
    <row r="844" spans="1:6" ht="15" customHeight="1">
      <c r="A844" s="638"/>
      <c r="B844" s="638"/>
      <c r="C844" s="638"/>
      <c r="D844" s="638"/>
      <c r="E844" s="638"/>
      <c r="F844" s="638"/>
    </row>
    <row r="845" spans="1:6" ht="15" customHeight="1">
      <c r="A845" s="638"/>
      <c r="B845" s="638"/>
      <c r="C845" s="638"/>
      <c r="D845" s="638"/>
      <c r="E845" s="638"/>
      <c r="F845" s="638"/>
    </row>
    <row r="846" spans="1:6" ht="15" customHeight="1">
      <c r="A846" s="638"/>
      <c r="B846" s="638"/>
      <c r="C846" s="638"/>
      <c r="D846" s="638"/>
      <c r="E846" s="638"/>
      <c r="F846" s="638"/>
    </row>
    <row r="847" spans="1:6" ht="15" customHeight="1">
      <c r="A847" s="638"/>
      <c r="B847" s="638"/>
      <c r="C847" s="638"/>
      <c r="D847" s="638"/>
      <c r="E847" s="638"/>
      <c r="F847" s="638"/>
    </row>
    <row r="848" spans="1:6" ht="15" customHeight="1">
      <c r="A848" s="638"/>
      <c r="B848" s="638"/>
      <c r="C848" s="638"/>
      <c r="D848" s="638"/>
      <c r="E848" s="638"/>
      <c r="F848" s="638"/>
    </row>
    <row r="849" spans="1:6" ht="15" customHeight="1">
      <c r="A849" s="638"/>
      <c r="B849" s="638"/>
      <c r="C849" s="638"/>
      <c r="D849" s="638"/>
      <c r="E849" s="638"/>
      <c r="F849" s="638"/>
    </row>
    <row r="850" spans="1:6" ht="15" customHeight="1">
      <c r="A850" s="638"/>
      <c r="B850" s="638"/>
      <c r="C850" s="638"/>
      <c r="D850" s="638"/>
      <c r="E850" s="638"/>
      <c r="F850" s="638"/>
    </row>
    <row r="851" spans="1:6" ht="15" customHeight="1">
      <c r="A851" s="638"/>
      <c r="B851" s="638"/>
      <c r="C851" s="638"/>
      <c r="D851" s="638"/>
      <c r="E851" s="638"/>
      <c r="F851" s="638"/>
    </row>
    <row r="852" spans="1:6" ht="15" customHeight="1">
      <c r="A852" s="638"/>
      <c r="B852" s="638"/>
      <c r="C852" s="638"/>
      <c r="D852" s="638"/>
      <c r="E852" s="638"/>
      <c r="F852" s="638"/>
    </row>
    <row r="853" spans="1:6" ht="15" customHeight="1">
      <c r="A853" s="638"/>
      <c r="B853" s="638"/>
      <c r="C853" s="638"/>
      <c r="D853" s="638"/>
      <c r="E853" s="638"/>
      <c r="F853" s="638"/>
    </row>
    <row r="854" spans="1:6" ht="15" customHeight="1">
      <c r="A854" s="638"/>
      <c r="B854" s="638"/>
      <c r="C854" s="638"/>
      <c r="D854" s="638"/>
      <c r="E854" s="638"/>
      <c r="F854" s="638"/>
    </row>
    <row r="855" spans="1:6" ht="15" customHeight="1">
      <c r="A855" s="638"/>
      <c r="B855" s="638"/>
      <c r="C855" s="638"/>
      <c r="D855" s="638"/>
      <c r="E855" s="638"/>
      <c r="F855" s="638"/>
    </row>
    <row r="856" spans="1:6" ht="15" customHeight="1">
      <c r="A856" s="638"/>
      <c r="B856" s="638"/>
      <c r="C856" s="638"/>
      <c r="D856" s="638"/>
      <c r="E856" s="638"/>
      <c r="F856" s="638"/>
    </row>
    <row r="857" spans="1:6" ht="15" customHeight="1">
      <c r="A857" s="638"/>
      <c r="B857" s="638"/>
      <c r="C857" s="638"/>
      <c r="D857" s="638"/>
      <c r="E857" s="638"/>
      <c r="F857" s="638"/>
    </row>
    <row r="858" spans="1:6" ht="15" customHeight="1">
      <c r="A858" s="638"/>
      <c r="B858" s="638"/>
      <c r="C858" s="638"/>
      <c r="D858" s="638"/>
      <c r="E858" s="638"/>
      <c r="F858" s="638"/>
    </row>
    <row r="859" spans="1:6" ht="15" customHeight="1">
      <c r="A859" s="638"/>
      <c r="B859" s="638"/>
      <c r="C859" s="638"/>
      <c r="D859" s="638"/>
      <c r="E859" s="638"/>
      <c r="F859" s="638"/>
    </row>
    <row r="860" spans="1:6" ht="15" customHeight="1">
      <c r="A860" s="638"/>
      <c r="B860" s="638"/>
      <c r="C860" s="638"/>
      <c r="D860" s="638"/>
      <c r="E860" s="638"/>
      <c r="F860" s="638"/>
    </row>
    <row r="861" spans="1:6" ht="15" customHeight="1">
      <c r="A861" s="638"/>
      <c r="B861" s="638"/>
      <c r="C861" s="638"/>
      <c r="D861" s="638"/>
      <c r="E861" s="638"/>
      <c r="F861" s="638"/>
    </row>
    <row r="862" spans="1:6" ht="15" customHeight="1">
      <c r="A862" s="638"/>
      <c r="B862" s="638"/>
      <c r="C862" s="638"/>
      <c r="D862" s="638"/>
      <c r="E862" s="638"/>
      <c r="F862" s="638"/>
    </row>
    <row r="863" spans="1:6" ht="15" customHeight="1">
      <c r="A863" s="638"/>
      <c r="B863" s="638"/>
      <c r="C863" s="638"/>
      <c r="D863" s="638"/>
      <c r="E863" s="638"/>
      <c r="F863" s="638"/>
    </row>
    <row r="864" spans="1:6" ht="15" customHeight="1">
      <c r="A864" s="638"/>
      <c r="B864" s="638"/>
      <c r="C864" s="638"/>
      <c r="D864" s="638"/>
      <c r="E864" s="638"/>
      <c r="F864" s="638"/>
    </row>
    <row r="865" spans="1:6" ht="15" customHeight="1">
      <c r="A865" s="638"/>
      <c r="B865" s="638"/>
      <c r="C865" s="638"/>
      <c r="D865" s="638"/>
      <c r="E865" s="638"/>
      <c r="F865" s="638"/>
    </row>
    <row r="866" spans="1:6" ht="15" customHeight="1">
      <c r="A866" s="638"/>
      <c r="B866" s="638"/>
      <c r="C866" s="638"/>
      <c r="D866" s="638"/>
      <c r="E866" s="638"/>
      <c r="F866" s="638"/>
    </row>
    <row r="867" spans="1:6" ht="15" customHeight="1">
      <c r="A867" s="638"/>
      <c r="B867" s="638"/>
      <c r="C867" s="638"/>
      <c r="D867" s="638"/>
      <c r="E867" s="638"/>
      <c r="F867" s="638"/>
    </row>
    <row r="868" spans="1:6" ht="15" customHeight="1">
      <c r="A868" s="638"/>
      <c r="B868" s="638"/>
      <c r="C868" s="638"/>
      <c r="D868" s="638"/>
      <c r="E868" s="638"/>
      <c r="F868" s="638"/>
    </row>
    <row r="869" spans="1:6" ht="15" customHeight="1">
      <c r="A869" s="638"/>
      <c r="B869" s="638"/>
      <c r="C869" s="638"/>
      <c r="D869" s="638"/>
      <c r="E869" s="638"/>
      <c r="F869" s="638"/>
    </row>
    <row r="870" spans="1:6" ht="15" customHeight="1">
      <c r="A870" s="638"/>
      <c r="B870" s="638"/>
      <c r="C870" s="638"/>
      <c r="D870" s="638"/>
      <c r="E870" s="638"/>
      <c r="F870" s="638"/>
    </row>
    <row r="871" spans="1:6" ht="15" customHeight="1">
      <c r="A871" s="638"/>
      <c r="B871" s="638"/>
      <c r="C871" s="638"/>
      <c r="D871" s="638"/>
      <c r="E871" s="638"/>
      <c r="F871" s="638"/>
    </row>
    <row r="872" spans="1:6" ht="15" customHeight="1">
      <c r="A872" s="638"/>
      <c r="B872" s="638"/>
      <c r="C872" s="638"/>
      <c r="D872" s="638"/>
      <c r="E872" s="638"/>
      <c r="F872" s="638"/>
    </row>
    <row r="873" spans="1:6" ht="15" customHeight="1">
      <c r="A873" s="638"/>
      <c r="B873" s="638"/>
      <c r="C873" s="638"/>
      <c r="D873" s="638"/>
      <c r="E873" s="638"/>
      <c r="F873" s="638"/>
    </row>
    <row r="874" spans="1:6" ht="15" customHeight="1">
      <c r="A874" s="638"/>
      <c r="B874" s="638"/>
      <c r="C874" s="638"/>
      <c r="D874" s="638"/>
      <c r="E874" s="638"/>
      <c r="F874" s="638"/>
    </row>
    <row r="875" spans="1:6" ht="15" customHeight="1">
      <c r="A875" s="638"/>
      <c r="B875" s="638"/>
      <c r="C875" s="638"/>
      <c r="D875" s="638"/>
      <c r="E875" s="638"/>
      <c r="F875" s="638"/>
    </row>
    <row r="876" spans="1:6" ht="15" customHeight="1">
      <c r="A876" s="638"/>
      <c r="B876" s="638"/>
      <c r="C876" s="638"/>
      <c r="D876" s="638"/>
      <c r="E876" s="638"/>
      <c r="F876" s="638"/>
    </row>
    <row r="877" spans="1:6" ht="15" customHeight="1">
      <c r="A877" s="638"/>
      <c r="B877" s="638"/>
      <c r="C877" s="638"/>
      <c r="D877" s="638"/>
      <c r="E877" s="638"/>
      <c r="F877" s="638"/>
    </row>
    <row r="878" spans="1:6" ht="15" customHeight="1">
      <c r="A878" s="638"/>
      <c r="B878" s="638"/>
      <c r="C878" s="638"/>
      <c r="D878" s="638"/>
      <c r="E878" s="638"/>
      <c r="F878" s="638"/>
    </row>
    <row r="879" spans="1:6" ht="15" customHeight="1">
      <c r="A879" s="638"/>
      <c r="B879" s="638"/>
      <c r="C879" s="638"/>
      <c r="D879" s="638"/>
      <c r="E879" s="638"/>
      <c r="F879" s="638"/>
    </row>
    <row r="880" spans="1:6" ht="15" customHeight="1">
      <c r="A880" s="638"/>
      <c r="B880" s="638"/>
      <c r="C880" s="638"/>
      <c r="D880" s="638"/>
      <c r="E880" s="638"/>
      <c r="F880" s="638"/>
    </row>
    <row r="881" spans="1:6" ht="15" customHeight="1">
      <c r="A881" s="638"/>
      <c r="B881" s="638"/>
      <c r="C881" s="638"/>
      <c r="D881" s="638"/>
      <c r="E881" s="638"/>
      <c r="F881" s="638"/>
    </row>
    <row r="882" spans="1:6" ht="15" customHeight="1">
      <c r="A882" s="638"/>
      <c r="B882" s="638"/>
      <c r="C882" s="638"/>
      <c r="D882" s="638"/>
      <c r="E882" s="638"/>
      <c r="F882" s="638"/>
    </row>
    <row r="883" spans="1:6" ht="15" customHeight="1">
      <c r="A883" s="638"/>
      <c r="B883" s="638"/>
      <c r="C883" s="638"/>
      <c r="D883" s="638"/>
      <c r="E883" s="638"/>
      <c r="F883" s="638"/>
    </row>
    <row r="884" spans="1:6" ht="15" customHeight="1">
      <c r="A884" s="638"/>
      <c r="B884" s="638"/>
      <c r="C884" s="638"/>
      <c r="D884" s="638"/>
      <c r="E884" s="638"/>
      <c r="F884" s="638"/>
    </row>
    <row r="885" spans="1:6" ht="15" customHeight="1">
      <c r="A885" s="638"/>
      <c r="B885" s="638"/>
      <c r="C885" s="638"/>
      <c r="D885" s="638"/>
      <c r="E885" s="638"/>
      <c r="F885" s="638"/>
    </row>
    <row r="886" spans="1:6" ht="15" customHeight="1">
      <c r="A886" s="638"/>
      <c r="B886" s="638"/>
      <c r="C886" s="638"/>
      <c r="D886" s="638"/>
      <c r="E886" s="638"/>
      <c r="F886" s="638"/>
    </row>
    <row r="887" spans="1:6" ht="15" customHeight="1">
      <c r="A887" s="638"/>
      <c r="B887" s="638"/>
      <c r="C887" s="638"/>
      <c r="D887" s="638"/>
      <c r="E887" s="638"/>
      <c r="F887" s="638"/>
    </row>
    <row r="888" spans="1:6" ht="15" customHeight="1">
      <c r="A888" s="638"/>
      <c r="B888" s="638"/>
      <c r="C888" s="638"/>
      <c r="D888" s="638"/>
      <c r="E888" s="638"/>
      <c r="F888" s="638"/>
    </row>
    <row r="889" spans="1:6" ht="15" customHeight="1">
      <c r="A889" s="638"/>
      <c r="B889" s="638"/>
      <c r="C889" s="638"/>
      <c r="D889" s="638"/>
      <c r="E889" s="638"/>
      <c r="F889" s="638"/>
    </row>
    <row r="890" spans="1:6" ht="15" customHeight="1">
      <c r="A890" s="638"/>
      <c r="B890" s="638"/>
      <c r="C890" s="638"/>
      <c r="D890" s="638"/>
      <c r="E890" s="638"/>
      <c r="F890" s="638"/>
    </row>
    <row r="891" spans="1:6" ht="15" customHeight="1">
      <c r="A891" s="638"/>
      <c r="B891" s="638"/>
      <c r="C891" s="638"/>
      <c r="D891" s="638"/>
      <c r="E891" s="638"/>
      <c r="F891" s="638"/>
    </row>
    <row r="892" spans="1:6" ht="15" customHeight="1">
      <c r="A892" s="638"/>
      <c r="B892" s="638"/>
      <c r="C892" s="638"/>
      <c r="D892" s="638"/>
      <c r="E892" s="638"/>
      <c r="F892" s="638"/>
    </row>
    <row r="893" spans="1:6" ht="15" customHeight="1">
      <c r="A893" s="638"/>
      <c r="B893" s="638"/>
      <c r="C893" s="638"/>
      <c r="D893" s="638"/>
      <c r="E893" s="638"/>
      <c r="F893" s="638"/>
    </row>
    <row r="894" spans="1:6" ht="15" customHeight="1">
      <c r="A894" s="638"/>
      <c r="B894" s="638"/>
      <c r="C894" s="638"/>
      <c r="D894" s="638"/>
      <c r="E894" s="638"/>
      <c r="F894" s="638"/>
    </row>
    <row r="895" spans="1:6" ht="15" customHeight="1">
      <c r="A895" s="638"/>
      <c r="B895" s="638"/>
      <c r="C895" s="638"/>
      <c r="D895" s="638"/>
      <c r="E895" s="638"/>
      <c r="F895" s="638"/>
    </row>
    <row r="896" spans="1:6" ht="15" customHeight="1">
      <c r="A896" s="638"/>
      <c r="B896" s="638"/>
      <c r="C896" s="638"/>
      <c r="D896" s="638"/>
      <c r="E896" s="638"/>
      <c r="F896" s="638"/>
    </row>
    <row r="897" spans="1:6" ht="15" customHeight="1">
      <c r="A897" s="638"/>
      <c r="B897" s="638"/>
      <c r="C897" s="638"/>
      <c r="D897" s="638"/>
      <c r="E897" s="638"/>
      <c r="F897" s="638"/>
    </row>
    <row r="898" spans="1:6" ht="15" customHeight="1">
      <c r="A898" s="638"/>
      <c r="B898" s="638"/>
      <c r="C898" s="638"/>
      <c r="D898" s="638"/>
      <c r="E898" s="638"/>
      <c r="F898" s="638"/>
    </row>
    <row r="899" spans="1:6" ht="15" customHeight="1">
      <c r="A899" s="638"/>
      <c r="B899" s="638"/>
      <c r="C899" s="638"/>
      <c r="D899" s="638"/>
      <c r="E899" s="638"/>
      <c r="F899" s="638"/>
    </row>
    <row r="900" spans="1:6" ht="15" customHeight="1">
      <c r="A900" s="638"/>
      <c r="B900" s="638"/>
      <c r="C900" s="638"/>
      <c r="D900" s="638"/>
      <c r="E900" s="638"/>
      <c r="F900" s="638"/>
    </row>
    <row r="901" spans="1:6" ht="15" customHeight="1">
      <c r="A901" s="638"/>
      <c r="B901" s="638"/>
      <c r="C901" s="638"/>
      <c r="D901" s="638"/>
      <c r="E901" s="638"/>
      <c r="F901" s="638"/>
    </row>
    <row r="902" spans="1:6" ht="15" customHeight="1">
      <c r="A902" s="638"/>
      <c r="B902" s="638"/>
      <c r="C902" s="638"/>
      <c r="D902" s="638"/>
      <c r="E902" s="638"/>
      <c r="F902" s="638"/>
    </row>
    <row r="903" spans="1:6" ht="15" customHeight="1">
      <c r="A903" s="638"/>
      <c r="B903" s="638"/>
      <c r="C903" s="638"/>
      <c r="D903" s="638"/>
      <c r="E903" s="638"/>
      <c r="F903" s="638"/>
    </row>
    <row r="904" spans="1:6" ht="15" customHeight="1">
      <c r="A904" s="638"/>
      <c r="B904" s="638"/>
      <c r="C904" s="638"/>
      <c r="D904" s="638"/>
      <c r="E904" s="638"/>
      <c r="F904" s="638"/>
    </row>
    <row r="905" spans="1:6" ht="15" customHeight="1">
      <c r="A905" s="638"/>
      <c r="B905" s="638"/>
      <c r="C905" s="638"/>
      <c r="D905" s="638"/>
      <c r="E905" s="638"/>
      <c r="F905" s="638"/>
    </row>
    <row r="906" spans="1:6" ht="15" customHeight="1">
      <c r="A906" s="638"/>
      <c r="B906" s="638"/>
      <c r="C906" s="638"/>
      <c r="D906" s="638"/>
      <c r="E906" s="638"/>
      <c r="F906" s="638"/>
    </row>
    <row r="907" spans="1:6" ht="15" customHeight="1">
      <c r="A907" s="638"/>
      <c r="B907" s="638"/>
      <c r="C907" s="638"/>
      <c r="D907" s="638"/>
      <c r="E907" s="638"/>
      <c r="F907" s="638"/>
    </row>
    <row r="908" spans="1:6" ht="15" customHeight="1">
      <c r="A908" s="638"/>
      <c r="B908" s="638"/>
      <c r="C908" s="638"/>
      <c r="D908" s="638"/>
      <c r="E908" s="638"/>
      <c r="F908" s="638"/>
    </row>
    <row r="909" spans="1:6" ht="15" customHeight="1">
      <c r="A909" s="638"/>
      <c r="B909" s="638"/>
      <c r="C909" s="638"/>
      <c r="D909" s="638"/>
      <c r="E909" s="638"/>
      <c r="F909" s="638"/>
    </row>
    <row r="910" spans="1:6" ht="15" customHeight="1">
      <c r="A910" s="638"/>
      <c r="B910" s="638"/>
      <c r="C910" s="638"/>
      <c r="D910" s="638"/>
      <c r="E910" s="638"/>
      <c r="F910" s="638"/>
    </row>
    <row r="911" spans="1:6" ht="15" customHeight="1">
      <c r="A911" s="638"/>
      <c r="B911" s="638"/>
      <c r="C911" s="638"/>
      <c r="D911" s="638"/>
      <c r="E911" s="638"/>
      <c r="F911" s="638"/>
    </row>
    <row r="912" spans="1:6" ht="15" customHeight="1">
      <c r="A912" s="638"/>
      <c r="B912" s="638"/>
      <c r="C912" s="638"/>
      <c r="D912" s="638"/>
      <c r="E912" s="638"/>
      <c r="F912" s="638"/>
    </row>
    <row r="913" spans="1:6" ht="15" customHeight="1">
      <c r="A913" s="638"/>
      <c r="B913" s="638"/>
      <c r="C913" s="638"/>
      <c r="D913" s="638"/>
      <c r="E913" s="638"/>
      <c r="F913" s="638"/>
    </row>
    <row r="914" spans="1:6" ht="15" customHeight="1">
      <c r="A914" s="638"/>
      <c r="B914" s="638"/>
      <c r="C914" s="638"/>
      <c r="D914" s="638"/>
      <c r="E914" s="638"/>
      <c r="F914" s="638"/>
    </row>
    <row r="915" spans="1:6" ht="15" customHeight="1">
      <c r="A915" s="638"/>
      <c r="B915" s="638"/>
      <c r="C915" s="638"/>
      <c r="D915" s="638"/>
      <c r="E915" s="638"/>
      <c r="F915" s="638"/>
    </row>
    <row r="916" spans="1:6" ht="15" customHeight="1">
      <c r="A916" s="638"/>
      <c r="B916" s="638"/>
      <c r="C916" s="638"/>
      <c r="D916" s="638"/>
      <c r="E916" s="638"/>
      <c r="F916" s="638"/>
    </row>
    <row r="917" spans="1:6" ht="15" customHeight="1">
      <c r="A917" s="638"/>
      <c r="B917" s="638"/>
      <c r="C917" s="638"/>
      <c r="D917" s="638"/>
      <c r="E917" s="638"/>
      <c r="F917" s="638"/>
    </row>
    <row r="918" spans="1:6" ht="15" customHeight="1">
      <c r="A918" s="638"/>
      <c r="B918" s="638"/>
      <c r="C918" s="638"/>
      <c r="D918" s="638"/>
      <c r="E918" s="638"/>
      <c r="F918" s="638"/>
    </row>
    <row r="919" spans="1:6" ht="15" customHeight="1">
      <c r="A919" s="638"/>
      <c r="B919" s="638"/>
      <c r="C919" s="638"/>
      <c r="D919" s="638"/>
      <c r="E919" s="638"/>
      <c r="F919" s="638"/>
    </row>
    <row r="920" spans="1:6" ht="15" customHeight="1">
      <c r="A920" s="638"/>
      <c r="B920" s="638"/>
      <c r="C920" s="638"/>
      <c r="D920" s="638"/>
      <c r="E920" s="638"/>
      <c r="F920" s="638"/>
    </row>
    <row r="921" spans="1:6" ht="15" customHeight="1">
      <c r="A921" s="638"/>
      <c r="B921" s="638"/>
      <c r="C921" s="638"/>
      <c r="D921" s="638"/>
      <c r="E921" s="638"/>
      <c r="F921" s="638"/>
    </row>
    <row r="922" spans="1:6" ht="15" customHeight="1">
      <c r="A922" s="638"/>
      <c r="B922" s="638"/>
      <c r="C922" s="638"/>
      <c r="D922" s="638"/>
      <c r="E922" s="638"/>
      <c r="F922" s="638"/>
    </row>
    <row r="923" spans="1:6" ht="15" customHeight="1">
      <c r="A923" s="638"/>
      <c r="B923" s="638"/>
      <c r="C923" s="638"/>
      <c r="D923" s="638"/>
      <c r="E923" s="638"/>
      <c r="F923" s="638"/>
    </row>
    <row r="924" spans="1:6" ht="15" customHeight="1">
      <c r="A924" s="638"/>
      <c r="B924" s="638"/>
      <c r="C924" s="638"/>
      <c r="D924" s="638"/>
      <c r="E924" s="638"/>
      <c r="F924" s="638"/>
    </row>
    <row r="925" spans="1:6" ht="15" customHeight="1">
      <c r="A925" s="638"/>
      <c r="B925" s="638"/>
      <c r="C925" s="638"/>
      <c r="D925" s="638"/>
      <c r="E925" s="638"/>
      <c r="F925" s="638"/>
    </row>
    <row r="926" spans="1:6" ht="15" customHeight="1">
      <c r="A926" s="638"/>
      <c r="B926" s="638"/>
      <c r="C926" s="638"/>
      <c r="D926" s="638"/>
      <c r="E926" s="638"/>
      <c r="F926" s="638"/>
    </row>
    <row r="927" spans="1:6" ht="15" customHeight="1">
      <c r="A927" s="638"/>
      <c r="B927" s="638"/>
      <c r="C927" s="638"/>
      <c r="D927" s="638"/>
      <c r="E927" s="638"/>
      <c r="F927" s="638"/>
    </row>
    <row r="928" spans="1:6" ht="15" customHeight="1">
      <c r="A928" s="638"/>
      <c r="B928" s="638"/>
      <c r="C928" s="638"/>
      <c r="D928" s="638"/>
      <c r="E928" s="638"/>
      <c r="F928" s="638"/>
    </row>
    <row r="929" spans="1:6" ht="15" customHeight="1">
      <c r="A929" s="638"/>
      <c r="B929" s="638"/>
      <c r="C929" s="638"/>
      <c r="D929" s="638"/>
      <c r="E929" s="638"/>
      <c r="F929" s="638"/>
    </row>
    <row r="930" spans="1:6" ht="15" customHeight="1">
      <c r="A930" s="638"/>
      <c r="B930" s="638"/>
      <c r="C930" s="638"/>
      <c r="D930" s="638"/>
      <c r="E930" s="638"/>
      <c r="F930" s="638"/>
    </row>
    <row r="931" spans="1:6" ht="15" customHeight="1">
      <c r="A931" s="638"/>
      <c r="B931" s="638"/>
      <c r="C931" s="638"/>
      <c r="D931" s="638"/>
      <c r="E931" s="638"/>
      <c r="F931" s="638"/>
    </row>
    <row r="932" spans="1:6" ht="15" customHeight="1">
      <c r="A932" s="638"/>
      <c r="B932" s="638"/>
      <c r="C932" s="638"/>
      <c r="D932" s="638"/>
      <c r="E932" s="638"/>
      <c r="F932" s="638"/>
    </row>
    <row r="933" spans="1:6" ht="15" customHeight="1">
      <c r="A933" s="638"/>
      <c r="B933" s="638"/>
      <c r="C933" s="638"/>
      <c r="D933" s="638"/>
      <c r="E933" s="638"/>
      <c r="F933" s="638"/>
    </row>
    <row r="934" spans="1:6" ht="15" customHeight="1">
      <c r="A934" s="638"/>
      <c r="B934" s="638"/>
      <c r="C934" s="638"/>
      <c r="D934" s="638"/>
      <c r="E934" s="638"/>
      <c r="F934" s="638"/>
    </row>
    <row r="935" spans="1:6" ht="15" customHeight="1">
      <c r="A935" s="638"/>
      <c r="B935" s="638"/>
      <c r="C935" s="638"/>
      <c r="D935" s="638"/>
      <c r="E935" s="638"/>
      <c r="F935" s="638"/>
    </row>
    <row r="936" spans="1:6" ht="15" customHeight="1">
      <c r="A936" s="638"/>
      <c r="B936" s="638"/>
      <c r="C936" s="638"/>
      <c r="D936" s="638"/>
      <c r="E936" s="638"/>
      <c r="F936" s="638"/>
    </row>
    <row r="937" spans="1:6" ht="15" customHeight="1">
      <c r="A937" s="638"/>
      <c r="B937" s="638"/>
      <c r="C937" s="638"/>
      <c r="D937" s="638"/>
      <c r="E937" s="638"/>
      <c r="F937" s="638"/>
    </row>
    <row r="938" spans="1:6" ht="15" customHeight="1">
      <c r="A938" s="638"/>
      <c r="B938" s="638"/>
      <c r="C938" s="638"/>
      <c r="D938" s="638"/>
      <c r="E938" s="638"/>
      <c r="F938" s="638"/>
    </row>
    <row r="939" spans="1:6" ht="15" customHeight="1">
      <c r="A939" s="638"/>
      <c r="B939" s="638"/>
      <c r="C939" s="638"/>
      <c r="D939" s="638"/>
      <c r="E939" s="638"/>
      <c r="F939" s="638"/>
    </row>
    <row r="940" spans="1:6" ht="15" customHeight="1">
      <c r="A940" s="638"/>
      <c r="B940" s="638"/>
      <c r="C940" s="638"/>
      <c r="D940" s="638"/>
      <c r="E940" s="638"/>
      <c r="F940" s="638"/>
    </row>
    <row r="941" spans="1:6" ht="15" customHeight="1">
      <c r="A941" s="638"/>
      <c r="B941" s="638"/>
      <c r="C941" s="638"/>
      <c r="D941" s="638"/>
      <c r="E941" s="638"/>
      <c r="F941" s="638"/>
    </row>
    <row r="942" spans="1:6" ht="15" customHeight="1">
      <c r="A942" s="638"/>
      <c r="B942" s="638"/>
      <c r="C942" s="638"/>
      <c r="D942" s="638"/>
      <c r="E942" s="638"/>
      <c r="F942" s="638"/>
    </row>
    <row r="943" spans="1:6" ht="15" customHeight="1">
      <c r="A943" s="638"/>
      <c r="B943" s="638"/>
      <c r="C943" s="638"/>
      <c r="D943" s="638"/>
      <c r="E943" s="638"/>
      <c r="F943" s="638"/>
    </row>
    <row r="944" spans="1:6" ht="15" customHeight="1">
      <c r="A944" s="638"/>
      <c r="B944" s="638"/>
      <c r="C944" s="638"/>
      <c r="D944" s="638"/>
      <c r="E944" s="638"/>
      <c r="F944" s="638"/>
    </row>
    <row r="945" spans="1:6" ht="15" customHeight="1">
      <c r="A945" s="638"/>
      <c r="B945" s="638"/>
      <c r="C945" s="638"/>
      <c r="D945" s="638"/>
      <c r="E945" s="638"/>
      <c r="F945" s="638"/>
    </row>
    <row r="946" spans="1:6" ht="15" customHeight="1">
      <c r="A946" s="638"/>
      <c r="B946" s="638"/>
      <c r="C946" s="638"/>
      <c r="D946" s="638"/>
      <c r="E946" s="638"/>
      <c r="F946" s="638"/>
    </row>
    <row r="947" spans="1:6" ht="15" customHeight="1">
      <c r="A947" s="638"/>
      <c r="B947" s="638"/>
      <c r="C947" s="638"/>
      <c r="D947" s="638"/>
      <c r="E947" s="638"/>
      <c r="F947" s="638"/>
    </row>
    <row r="948" spans="1:6" ht="15" customHeight="1">
      <c r="A948" s="638"/>
      <c r="B948" s="638"/>
      <c r="C948" s="638"/>
      <c r="D948" s="638"/>
      <c r="E948" s="638"/>
      <c r="F948" s="638"/>
    </row>
    <row r="949" spans="1:6" ht="15" customHeight="1">
      <c r="A949" s="638"/>
      <c r="B949" s="638"/>
      <c r="C949" s="638"/>
      <c r="D949" s="638"/>
      <c r="E949" s="638"/>
      <c r="F949" s="638"/>
    </row>
    <row r="950" spans="1:6" ht="15" customHeight="1">
      <c r="A950" s="638"/>
      <c r="B950" s="638"/>
      <c r="C950" s="638"/>
      <c r="D950" s="638"/>
      <c r="E950" s="638"/>
      <c r="F950" s="638"/>
    </row>
    <row r="951" spans="1:6" ht="15" customHeight="1">
      <c r="A951" s="638"/>
      <c r="B951" s="638"/>
      <c r="C951" s="638"/>
      <c r="D951" s="638"/>
      <c r="E951" s="638"/>
      <c r="F951" s="638"/>
    </row>
    <row r="952" spans="1:6" ht="15" customHeight="1">
      <c r="A952" s="638"/>
      <c r="B952" s="638"/>
      <c r="C952" s="638"/>
      <c r="D952" s="638"/>
      <c r="E952" s="638"/>
      <c r="F952" s="638"/>
    </row>
    <row r="953" spans="1:6" ht="15" customHeight="1">
      <c r="A953" s="638"/>
      <c r="B953" s="638"/>
      <c r="C953" s="638"/>
      <c r="D953" s="638"/>
      <c r="E953" s="638"/>
      <c r="F953" s="638"/>
    </row>
    <row r="954" spans="1:6" ht="15" customHeight="1">
      <c r="A954" s="638"/>
      <c r="B954" s="638"/>
      <c r="C954" s="638"/>
      <c r="D954" s="638"/>
      <c r="E954" s="638"/>
      <c r="F954" s="638"/>
    </row>
    <row r="955" spans="1:6" ht="15" customHeight="1">
      <c r="A955" s="638"/>
      <c r="B955" s="638"/>
      <c r="C955" s="638"/>
      <c r="D955" s="638"/>
      <c r="E955" s="638"/>
      <c r="F955" s="638"/>
    </row>
    <row r="956" spans="1:6" ht="15" customHeight="1">
      <c r="A956" s="638"/>
      <c r="B956" s="638"/>
      <c r="C956" s="638"/>
      <c r="D956" s="638"/>
      <c r="E956" s="638"/>
      <c r="F956" s="638"/>
    </row>
    <row r="957" spans="1:6" ht="15" customHeight="1">
      <c r="A957" s="638"/>
      <c r="B957" s="638"/>
      <c r="C957" s="638"/>
      <c r="D957" s="638"/>
      <c r="E957" s="638"/>
      <c r="F957" s="638"/>
    </row>
    <row r="958" spans="1:6" ht="15" customHeight="1">
      <c r="A958" s="638"/>
      <c r="B958" s="638"/>
      <c r="C958" s="638"/>
      <c r="D958" s="638"/>
      <c r="E958" s="638"/>
      <c r="F958" s="638"/>
    </row>
    <row r="959" spans="1:6" ht="15" customHeight="1">
      <c r="A959" s="638"/>
      <c r="B959" s="638"/>
      <c r="C959" s="638"/>
      <c r="D959" s="638"/>
      <c r="E959" s="638"/>
      <c r="F959" s="638"/>
    </row>
    <row r="960" spans="1:6" ht="15" customHeight="1">
      <c r="A960" s="638"/>
      <c r="B960" s="638"/>
      <c r="C960" s="638"/>
      <c r="D960" s="638"/>
      <c r="E960" s="638"/>
      <c r="F960" s="638"/>
    </row>
    <row r="961" spans="1:6" ht="15" customHeight="1">
      <c r="A961" s="638"/>
      <c r="B961" s="638"/>
      <c r="C961" s="638"/>
      <c r="D961" s="638"/>
      <c r="E961" s="638"/>
      <c r="F961" s="638"/>
    </row>
    <row r="962" spans="1:6" ht="15" customHeight="1">
      <c r="A962" s="638"/>
      <c r="B962" s="638"/>
      <c r="C962" s="638"/>
      <c r="D962" s="638"/>
      <c r="E962" s="638"/>
      <c r="F962" s="638"/>
    </row>
    <row r="963" spans="1:6" ht="15" customHeight="1">
      <c r="A963" s="638"/>
      <c r="B963" s="638"/>
      <c r="C963" s="638"/>
      <c r="D963" s="638"/>
      <c r="E963" s="638"/>
      <c r="F963" s="638"/>
    </row>
    <row r="964" spans="1:6" ht="15" customHeight="1">
      <c r="A964" s="638"/>
      <c r="B964" s="638"/>
      <c r="C964" s="638"/>
      <c r="D964" s="638"/>
      <c r="E964" s="638"/>
      <c r="F964" s="638"/>
    </row>
    <row r="965" spans="1:6" ht="15" customHeight="1">
      <c r="A965" s="638"/>
      <c r="B965" s="638"/>
      <c r="C965" s="638"/>
      <c r="D965" s="638"/>
      <c r="E965" s="638"/>
      <c r="F965" s="638"/>
    </row>
    <row r="966" spans="1:6" ht="15" customHeight="1">
      <c r="A966" s="638"/>
      <c r="B966" s="638"/>
      <c r="C966" s="638"/>
      <c r="D966" s="638"/>
      <c r="E966" s="638"/>
      <c r="F966" s="638"/>
    </row>
    <row r="967" spans="1:6" ht="15" customHeight="1">
      <c r="A967" s="638"/>
      <c r="B967" s="638"/>
      <c r="C967" s="638"/>
      <c r="D967" s="638"/>
      <c r="E967" s="638"/>
      <c r="F967" s="638"/>
    </row>
    <row r="968" spans="1:6" ht="15" customHeight="1">
      <c r="A968" s="638"/>
      <c r="B968" s="638"/>
      <c r="C968" s="638"/>
      <c r="D968" s="638"/>
      <c r="E968" s="638"/>
      <c r="F968" s="638"/>
    </row>
    <row r="969" spans="1:6" ht="15" customHeight="1">
      <c r="A969" s="638"/>
      <c r="B969" s="638"/>
      <c r="C969" s="638"/>
      <c r="D969" s="638"/>
      <c r="E969" s="638"/>
      <c r="F969" s="638"/>
    </row>
    <row r="970" spans="1:6" ht="15" customHeight="1">
      <c r="A970" s="638"/>
      <c r="B970" s="638"/>
      <c r="C970" s="638"/>
      <c r="D970" s="638"/>
      <c r="E970" s="638"/>
      <c r="F970" s="638"/>
    </row>
    <row r="971" spans="1:6" ht="15" customHeight="1">
      <c r="A971" s="638"/>
      <c r="B971" s="638"/>
      <c r="C971" s="638"/>
      <c r="D971" s="638"/>
      <c r="E971" s="638"/>
      <c r="F971" s="638"/>
    </row>
    <row r="972" spans="1:6" ht="15" customHeight="1">
      <c r="A972" s="638"/>
      <c r="B972" s="638"/>
      <c r="C972" s="638"/>
      <c r="D972" s="638"/>
      <c r="E972" s="638"/>
      <c r="F972" s="638"/>
    </row>
    <row r="973" spans="1:6" ht="15" customHeight="1">
      <c r="A973" s="638"/>
      <c r="B973" s="638"/>
      <c r="C973" s="638"/>
      <c r="D973" s="638"/>
      <c r="E973" s="638"/>
      <c r="F973" s="638"/>
    </row>
    <row r="974" spans="1:6" ht="15" customHeight="1">
      <c r="A974" s="638"/>
      <c r="B974" s="638"/>
      <c r="C974" s="638"/>
      <c r="D974" s="638"/>
      <c r="E974" s="638"/>
      <c r="F974" s="638"/>
    </row>
    <row r="975" spans="1:6" ht="15" customHeight="1">
      <c r="A975" s="638"/>
      <c r="B975" s="638"/>
      <c r="C975" s="638"/>
      <c r="D975" s="638"/>
      <c r="E975" s="638"/>
      <c r="F975" s="638"/>
    </row>
    <row r="976" spans="1:6" ht="15" customHeight="1">
      <c r="A976" s="638"/>
      <c r="B976" s="638"/>
      <c r="C976" s="638"/>
      <c r="D976" s="638"/>
      <c r="E976" s="638"/>
      <c r="F976" s="638"/>
    </row>
    <row r="977" spans="1:6" ht="15" customHeight="1">
      <c r="A977" s="638"/>
      <c r="B977" s="638"/>
      <c r="C977" s="638"/>
      <c r="D977" s="638"/>
      <c r="E977" s="638"/>
      <c r="F977" s="638"/>
    </row>
    <row r="978" spans="1:6" ht="15" customHeight="1">
      <c r="A978" s="638"/>
      <c r="B978" s="638"/>
      <c r="C978" s="638"/>
      <c r="D978" s="638"/>
      <c r="E978" s="638"/>
      <c r="F978" s="638"/>
    </row>
    <row r="979" spans="1:6" ht="15" customHeight="1">
      <c r="A979" s="638"/>
      <c r="B979" s="638"/>
      <c r="C979" s="638"/>
      <c r="D979" s="638"/>
      <c r="E979" s="638"/>
      <c r="F979" s="638"/>
    </row>
    <row r="980" spans="1:6" ht="15" customHeight="1">
      <c r="A980" s="638"/>
      <c r="B980" s="638"/>
      <c r="C980" s="638"/>
      <c r="D980" s="638"/>
      <c r="E980" s="638"/>
      <c r="F980" s="638"/>
    </row>
    <row r="981" spans="1:6" ht="15" customHeight="1">
      <c r="A981" s="638"/>
      <c r="B981" s="638"/>
      <c r="C981" s="638"/>
      <c r="D981" s="638"/>
      <c r="E981" s="638"/>
      <c r="F981" s="638"/>
    </row>
    <row r="982" spans="1:6" ht="15" customHeight="1">
      <c r="A982" s="638"/>
      <c r="B982" s="638"/>
      <c r="C982" s="638"/>
      <c r="D982" s="638"/>
      <c r="E982" s="638"/>
      <c r="F982" s="638"/>
    </row>
    <row r="983" spans="1:6" ht="15" customHeight="1">
      <c r="A983" s="638"/>
      <c r="B983" s="638"/>
      <c r="C983" s="638"/>
      <c r="D983" s="638"/>
      <c r="E983" s="638"/>
      <c r="F983" s="638"/>
    </row>
    <row r="984" spans="1:6" ht="15" customHeight="1">
      <c r="A984" s="638"/>
      <c r="B984" s="638"/>
      <c r="C984" s="638"/>
      <c r="D984" s="638"/>
      <c r="E984" s="638"/>
      <c r="F984" s="638"/>
    </row>
    <row r="985" spans="1:6" ht="15" customHeight="1">
      <c r="A985" s="638"/>
      <c r="B985" s="638"/>
      <c r="C985" s="638"/>
      <c r="D985" s="638"/>
      <c r="E985" s="638"/>
      <c r="F985" s="638"/>
    </row>
    <row r="986" spans="1:6" ht="15" customHeight="1">
      <c r="A986" s="638"/>
      <c r="B986" s="638"/>
      <c r="C986" s="638"/>
      <c r="D986" s="638"/>
      <c r="E986" s="638"/>
      <c r="F986" s="638"/>
    </row>
    <row r="987" spans="1:6" ht="15" customHeight="1">
      <c r="A987" s="638"/>
      <c r="B987" s="638"/>
      <c r="C987" s="638"/>
      <c r="D987" s="638"/>
      <c r="E987" s="638"/>
      <c r="F987" s="638"/>
    </row>
    <row r="988" spans="1:6" ht="15" customHeight="1">
      <c r="A988" s="638"/>
      <c r="B988" s="638"/>
      <c r="C988" s="638"/>
      <c r="D988" s="638"/>
      <c r="E988" s="638"/>
      <c r="F988" s="638"/>
    </row>
    <row r="989" spans="1:6" ht="15" customHeight="1">
      <c r="A989" s="638"/>
      <c r="B989" s="638"/>
      <c r="C989" s="638"/>
      <c r="D989" s="638"/>
      <c r="E989" s="638"/>
      <c r="F989" s="638"/>
    </row>
    <row r="990" spans="1:6" ht="15" customHeight="1">
      <c r="A990" s="638"/>
      <c r="B990" s="638"/>
      <c r="C990" s="638"/>
      <c r="D990" s="638"/>
      <c r="E990" s="638"/>
      <c r="F990" s="638"/>
    </row>
    <row r="991" spans="1:6" ht="15" customHeight="1">
      <c r="A991" s="638"/>
      <c r="B991" s="638"/>
      <c r="C991" s="638"/>
      <c r="D991" s="638"/>
      <c r="E991" s="638"/>
      <c r="F991" s="638"/>
    </row>
    <row r="992" spans="1:6" ht="15" customHeight="1">
      <c r="A992" s="638"/>
      <c r="B992" s="638"/>
      <c r="C992" s="638"/>
      <c r="D992" s="638"/>
      <c r="E992" s="638"/>
      <c r="F992" s="638"/>
    </row>
    <row r="993" spans="1:6" ht="15" customHeight="1">
      <c r="A993" s="638"/>
      <c r="B993" s="638"/>
      <c r="C993" s="638"/>
      <c r="D993" s="638"/>
      <c r="E993" s="638"/>
      <c r="F993" s="638"/>
    </row>
    <row r="994" spans="1:6" ht="15" customHeight="1">
      <c r="A994" s="638"/>
      <c r="B994" s="638"/>
      <c r="C994" s="638"/>
      <c r="D994" s="638"/>
      <c r="E994" s="638"/>
      <c r="F994" s="638"/>
    </row>
    <row r="995" spans="1:6" ht="15" customHeight="1">
      <c r="A995" s="638"/>
      <c r="B995" s="638"/>
      <c r="C995" s="638"/>
      <c r="D995" s="638"/>
      <c r="E995" s="638"/>
      <c r="F995" s="638"/>
    </row>
    <row r="996" spans="1:6" ht="15" customHeight="1">
      <c r="A996" s="638"/>
      <c r="B996" s="638"/>
      <c r="C996" s="638"/>
      <c r="D996" s="638"/>
      <c r="E996" s="638"/>
      <c r="F996" s="638"/>
    </row>
    <row r="997" spans="1:6" ht="15" customHeight="1">
      <c r="A997" s="638"/>
      <c r="B997" s="638"/>
      <c r="C997" s="638"/>
      <c r="D997" s="638"/>
      <c r="E997" s="638"/>
      <c r="F997" s="638"/>
    </row>
    <row r="998" spans="1:6" ht="15" customHeight="1">
      <c r="A998" s="638"/>
      <c r="B998" s="638"/>
      <c r="C998" s="638"/>
      <c r="D998" s="638"/>
      <c r="E998" s="638"/>
      <c r="F998" s="638"/>
    </row>
    <row r="999" spans="1:6" ht="15" customHeight="1">
      <c r="A999" s="638"/>
      <c r="B999" s="638"/>
      <c r="C999" s="638"/>
      <c r="D999" s="638"/>
      <c r="E999" s="638"/>
      <c r="F999" s="638"/>
    </row>
    <row r="1000" spans="1:6" ht="15" customHeight="1">
      <c r="A1000" s="638"/>
      <c r="B1000" s="638"/>
      <c r="C1000" s="638"/>
      <c r="D1000" s="638"/>
      <c r="E1000" s="638"/>
      <c r="F1000" s="638"/>
    </row>
    <row r="1001" spans="1:6" ht="15" customHeight="1">
      <c r="A1001" s="638"/>
      <c r="B1001" s="638"/>
      <c r="C1001" s="638"/>
      <c r="D1001" s="638"/>
      <c r="E1001" s="638"/>
      <c r="F1001" s="638"/>
    </row>
    <row r="1002" spans="1:6" ht="15" customHeight="1">
      <c r="A1002" s="638"/>
      <c r="B1002" s="638"/>
      <c r="C1002" s="638"/>
      <c r="D1002" s="638"/>
      <c r="E1002" s="638"/>
      <c r="F1002" s="638"/>
    </row>
  </sheetData>
  <conditionalFormatting sqref="C16:E16">
    <cfRule type="containsBlanks" dxfId="510" priority="1">
      <formula>LEN(TRIM(C16))=0</formula>
    </cfRule>
  </conditionalFormatting>
  <conditionalFormatting sqref="C94:E99">
    <cfRule type="containsBlanks" dxfId="509" priority="24">
      <formula>LEN(TRIM(C94))=0</formula>
    </cfRule>
  </conditionalFormatting>
  <conditionalFormatting sqref="C100:E108">
    <cfRule type="containsBlanks" dxfId="508" priority="12">
      <formula>LEN(TRIM(C100))=0</formula>
    </cfRule>
  </conditionalFormatting>
  <conditionalFormatting sqref="C3:F3 C17:E93">
    <cfRule type="containsBlanks" dxfId="3" priority="14">
      <formula>LEN(TRIM(C3))=0</formula>
    </cfRule>
  </conditionalFormatting>
  <conditionalFormatting sqref="C3:F3">
    <cfRule type="containsBlanks" dxfId="2" priority="9">
      <formula>LEN(TRIM(C3))=0</formula>
    </cfRule>
  </conditionalFormatting>
  <conditionalFormatting sqref="C4:F4">
    <cfRule type="containsBlanks" dxfId="1" priority="4">
      <formula>LEN(TRIM(C4))=0</formula>
    </cfRule>
  </conditionalFormatting>
  <conditionalFormatting sqref="C5:F8 C10:F15">
    <cfRule type="containsBlanks" dxfId="507" priority="6">
      <formula>LEN(TRIM(C5))=0</formula>
    </cfRule>
  </conditionalFormatting>
  <conditionalFormatting sqref="C9:F9">
    <cfRule type="containsBlanks" dxfId="506" priority="2">
      <formula>LEN(TRIM(C9))=0</formula>
    </cfRule>
  </conditionalFormatting>
  <conditionalFormatting sqref="C17:F17">
    <cfRule type="containsBlanks" dxfId="505" priority="8">
      <formula>LEN(TRIM(C17))=0</formula>
    </cfRule>
  </conditionalFormatting>
  <conditionalFormatting sqref="C98:F98">
    <cfRule type="containsBlanks" dxfId="504" priority="23" stopIfTrue="1">
      <formula>LEN(TRIM(C98))=0</formula>
    </cfRule>
  </conditionalFormatting>
  <conditionalFormatting sqref="C110:F110">
    <cfRule type="containsBlanks" dxfId="503" priority="10">
      <formula>LEN(TRIM(C110))=0</formula>
    </cfRule>
  </conditionalFormatting>
  <conditionalFormatting sqref="F16:F108">
    <cfRule type="containsBlanks" dxfId="502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D104" sqref="D104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17" customWidth="1"/>
    <col min="25" max="26" width="14.3984375" style="317" customWidth="1"/>
    <col min="27" max="16384" width="14.3984375" style="317"/>
  </cols>
  <sheetData>
    <row r="1" spans="1:13" ht="17.25" customHeight="1">
      <c r="A1" s="633" t="s">
        <v>555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34" t="s">
        <v>440</v>
      </c>
      <c r="B2" s="635"/>
      <c r="C2" s="636" t="s">
        <v>556</v>
      </c>
      <c r="D2" s="636" t="s">
        <v>557</v>
      </c>
      <c r="E2" s="636" t="s">
        <v>558</v>
      </c>
      <c r="F2" s="636" t="s">
        <v>559</v>
      </c>
      <c r="G2" s="636" t="s">
        <v>560</v>
      </c>
      <c r="H2" s="636" t="s">
        <v>561</v>
      </c>
      <c r="I2" s="636" t="s">
        <v>562</v>
      </c>
      <c r="J2" s="636" t="s">
        <v>563</v>
      </c>
      <c r="K2" s="636" t="s">
        <v>564</v>
      </c>
      <c r="L2" s="636" t="s">
        <v>565</v>
      </c>
      <c r="M2" s="636" t="s">
        <v>566</v>
      </c>
    </row>
    <row r="3" spans="1:1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39"/>
      <c r="B4" s="637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</row>
    <row r="5" spans="1:13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</row>
    <row r="6" spans="1:13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</row>
    <row r="7" spans="1:13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</row>
    <row r="10" spans="1:13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</row>
    <row r="11" spans="1:13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</row>
    <row r="12" spans="1:13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</row>
    <row r="13" spans="1:13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</row>
    <row r="14" spans="1:13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7"/>
      <c r="B20" s="638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7"/>
      <c r="B30" s="637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40"/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</row>
    <row r="38" spans="1:13" s="6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</row>
    <row r="46" spans="1:13" s="6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</row>
    <row r="55" spans="1:13" s="6" customFormat="1" ht="15" customHeight="1">
      <c r="A55" s="2" t="s">
        <v>497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37"/>
      <c r="B56" s="637" t="s">
        <v>498</v>
      </c>
      <c r="C56" s="642"/>
      <c r="D56" s="642"/>
      <c r="E56" s="642"/>
      <c r="F56" s="641"/>
      <c r="G56" s="641"/>
      <c r="H56" s="641"/>
      <c r="I56" s="641"/>
      <c r="J56" s="641"/>
      <c r="K56" s="641"/>
      <c r="L56" s="641"/>
      <c r="M56" s="641"/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</row>
    <row r="61" spans="1:13" s="6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</row>
    <row r="69" spans="1:13" s="6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</row>
    <row r="79" spans="1:13" s="6" customFormat="1" ht="15" customHeight="1">
      <c r="A79" s="2" t="s">
        <v>521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37"/>
      <c r="B80" s="637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</row>
    <row r="87" spans="1:13" s="6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</row>
    <row r="92" spans="1:13" s="6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</row>
    <row r="98" spans="1:13" s="6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</row>
    <row r="106" spans="1:13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</row>
    <row r="107" spans="1:13" ht="1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</row>
    <row r="108" spans="1:13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</row>
    <row r="109" spans="1:13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  <row r="112" spans="1:13" ht="15" customHeight="1">
      <c r="A112" s="637"/>
      <c r="B112" s="637"/>
      <c r="C112" s="638"/>
      <c r="D112" s="638"/>
      <c r="E112" s="638"/>
      <c r="F112" s="638"/>
      <c r="G112" s="638"/>
      <c r="H112" s="638"/>
      <c r="I112" s="638"/>
      <c r="J112" s="638"/>
      <c r="K112" s="638"/>
      <c r="L112" s="638"/>
      <c r="M112" s="638"/>
    </row>
    <row r="113" spans="1:13" ht="15" customHeight="1">
      <c r="A113" s="637"/>
      <c r="B113" s="637"/>
      <c r="C113" s="638"/>
      <c r="D113" s="638"/>
      <c r="E113" s="638"/>
      <c r="F113" s="638"/>
      <c r="G113" s="638"/>
      <c r="H113" s="638"/>
      <c r="I113" s="638"/>
      <c r="J113" s="638"/>
      <c r="K113" s="638"/>
      <c r="L113" s="638"/>
      <c r="M113" s="638"/>
    </row>
    <row r="114" spans="1:13" ht="15" customHeight="1">
      <c r="A114" s="637"/>
      <c r="B114" s="637"/>
      <c r="C114" s="638"/>
      <c r="D114" s="638"/>
      <c r="E114" s="638"/>
      <c r="F114" s="638"/>
      <c r="G114" s="638"/>
      <c r="H114" s="638"/>
      <c r="I114" s="638"/>
      <c r="J114" s="638"/>
      <c r="K114" s="638"/>
      <c r="L114" s="638"/>
      <c r="M114" s="638"/>
    </row>
    <row r="115" spans="1:13" ht="15" customHeight="1">
      <c r="A115" s="637"/>
      <c r="B115" s="637"/>
      <c r="C115" s="638"/>
      <c r="D115" s="638"/>
      <c r="E115" s="638"/>
      <c r="F115" s="638"/>
      <c r="G115" s="638"/>
      <c r="H115" s="638"/>
      <c r="I115" s="638"/>
      <c r="J115" s="638"/>
      <c r="K115" s="638"/>
      <c r="L115" s="638"/>
      <c r="M115" s="638"/>
    </row>
    <row r="116" spans="1:13" ht="15" customHeight="1">
      <c r="A116" s="637"/>
      <c r="B116" s="637"/>
      <c r="C116" s="638"/>
      <c r="D116" s="638"/>
      <c r="E116" s="638"/>
      <c r="F116" s="638"/>
      <c r="G116" s="638"/>
      <c r="H116" s="638"/>
      <c r="I116" s="638"/>
      <c r="J116" s="638"/>
      <c r="K116" s="638"/>
      <c r="L116" s="638"/>
      <c r="M116" s="638"/>
    </row>
    <row r="117" spans="1:13" ht="15" customHeight="1">
      <c r="A117" s="637"/>
      <c r="B117" s="637"/>
      <c r="C117" s="638"/>
      <c r="D117" s="638"/>
      <c r="E117" s="638"/>
      <c r="F117" s="638"/>
      <c r="G117" s="638"/>
      <c r="H117" s="638"/>
      <c r="I117" s="638"/>
      <c r="J117" s="638"/>
      <c r="K117" s="638"/>
      <c r="L117" s="638"/>
      <c r="M117" s="638"/>
    </row>
    <row r="118" spans="1:13" ht="15" customHeight="1">
      <c r="A118" s="637"/>
      <c r="B118" s="637"/>
      <c r="C118" s="638"/>
      <c r="D118" s="638"/>
      <c r="E118" s="638"/>
      <c r="F118" s="638"/>
      <c r="G118" s="638"/>
      <c r="H118" s="638"/>
      <c r="I118" s="638"/>
      <c r="J118" s="638"/>
      <c r="K118" s="638"/>
      <c r="L118" s="638"/>
      <c r="M118" s="638"/>
    </row>
    <row r="119" spans="1:13" ht="15" customHeight="1">
      <c r="A119" s="637"/>
      <c r="B119" s="637"/>
      <c r="C119" s="638"/>
      <c r="D119" s="638"/>
      <c r="E119" s="638"/>
      <c r="F119" s="638"/>
      <c r="G119" s="638"/>
      <c r="H119" s="638"/>
      <c r="I119" s="638"/>
      <c r="J119" s="638"/>
      <c r="K119" s="638"/>
      <c r="L119" s="638"/>
      <c r="M119" s="638"/>
    </row>
    <row r="120" spans="1:13" ht="15" customHeight="1">
      <c r="A120" s="637"/>
      <c r="B120" s="637"/>
      <c r="C120" s="638"/>
      <c r="D120" s="638"/>
      <c r="E120" s="638"/>
      <c r="F120" s="638"/>
      <c r="G120" s="638"/>
      <c r="H120" s="638"/>
      <c r="I120" s="638"/>
      <c r="J120" s="638"/>
      <c r="K120" s="638"/>
      <c r="L120" s="638"/>
      <c r="M120" s="638"/>
    </row>
    <row r="121" spans="1:13" ht="15" customHeight="1">
      <c r="A121" s="637"/>
      <c r="B121" s="637"/>
      <c r="C121" s="638"/>
      <c r="D121" s="638"/>
      <c r="E121" s="638"/>
      <c r="F121" s="638"/>
      <c r="G121" s="638"/>
      <c r="H121" s="638"/>
      <c r="I121" s="638"/>
      <c r="J121" s="638"/>
      <c r="K121" s="638"/>
      <c r="L121" s="638"/>
      <c r="M121" s="638"/>
    </row>
    <row r="122" spans="1:13" ht="15" customHeight="1">
      <c r="A122" s="637"/>
      <c r="B122" s="637"/>
      <c r="C122" s="638"/>
      <c r="D122" s="638"/>
      <c r="E122" s="638"/>
      <c r="F122" s="638"/>
      <c r="G122" s="638"/>
      <c r="H122" s="638"/>
      <c r="I122" s="638"/>
      <c r="J122" s="638"/>
      <c r="K122" s="638"/>
      <c r="L122" s="638"/>
      <c r="M122" s="638"/>
    </row>
    <row r="123" spans="1:13" ht="15" customHeight="1">
      <c r="A123" s="637"/>
      <c r="B123" s="637"/>
      <c r="C123" s="638"/>
      <c r="D123" s="638"/>
      <c r="E123" s="638"/>
      <c r="F123" s="638"/>
      <c r="G123" s="638"/>
      <c r="H123" s="638"/>
      <c r="I123" s="638"/>
      <c r="J123" s="638"/>
      <c r="K123" s="638"/>
      <c r="L123" s="638"/>
      <c r="M123" s="638"/>
    </row>
    <row r="124" spans="1:13" ht="15" customHeight="1">
      <c r="A124" s="637"/>
      <c r="B124" s="637"/>
      <c r="C124" s="638"/>
      <c r="D124" s="638"/>
      <c r="E124" s="638"/>
      <c r="F124" s="638"/>
      <c r="G124" s="638"/>
      <c r="H124" s="638"/>
      <c r="I124" s="638"/>
      <c r="J124" s="638"/>
      <c r="K124" s="638"/>
      <c r="L124" s="638"/>
      <c r="M124" s="638"/>
    </row>
    <row r="125" spans="1:13" ht="15" customHeight="1">
      <c r="A125" s="637"/>
      <c r="B125" s="637"/>
      <c r="C125" s="638"/>
      <c r="D125" s="638"/>
      <c r="E125" s="638"/>
      <c r="F125" s="638"/>
      <c r="G125" s="638"/>
      <c r="H125" s="638"/>
      <c r="I125" s="638"/>
      <c r="J125" s="638"/>
      <c r="K125" s="638"/>
      <c r="L125" s="638"/>
      <c r="M125" s="638"/>
    </row>
    <row r="126" spans="1:13" ht="15" customHeight="1">
      <c r="A126" s="637"/>
      <c r="B126" s="637"/>
      <c r="C126" s="638"/>
      <c r="D126" s="638"/>
      <c r="E126" s="638"/>
      <c r="F126" s="638"/>
      <c r="G126" s="638"/>
      <c r="H126" s="638"/>
      <c r="I126" s="638"/>
      <c r="J126" s="638"/>
      <c r="K126" s="638"/>
      <c r="L126" s="638"/>
      <c r="M126" s="638"/>
    </row>
    <row r="127" spans="1:13" ht="15" customHeight="1">
      <c r="A127" s="637"/>
      <c r="B127" s="637"/>
      <c r="C127" s="638"/>
      <c r="D127" s="638"/>
      <c r="E127" s="638"/>
      <c r="F127" s="638"/>
      <c r="G127" s="638"/>
      <c r="H127" s="638"/>
      <c r="I127" s="638"/>
      <c r="J127" s="638"/>
      <c r="K127" s="638"/>
      <c r="L127" s="638"/>
      <c r="M127" s="638"/>
    </row>
    <row r="128" spans="1:13" ht="15" customHeight="1">
      <c r="A128" s="637"/>
      <c r="B128" s="637"/>
      <c r="C128" s="638"/>
      <c r="D128" s="638"/>
      <c r="E128" s="638"/>
      <c r="F128" s="638"/>
      <c r="G128" s="638"/>
      <c r="H128" s="638"/>
      <c r="I128" s="638"/>
      <c r="J128" s="638"/>
      <c r="K128" s="638"/>
      <c r="L128" s="638"/>
      <c r="M128" s="638"/>
    </row>
    <row r="129" spans="1:13" ht="15" customHeight="1">
      <c r="A129" s="637"/>
      <c r="B129" s="637"/>
      <c r="C129" s="638"/>
      <c r="D129" s="638"/>
      <c r="E129" s="638"/>
      <c r="F129" s="638"/>
      <c r="G129" s="638"/>
      <c r="H129" s="638"/>
      <c r="I129" s="638"/>
      <c r="J129" s="638"/>
      <c r="K129" s="638"/>
      <c r="L129" s="638"/>
      <c r="M129" s="638"/>
    </row>
    <row r="130" spans="1:13" ht="15" customHeight="1">
      <c r="A130" s="637"/>
      <c r="B130" s="637"/>
      <c r="C130" s="638"/>
      <c r="D130" s="638"/>
      <c r="E130" s="638"/>
      <c r="F130" s="638"/>
      <c r="G130" s="638"/>
      <c r="H130" s="638"/>
      <c r="I130" s="638"/>
      <c r="J130" s="638"/>
      <c r="K130" s="638"/>
      <c r="L130" s="638"/>
      <c r="M130" s="638"/>
    </row>
    <row r="131" spans="1:13" ht="15" customHeight="1">
      <c r="A131" s="637"/>
      <c r="B131" s="637"/>
      <c r="C131" s="638"/>
      <c r="D131" s="638"/>
      <c r="E131" s="638"/>
      <c r="F131" s="638"/>
      <c r="G131" s="638"/>
      <c r="H131" s="638"/>
      <c r="I131" s="638"/>
      <c r="J131" s="638"/>
      <c r="K131" s="638"/>
      <c r="L131" s="638"/>
      <c r="M131" s="638"/>
    </row>
    <row r="132" spans="1:13" ht="15" customHeight="1">
      <c r="A132" s="637"/>
      <c r="B132" s="637"/>
      <c r="C132" s="638"/>
      <c r="D132" s="638"/>
      <c r="E132" s="638"/>
      <c r="F132" s="638"/>
      <c r="G132" s="638"/>
      <c r="H132" s="638"/>
      <c r="I132" s="638"/>
      <c r="J132" s="638"/>
      <c r="K132" s="638"/>
      <c r="L132" s="638"/>
      <c r="M132" s="638"/>
    </row>
    <row r="133" spans="1:13" ht="15" customHeight="1">
      <c r="A133" s="637"/>
      <c r="B133" s="637"/>
      <c r="C133" s="638"/>
      <c r="D133" s="638"/>
      <c r="E133" s="638"/>
      <c r="F133" s="638"/>
      <c r="G133" s="638"/>
      <c r="H133" s="638"/>
      <c r="I133" s="638"/>
      <c r="J133" s="638"/>
      <c r="K133" s="638"/>
      <c r="L133" s="638"/>
      <c r="M133" s="638"/>
    </row>
    <row r="134" spans="1:13" ht="15" customHeight="1">
      <c r="A134" s="637"/>
      <c r="B134" s="637"/>
      <c r="C134" s="638"/>
      <c r="D134" s="638"/>
      <c r="E134" s="638"/>
      <c r="F134" s="638"/>
      <c r="G134" s="638"/>
      <c r="H134" s="638"/>
      <c r="I134" s="638"/>
      <c r="J134" s="638"/>
      <c r="K134" s="638"/>
      <c r="L134" s="638"/>
      <c r="M134" s="638"/>
    </row>
    <row r="135" spans="1:13" ht="15" customHeight="1">
      <c r="A135" s="637"/>
      <c r="B135" s="637"/>
      <c r="C135" s="638"/>
      <c r="D135" s="638"/>
      <c r="E135" s="638"/>
      <c r="F135" s="638"/>
      <c r="G135" s="638"/>
      <c r="H135" s="638"/>
      <c r="I135" s="638"/>
      <c r="J135" s="638"/>
      <c r="K135" s="638"/>
      <c r="L135" s="638"/>
      <c r="M135" s="638"/>
    </row>
    <row r="136" spans="1:13" ht="15" customHeight="1">
      <c r="A136" s="637"/>
      <c r="B136" s="637"/>
      <c r="C136" s="638"/>
      <c r="D136" s="638"/>
      <c r="E136" s="638"/>
      <c r="F136" s="638"/>
      <c r="G136" s="638"/>
      <c r="H136" s="638"/>
      <c r="I136" s="638"/>
      <c r="J136" s="638"/>
      <c r="K136" s="638"/>
      <c r="L136" s="638"/>
      <c r="M136" s="638"/>
    </row>
    <row r="137" spans="1:13" ht="15" customHeight="1">
      <c r="A137" s="637"/>
      <c r="B137" s="637"/>
      <c r="C137" s="638"/>
      <c r="D137" s="638"/>
      <c r="E137" s="638"/>
      <c r="F137" s="638"/>
      <c r="G137" s="638"/>
      <c r="H137" s="638"/>
      <c r="I137" s="638"/>
      <c r="J137" s="638"/>
      <c r="K137" s="638"/>
      <c r="L137" s="638"/>
      <c r="M137" s="638"/>
    </row>
    <row r="138" spans="1:13" ht="15" customHeight="1">
      <c r="A138" s="637"/>
      <c r="B138" s="637"/>
      <c r="C138" s="638"/>
      <c r="D138" s="638"/>
      <c r="E138" s="638"/>
      <c r="F138" s="638"/>
      <c r="G138" s="638"/>
      <c r="H138" s="638"/>
      <c r="I138" s="638"/>
      <c r="J138" s="638"/>
      <c r="K138" s="638"/>
      <c r="L138" s="638"/>
      <c r="M138" s="638"/>
    </row>
    <row r="139" spans="1:13" ht="15" customHeight="1">
      <c r="A139" s="637"/>
      <c r="B139" s="637"/>
      <c r="C139" s="638"/>
      <c r="D139" s="638"/>
      <c r="E139" s="638"/>
      <c r="F139" s="638"/>
      <c r="G139" s="638"/>
      <c r="H139" s="638"/>
      <c r="I139" s="638"/>
      <c r="J139" s="638"/>
      <c r="K139" s="638"/>
      <c r="L139" s="638"/>
      <c r="M139" s="638"/>
    </row>
    <row r="140" spans="1:13" ht="15" customHeight="1">
      <c r="A140" s="637"/>
      <c r="B140" s="637"/>
      <c r="C140" s="638"/>
      <c r="D140" s="638"/>
      <c r="E140" s="638"/>
      <c r="F140" s="638"/>
      <c r="G140" s="638"/>
      <c r="H140" s="638"/>
      <c r="I140" s="638"/>
      <c r="J140" s="638"/>
      <c r="K140" s="638"/>
      <c r="L140" s="638"/>
      <c r="M140" s="638"/>
    </row>
    <row r="141" spans="1:13" ht="15" customHeight="1">
      <c r="A141" s="637"/>
      <c r="B141" s="637"/>
      <c r="C141" s="638"/>
      <c r="D141" s="638"/>
      <c r="E141" s="638"/>
      <c r="F141" s="638"/>
      <c r="G141" s="638"/>
      <c r="H141" s="638"/>
      <c r="I141" s="638"/>
      <c r="J141" s="638"/>
      <c r="K141" s="638"/>
      <c r="L141" s="638"/>
      <c r="M141" s="638"/>
    </row>
    <row r="142" spans="1:13" ht="15" customHeight="1">
      <c r="A142" s="637"/>
      <c r="B142" s="637"/>
      <c r="C142" s="638"/>
      <c r="D142" s="638"/>
      <c r="E142" s="638"/>
      <c r="F142" s="638"/>
      <c r="G142" s="638"/>
      <c r="H142" s="638"/>
      <c r="I142" s="638"/>
      <c r="J142" s="638"/>
      <c r="K142" s="638"/>
      <c r="L142" s="638"/>
      <c r="M142" s="638"/>
    </row>
    <row r="143" spans="1:13" ht="15" customHeight="1">
      <c r="A143" s="637"/>
      <c r="B143" s="637"/>
      <c r="C143" s="638"/>
      <c r="D143" s="638"/>
      <c r="E143" s="638"/>
      <c r="F143" s="638"/>
      <c r="G143" s="638"/>
      <c r="H143" s="638"/>
      <c r="I143" s="638"/>
      <c r="J143" s="638"/>
      <c r="K143" s="638"/>
      <c r="L143" s="638"/>
      <c r="M143" s="638"/>
    </row>
    <row r="144" spans="1:13" ht="15" customHeight="1">
      <c r="A144" s="637"/>
      <c r="B144" s="637"/>
      <c r="C144" s="638"/>
      <c r="D144" s="638"/>
      <c r="E144" s="638"/>
      <c r="F144" s="638"/>
      <c r="G144" s="638"/>
      <c r="H144" s="638"/>
      <c r="I144" s="638"/>
      <c r="J144" s="638"/>
      <c r="K144" s="638"/>
      <c r="L144" s="638"/>
      <c r="M144" s="638"/>
    </row>
    <row r="145" spans="1:13" ht="15" customHeight="1">
      <c r="A145" s="637"/>
      <c r="B145" s="637"/>
      <c r="C145" s="638"/>
      <c r="D145" s="638"/>
      <c r="E145" s="638"/>
      <c r="F145" s="638"/>
      <c r="G145" s="638"/>
      <c r="H145" s="638"/>
      <c r="I145" s="638"/>
      <c r="J145" s="638"/>
      <c r="K145" s="638"/>
      <c r="L145" s="638"/>
      <c r="M145" s="638"/>
    </row>
    <row r="146" spans="1:13" ht="15" customHeight="1">
      <c r="A146" s="637"/>
      <c r="B146" s="637"/>
      <c r="C146" s="638"/>
      <c r="D146" s="638"/>
      <c r="E146" s="638"/>
      <c r="F146" s="638"/>
      <c r="G146" s="638"/>
      <c r="H146" s="638"/>
      <c r="I146" s="638"/>
      <c r="J146" s="638"/>
      <c r="K146" s="638"/>
      <c r="L146" s="638"/>
      <c r="M146" s="638"/>
    </row>
    <row r="147" spans="1:13" ht="15" customHeight="1">
      <c r="A147" s="637"/>
      <c r="B147" s="637"/>
      <c r="C147" s="638"/>
      <c r="D147" s="638"/>
      <c r="E147" s="638"/>
      <c r="F147" s="638"/>
      <c r="G147" s="638"/>
      <c r="H147" s="638"/>
      <c r="I147" s="638"/>
      <c r="J147" s="638"/>
      <c r="K147" s="638"/>
      <c r="L147" s="638"/>
      <c r="M147" s="638"/>
    </row>
    <row r="148" spans="1:13" ht="15" customHeight="1">
      <c r="A148" s="637"/>
      <c r="B148" s="637"/>
      <c r="C148" s="638"/>
      <c r="D148" s="638"/>
      <c r="E148" s="638"/>
      <c r="F148" s="638"/>
      <c r="G148" s="638"/>
      <c r="H148" s="638"/>
      <c r="I148" s="638"/>
      <c r="J148" s="638"/>
      <c r="K148" s="638"/>
      <c r="L148" s="638"/>
      <c r="M148" s="638"/>
    </row>
    <row r="149" spans="1:13" ht="15" customHeight="1">
      <c r="A149" s="637"/>
      <c r="B149" s="637"/>
      <c r="C149" s="638"/>
      <c r="D149" s="638"/>
      <c r="E149" s="638"/>
      <c r="F149" s="638"/>
      <c r="G149" s="638"/>
      <c r="H149" s="638"/>
      <c r="I149" s="638"/>
      <c r="J149" s="638"/>
      <c r="K149" s="638"/>
      <c r="L149" s="638"/>
      <c r="M149" s="638"/>
    </row>
    <row r="150" spans="1:13" ht="15" customHeight="1">
      <c r="A150" s="637"/>
      <c r="B150" s="637"/>
      <c r="C150" s="638"/>
      <c r="D150" s="638"/>
      <c r="E150" s="638"/>
      <c r="F150" s="638"/>
      <c r="G150" s="638"/>
      <c r="H150" s="638"/>
      <c r="I150" s="638"/>
      <c r="J150" s="638"/>
      <c r="K150" s="638"/>
      <c r="L150" s="638"/>
      <c r="M150" s="638"/>
    </row>
    <row r="151" spans="1:13" ht="15" customHeight="1">
      <c r="A151" s="637"/>
      <c r="B151" s="637"/>
      <c r="C151" s="638"/>
      <c r="D151" s="638"/>
      <c r="E151" s="638"/>
      <c r="F151" s="638"/>
      <c r="G151" s="638"/>
      <c r="H151" s="638"/>
      <c r="I151" s="638"/>
      <c r="J151" s="638"/>
      <c r="K151" s="638"/>
      <c r="L151" s="638"/>
      <c r="M151" s="638"/>
    </row>
    <row r="152" spans="1:13" ht="15" customHeight="1">
      <c r="A152" s="637"/>
      <c r="B152" s="637"/>
      <c r="C152" s="638"/>
      <c r="D152" s="638"/>
      <c r="E152" s="638"/>
      <c r="F152" s="638"/>
      <c r="G152" s="638"/>
      <c r="H152" s="638"/>
      <c r="I152" s="638"/>
      <c r="J152" s="638"/>
      <c r="K152" s="638"/>
      <c r="L152" s="638"/>
      <c r="M152" s="638"/>
    </row>
    <row r="153" spans="1:13" ht="15" customHeight="1">
      <c r="A153" s="637"/>
      <c r="B153" s="637"/>
      <c r="C153" s="638"/>
      <c r="D153" s="638"/>
      <c r="E153" s="638"/>
      <c r="F153" s="638"/>
      <c r="G153" s="638"/>
      <c r="H153" s="638"/>
      <c r="I153" s="638"/>
      <c r="J153" s="638"/>
      <c r="K153" s="638"/>
      <c r="L153" s="638"/>
      <c r="M153" s="638"/>
    </row>
    <row r="154" spans="1:13" ht="15" customHeight="1">
      <c r="A154" s="637"/>
      <c r="B154" s="637"/>
      <c r="C154" s="638"/>
      <c r="D154" s="638"/>
      <c r="E154" s="638"/>
      <c r="F154" s="638"/>
      <c r="G154" s="638"/>
      <c r="H154" s="638"/>
      <c r="I154" s="638"/>
      <c r="J154" s="638"/>
      <c r="K154" s="638"/>
      <c r="L154" s="638"/>
      <c r="M154" s="638"/>
    </row>
    <row r="155" spans="1:13" ht="15" customHeight="1">
      <c r="A155" s="637"/>
      <c r="B155" s="637"/>
      <c r="C155" s="638"/>
      <c r="D155" s="638"/>
      <c r="E155" s="638"/>
      <c r="F155" s="638"/>
      <c r="G155" s="638"/>
      <c r="H155" s="638"/>
      <c r="I155" s="638"/>
      <c r="J155" s="638"/>
      <c r="K155" s="638"/>
      <c r="L155" s="638"/>
      <c r="M155" s="638"/>
    </row>
    <row r="156" spans="1:13" ht="15" customHeight="1">
      <c r="A156" s="637"/>
      <c r="B156" s="637"/>
      <c r="C156" s="638"/>
      <c r="D156" s="638"/>
      <c r="E156" s="638"/>
      <c r="F156" s="638"/>
      <c r="G156" s="638"/>
      <c r="H156" s="638"/>
      <c r="I156" s="638"/>
      <c r="J156" s="638"/>
      <c r="K156" s="638"/>
      <c r="L156" s="638"/>
      <c r="M156" s="638"/>
    </row>
    <row r="157" spans="1:13" ht="15" customHeight="1">
      <c r="A157" s="637"/>
      <c r="B157" s="637"/>
      <c r="C157" s="638"/>
      <c r="D157" s="638"/>
      <c r="E157" s="638"/>
      <c r="F157" s="638"/>
      <c r="G157" s="638"/>
      <c r="H157" s="638"/>
      <c r="I157" s="638"/>
      <c r="J157" s="638"/>
      <c r="K157" s="638"/>
      <c r="L157" s="638"/>
      <c r="M157" s="638"/>
    </row>
    <row r="158" spans="1:13" ht="15" customHeight="1">
      <c r="A158" s="637"/>
      <c r="B158" s="637"/>
      <c r="C158" s="638"/>
      <c r="D158" s="638"/>
      <c r="E158" s="638"/>
      <c r="F158" s="638"/>
      <c r="G158" s="638"/>
      <c r="H158" s="638"/>
      <c r="I158" s="638"/>
      <c r="J158" s="638"/>
      <c r="K158" s="638"/>
      <c r="L158" s="638"/>
      <c r="M158" s="638"/>
    </row>
    <row r="159" spans="1:13" ht="15" customHeight="1">
      <c r="A159" s="637"/>
      <c r="B159" s="637"/>
      <c r="C159" s="638"/>
      <c r="D159" s="638"/>
      <c r="E159" s="638"/>
      <c r="F159" s="638"/>
      <c r="G159" s="638"/>
      <c r="H159" s="638"/>
      <c r="I159" s="638"/>
      <c r="J159" s="638"/>
      <c r="K159" s="638"/>
      <c r="L159" s="638"/>
      <c r="M159" s="638"/>
    </row>
    <row r="160" spans="1:13" ht="15" customHeight="1">
      <c r="A160" s="637"/>
      <c r="B160" s="637"/>
      <c r="C160" s="638"/>
      <c r="D160" s="638"/>
      <c r="E160" s="638"/>
      <c r="F160" s="638"/>
      <c r="G160" s="638"/>
      <c r="H160" s="638"/>
      <c r="I160" s="638"/>
      <c r="J160" s="638"/>
      <c r="K160" s="638"/>
      <c r="L160" s="638"/>
      <c r="M160" s="638"/>
    </row>
    <row r="161" spans="1:13" ht="15" customHeight="1">
      <c r="A161" s="637"/>
      <c r="B161" s="637"/>
      <c r="C161" s="638"/>
      <c r="D161" s="638"/>
      <c r="E161" s="638"/>
      <c r="F161" s="638"/>
      <c r="G161" s="638"/>
      <c r="H161" s="638"/>
      <c r="I161" s="638"/>
      <c r="J161" s="638"/>
      <c r="K161" s="638"/>
      <c r="L161" s="638"/>
      <c r="M161" s="638"/>
    </row>
    <row r="162" spans="1:13" ht="15" customHeight="1">
      <c r="A162" s="637"/>
      <c r="B162" s="637"/>
      <c r="C162" s="638"/>
      <c r="D162" s="638"/>
      <c r="E162" s="638"/>
      <c r="F162" s="638"/>
      <c r="G162" s="638"/>
      <c r="H162" s="638"/>
      <c r="I162" s="638"/>
      <c r="J162" s="638"/>
      <c r="K162" s="638"/>
      <c r="L162" s="638"/>
      <c r="M162" s="638"/>
    </row>
    <row r="163" spans="1:13" ht="15" customHeight="1">
      <c r="A163" s="637"/>
      <c r="B163" s="637"/>
      <c r="C163" s="638"/>
      <c r="D163" s="638"/>
      <c r="E163" s="638"/>
      <c r="F163" s="638"/>
      <c r="G163" s="638"/>
      <c r="H163" s="638"/>
      <c r="I163" s="638"/>
      <c r="J163" s="638"/>
      <c r="K163" s="638"/>
      <c r="L163" s="638"/>
      <c r="M163" s="638"/>
    </row>
    <row r="164" spans="1:13" ht="15" customHeight="1">
      <c r="A164" s="637"/>
      <c r="B164" s="637"/>
      <c r="C164" s="638"/>
      <c r="D164" s="638"/>
      <c r="E164" s="638"/>
      <c r="F164" s="638"/>
      <c r="G164" s="638"/>
      <c r="H164" s="638"/>
      <c r="I164" s="638"/>
      <c r="J164" s="638"/>
      <c r="K164" s="638"/>
      <c r="L164" s="638"/>
      <c r="M164" s="638"/>
    </row>
    <row r="165" spans="1:13" ht="15" customHeight="1">
      <c r="A165" s="637"/>
      <c r="B165" s="637"/>
      <c r="C165" s="638"/>
      <c r="D165" s="638"/>
      <c r="E165" s="638"/>
      <c r="F165" s="638"/>
      <c r="G165" s="638"/>
      <c r="H165" s="638"/>
      <c r="I165" s="638"/>
      <c r="J165" s="638"/>
      <c r="K165" s="638"/>
      <c r="L165" s="638"/>
      <c r="M165" s="638"/>
    </row>
    <row r="166" spans="1:13" ht="15" customHeight="1">
      <c r="A166" s="637"/>
      <c r="B166" s="637"/>
      <c r="C166" s="638"/>
      <c r="D166" s="638"/>
      <c r="E166" s="638"/>
      <c r="F166" s="638"/>
      <c r="G166" s="638"/>
      <c r="H166" s="638"/>
      <c r="I166" s="638"/>
      <c r="J166" s="638"/>
      <c r="K166" s="638"/>
      <c r="L166" s="638"/>
      <c r="M166" s="638"/>
    </row>
    <row r="167" spans="1:13" ht="15" customHeight="1">
      <c r="A167" s="637"/>
      <c r="B167" s="637"/>
      <c r="C167" s="638"/>
      <c r="D167" s="638"/>
      <c r="E167" s="638"/>
      <c r="F167" s="638"/>
      <c r="G167" s="638"/>
      <c r="H167" s="638"/>
      <c r="I167" s="638"/>
      <c r="J167" s="638"/>
      <c r="K167" s="638"/>
      <c r="L167" s="638"/>
      <c r="M167" s="638"/>
    </row>
    <row r="168" spans="1:13" ht="15" customHeight="1">
      <c r="A168" s="637"/>
      <c r="B168" s="637"/>
      <c r="C168" s="638"/>
      <c r="D168" s="638"/>
      <c r="E168" s="638"/>
      <c r="F168" s="638"/>
      <c r="G168" s="638"/>
      <c r="H168" s="638"/>
      <c r="I168" s="638"/>
      <c r="J168" s="638"/>
      <c r="K168" s="638"/>
      <c r="L168" s="638"/>
      <c r="M168" s="638"/>
    </row>
    <row r="169" spans="1:13" ht="15" customHeight="1">
      <c r="A169" s="637"/>
      <c r="B169" s="637"/>
      <c r="C169" s="638"/>
      <c r="D169" s="638"/>
      <c r="E169" s="638"/>
      <c r="F169" s="638"/>
      <c r="G169" s="638"/>
      <c r="H169" s="638"/>
      <c r="I169" s="638"/>
      <c r="J169" s="638"/>
      <c r="K169" s="638"/>
      <c r="L169" s="638"/>
      <c r="M169" s="638"/>
    </row>
    <row r="170" spans="1:13" ht="15" customHeight="1">
      <c r="A170" s="637"/>
      <c r="B170" s="637"/>
      <c r="C170" s="638"/>
      <c r="D170" s="638"/>
      <c r="E170" s="638"/>
      <c r="F170" s="638"/>
      <c r="G170" s="638"/>
      <c r="H170" s="638"/>
      <c r="I170" s="638"/>
      <c r="J170" s="638"/>
      <c r="K170" s="638"/>
      <c r="L170" s="638"/>
      <c r="M170" s="638"/>
    </row>
    <row r="171" spans="1:13" ht="15" customHeight="1">
      <c r="A171" s="637"/>
      <c r="B171" s="637"/>
      <c r="C171" s="638"/>
      <c r="D171" s="638"/>
      <c r="E171" s="638"/>
      <c r="F171" s="638"/>
      <c r="G171" s="638"/>
      <c r="H171" s="638"/>
      <c r="I171" s="638"/>
      <c r="J171" s="638"/>
      <c r="K171" s="638"/>
      <c r="L171" s="638"/>
      <c r="M171" s="638"/>
    </row>
    <row r="172" spans="1:13" ht="15" customHeight="1">
      <c r="A172" s="637"/>
      <c r="B172" s="637"/>
      <c r="C172" s="638"/>
      <c r="D172" s="638"/>
      <c r="E172" s="638"/>
      <c r="F172" s="638"/>
      <c r="G172" s="638"/>
      <c r="H172" s="638"/>
      <c r="I172" s="638"/>
      <c r="J172" s="638"/>
      <c r="K172" s="638"/>
      <c r="L172" s="638"/>
      <c r="M172" s="638"/>
    </row>
    <row r="173" spans="1:13" ht="15" customHeight="1">
      <c r="A173" s="637"/>
      <c r="B173" s="637"/>
      <c r="C173" s="638"/>
      <c r="D173" s="638"/>
      <c r="E173" s="638"/>
      <c r="F173" s="638"/>
      <c r="G173" s="638"/>
      <c r="H173" s="638"/>
      <c r="I173" s="638"/>
      <c r="J173" s="638"/>
      <c r="K173" s="638"/>
      <c r="L173" s="638"/>
      <c r="M173" s="638"/>
    </row>
    <row r="174" spans="1:13" ht="15" customHeight="1">
      <c r="A174" s="637"/>
      <c r="B174" s="637"/>
      <c r="C174" s="638"/>
      <c r="D174" s="638"/>
      <c r="E174" s="638"/>
      <c r="F174" s="638"/>
      <c r="G174" s="638"/>
      <c r="H174" s="638"/>
      <c r="I174" s="638"/>
      <c r="J174" s="638"/>
      <c r="K174" s="638"/>
      <c r="L174" s="638"/>
      <c r="M174" s="638"/>
    </row>
    <row r="175" spans="1:13" ht="15" customHeight="1">
      <c r="A175" s="637"/>
      <c r="B175" s="637"/>
      <c r="C175" s="638"/>
      <c r="D175" s="638"/>
      <c r="E175" s="638"/>
      <c r="F175" s="638"/>
      <c r="G175" s="638"/>
      <c r="H175" s="638"/>
      <c r="I175" s="638"/>
      <c r="J175" s="638"/>
      <c r="K175" s="638"/>
      <c r="L175" s="638"/>
      <c r="M175" s="638"/>
    </row>
    <row r="176" spans="1:13" ht="15" customHeight="1">
      <c r="A176" s="637"/>
      <c r="B176" s="637"/>
      <c r="C176" s="638"/>
      <c r="D176" s="638"/>
      <c r="E176" s="638"/>
      <c r="F176" s="638"/>
      <c r="G176" s="638"/>
      <c r="H176" s="638"/>
      <c r="I176" s="638"/>
      <c r="J176" s="638"/>
      <c r="K176" s="638"/>
      <c r="L176" s="638"/>
      <c r="M176" s="638"/>
    </row>
    <row r="177" spans="1:13" ht="15" customHeight="1">
      <c r="A177" s="637"/>
      <c r="B177" s="637"/>
      <c r="C177" s="638"/>
      <c r="D177" s="638"/>
      <c r="E177" s="638"/>
      <c r="F177" s="638"/>
      <c r="G177" s="638"/>
      <c r="H177" s="638"/>
      <c r="I177" s="638"/>
      <c r="J177" s="638"/>
      <c r="K177" s="638"/>
      <c r="L177" s="638"/>
      <c r="M177" s="638"/>
    </row>
    <row r="178" spans="1:13" ht="15" customHeight="1">
      <c r="A178" s="637"/>
      <c r="B178" s="637"/>
      <c r="C178" s="638"/>
      <c r="D178" s="638"/>
      <c r="E178" s="638"/>
      <c r="F178" s="638"/>
      <c r="G178" s="638"/>
      <c r="H178" s="638"/>
      <c r="I178" s="638"/>
      <c r="J178" s="638"/>
      <c r="K178" s="638"/>
      <c r="L178" s="638"/>
      <c r="M178" s="638"/>
    </row>
    <row r="179" spans="1:13" ht="15" customHeight="1">
      <c r="A179" s="637"/>
      <c r="B179" s="637"/>
      <c r="C179" s="638"/>
      <c r="D179" s="638"/>
      <c r="E179" s="638"/>
      <c r="F179" s="638"/>
      <c r="G179" s="638"/>
      <c r="H179" s="638"/>
      <c r="I179" s="638"/>
      <c r="J179" s="638"/>
      <c r="K179" s="638"/>
      <c r="L179" s="638"/>
      <c r="M179" s="638"/>
    </row>
    <row r="180" spans="1:13" ht="15" customHeight="1">
      <c r="A180" s="637"/>
      <c r="B180" s="637"/>
      <c r="C180" s="638"/>
      <c r="D180" s="638"/>
      <c r="E180" s="638"/>
      <c r="F180" s="638"/>
      <c r="G180" s="638"/>
      <c r="H180" s="638"/>
      <c r="I180" s="638"/>
      <c r="J180" s="638"/>
      <c r="K180" s="638"/>
      <c r="L180" s="638"/>
      <c r="M180" s="638"/>
    </row>
    <row r="181" spans="1:13" ht="15" customHeight="1">
      <c r="A181" s="637"/>
      <c r="B181" s="637"/>
      <c r="C181" s="638"/>
      <c r="D181" s="638"/>
      <c r="E181" s="638"/>
      <c r="F181" s="638"/>
      <c r="G181" s="638"/>
      <c r="H181" s="638"/>
      <c r="I181" s="638"/>
      <c r="J181" s="638"/>
      <c r="K181" s="638"/>
      <c r="L181" s="638"/>
      <c r="M181" s="638"/>
    </row>
    <row r="182" spans="1:13" ht="15" customHeight="1">
      <c r="A182" s="637"/>
      <c r="B182" s="637"/>
      <c r="C182" s="638"/>
      <c r="D182" s="638"/>
      <c r="E182" s="638"/>
      <c r="F182" s="638"/>
      <c r="G182" s="638"/>
      <c r="H182" s="638"/>
      <c r="I182" s="638"/>
      <c r="J182" s="638"/>
      <c r="K182" s="638"/>
      <c r="L182" s="638"/>
      <c r="M182" s="638"/>
    </row>
    <row r="183" spans="1:13" ht="15" customHeight="1">
      <c r="A183" s="637"/>
      <c r="B183" s="637"/>
      <c r="C183" s="638"/>
      <c r="D183" s="638"/>
      <c r="E183" s="638"/>
      <c r="F183" s="638"/>
      <c r="G183" s="638"/>
      <c r="H183" s="638"/>
      <c r="I183" s="638"/>
      <c r="J183" s="638"/>
      <c r="K183" s="638"/>
      <c r="L183" s="638"/>
      <c r="M183" s="638"/>
    </row>
    <row r="184" spans="1:13" ht="15" customHeight="1">
      <c r="A184" s="637"/>
      <c r="B184" s="637"/>
      <c r="C184" s="638"/>
      <c r="D184" s="638"/>
      <c r="E184" s="638"/>
      <c r="F184" s="638"/>
      <c r="G184" s="638"/>
      <c r="H184" s="638"/>
      <c r="I184" s="638"/>
      <c r="J184" s="638"/>
      <c r="K184" s="638"/>
      <c r="L184" s="638"/>
      <c r="M184" s="638"/>
    </row>
    <row r="185" spans="1:13" ht="15" customHeight="1">
      <c r="A185" s="637"/>
      <c r="B185" s="637"/>
      <c r="C185" s="638"/>
      <c r="D185" s="638"/>
      <c r="E185" s="638"/>
      <c r="F185" s="638"/>
      <c r="G185" s="638"/>
      <c r="H185" s="638"/>
      <c r="I185" s="638"/>
      <c r="J185" s="638"/>
      <c r="K185" s="638"/>
      <c r="L185" s="638"/>
      <c r="M185" s="638"/>
    </row>
    <row r="186" spans="1:13" ht="15" customHeight="1">
      <c r="A186" s="637"/>
      <c r="B186" s="637"/>
      <c r="C186" s="638"/>
      <c r="D186" s="638"/>
      <c r="E186" s="638"/>
      <c r="F186" s="638"/>
      <c r="G186" s="638"/>
      <c r="H186" s="638"/>
      <c r="I186" s="638"/>
      <c r="J186" s="638"/>
      <c r="K186" s="638"/>
      <c r="L186" s="638"/>
      <c r="M186" s="638"/>
    </row>
    <row r="187" spans="1:13" ht="15" customHeight="1">
      <c r="A187" s="637"/>
      <c r="B187" s="637"/>
      <c r="C187" s="638"/>
      <c r="D187" s="638"/>
      <c r="E187" s="638"/>
      <c r="F187" s="638"/>
      <c r="G187" s="638"/>
      <c r="H187" s="638"/>
      <c r="I187" s="638"/>
      <c r="J187" s="638"/>
      <c r="K187" s="638"/>
      <c r="L187" s="638"/>
      <c r="M187" s="638"/>
    </row>
    <row r="188" spans="1:13" ht="15" customHeight="1">
      <c r="A188" s="637"/>
      <c r="B188" s="637"/>
      <c r="C188" s="638"/>
      <c r="D188" s="638"/>
      <c r="E188" s="638"/>
      <c r="F188" s="638"/>
      <c r="G188" s="638"/>
      <c r="H188" s="638"/>
      <c r="I188" s="638"/>
      <c r="J188" s="638"/>
      <c r="K188" s="638"/>
      <c r="L188" s="638"/>
      <c r="M188" s="638"/>
    </row>
    <row r="189" spans="1:13" ht="15" customHeight="1">
      <c r="A189" s="637"/>
      <c r="B189" s="637"/>
      <c r="C189" s="638"/>
      <c r="D189" s="638"/>
      <c r="E189" s="638"/>
      <c r="F189" s="638"/>
      <c r="G189" s="638"/>
      <c r="H189" s="638"/>
      <c r="I189" s="638"/>
      <c r="J189" s="638"/>
      <c r="K189" s="638"/>
      <c r="L189" s="638"/>
      <c r="M189" s="638"/>
    </row>
    <row r="190" spans="1:13" ht="15" customHeight="1">
      <c r="A190" s="637"/>
      <c r="B190" s="637"/>
      <c r="C190" s="638"/>
      <c r="D190" s="638"/>
      <c r="E190" s="638"/>
      <c r="F190" s="638"/>
      <c r="G190" s="638"/>
      <c r="H190" s="638"/>
      <c r="I190" s="638"/>
      <c r="J190" s="638"/>
      <c r="K190" s="638"/>
      <c r="L190" s="638"/>
      <c r="M190" s="638"/>
    </row>
    <row r="191" spans="1:13" ht="15" customHeight="1">
      <c r="A191" s="637"/>
      <c r="B191" s="637"/>
      <c r="C191" s="638"/>
      <c r="D191" s="638"/>
      <c r="E191" s="638"/>
      <c r="F191" s="638"/>
      <c r="G191" s="638"/>
      <c r="H191" s="638"/>
      <c r="I191" s="638"/>
      <c r="J191" s="638"/>
      <c r="K191" s="638"/>
      <c r="L191" s="638"/>
      <c r="M191" s="638"/>
    </row>
    <row r="192" spans="1:13" ht="15" customHeight="1">
      <c r="A192" s="637"/>
      <c r="B192" s="637"/>
      <c r="C192" s="638"/>
      <c r="D192" s="638"/>
      <c r="E192" s="638"/>
      <c r="F192" s="638"/>
      <c r="G192" s="638"/>
      <c r="H192" s="638"/>
      <c r="I192" s="638"/>
      <c r="J192" s="638"/>
      <c r="K192" s="638"/>
      <c r="L192" s="638"/>
      <c r="M192" s="638"/>
    </row>
    <row r="193" spans="1:13" ht="15" customHeight="1">
      <c r="A193" s="637"/>
      <c r="B193" s="637"/>
      <c r="C193" s="638"/>
      <c r="D193" s="638"/>
      <c r="E193" s="638"/>
      <c r="F193" s="638"/>
      <c r="G193" s="638"/>
      <c r="H193" s="638"/>
      <c r="I193" s="638"/>
      <c r="J193" s="638"/>
      <c r="K193" s="638"/>
      <c r="L193" s="638"/>
      <c r="M193" s="638"/>
    </row>
    <row r="194" spans="1:13" ht="15" customHeight="1">
      <c r="A194" s="637"/>
      <c r="B194" s="637"/>
      <c r="C194" s="638"/>
      <c r="D194" s="638"/>
      <c r="E194" s="638"/>
      <c r="F194" s="638"/>
      <c r="G194" s="638"/>
      <c r="H194" s="638"/>
      <c r="I194" s="638"/>
      <c r="J194" s="638"/>
      <c r="K194" s="638"/>
      <c r="L194" s="638"/>
      <c r="M194" s="638"/>
    </row>
    <row r="195" spans="1:13" ht="15" customHeight="1">
      <c r="A195" s="637"/>
      <c r="B195" s="637"/>
      <c r="C195" s="638"/>
      <c r="D195" s="638"/>
      <c r="E195" s="638"/>
      <c r="F195" s="638"/>
      <c r="G195" s="638"/>
      <c r="H195" s="638"/>
      <c r="I195" s="638"/>
      <c r="J195" s="638"/>
      <c r="K195" s="638"/>
      <c r="L195" s="638"/>
      <c r="M195" s="638"/>
    </row>
    <row r="196" spans="1:13" ht="15" customHeight="1">
      <c r="A196" s="637"/>
      <c r="B196" s="637"/>
      <c r="C196" s="638"/>
      <c r="D196" s="638"/>
      <c r="E196" s="638"/>
      <c r="F196" s="638"/>
      <c r="G196" s="638"/>
      <c r="H196" s="638"/>
      <c r="I196" s="638"/>
      <c r="J196" s="638"/>
      <c r="K196" s="638"/>
      <c r="L196" s="638"/>
      <c r="M196" s="638"/>
    </row>
    <row r="197" spans="1:13" ht="15" customHeight="1">
      <c r="A197" s="637"/>
      <c r="B197" s="637"/>
      <c r="C197" s="638"/>
      <c r="D197" s="638"/>
      <c r="E197" s="638"/>
      <c r="F197" s="638"/>
      <c r="G197" s="638"/>
      <c r="H197" s="638"/>
      <c r="I197" s="638"/>
      <c r="J197" s="638"/>
      <c r="K197" s="638"/>
      <c r="L197" s="638"/>
      <c r="M197" s="638"/>
    </row>
    <row r="198" spans="1:13" ht="15" customHeight="1">
      <c r="A198" s="637"/>
      <c r="B198" s="637"/>
      <c r="C198" s="638"/>
      <c r="D198" s="638"/>
      <c r="E198" s="638"/>
      <c r="F198" s="638"/>
      <c r="G198" s="638"/>
      <c r="H198" s="638"/>
      <c r="I198" s="638"/>
      <c r="J198" s="638"/>
      <c r="K198" s="638"/>
      <c r="L198" s="638"/>
      <c r="M198" s="638"/>
    </row>
    <row r="199" spans="1:13" ht="15" customHeight="1">
      <c r="A199" s="637"/>
      <c r="B199" s="637"/>
      <c r="C199" s="638"/>
      <c r="D199" s="638"/>
      <c r="E199" s="638"/>
      <c r="F199" s="638"/>
      <c r="G199" s="638"/>
      <c r="H199" s="638"/>
      <c r="I199" s="638"/>
      <c r="J199" s="638"/>
      <c r="K199" s="638"/>
      <c r="L199" s="638"/>
      <c r="M199" s="638"/>
    </row>
    <row r="200" spans="1:13" ht="15" customHeight="1">
      <c r="A200" s="637"/>
      <c r="B200" s="637"/>
      <c r="C200" s="638"/>
      <c r="D200" s="638"/>
      <c r="E200" s="638"/>
      <c r="F200" s="638"/>
      <c r="G200" s="638"/>
      <c r="H200" s="638"/>
      <c r="I200" s="638"/>
      <c r="J200" s="638"/>
      <c r="K200" s="638"/>
      <c r="L200" s="638"/>
      <c r="M200" s="638"/>
    </row>
    <row r="201" spans="1:13" ht="15" customHeight="1">
      <c r="A201" s="637"/>
      <c r="B201" s="637"/>
      <c r="C201" s="638"/>
      <c r="D201" s="638"/>
      <c r="E201" s="638"/>
      <c r="F201" s="638"/>
      <c r="G201" s="638"/>
      <c r="H201" s="638"/>
      <c r="I201" s="638"/>
      <c r="J201" s="638"/>
      <c r="K201" s="638"/>
      <c r="L201" s="638"/>
      <c r="M201" s="638"/>
    </row>
    <row r="202" spans="1:13" ht="15" customHeight="1">
      <c r="A202" s="637"/>
      <c r="B202" s="637"/>
      <c r="C202" s="638"/>
      <c r="D202" s="638"/>
      <c r="E202" s="638"/>
      <c r="F202" s="638"/>
      <c r="G202" s="638"/>
      <c r="H202" s="638"/>
      <c r="I202" s="638"/>
      <c r="J202" s="638"/>
      <c r="K202" s="638"/>
      <c r="L202" s="638"/>
      <c r="M202" s="638"/>
    </row>
    <row r="203" spans="1:13" ht="15" customHeight="1">
      <c r="A203" s="637"/>
      <c r="B203" s="637"/>
      <c r="C203" s="638"/>
      <c r="D203" s="638"/>
      <c r="E203" s="638"/>
      <c r="F203" s="638"/>
      <c r="G203" s="638"/>
      <c r="H203" s="638"/>
      <c r="I203" s="638"/>
      <c r="J203" s="638"/>
      <c r="K203" s="638"/>
      <c r="L203" s="638"/>
      <c r="M203" s="638"/>
    </row>
    <row r="204" spans="1:13" ht="15" customHeight="1">
      <c r="A204" s="637"/>
      <c r="B204" s="637"/>
      <c r="C204" s="638"/>
      <c r="D204" s="638"/>
      <c r="E204" s="638"/>
      <c r="F204" s="638"/>
      <c r="G204" s="638"/>
      <c r="H204" s="638"/>
      <c r="I204" s="638"/>
      <c r="J204" s="638"/>
      <c r="K204" s="638"/>
      <c r="L204" s="638"/>
      <c r="M204" s="638"/>
    </row>
    <row r="205" spans="1:13" ht="15" customHeight="1">
      <c r="A205" s="637"/>
      <c r="B205" s="637"/>
      <c r="C205" s="638"/>
      <c r="D205" s="638"/>
      <c r="E205" s="638"/>
      <c r="F205" s="638"/>
      <c r="G205" s="638"/>
      <c r="H205" s="638"/>
      <c r="I205" s="638"/>
      <c r="J205" s="638"/>
      <c r="K205" s="638"/>
      <c r="L205" s="638"/>
      <c r="M205" s="638"/>
    </row>
    <row r="206" spans="1:13" ht="15" customHeight="1">
      <c r="A206" s="637"/>
      <c r="B206" s="637"/>
      <c r="C206" s="638"/>
      <c r="D206" s="638"/>
      <c r="E206" s="638"/>
      <c r="F206" s="638"/>
      <c r="G206" s="638"/>
      <c r="H206" s="638"/>
      <c r="I206" s="638"/>
      <c r="J206" s="638"/>
      <c r="K206" s="638"/>
      <c r="L206" s="638"/>
      <c r="M206" s="638"/>
    </row>
    <row r="207" spans="1:13" ht="15" customHeight="1">
      <c r="A207" s="637"/>
      <c r="B207" s="637"/>
      <c r="C207" s="638"/>
      <c r="D207" s="638"/>
      <c r="E207" s="638"/>
      <c r="F207" s="638"/>
      <c r="G207" s="638"/>
      <c r="H207" s="638"/>
      <c r="I207" s="638"/>
      <c r="J207" s="638"/>
      <c r="K207" s="638"/>
      <c r="L207" s="638"/>
      <c r="M207" s="638"/>
    </row>
    <row r="208" spans="1:13" ht="15" customHeight="1">
      <c r="A208" s="637"/>
      <c r="B208" s="637"/>
      <c r="C208" s="638"/>
      <c r="D208" s="638"/>
      <c r="E208" s="638"/>
      <c r="F208" s="638"/>
      <c r="G208" s="638"/>
      <c r="H208" s="638"/>
      <c r="I208" s="638"/>
      <c r="J208" s="638"/>
      <c r="K208" s="638"/>
      <c r="L208" s="638"/>
      <c r="M208" s="638"/>
    </row>
    <row r="209" spans="1:13" ht="15" customHeight="1">
      <c r="A209" s="637"/>
      <c r="B209" s="637"/>
      <c r="C209" s="638"/>
      <c r="D209" s="638"/>
      <c r="E209" s="638"/>
      <c r="F209" s="638"/>
      <c r="G209" s="638"/>
      <c r="H209" s="638"/>
      <c r="I209" s="638"/>
      <c r="J209" s="638"/>
      <c r="K209" s="638"/>
      <c r="L209" s="638"/>
      <c r="M209" s="638"/>
    </row>
    <row r="210" spans="1:13" ht="15" customHeight="1">
      <c r="A210" s="637"/>
      <c r="B210" s="637"/>
      <c r="C210" s="638"/>
      <c r="D210" s="638"/>
      <c r="E210" s="638"/>
      <c r="F210" s="638"/>
      <c r="G210" s="638"/>
      <c r="H210" s="638"/>
      <c r="I210" s="638"/>
      <c r="J210" s="638"/>
      <c r="K210" s="638"/>
      <c r="L210" s="638"/>
      <c r="M210" s="638"/>
    </row>
    <row r="211" spans="1:13" ht="15" customHeight="1">
      <c r="A211" s="637"/>
      <c r="B211" s="637"/>
      <c r="C211" s="638"/>
      <c r="D211" s="638"/>
      <c r="E211" s="638"/>
      <c r="F211" s="638"/>
      <c r="G211" s="638"/>
      <c r="H211" s="638"/>
      <c r="I211" s="638"/>
      <c r="J211" s="638"/>
      <c r="K211" s="638"/>
      <c r="L211" s="638"/>
      <c r="M211" s="638"/>
    </row>
    <row r="212" spans="1:13" ht="15" customHeight="1">
      <c r="A212" s="637"/>
      <c r="B212" s="637"/>
      <c r="C212" s="638"/>
      <c r="D212" s="638"/>
      <c r="E212" s="638"/>
      <c r="F212" s="638"/>
      <c r="G212" s="638"/>
      <c r="H212" s="638"/>
      <c r="I212" s="638"/>
      <c r="J212" s="638"/>
      <c r="K212" s="638"/>
      <c r="L212" s="638"/>
      <c r="M212" s="638"/>
    </row>
    <row r="213" spans="1:13" ht="15" customHeight="1">
      <c r="A213" s="637"/>
      <c r="B213" s="637"/>
      <c r="C213" s="638"/>
      <c r="D213" s="638"/>
      <c r="E213" s="638"/>
      <c r="F213" s="638"/>
      <c r="G213" s="638"/>
      <c r="H213" s="638"/>
      <c r="I213" s="638"/>
      <c r="J213" s="638"/>
      <c r="K213" s="638"/>
      <c r="L213" s="638"/>
      <c r="M213" s="638"/>
    </row>
    <row r="214" spans="1:13" ht="15" customHeight="1">
      <c r="A214" s="637"/>
      <c r="B214" s="637"/>
      <c r="C214" s="638"/>
      <c r="D214" s="638"/>
      <c r="E214" s="638"/>
      <c r="F214" s="638"/>
      <c r="G214" s="638"/>
      <c r="H214" s="638"/>
      <c r="I214" s="638"/>
      <c r="J214" s="638"/>
      <c r="K214" s="638"/>
      <c r="L214" s="638"/>
      <c r="M214" s="638"/>
    </row>
    <row r="215" spans="1:13" ht="15" customHeight="1">
      <c r="A215" s="637"/>
      <c r="B215" s="637"/>
      <c r="C215" s="638"/>
      <c r="D215" s="638"/>
      <c r="E215" s="638"/>
      <c r="F215" s="638"/>
      <c r="G215" s="638"/>
      <c r="H215" s="638"/>
      <c r="I215" s="638"/>
      <c r="J215" s="638"/>
      <c r="K215" s="638"/>
      <c r="L215" s="638"/>
      <c r="M215" s="638"/>
    </row>
    <row r="216" spans="1:13" ht="15" customHeight="1">
      <c r="A216" s="637"/>
      <c r="B216" s="637"/>
      <c r="C216" s="638"/>
      <c r="D216" s="638"/>
      <c r="E216" s="638"/>
      <c r="F216" s="638"/>
      <c r="G216" s="638"/>
      <c r="H216" s="638"/>
      <c r="I216" s="638"/>
      <c r="J216" s="638"/>
      <c r="K216" s="638"/>
      <c r="L216" s="638"/>
      <c r="M216" s="638"/>
    </row>
    <row r="217" spans="1:13" ht="15" customHeight="1">
      <c r="A217" s="637"/>
      <c r="B217" s="637"/>
      <c r="C217" s="638"/>
      <c r="D217" s="638"/>
      <c r="E217" s="638"/>
      <c r="F217" s="638"/>
      <c r="G217" s="638"/>
      <c r="H217" s="638"/>
      <c r="I217" s="638"/>
      <c r="J217" s="638"/>
      <c r="K217" s="638"/>
      <c r="L217" s="638"/>
      <c r="M217" s="638"/>
    </row>
    <row r="218" spans="1:13" ht="15" customHeight="1">
      <c r="A218" s="637"/>
      <c r="B218" s="637"/>
      <c r="C218" s="638"/>
      <c r="D218" s="638"/>
      <c r="E218" s="638"/>
      <c r="F218" s="638"/>
      <c r="G218" s="638"/>
      <c r="H218" s="638"/>
      <c r="I218" s="638"/>
      <c r="J218" s="638"/>
      <c r="K218" s="638"/>
      <c r="L218" s="638"/>
      <c r="M218" s="638"/>
    </row>
    <row r="219" spans="1:13" ht="15" customHeight="1">
      <c r="A219" s="637"/>
      <c r="B219" s="637"/>
      <c r="C219" s="638"/>
      <c r="D219" s="638"/>
      <c r="E219" s="638"/>
      <c r="F219" s="638"/>
      <c r="G219" s="638"/>
      <c r="H219" s="638"/>
      <c r="I219" s="638"/>
      <c r="J219" s="638"/>
      <c r="K219" s="638"/>
      <c r="L219" s="638"/>
      <c r="M219" s="638"/>
    </row>
    <row r="220" spans="1:13" ht="15" customHeight="1">
      <c r="A220" s="637"/>
      <c r="B220" s="637"/>
      <c r="C220" s="638"/>
      <c r="D220" s="638"/>
      <c r="E220" s="638"/>
      <c r="F220" s="638"/>
      <c r="G220" s="638"/>
      <c r="H220" s="638"/>
      <c r="I220" s="638"/>
      <c r="J220" s="638"/>
      <c r="K220" s="638"/>
      <c r="L220" s="638"/>
      <c r="M220" s="638"/>
    </row>
    <row r="221" spans="1:13" ht="15" customHeight="1">
      <c r="A221" s="637"/>
      <c r="B221" s="637"/>
      <c r="C221" s="638"/>
      <c r="D221" s="638"/>
      <c r="E221" s="638"/>
      <c r="F221" s="638"/>
      <c r="G221" s="638"/>
      <c r="H221" s="638"/>
      <c r="I221" s="638"/>
      <c r="J221" s="638"/>
      <c r="K221" s="638"/>
      <c r="L221" s="638"/>
      <c r="M221" s="638"/>
    </row>
    <row r="222" spans="1:13" ht="15" customHeight="1">
      <c r="A222" s="637"/>
      <c r="B222" s="637"/>
      <c r="C222" s="638"/>
      <c r="D222" s="638"/>
      <c r="E222" s="638"/>
      <c r="F222" s="638"/>
      <c r="G222" s="638"/>
      <c r="H222" s="638"/>
      <c r="I222" s="638"/>
      <c r="J222" s="638"/>
      <c r="K222" s="638"/>
      <c r="L222" s="638"/>
      <c r="M222" s="638"/>
    </row>
    <row r="223" spans="1:13" ht="15" customHeight="1">
      <c r="A223" s="637"/>
      <c r="B223" s="637"/>
      <c r="C223" s="638"/>
      <c r="D223" s="638"/>
      <c r="E223" s="638"/>
      <c r="F223" s="638"/>
      <c r="G223" s="638"/>
      <c r="H223" s="638"/>
      <c r="I223" s="638"/>
      <c r="J223" s="638"/>
      <c r="K223" s="638"/>
      <c r="L223" s="638"/>
      <c r="M223" s="638"/>
    </row>
    <row r="224" spans="1:13" ht="15" customHeight="1">
      <c r="A224" s="637"/>
      <c r="B224" s="637"/>
      <c r="C224" s="638"/>
      <c r="D224" s="638"/>
      <c r="E224" s="638"/>
      <c r="F224" s="638"/>
      <c r="G224" s="638"/>
      <c r="H224" s="638"/>
      <c r="I224" s="638"/>
      <c r="J224" s="638"/>
      <c r="K224" s="638"/>
      <c r="L224" s="638"/>
      <c r="M224" s="638"/>
    </row>
    <row r="225" spans="1:13" ht="15" customHeight="1">
      <c r="A225" s="637"/>
      <c r="B225" s="637"/>
      <c r="C225" s="638"/>
      <c r="D225" s="638"/>
      <c r="E225" s="638"/>
      <c r="F225" s="638"/>
      <c r="G225" s="638"/>
      <c r="H225" s="638"/>
      <c r="I225" s="638"/>
      <c r="J225" s="638"/>
      <c r="K225" s="638"/>
      <c r="L225" s="638"/>
      <c r="M225" s="638"/>
    </row>
    <row r="226" spans="1:13" ht="15" customHeight="1">
      <c r="A226" s="637"/>
      <c r="B226" s="637"/>
      <c r="C226" s="638"/>
      <c r="D226" s="638"/>
      <c r="E226" s="638"/>
      <c r="F226" s="638"/>
      <c r="G226" s="638"/>
      <c r="H226" s="638"/>
      <c r="I226" s="638"/>
      <c r="J226" s="638"/>
      <c r="K226" s="638"/>
      <c r="L226" s="638"/>
      <c r="M226" s="638"/>
    </row>
    <row r="227" spans="1:13" ht="15" customHeight="1">
      <c r="A227" s="637"/>
      <c r="B227" s="637"/>
      <c r="C227" s="638"/>
      <c r="D227" s="638"/>
      <c r="E227" s="638"/>
      <c r="F227" s="638"/>
      <c r="G227" s="638"/>
      <c r="H227" s="638"/>
      <c r="I227" s="638"/>
      <c r="J227" s="638"/>
      <c r="K227" s="638"/>
      <c r="L227" s="638"/>
      <c r="M227" s="638"/>
    </row>
    <row r="228" spans="1:13" ht="15" customHeight="1">
      <c r="A228" s="637"/>
      <c r="B228" s="637"/>
      <c r="C228" s="638"/>
      <c r="D228" s="638"/>
      <c r="E228" s="638"/>
      <c r="F228" s="638"/>
      <c r="G228" s="638"/>
      <c r="H228" s="638"/>
      <c r="I228" s="638"/>
      <c r="J228" s="638"/>
      <c r="K228" s="638"/>
      <c r="L228" s="638"/>
      <c r="M228" s="638"/>
    </row>
    <row r="229" spans="1:13" ht="15" customHeight="1">
      <c r="A229" s="637"/>
      <c r="B229" s="637"/>
      <c r="C229" s="638"/>
      <c r="D229" s="638"/>
      <c r="E229" s="638"/>
      <c r="F229" s="638"/>
      <c r="G229" s="638"/>
      <c r="H229" s="638"/>
      <c r="I229" s="638"/>
      <c r="J229" s="638"/>
      <c r="K229" s="638"/>
      <c r="L229" s="638"/>
      <c r="M229" s="638"/>
    </row>
    <row r="230" spans="1:13" ht="15" customHeight="1">
      <c r="A230" s="637"/>
      <c r="B230" s="637"/>
      <c r="C230" s="638"/>
      <c r="D230" s="638"/>
      <c r="E230" s="638"/>
      <c r="F230" s="638"/>
      <c r="G230" s="638"/>
      <c r="H230" s="638"/>
      <c r="I230" s="638"/>
      <c r="J230" s="638"/>
      <c r="K230" s="638"/>
      <c r="L230" s="638"/>
      <c r="M230" s="638"/>
    </row>
    <row r="231" spans="1:13" ht="15" customHeight="1">
      <c r="A231" s="637"/>
      <c r="B231" s="637"/>
      <c r="C231" s="638"/>
      <c r="D231" s="638"/>
      <c r="E231" s="638"/>
      <c r="F231" s="638"/>
      <c r="G231" s="638"/>
      <c r="H231" s="638"/>
      <c r="I231" s="638"/>
      <c r="J231" s="638"/>
      <c r="K231" s="638"/>
      <c r="L231" s="638"/>
      <c r="M231" s="638"/>
    </row>
    <row r="232" spans="1:13" ht="15" customHeight="1">
      <c r="A232" s="637"/>
      <c r="B232" s="637"/>
      <c r="C232" s="638"/>
      <c r="D232" s="638"/>
      <c r="E232" s="638"/>
      <c r="F232" s="638"/>
      <c r="G232" s="638"/>
      <c r="H232" s="638"/>
      <c r="I232" s="638"/>
      <c r="J232" s="638"/>
      <c r="K232" s="638"/>
      <c r="L232" s="638"/>
      <c r="M232" s="638"/>
    </row>
    <row r="233" spans="1:13" ht="15" customHeight="1">
      <c r="A233" s="637"/>
      <c r="B233" s="637"/>
      <c r="C233" s="638"/>
      <c r="D233" s="638"/>
      <c r="E233" s="638"/>
      <c r="F233" s="638"/>
      <c r="G233" s="638"/>
      <c r="H233" s="638"/>
      <c r="I233" s="638"/>
      <c r="J233" s="638"/>
      <c r="K233" s="638"/>
      <c r="L233" s="638"/>
      <c r="M233" s="638"/>
    </row>
    <row r="234" spans="1:13" ht="15" customHeight="1">
      <c r="A234" s="637"/>
      <c r="B234" s="637"/>
      <c r="C234" s="638"/>
      <c r="D234" s="638"/>
      <c r="E234" s="638"/>
      <c r="F234" s="638"/>
      <c r="G234" s="638"/>
      <c r="H234" s="638"/>
      <c r="I234" s="638"/>
      <c r="J234" s="638"/>
      <c r="K234" s="638"/>
      <c r="L234" s="638"/>
      <c r="M234" s="638"/>
    </row>
    <row r="235" spans="1:13" ht="15" customHeight="1">
      <c r="A235" s="637"/>
      <c r="B235" s="637"/>
      <c r="C235" s="638"/>
      <c r="D235" s="638"/>
      <c r="E235" s="638"/>
      <c r="F235" s="638"/>
      <c r="G235" s="638"/>
      <c r="H235" s="638"/>
      <c r="I235" s="638"/>
      <c r="J235" s="638"/>
      <c r="K235" s="638"/>
      <c r="L235" s="638"/>
      <c r="M235" s="638"/>
    </row>
    <row r="236" spans="1:13" ht="15" customHeight="1">
      <c r="A236" s="637"/>
      <c r="B236" s="637"/>
      <c r="C236" s="638"/>
      <c r="D236" s="638"/>
      <c r="E236" s="638"/>
      <c r="F236" s="638"/>
      <c r="G236" s="638"/>
      <c r="H236" s="638"/>
      <c r="I236" s="638"/>
      <c r="J236" s="638"/>
      <c r="K236" s="638"/>
      <c r="L236" s="638"/>
      <c r="M236" s="638"/>
    </row>
    <row r="237" spans="1:13" ht="15" customHeight="1">
      <c r="A237" s="637"/>
      <c r="B237" s="637"/>
      <c r="C237" s="638"/>
      <c r="D237" s="638"/>
      <c r="E237" s="638"/>
      <c r="F237" s="638"/>
      <c r="G237" s="638"/>
      <c r="H237" s="638"/>
      <c r="I237" s="638"/>
      <c r="J237" s="638"/>
      <c r="K237" s="638"/>
      <c r="L237" s="638"/>
      <c r="M237" s="638"/>
    </row>
    <row r="238" spans="1:13" ht="15" customHeight="1">
      <c r="A238" s="637"/>
      <c r="B238" s="637"/>
      <c r="C238" s="638"/>
      <c r="D238" s="638"/>
      <c r="E238" s="638"/>
      <c r="F238" s="638"/>
      <c r="G238" s="638"/>
      <c r="H238" s="638"/>
      <c r="I238" s="638"/>
      <c r="J238" s="638"/>
      <c r="K238" s="638"/>
      <c r="L238" s="638"/>
      <c r="M238" s="638"/>
    </row>
    <row r="239" spans="1:13" ht="15" customHeight="1">
      <c r="A239" s="637"/>
      <c r="B239" s="637"/>
      <c r="C239" s="638"/>
      <c r="D239" s="638"/>
      <c r="E239" s="638"/>
      <c r="F239" s="638"/>
      <c r="G239" s="638"/>
      <c r="H239" s="638"/>
      <c r="I239" s="638"/>
      <c r="J239" s="638"/>
      <c r="K239" s="638"/>
      <c r="L239" s="638"/>
      <c r="M239" s="638"/>
    </row>
    <row r="240" spans="1:13" ht="15" customHeight="1">
      <c r="A240" s="637"/>
      <c r="B240" s="637"/>
      <c r="C240" s="638"/>
      <c r="D240" s="638"/>
      <c r="E240" s="638"/>
      <c r="F240" s="638"/>
      <c r="G240" s="638"/>
      <c r="H240" s="638"/>
      <c r="I240" s="638"/>
      <c r="J240" s="638"/>
      <c r="K240" s="638"/>
      <c r="L240" s="638"/>
      <c r="M240" s="638"/>
    </row>
    <row r="241" spans="1:13" ht="15" customHeight="1">
      <c r="A241" s="637"/>
      <c r="B241" s="637"/>
      <c r="C241" s="638"/>
      <c r="D241" s="638"/>
      <c r="E241" s="638"/>
      <c r="F241" s="638"/>
      <c r="G241" s="638"/>
      <c r="H241" s="638"/>
      <c r="I241" s="638"/>
      <c r="J241" s="638"/>
      <c r="K241" s="638"/>
      <c r="L241" s="638"/>
      <c r="M241" s="638"/>
    </row>
    <row r="242" spans="1:13" ht="15" customHeight="1">
      <c r="A242" s="637"/>
      <c r="B242" s="637"/>
      <c r="C242" s="638"/>
      <c r="D242" s="638"/>
      <c r="E242" s="638"/>
      <c r="F242" s="638"/>
      <c r="G242" s="638"/>
      <c r="H242" s="638"/>
      <c r="I242" s="638"/>
      <c r="J242" s="638"/>
      <c r="K242" s="638"/>
      <c r="L242" s="638"/>
      <c r="M242" s="638"/>
    </row>
    <row r="243" spans="1:13" ht="15" customHeight="1">
      <c r="A243" s="637"/>
      <c r="B243" s="637"/>
      <c r="C243" s="638"/>
      <c r="D243" s="638"/>
      <c r="E243" s="638"/>
      <c r="F243" s="638"/>
      <c r="G243" s="638"/>
      <c r="H243" s="638"/>
      <c r="I243" s="638"/>
      <c r="J243" s="638"/>
      <c r="K243" s="638"/>
      <c r="L243" s="638"/>
      <c r="M243" s="638"/>
    </row>
    <row r="244" spans="1:13" ht="15" customHeight="1">
      <c r="A244" s="637"/>
      <c r="B244" s="637"/>
      <c r="C244" s="638"/>
      <c r="D244" s="638"/>
      <c r="E244" s="638"/>
      <c r="F244" s="638"/>
      <c r="G244" s="638"/>
      <c r="H244" s="638"/>
      <c r="I244" s="638"/>
      <c r="J244" s="638"/>
      <c r="K244" s="638"/>
      <c r="L244" s="638"/>
      <c r="M244" s="638"/>
    </row>
    <row r="245" spans="1:13" ht="15" customHeight="1">
      <c r="A245" s="637"/>
      <c r="B245" s="637"/>
      <c r="C245" s="638"/>
      <c r="D245" s="638"/>
      <c r="E245" s="638"/>
      <c r="F245" s="638"/>
      <c r="G245" s="638"/>
      <c r="H245" s="638"/>
      <c r="I245" s="638"/>
      <c r="J245" s="638"/>
      <c r="K245" s="638"/>
      <c r="L245" s="638"/>
      <c r="M245" s="638"/>
    </row>
    <row r="246" spans="1:13" ht="15" customHeight="1">
      <c r="A246" s="637"/>
      <c r="B246" s="637"/>
      <c r="C246" s="638"/>
      <c r="D246" s="638"/>
      <c r="E246" s="638"/>
      <c r="F246" s="638"/>
      <c r="G246" s="638"/>
      <c r="H246" s="638"/>
      <c r="I246" s="638"/>
      <c r="J246" s="638"/>
      <c r="K246" s="638"/>
      <c r="L246" s="638"/>
      <c r="M246" s="638"/>
    </row>
    <row r="247" spans="1:13" ht="15" customHeight="1">
      <c r="A247" s="637"/>
      <c r="B247" s="637"/>
      <c r="C247" s="638"/>
      <c r="D247" s="638"/>
      <c r="E247" s="638"/>
      <c r="F247" s="638"/>
      <c r="G247" s="638"/>
      <c r="H247" s="638"/>
      <c r="I247" s="638"/>
      <c r="J247" s="638"/>
      <c r="K247" s="638"/>
      <c r="L247" s="638"/>
      <c r="M247" s="638"/>
    </row>
    <row r="248" spans="1:13" ht="15" customHeight="1">
      <c r="A248" s="637"/>
      <c r="B248" s="637"/>
      <c r="C248" s="638"/>
      <c r="D248" s="638"/>
      <c r="E248" s="638"/>
      <c r="F248" s="638"/>
      <c r="G248" s="638"/>
      <c r="H248" s="638"/>
      <c r="I248" s="638"/>
      <c r="J248" s="638"/>
      <c r="K248" s="638"/>
      <c r="L248" s="638"/>
      <c r="M248" s="638"/>
    </row>
    <row r="249" spans="1:13" ht="15" customHeight="1">
      <c r="A249" s="637"/>
      <c r="B249" s="637"/>
      <c r="C249" s="638"/>
      <c r="D249" s="638"/>
      <c r="E249" s="638"/>
      <c r="F249" s="638"/>
      <c r="G249" s="638"/>
      <c r="H249" s="638"/>
      <c r="I249" s="638"/>
      <c r="J249" s="638"/>
      <c r="K249" s="638"/>
      <c r="L249" s="638"/>
      <c r="M249" s="638"/>
    </row>
    <row r="250" spans="1:13" ht="15" customHeight="1">
      <c r="A250" s="637"/>
      <c r="B250" s="637"/>
      <c r="C250" s="638"/>
      <c r="D250" s="638"/>
      <c r="E250" s="638"/>
      <c r="F250" s="638"/>
      <c r="G250" s="638"/>
      <c r="H250" s="638"/>
      <c r="I250" s="638"/>
      <c r="J250" s="638"/>
      <c r="K250" s="638"/>
      <c r="L250" s="638"/>
      <c r="M250" s="638"/>
    </row>
    <row r="251" spans="1:13" ht="15" customHeight="1">
      <c r="A251" s="637"/>
      <c r="B251" s="637"/>
      <c r="C251" s="638"/>
      <c r="D251" s="638"/>
      <c r="E251" s="638"/>
      <c r="F251" s="638"/>
      <c r="G251" s="638"/>
      <c r="H251" s="638"/>
      <c r="I251" s="638"/>
      <c r="J251" s="638"/>
      <c r="K251" s="638"/>
      <c r="L251" s="638"/>
      <c r="M251" s="638"/>
    </row>
    <row r="252" spans="1:13" ht="15" customHeight="1">
      <c r="A252" s="637"/>
      <c r="B252" s="637"/>
      <c r="C252" s="638"/>
      <c r="D252" s="638"/>
      <c r="E252" s="638"/>
      <c r="F252" s="638"/>
      <c r="G252" s="638"/>
      <c r="H252" s="638"/>
      <c r="I252" s="638"/>
      <c r="J252" s="638"/>
      <c r="K252" s="638"/>
      <c r="L252" s="638"/>
      <c r="M252" s="638"/>
    </row>
    <row r="253" spans="1:13" ht="15" customHeight="1">
      <c r="A253" s="637"/>
      <c r="B253" s="637"/>
      <c r="C253" s="638"/>
      <c r="D253" s="638"/>
      <c r="E253" s="638"/>
      <c r="F253" s="638"/>
      <c r="G253" s="638"/>
      <c r="H253" s="638"/>
      <c r="I253" s="638"/>
      <c r="J253" s="638"/>
      <c r="K253" s="638"/>
      <c r="L253" s="638"/>
      <c r="M253" s="638"/>
    </row>
    <row r="254" spans="1:13" ht="15" customHeight="1">
      <c r="A254" s="637"/>
      <c r="B254" s="637"/>
      <c r="C254" s="638"/>
      <c r="D254" s="638"/>
      <c r="E254" s="638"/>
      <c r="F254" s="638"/>
      <c r="G254" s="638"/>
      <c r="H254" s="638"/>
      <c r="I254" s="638"/>
      <c r="J254" s="638"/>
      <c r="K254" s="638"/>
      <c r="L254" s="638"/>
      <c r="M254" s="638"/>
    </row>
    <row r="255" spans="1:13" ht="15" customHeight="1">
      <c r="A255" s="637"/>
      <c r="B255" s="637"/>
      <c r="C255" s="638"/>
      <c r="D255" s="638"/>
      <c r="E255" s="638"/>
      <c r="F255" s="638"/>
      <c r="G255" s="638"/>
      <c r="H255" s="638"/>
      <c r="I255" s="638"/>
      <c r="J255" s="638"/>
      <c r="K255" s="638"/>
      <c r="L255" s="638"/>
      <c r="M255" s="638"/>
    </row>
    <row r="256" spans="1:13" ht="15" customHeight="1">
      <c r="A256" s="637"/>
      <c r="B256" s="637"/>
      <c r="C256" s="638"/>
      <c r="D256" s="638"/>
      <c r="E256" s="638"/>
      <c r="F256" s="638"/>
      <c r="G256" s="638"/>
      <c r="H256" s="638"/>
      <c r="I256" s="638"/>
      <c r="J256" s="638"/>
      <c r="K256" s="638"/>
      <c r="L256" s="638"/>
      <c r="M256" s="638"/>
    </row>
    <row r="257" spans="1:13" ht="15" customHeight="1">
      <c r="A257" s="637"/>
      <c r="B257" s="637"/>
      <c r="C257" s="638"/>
      <c r="D257" s="638"/>
      <c r="E257" s="638"/>
      <c r="F257" s="638"/>
      <c r="G257" s="638"/>
      <c r="H257" s="638"/>
      <c r="I257" s="638"/>
      <c r="J257" s="638"/>
      <c r="K257" s="638"/>
      <c r="L257" s="638"/>
      <c r="M257" s="638"/>
    </row>
    <row r="258" spans="1:13" ht="15" customHeight="1">
      <c r="A258" s="637"/>
      <c r="B258" s="637"/>
      <c r="C258" s="638"/>
      <c r="D258" s="638"/>
      <c r="E258" s="638"/>
      <c r="F258" s="638"/>
      <c r="G258" s="638"/>
      <c r="H258" s="638"/>
      <c r="I258" s="638"/>
      <c r="J258" s="638"/>
      <c r="K258" s="638"/>
      <c r="L258" s="638"/>
      <c r="M258" s="638"/>
    </row>
    <row r="259" spans="1:13" ht="15" customHeight="1">
      <c r="A259" s="637"/>
      <c r="B259" s="637"/>
      <c r="C259" s="638"/>
      <c r="D259" s="638"/>
      <c r="E259" s="638"/>
      <c r="F259" s="638"/>
      <c r="G259" s="638"/>
      <c r="H259" s="638"/>
      <c r="I259" s="638"/>
      <c r="J259" s="638"/>
      <c r="K259" s="638"/>
      <c r="L259" s="638"/>
      <c r="M259" s="638"/>
    </row>
    <row r="260" spans="1:13" ht="15" customHeight="1">
      <c r="A260" s="637"/>
      <c r="B260" s="637"/>
      <c r="C260" s="638"/>
      <c r="D260" s="638"/>
      <c r="E260" s="638"/>
      <c r="F260" s="638"/>
      <c r="G260" s="638"/>
      <c r="H260" s="638"/>
      <c r="I260" s="638"/>
      <c r="J260" s="638"/>
      <c r="K260" s="638"/>
      <c r="L260" s="638"/>
      <c r="M260" s="638"/>
    </row>
    <row r="261" spans="1:13" ht="15" customHeight="1">
      <c r="A261" s="637"/>
      <c r="B261" s="637"/>
      <c r="C261" s="638"/>
      <c r="D261" s="638"/>
      <c r="E261" s="638"/>
      <c r="F261" s="638"/>
      <c r="G261" s="638"/>
      <c r="H261" s="638"/>
      <c r="I261" s="638"/>
      <c r="J261" s="638"/>
      <c r="K261" s="638"/>
      <c r="L261" s="638"/>
      <c r="M261" s="638"/>
    </row>
    <row r="262" spans="1:13" ht="15" customHeight="1">
      <c r="A262" s="637"/>
      <c r="B262" s="637"/>
      <c r="C262" s="638"/>
      <c r="D262" s="638"/>
      <c r="E262" s="638"/>
      <c r="F262" s="638"/>
      <c r="G262" s="638"/>
      <c r="H262" s="638"/>
      <c r="I262" s="638"/>
      <c r="J262" s="638"/>
      <c r="K262" s="638"/>
      <c r="L262" s="638"/>
      <c r="M262" s="638"/>
    </row>
    <row r="263" spans="1:13" ht="15" customHeight="1">
      <c r="A263" s="637"/>
      <c r="B263" s="637"/>
      <c r="C263" s="638"/>
      <c r="D263" s="638"/>
      <c r="E263" s="638"/>
      <c r="F263" s="638"/>
      <c r="G263" s="638"/>
      <c r="H263" s="638"/>
      <c r="I263" s="638"/>
      <c r="J263" s="638"/>
      <c r="K263" s="638"/>
      <c r="L263" s="638"/>
      <c r="M263" s="638"/>
    </row>
    <row r="264" spans="1:13" ht="15" customHeight="1">
      <c r="A264" s="637"/>
      <c r="B264" s="637"/>
      <c r="C264" s="638"/>
      <c r="D264" s="638"/>
      <c r="E264" s="638"/>
      <c r="F264" s="638"/>
      <c r="G264" s="638"/>
      <c r="H264" s="638"/>
      <c r="I264" s="638"/>
      <c r="J264" s="638"/>
      <c r="K264" s="638"/>
      <c r="L264" s="638"/>
      <c r="M264" s="638"/>
    </row>
    <row r="265" spans="1:13" ht="15" customHeight="1">
      <c r="A265" s="637"/>
      <c r="B265" s="637"/>
      <c r="C265" s="638"/>
      <c r="D265" s="638"/>
      <c r="E265" s="638"/>
      <c r="F265" s="638"/>
      <c r="G265" s="638"/>
      <c r="H265" s="638"/>
      <c r="I265" s="638"/>
      <c r="J265" s="638"/>
      <c r="K265" s="638"/>
      <c r="L265" s="638"/>
      <c r="M265" s="638"/>
    </row>
    <row r="266" spans="1:13" ht="15" customHeight="1">
      <c r="A266" s="637"/>
      <c r="B266" s="637"/>
      <c r="C266" s="638"/>
      <c r="D266" s="638"/>
      <c r="E266" s="638"/>
      <c r="F266" s="638"/>
      <c r="G266" s="638"/>
      <c r="H266" s="638"/>
      <c r="I266" s="638"/>
      <c r="J266" s="638"/>
      <c r="K266" s="638"/>
      <c r="L266" s="638"/>
      <c r="M266" s="638"/>
    </row>
    <row r="267" spans="1:13" ht="15" customHeight="1">
      <c r="A267" s="637"/>
      <c r="B267" s="637"/>
      <c r="C267" s="638"/>
      <c r="D267" s="638"/>
      <c r="E267" s="638"/>
      <c r="F267" s="638"/>
      <c r="G267" s="638"/>
      <c r="H267" s="638"/>
      <c r="I267" s="638"/>
      <c r="J267" s="638"/>
      <c r="K267" s="638"/>
      <c r="L267" s="638"/>
      <c r="M267" s="638"/>
    </row>
    <row r="268" spans="1:13" ht="15" customHeight="1">
      <c r="A268" s="637"/>
      <c r="B268" s="637"/>
      <c r="C268" s="638"/>
      <c r="D268" s="638"/>
      <c r="E268" s="638"/>
      <c r="F268" s="638"/>
      <c r="G268" s="638"/>
      <c r="H268" s="638"/>
      <c r="I268" s="638"/>
      <c r="J268" s="638"/>
      <c r="K268" s="638"/>
      <c r="L268" s="638"/>
      <c r="M268" s="638"/>
    </row>
    <row r="269" spans="1:13" ht="15" customHeight="1">
      <c r="A269" s="637"/>
      <c r="B269" s="637"/>
      <c r="C269" s="638"/>
      <c r="D269" s="638"/>
      <c r="E269" s="638"/>
      <c r="F269" s="638"/>
      <c r="G269" s="638"/>
      <c r="H269" s="638"/>
      <c r="I269" s="638"/>
      <c r="J269" s="638"/>
      <c r="K269" s="638"/>
      <c r="L269" s="638"/>
      <c r="M269" s="638"/>
    </row>
    <row r="270" spans="1:13" ht="15" customHeight="1">
      <c r="A270" s="637"/>
      <c r="B270" s="637"/>
      <c r="C270" s="638"/>
      <c r="D270" s="638"/>
      <c r="E270" s="638"/>
      <c r="F270" s="638"/>
      <c r="G270" s="638"/>
      <c r="H270" s="638"/>
      <c r="I270" s="638"/>
      <c r="J270" s="638"/>
      <c r="K270" s="638"/>
      <c r="L270" s="638"/>
      <c r="M270" s="638"/>
    </row>
    <row r="271" spans="1:13" ht="15" customHeight="1">
      <c r="A271" s="637"/>
      <c r="B271" s="637"/>
      <c r="C271" s="638"/>
      <c r="D271" s="638"/>
      <c r="E271" s="638"/>
      <c r="F271" s="638"/>
      <c r="G271" s="638"/>
      <c r="H271" s="638"/>
      <c r="I271" s="638"/>
      <c r="J271" s="638"/>
      <c r="K271" s="638"/>
      <c r="L271" s="638"/>
      <c r="M271" s="638"/>
    </row>
    <row r="272" spans="1:13" ht="15" customHeight="1">
      <c r="A272" s="637"/>
      <c r="B272" s="637"/>
      <c r="C272" s="638"/>
      <c r="D272" s="638"/>
      <c r="E272" s="638"/>
      <c r="F272" s="638"/>
      <c r="G272" s="638"/>
      <c r="H272" s="638"/>
      <c r="I272" s="638"/>
      <c r="J272" s="638"/>
      <c r="K272" s="638"/>
      <c r="L272" s="638"/>
      <c r="M272" s="638"/>
    </row>
    <row r="273" spans="1:13" ht="15" customHeight="1">
      <c r="A273" s="637"/>
      <c r="B273" s="637"/>
      <c r="C273" s="638"/>
      <c r="D273" s="638"/>
      <c r="E273" s="638"/>
      <c r="F273" s="638"/>
      <c r="G273" s="638"/>
      <c r="H273" s="638"/>
      <c r="I273" s="638"/>
      <c r="J273" s="638"/>
      <c r="K273" s="638"/>
      <c r="L273" s="638"/>
      <c r="M273" s="638"/>
    </row>
    <row r="274" spans="1:13" ht="15" customHeight="1">
      <c r="A274" s="637"/>
      <c r="B274" s="637"/>
      <c r="C274" s="638"/>
      <c r="D274" s="638"/>
      <c r="E274" s="638"/>
      <c r="F274" s="638"/>
      <c r="G274" s="638"/>
      <c r="H274" s="638"/>
      <c r="I274" s="638"/>
      <c r="J274" s="638"/>
      <c r="K274" s="638"/>
      <c r="L274" s="638"/>
      <c r="M274" s="638"/>
    </row>
    <row r="275" spans="1:13" ht="15" customHeight="1">
      <c r="A275" s="637"/>
      <c r="B275" s="637"/>
      <c r="C275" s="638"/>
      <c r="D275" s="638"/>
      <c r="E275" s="638"/>
      <c r="F275" s="638"/>
      <c r="G275" s="638"/>
      <c r="H275" s="638"/>
      <c r="I275" s="638"/>
      <c r="J275" s="638"/>
      <c r="K275" s="638"/>
      <c r="L275" s="638"/>
      <c r="M275" s="638"/>
    </row>
    <row r="276" spans="1:13" ht="15" customHeight="1">
      <c r="A276" s="637"/>
      <c r="B276" s="637"/>
      <c r="C276" s="638"/>
      <c r="D276" s="638"/>
      <c r="E276" s="638"/>
      <c r="F276" s="638"/>
      <c r="G276" s="638"/>
      <c r="H276" s="638"/>
      <c r="I276" s="638"/>
      <c r="J276" s="638"/>
      <c r="K276" s="638"/>
      <c r="L276" s="638"/>
      <c r="M276" s="638"/>
    </row>
    <row r="277" spans="1:13" ht="15" customHeight="1">
      <c r="A277" s="637"/>
      <c r="B277" s="637"/>
      <c r="C277" s="638"/>
      <c r="D277" s="638"/>
      <c r="E277" s="638"/>
      <c r="F277" s="638"/>
      <c r="G277" s="638"/>
      <c r="H277" s="638"/>
      <c r="I277" s="638"/>
      <c r="J277" s="638"/>
      <c r="K277" s="638"/>
      <c r="L277" s="638"/>
      <c r="M277" s="638"/>
    </row>
    <row r="278" spans="1:13" ht="15" customHeight="1">
      <c r="A278" s="637"/>
      <c r="B278" s="637"/>
      <c r="C278" s="638"/>
      <c r="D278" s="638"/>
      <c r="E278" s="638"/>
      <c r="F278" s="638"/>
      <c r="G278" s="638"/>
      <c r="H278" s="638"/>
      <c r="I278" s="638"/>
      <c r="J278" s="638"/>
      <c r="K278" s="638"/>
      <c r="L278" s="638"/>
      <c r="M278" s="638"/>
    </row>
    <row r="279" spans="1:13" ht="15" customHeight="1">
      <c r="A279" s="637"/>
      <c r="B279" s="637"/>
      <c r="C279" s="638"/>
      <c r="D279" s="638"/>
      <c r="E279" s="638"/>
      <c r="F279" s="638"/>
      <c r="G279" s="638"/>
      <c r="H279" s="638"/>
      <c r="I279" s="638"/>
      <c r="J279" s="638"/>
      <c r="K279" s="638"/>
      <c r="L279" s="638"/>
      <c r="M279" s="638"/>
    </row>
    <row r="280" spans="1:13" ht="15" customHeight="1">
      <c r="A280" s="637"/>
      <c r="B280" s="637"/>
      <c r="C280" s="638"/>
      <c r="D280" s="638"/>
      <c r="E280" s="638"/>
      <c r="F280" s="638"/>
      <c r="G280" s="638"/>
      <c r="H280" s="638"/>
      <c r="I280" s="638"/>
      <c r="J280" s="638"/>
      <c r="K280" s="638"/>
      <c r="L280" s="638"/>
      <c r="M280" s="638"/>
    </row>
    <row r="281" spans="1:13" ht="15" customHeight="1">
      <c r="A281" s="637"/>
      <c r="B281" s="637"/>
      <c r="C281" s="638"/>
      <c r="D281" s="638"/>
      <c r="E281" s="638"/>
      <c r="F281" s="638"/>
      <c r="G281" s="638"/>
      <c r="H281" s="638"/>
      <c r="I281" s="638"/>
      <c r="J281" s="638"/>
      <c r="K281" s="638"/>
      <c r="L281" s="638"/>
      <c r="M281" s="638"/>
    </row>
    <row r="282" spans="1:13" ht="15" customHeight="1">
      <c r="A282" s="637"/>
      <c r="B282" s="637"/>
      <c r="C282" s="638"/>
      <c r="D282" s="638"/>
      <c r="E282" s="638"/>
      <c r="F282" s="638"/>
      <c r="G282" s="638"/>
      <c r="H282" s="638"/>
      <c r="I282" s="638"/>
      <c r="J282" s="638"/>
      <c r="K282" s="638"/>
      <c r="L282" s="638"/>
      <c r="M282" s="638"/>
    </row>
    <row r="283" spans="1:13" ht="15" customHeight="1">
      <c r="A283" s="637"/>
      <c r="B283" s="637"/>
      <c r="C283" s="638"/>
      <c r="D283" s="638"/>
      <c r="E283" s="638"/>
      <c r="F283" s="638"/>
      <c r="G283" s="638"/>
      <c r="H283" s="638"/>
      <c r="I283" s="638"/>
      <c r="J283" s="638"/>
      <c r="K283" s="638"/>
      <c r="L283" s="638"/>
      <c r="M283" s="638"/>
    </row>
    <row r="284" spans="1:13" ht="15" customHeight="1">
      <c r="A284" s="637"/>
      <c r="B284" s="637"/>
      <c r="C284" s="638"/>
      <c r="D284" s="638"/>
      <c r="E284" s="638"/>
      <c r="F284" s="638"/>
      <c r="G284" s="638"/>
      <c r="H284" s="638"/>
      <c r="I284" s="638"/>
      <c r="J284" s="638"/>
      <c r="K284" s="638"/>
      <c r="L284" s="638"/>
      <c r="M284" s="638"/>
    </row>
    <row r="285" spans="1:13" ht="15" customHeight="1">
      <c r="A285" s="637"/>
      <c r="B285" s="637"/>
      <c r="C285" s="638"/>
      <c r="D285" s="638"/>
      <c r="E285" s="638"/>
      <c r="F285" s="638"/>
      <c r="G285" s="638"/>
      <c r="H285" s="638"/>
      <c r="I285" s="638"/>
      <c r="J285" s="638"/>
      <c r="K285" s="638"/>
      <c r="L285" s="638"/>
      <c r="M285" s="638"/>
    </row>
    <row r="286" spans="1:13" ht="15" customHeight="1">
      <c r="A286" s="637"/>
      <c r="B286" s="637"/>
      <c r="C286" s="638"/>
      <c r="D286" s="638"/>
      <c r="E286" s="638"/>
      <c r="F286" s="638"/>
      <c r="G286" s="638"/>
      <c r="H286" s="638"/>
      <c r="I286" s="638"/>
      <c r="J286" s="638"/>
      <c r="K286" s="638"/>
      <c r="L286" s="638"/>
      <c r="M286" s="638"/>
    </row>
    <row r="287" spans="1:13" ht="15" customHeight="1">
      <c r="A287" s="637"/>
      <c r="B287" s="637"/>
      <c r="C287" s="638"/>
      <c r="D287" s="638"/>
      <c r="E287" s="638"/>
      <c r="F287" s="638"/>
      <c r="G287" s="638"/>
      <c r="H287" s="638"/>
      <c r="I287" s="638"/>
      <c r="J287" s="638"/>
      <c r="K287" s="638"/>
      <c r="L287" s="638"/>
      <c r="M287" s="638"/>
    </row>
    <row r="288" spans="1:13" ht="15" customHeight="1">
      <c r="A288" s="637"/>
      <c r="B288" s="637"/>
      <c r="C288" s="638"/>
      <c r="D288" s="638"/>
      <c r="E288" s="638"/>
      <c r="F288" s="638"/>
      <c r="G288" s="638"/>
      <c r="H288" s="638"/>
      <c r="I288" s="638"/>
      <c r="J288" s="638"/>
      <c r="K288" s="638"/>
      <c r="L288" s="638"/>
      <c r="M288" s="638"/>
    </row>
    <row r="289" spans="1:13" ht="15" customHeight="1">
      <c r="A289" s="637"/>
      <c r="B289" s="637"/>
      <c r="C289" s="638"/>
      <c r="D289" s="638"/>
      <c r="E289" s="638"/>
      <c r="F289" s="638"/>
      <c r="G289" s="638"/>
      <c r="H289" s="638"/>
      <c r="I289" s="638"/>
      <c r="J289" s="638"/>
      <c r="K289" s="638"/>
      <c r="L289" s="638"/>
      <c r="M289" s="638"/>
    </row>
    <row r="290" spans="1:13" ht="15" customHeight="1">
      <c r="A290" s="637"/>
      <c r="B290" s="637"/>
      <c r="C290" s="638"/>
      <c r="D290" s="638"/>
      <c r="E290" s="638"/>
      <c r="F290" s="638"/>
      <c r="G290" s="638"/>
      <c r="H290" s="638"/>
      <c r="I290" s="638"/>
      <c r="J290" s="638"/>
      <c r="K290" s="638"/>
      <c r="L290" s="638"/>
      <c r="M290" s="638"/>
    </row>
    <row r="291" spans="1:13" ht="15" customHeight="1">
      <c r="A291" s="637"/>
      <c r="B291" s="637"/>
      <c r="C291" s="638"/>
      <c r="D291" s="638"/>
      <c r="E291" s="638"/>
      <c r="F291" s="638"/>
      <c r="G291" s="638"/>
      <c r="H291" s="638"/>
      <c r="I291" s="638"/>
      <c r="J291" s="638"/>
      <c r="K291" s="638"/>
      <c r="L291" s="638"/>
      <c r="M291" s="638"/>
    </row>
    <row r="292" spans="1:13" ht="15" customHeight="1">
      <c r="A292" s="637"/>
      <c r="B292" s="637"/>
      <c r="C292" s="638"/>
      <c r="D292" s="638"/>
      <c r="E292" s="638"/>
      <c r="F292" s="638"/>
      <c r="G292" s="638"/>
      <c r="H292" s="638"/>
      <c r="I292" s="638"/>
      <c r="J292" s="638"/>
      <c r="K292" s="638"/>
      <c r="L292" s="638"/>
      <c r="M292" s="638"/>
    </row>
    <row r="293" spans="1:13" ht="15" customHeight="1">
      <c r="A293" s="637"/>
      <c r="B293" s="637"/>
      <c r="C293" s="638"/>
      <c r="D293" s="638"/>
      <c r="E293" s="638"/>
      <c r="F293" s="638"/>
      <c r="G293" s="638"/>
      <c r="H293" s="638"/>
      <c r="I293" s="638"/>
      <c r="J293" s="638"/>
      <c r="K293" s="638"/>
      <c r="L293" s="638"/>
      <c r="M293" s="638"/>
    </row>
    <row r="294" spans="1:13" ht="15" customHeight="1">
      <c r="A294" s="637"/>
      <c r="B294" s="637"/>
      <c r="C294" s="638"/>
      <c r="D294" s="638"/>
      <c r="E294" s="638"/>
      <c r="F294" s="638"/>
      <c r="G294" s="638"/>
      <c r="H294" s="638"/>
      <c r="I294" s="638"/>
      <c r="J294" s="638"/>
      <c r="K294" s="638"/>
      <c r="L294" s="638"/>
      <c r="M294" s="638"/>
    </row>
    <row r="295" spans="1:13" ht="15" customHeight="1">
      <c r="A295" s="637"/>
      <c r="B295" s="637"/>
      <c r="C295" s="638"/>
      <c r="D295" s="638"/>
      <c r="E295" s="638"/>
      <c r="F295" s="638"/>
      <c r="G295" s="638"/>
      <c r="H295" s="638"/>
      <c r="I295" s="638"/>
      <c r="J295" s="638"/>
      <c r="K295" s="638"/>
      <c r="L295" s="638"/>
      <c r="M295" s="638"/>
    </row>
    <row r="296" spans="1:13" ht="15" customHeight="1">
      <c r="A296" s="637"/>
      <c r="B296" s="637"/>
      <c r="C296" s="638"/>
      <c r="D296" s="638"/>
      <c r="E296" s="638"/>
      <c r="F296" s="638"/>
      <c r="G296" s="638"/>
      <c r="H296" s="638"/>
      <c r="I296" s="638"/>
      <c r="J296" s="638"/>
      <c r="K296" s="638"/>
      <c r="L296" s="638"/>
      <c r="M296" s="638"/>
    </row>
    <row r="297" spans="1:13" ht="15" customHeight="1">
      <c r="A297" s="637"/>
      <c r="B297" s="637"/>
      <c r="C297" s="638"/>
      <c r="D297" s="638"/>
      <c r="E297" s="638"/>
      <c r="F297" s="638"/>
      <c r="G297" s="638"/>
      <c r="H297" s="638"/>
      <c r="I297" s="638"/>
      <c r="J297" s="638"/>
      <c r="K297" s="638"/>
      <c r="L297" s="638"/>
      <c r="M297" s="638"/>
    </row>
    <row r="298" spans="1:13" ht="15" customHeight="1">
      <c r="A298" s="637"/>
      <c r="B298" s="637"/>
      <c r="C298" s="638"/>
      <c r="D298" s="638"/>
      <c r="E298" s="638"/>
      <c r="F298" s="638"/>
      <c r="G298" s="638"/>
      <c r="H298" s="638"/>
      <c r="I298" s="638"/>
      <c r="J298" s="638"/>
      <c r="K298" s="638"/>
      <c r="L298" s="638"/>
      <c r="M298" s="638"/>
    </row>
    <row r="299" spans="1:13" ht="15" customHeight="1">
      <c r="A299" s="637"/>
      <c r="B299" s="637"/>
      <c r="C299" s="638"/>
      <c r="D299" s="638"/>
      <c r="E299" s="638"/>
      <c r="F299" s="638"/>
      <c r="G299" s="638"/>
      <c r="H299" s="638"/>
      <c r="I299" s="638"/>
      <c r="J299" s="638"/>
      <c r="K299" s="638"/>
      <c r="L299" s="638"/>
      <c r="M299" s="638"/>
    </row>
    <row r="300" spans="1:13" ht="15" customHeight="1">
      <c r="A300" s="637"/>
      <c r="B300" s="637"/>
      <c r="C300" s="638"/>
      <c r="D300" s="638"/>
      <c r="E300" s="638"/>
      <c r="F300" s="638"/>
      <c r="G300" s="638"/>
      <c r="H300" s="638"/>
      <c r="I300" s="638"/>
      <c r="J300" s="638"/>
      <c r="K300" s="638"/>
      <c r="L300" s="638"/>
      <c r="M300" s="638"/>
    </row>
    <row r="301" spans="1:13" ht="15" customHeight="1">
      <c r="A301" s="637"/>
      <c r="B301" s="637"/>
      <c r="C301" s="638"/>
      <c r="D301" s="638"/>
      <c r="E301" s="638"/>
      <c r="F301" s="638"/>
      <c r="G301" s="638"/>
      <c r="H301" s="638"/>
      <c r="I301" s="638"/>
      <c r="J301" s="638"/>
      <c r="K301" s="638"/>
      <c r="L301" s="638"/>
      <c r="M301" s="638"/>
    </row>
    <row r="302" spans="1:13" ht="15" customHeight="1">
      <c r="A302" s="637"/>
      <c r="B302" s="637"/>
      <c r="C302" s="638"/>
      <c r="D302" s="638"/>
      <c r="E302" s="638"/>
      <c r="F302" s="638"/>
      <c r="G302" s="638"/>
      <c r="H302" s="638"/>
      <c r="I302" s="638"/>
      <c r="J302" s="638"/>
      <c r="K302" s="638"/>
      <c r="L302" s="638"/>
      <c r="M302" s="638"/>
    </row>
    <row r="303" spans="1:13" ht="15" customHeight="1">
      <c r="A303" s="637"/>
      <c r="B303" s="637"/>
      <c r="C303" s="638"/>
      <c r="D303" s="638"/>
      <c r="E303" s="638"/>
      <c r="F303" s="638"/>
      <c r="G303" s="638"/>
      <c r="H303" s="638"/>
      <c r="I303" s="638"/>
      <c r="J303" s="638"/>
      <c r="K303" s="638"/>
      <c r="L303" s="638"/>
      <c r="M303" s="638"/>
    </row>
    <row r="304" spans="1:13" ht="15" customHeight="1">
      <c r="A304" s="637"/>
      <c r="B304" s="637"/>
      <c r="C304" s="638"/>
      <c r="D304" s="638"/>
      <c r="E304" s="638"/>
      <c r="F304" s="638"/>
      <c r="G304" s="638"/>
      <c r="H304" s="638"/>
      <c r="I304" s="638"/>
      <c r="J304" s="638"/>
      <c r="K304" s="638"/>
      <c r="L304" s="638"/>
      <c r="M304" s="638"/>
    </row>
    <row r="305" spans="1:13" ht="15" customHeight="1">
      <c r="A305" s="637"/>
      <c r="B305" s="637"/>
      <c r="C305" s="638"/>
      <c r="D305" s="638"/>
      <c r="E305" s="638"/>
      <c r="F305" s="638"/>
      <c r="G305" s="638"/>
      <c r="H305" s="638"/>
      <c r="I305" s="638"/>
      <c r="J305" s="638"/>
      <c r="K305" s="638"/>
      <c r="L305" s="638"/>
      <c r="M305" s="638"/>
    </row>
    <row r="306" spans="1:13" ht="15" customHeight="1">
      <c r="A306" s="637"/>
      <c r="B306" s="637"/>
      <c r="C306" s="638"/>
      <c r="D306" s="638"/>
      <c r="E306" s="638"/>
      <c r="F306" s="638"/>
      <c r="G306" s="638"/>
      <c r="H306" s="638"/>
      <c r="I306" s="638"/>
      <c r="J306" s="638"/>
      <c r="K306" s="638"/>
      <c r="L306" s="638"/>
      <c r="M306" s="638"/>
    </row>
    <row r="307" spans="1:13" ht="15" customHeight="1">
      <c r="A307" s="637"/>
      <c r="B307" s="637"/>
      <c r="C307" s="638"/>
      <c r="D307" s="638"/>
      <c r="E307" s="638"/>
      <c r="F307" s="638"/>
      <c r="G307" s="638"/>
      <c r="H307" s="638"/>
      <c r="I307" s="638"/>
      <c r="J307" s="638"/>
      <c r="K307" s="638"/>
      <c r="L307" s="638"/>
      <c r="M307" s="638"/>
    </row>
    <row r="308" spans="1:13" ht="15" customHeight="1">
      <c r="A308" s="638"/>
      <c r="B308" s="638"/>
      <c r="C308" s="638"/>
      <c r="D308" s="638"/>
      <c r="E308" s="638"/>
      <c r="F308" s="638"/>
      <c r="G308" s="638"/>
      <c r="H308" s="638"/>
      <c r="I308" s="638"/>
      <c r="J308" s="638"/>
      <c r="K308" s="638"/>
      <c r="L308" s="638"/>
      <c r="M308" s="638"/>
    </row>
    <row r="309" spans="1:13" ht="15" customHeight="1">
      <c r="A309" s="638"/>
      <c r="B309" s="638"/>
      <c r="C309" s="638"/>
      <c r="D309" s="638"/>
      <c r="E309" s="638"/>
      <c r="F309" s="638"/>
      <c r="G309" s="638"/>
      <c r="H309" s="638"/>
      <c r="I309" s="638"/>
      <c r="J309" s="638"/>
      <c r="K309" s="638"/>
      <c r="L309" s="638"/>
      <c r="M309" s="638"/>
    </row>
    <row r="310" spans="1:13" ht="15" customHeight="1">
      <c r="A310" s="638"/>
      <c r="B310" s="638"/>
      <c r="C310" s="638"/>
      <c r="D310" s="638"/>
      <c r="E310" s="638"/>
      <c r="F310" s="638"/>
      <c r="G310" s="638"/>
      <c r="H310" s="638"/>
      <c r="I310" s="638"/>
      <c r="J310" s="638"/>
      <c r="K310" s="638"/>
      <c r="L310" s="638"/>
      <c r="M310" s="638"/>
    </row>
    <row r="311" spans="1:13" ht="15" customHeight="1">
      <c r="A311" s="638"/>
      <c r="B311" s="638"/>
      <c r="C311" s="638"/>
      <c r="D311" s="638"/>
      <c r="E311" s="638"/>
      <c r="F311" s="638"/>
      <c r="G311" s="638"/>
      <c r="H311" s="638"/>
      <c r="I311" s="638"/>
      <c r="J311" s="638"/>
      <c r="K311" s="638"/>
      <c r="L311" s="638"/>
      <c r="M311" s="638"/>
    </row>
    <row r="312" spans="1:13" ht="15" customHeight="1">
      <c r="A312" s="638"/>
      <c r="B312" s="638"/>
      <c r="C312" s="638"/>
      <c r="D312" s="638"/>
      <c r="E312" s="638"/>
      <c r="F312" s="638"/>
      <c r="G312" s="638"/>
      <c r="H312" s="638"/>
      <c r="I312" s="638"/>
      <c r="J312" s="638"/>
      <c r="K312" s="638"/>
      <c r="L312" s="638"/>
      <c r="M312" s="638"/>
    </row>
    <row r="313" spans="1:13" ht="15" customHeight="1">
      <c r="A313" s="638"/>
      <c r="B313" s="638"/>
      <c r="C313" s="638"/>
      <c r="D313" s="638"/>
      <c r="E313" s="638"/>
      <c r="F313" s="638"/>
      <c r="G313" s="638"/>
      <c r="H313" s="638"/>
      <c r="I313" s="638"/>
      <c r="J313" s="638"/>
      <c r="K313" s="638"/>
      <c r="L313" s="638"/>
      <c r="M313" s="638"/>
    </row>
    <row r="314" spans="1:13" ht="15" customHeight="1">
      <c r="A314" s="638"/>
      <c r="B314" s="638"/>
      <c r="C314" s="638"/>
      <c r="D314" s="638"/>
      <c r="E314" s="638"/>
      <c r="F314" s="638"/>
      <c r="G314" s="638"/>
      <c r="H314" s="638"/>
      <c r="I314" s="638"/>
      <c r="J314" s="638"/>
      <c r="K314" s="638"/>
      <c r="L314" s="638"/>
      <c r="M314" s="638"/>
    </row>
    <row r="315" spans="1:13" ht="15" customHeight="1">
      <c r="A315" s="638"/>
      <c r="B315" s="638"/>
      <c r="C315" s="638"/>
      <c r="D315" s="638"/>
      <c r="E315" s="638"/>
      <c r="F315" s="638"/>
      <c r="G315" s="638"/>
      <c r="H315" s="638"/>
      <c r="I315" s="638"/>
      <c r="J315" s="638"/>
      <c r="K315" s="638"/>
      <c r="L315" s="638"/>
      <c r="M315" s="638"/>
    </row>
    <row r="316" spans="1:13" ht="15" customHeight="1">
      <c r="A316" s="638"/>
      <c r="B316" s="638"/>
      <c r="C316" s="638"/>
      <c r="D316" s="638"/>
      <c r="E316" s="638"/>
      <c r="F316" s="638"/>
      <c r="G316" s="638"/>
      <c r="H316" s="638"/>
      <c r="I316" s="638"/>
      <c r="J316" s="638"/>
      <c r="K316" s="638"/>
      <c r="L316" s="638"/>
      <c r="M316" s="638"/>
    </row>
    <row r="317" spans="1:13" ht="15" customHeight="1">
      <c r="A317" s="638"/>
      <c r="B317" s="638"/>
      <c r="C317" s="638"/>
      <c r="D317" s="638"/>
      <c r="E317" s="638"/>
      <c r="F317" s="638"/>
      <c r="G317" s="638"/>
      <c r="H317" s="638"/>
      <c r="I317" s="638"/>
      <c r="J317" s="638"/>
      <c r="K317" s="638"/>
      <c r="L317" s="638"/>
      <c r="M317" s="638"/>
    </row>
    <row r="318" spans="1:13" ht="15" customHeight="1">
      <c r="A318" s="638"/>
      <c r="B318" s="638"/>
      <c r="C318" s="638"/>
      <c r="D318" s="638"/>
      <c r="E318" s="638"/>
      <c r="F318" s="638"/>
      <c r="G318" s="638"/>
      <c r="H318" s="638"/>
      <c r="I318" s="638"/>
      <c r="J318" s="638"/>
      <c r="K318" s="638"/>
      <c r="L318" s="638"/>
      <c r="M318" s="638"/>
    </row>
    <row r="319" spans="1:13" ht="15" customHeight="1">
      <c r="A319" s="638"/>
      <c r="B319" s="638"/>
      <c r="C319" s="638"/>
      <c r="D319" s="638"/>
      <c r="E319" s="638"/>
      <c r="F319" s="638"/>
      <c r="G319" s="638"/>
      <c r="H319" s="638"/>
      <c r="I319" s="638"/>
      <c r="J319" s="638"/>
      <c r="K319" s="638"/>
      <c r="L319" s="638"/>
      <c r="M319" s="638"/>
    </row>
    <row r="320" spans="1:13" ht="15" customHeight="1">
      <c r="A320" s="638"/>
      <c r="B320" s="638"/>
      <c r="C320" s="638"/>
      <c r="D320" s="638"/>
      <c r="E320" s="638"/>
      <c r="F320" s="638"/>
      <c r="G320" s="638"/>
      <c r="H320" s="638"/>
      <c r="I320" s="638"/>
      <c r="J320" s="638"/>
      <c r="K320" s="638"/>
      <c r="L320" s="638"/>
      <c r="M320" s="638"/>
    </row>
    <row r="321" spans="1:13" ht="15" customHeight="1">
      <c r="A321" s="638"/>
      <c r="B321" s="638"/>
      <c r="C321" s="638"/>
      <c r="D321" s="638"/>
      <c r="E321" s="638"/>
      <c r="F321" s="638"/>
      <c r="G321" s="638"/>
      <c r="H321" s="638"/>
      <c r="I321" s="638"/>
      <c r="J321" s="638"/>
      <c r="K321" s="638"/>
      <c r="L321" s="638"/>
      <c r="M321" s="638"/>
    </row>
    <row r="322" spans="1:13" ht="15" customHeight="1">
      <c r="A322" s="638"/>
      <c r="B322" s="638"/>
      <c r="C322" s="638"/>
      <c r="D322" s="638"/>
      <c r="E322" s="638"/>
      <c r="F322" s="638"/>
      <c r="G322" s="638"/>
      <c r="H322" s="638"/>
      <c r="I322" s="638"/>
      <c r="J322" s="638"/>
      <c r="K322" s="638"/>
      <c r="L322" s="638"/>
      <c r="M322" s="638"/>
    </row>
    <row r="323" spans="1:13" ht="15" customHeight="1">
      <c r="A323" s="638"/>
      <c r="B323" s="638"/>
      <c r="C323" s="638"/>
      <c r="D323" s="638"/>
      <c r="E323" s="638"/>
      <c r="F323" s="638"/>
      <c r="G323" s="638"/>
      <c r="H323" s="638"/>
      <c r="I323" s="638"/>
      <c r="J323" s="638"/>
      <c r="K323" s="638"/>
      <c r="L323" s="638"/>
      <c r="M323" s="638"/>
    </row>
    <row r="324" spans="1:13" ht="15" customHeight="1">
      <c r="A324" s="638"/>
      <c r="B324" s="638"/>
      <c r="C324" s="638"/>
      <c r="D324" s="638"/>
      <c r="E324" s="638"/>
      <c r="F324" s="638"/>
      <c r="G324" s="638"/>
      <c r="H324" s="638"/>
      <c r="I324" s="638"/>
      <c r="J324" s="638"/>
      <c r="K324" s="638"/>
      <c r="L324" s="638"/>
      <c r="M324" s="638"/>
    </row>
    <row r="325" spans="1:13" ht="15" customHeight="1">
      <c r="A325" s="638"/>
      <c r="B325" s="638"/>
      <c r="C325" s="638"/>
      <c r="D325" s="638"/>
      <c r="E325" s="638"/>
      <c r="F325" s="638"/>
      <c r="G325" s="638"/>
      <c r="H325" s="638"/>
      <c r="I325" s="638"/>
      <c r="J325" s="638"/>
      <c r="K325" s="638"/>
      <c r="L325" s="638"/>
      <c r="M325" s="638"/>
    </row>
    <row r="326" spans="1:13" ht="15" customHeight="1">
      <c r="A326" s="638"/>
      <c r="B326" s="638"/>
      <c r="C326" s="638"/>
      <c r="D326" s="638"/>
      <c r="E326" s="638"/>
      <c r="F326" s="638"/>
      <c r="G326" s="638"/>
      <c r="H326" s="638"/>
      <c r="I326" s="638"/>
      <c r="J326" s="638"/>
      <c r="K326" s="638"/>
      <c r="L326" s="638"/>
      <c r="M326" s="638"/>
    </row>
    <row r="327" spans="1:13" ht="15" customHeight="1">
      <c r="A327" s="638"/>
      <c r="B327" s="638"/>
      <c r="C327" s="638"/>
      <c r="D327" s="638"/>
      <c r="E327" s="638"/>
      <c r="F327" s="638"/>
      <c r="G327" s="638"/>
      <c r="H327" s="638"/>
      <c r="I327" s="638"/>
      <c r="J327" s="638"/>
      <c r="K327" s="638"/>
      <c r="L327" s="638"/>
      <c r="M327" s="638"/>
    </row>
    <row r="328" spans="1:13" ht="15" customHeight="1">
      <c r="A328" s="638"/>
      <c r="B328" s="638"/>
      <c r="C328" s="638"/>
      <c r="D328" s="638"/>
      <c r="E328" s="638"/>
      <c r="F328" s="638"/>
      <c r="G328" s="638"/>
      <c r="H328" s="638"/>
      <c r="I328" s="638"/>
      <c r="J328" s="638"/>
      <c r="K328" s="638"/>
      <c r="L328" s="638"/>
      <c r="M328" s="638"/>
    </row>
    <row r="329" spans="1:13" ht="15" customHeight="1">
      <c r="A329" s="638"/>
      <c r="B329" s="638"/>
      <c r="C329" s="638"/>
      <c r="D329" s="638"/>
      <c r="E329" s="638"/>
      <c r="F329" s="638"/>
      <c r="G329" s="638"/>
      <c r="H329" s="638"/>
      <c r="I329" s="638"/>
      <c r="J329" s="638"/>
      <c r="K329" s="638"/>
      <c r="L329" s="638"/>
      <c r="M329" s="638"/>
    </row>
    <row r="330" spans="1:13" ht="15" customHeight="1">
      <c r="A330" s="638"/>
      <c r="B330" s="638"/>
      <c r="C330" s="638"/>
      <c r="D330" s="638"/>
      <c r="E330" s="638"/>
      <c r="F330" s="638"/>
      <c r="G330" s="638"/>
      <c r="H330" s="638"/>
      <c r="I330" s="638"/>
      <c r="J330" s="638"/>
      <c r="K330" s="638"/>
      <c r="L330" s="638"/>
      <c r="M330" s="638"/>
    </row>
    <row r="331" spans="1:13" ht="15" customHeight="1">
      <c r="A331" s="638"/>
      <c r="B331" s="638"/>
      <c r="C331" s="638"/>
      <c r="D331" s="638"/>
      <c r="E331" s="638"/>
      <c r="F331" s="638"/>
      <c r="G331" s="638"/>
      <c r="H331" s="638"/>
      <c r="I331" s="638"/>
      <c r="J331" s="638"/>
      <c r="K331" s="638"/>
      <c r="L331" s="638"/>
      <c r="M331" s="638"/>
    </row>
    <row r="332" spans="1:13" ht="15" customHeight="1">
      <c r="A332" s="638"/>
      <c r="B332" s="638"/>
      <c r="C332" s="638"/>
      <c r="D332" s="638"/>
      <c r="E332" s="638"/>
      <c r="F332" s="638"/>
      <c r="G332" s="638"/>
      <c r="H332" s="638"/>
      <c r="I332" s="638"/>
      <c r="J332" s="638"/>
      <c r="K332" s="638"/>
      <c r="L332" s="638"/>
      <c r="M332" s="638"/>
    </row>
    <row r="333" spans="1:13" ht="15" customHeight="1">
      <c r="A333" s="638"/>
      <c r="B333" s="638"/>
      <c r="C333" s="638"/>
      <c r="D333" s="638"/>
      <c r="E333" s="638"/>
      <c r="F333" s="638"/>
      <c r="G333" s="638"/>
      <c r="H333" s="638"/>
      <c r="I333" s="638"/>
      <c r="J333" s="638"/>
      <c r="K333" s="638"/>
      <c r="L333" s="638"/>
      <c r="M333" s="638"/>
    </row>
    <row r="334" spans="1:13" ht="15" customHeight="1">
      <c r="A334" s="638"/>
      <c r="B334" s="638"/>
      <c r="C334" s="638"/>
      <c r="D334" s="638"/>
      <c r="E334" s="638"/>
      <c r="F334" s="638"/>
      <c r="G334" s="638"/>
      <c r="H334" s="638"/>
      <c r="I334" s="638"/>
      <c r="J334" s="638"/>
      <c r="K334" s="638"/>
      <c r="L334" s="638"/>
      <c r="M334" s="638"/>
    </row>
    <row r="335" spans="1:13" ht="15" customHeight="1">
      <c r="A335" s="638"/>
      <c r="B335" s="638"/>
      <c r="C335" s="638"/>
      <c r="D335" s="638"/>
      <c r="E335" s="638"/>
      <c r="F335" s="638"/>
      <c r="G335" s="638"/>
      <c r="H335" s="638"/>
      <c r="I335" s="638"/>
      <c r="J335" s="638"/>
      <c r="K335" s="638"/>
      <c r="L335" s="638"/>
      <c r="M335" s="638"/>
    </row>
    <row r="336" spans="1:13" ht="15" customHeight="1">
      <c r="A336" s="638"/>
      <c r="B336" s="638"/>
      <c r="C336" s="638"/>
      <c r="D336" s="638"/>
      <c r="E336" s="638"/>
      <c r="F336" s="638"/>
      <c r="G336" s="638"/>
      <c r="H336" s="638"/>
      <c r="I336" s="638"/>
      <c r="J336" s="638"/>
      <c r="K336" s="638"/>
      <c r="L336" s="638"/>
      <c r="M336" s="638"/>
    </row>
    <row r="337" spans="1:13" ht="15" customHeight="1">
      <c r="A337" s="638"/>
      <c r="B337" s="638"/>
      <c r="C337" s="638"/>
      <c r="D337" s="638"/>
      <c r="E337" s="638"/>
      <c r="F337" s="638"/>
      <c r="G337" s="638"/>
      <c r="H337" s="638"/>
      <c r="I337" s="638"/>
      <c r="J337" s="638"/>
      <c r="K337" s="638"/>
      <c r="L337" s="638"/>
      <c r="M337" s="638"/>
    </row>
    <row r="338" spans="1:13" ht="15" customHeight="1">
      <c r="A338" s="638"/>
      <c r="B338" s="638"/>
      <c r="C338" s="638"/>
      <c r="D338" s="638"/>
      <c r="E338" s="638"/>
      <c r="F338" s="638"/>
      <c r="G338" s="638"/>
      <c r="H338" s="638"/>
      <c r="I338" s="638"/>
      <c r="J338" s="638"/>
      <c r="K338" s="638"/>
      <c r="L338" s="638"/>
      <c r="M338" s="638"/>
    </row>
    <row r="339" spans="1:13" ht="15" customHeight="1">
      <c r="A339" s="638"/>
      <c r="B339" s="638"/>
      <c r="C339" s="638"/>
      <c r="D339" s="638"/>
      <c r="E339" s="638"/>
      <c r="F339" s="638"/>
      <c r="G339" s="638"/>
      <c r="H339" s="638"/>
      <c r="I339" s="638"/>
      <c r="J339" s="638"/>
      <c r="K339" s="638"/>
      <c r="L339" s="638"/>
      <c r="M339" s="638"/>
    </row>
    <row r="340" spans="1:13" ht="15" customHeight="1">
      <c r="A340" s="638"/>
      <c r="B340" s="638"/>
      <c r="C340" s="638"/>
      <c r="D340" s="638"/>
      <c r="E340" s="638"/>
      <c r="F340" s="638"/>
      <c r="G340" s="638"/>
      <c r="H340" s="638"/>
      <c r="I340" s="638"/>
      <c r="J340" s="638"/>
      <c r="K340" s="638"/>
      <c r="L340" s="638"/>
      <c r="M340" s="638"/>
    </row>
    <row r="341" spans="1:13" ht="15" customHeight="1">
      <c r="A341" s="638"/>
      <c r="B341" s="638"/>
      <c r="C341" s="638"/>
      <c r="D341" s="638"/>
      <c r="E341" s="638"/>
      <c r="F341" s="638"/>
      <c r="G341" s="638"/>
      <c r="H341" s="638"/>
      <c r="I341" s="638"/>
      <c r="J341" s="638"/>
      <c r="K341" s="638"/>
      <c r="L341" s="638"/>
      <c r="M341" s="638"/>
    </row>
    <row r="342" spans="1:13" ht="15" customHeight="1">
      <c r="A342" s="638"/>
      <c r="B342" s="638"/>
      <c r="C342" s="638"/>
      <c r="D342" s="638"/>
      <c r="E342" s="638"/>
      <c r="F342" s="638"/>
      <c r="G342" s="638"/>
      <c r="H342" s="638"/>
      <c r="I342" s="638"/>
      <c r="J342" s="638"/>
      <c r="K342" s="638"/>
      <c r="L342" s="638"/>
      <c r="M342" s="638"/>
    </row>
    <row r="343" spans="1:13" ht="15" customHeight="1">
      <c r="A343" s="638"/>
      <c r="B343" s="638"/>
      <c r="C343" s="638"/>
      <c r="D343" s="638"/>
      <c r="E343" s="638"/>
      <c r="F343" s="638"/>
      <c r="G343" s="638"/>
      <c r="H343" s="638"/>
      <c r="I343" s="638"/>
      <c r="J343" s="638"/>
      <c r="K343" s="638"/>
      <c r="L343" s="638"/>
      <c r="M343" s="638"/>
    </row>
    <row r="344" spans="1:13" ht="15" customHeight="1">
      <c r="A344" s="638"/>
      <c r="B344" s="638"/>
      <c r="C344" s="638"/>
      <c r="D344" s="638"/>
      <c r="E344" s="638"/>
      <c r="F344" s="638"/>
      <c r="G344" s="638"/>
      <c r="H344" s="638"/>
      <c r="I344" s="638"/>
      <c r="J344" s="638"/>
      <c r="K344" s="638"/>
      <c r="L344" s="638"/>
      <c r="M344" s="638"/>
    </row>
    <row r="345" spans="1:13" ht="15" customHeight="1">
      <c r="A345" s="638"/>
      <c r="B345" s="638"/>
      <c r="C345" s="638"/>
      <c r="D345" s="638"/>
      <c r="E345" s="638"/>
      <c r="F345" s="638"/>
      <c r="G345" s="638"/>
      <c r="H345" s="638"/>
      <c r="I345" s="638"/>
      <c r="J345" s="638"/>
      <c r="K345" s="638"/>
      <c r="L345" s="638"/>
      <c r="M345" s="638"/>
    </row>
    <row r="346" spans="1:13" ht="15" customHeight="1">
      <c r="A346" s="638"/>
      <c r="B346" s="638"/>
      <c r="C346" s="638"/>
      <c r="D346" s="638"/>
      <c r="E346" s="638"/>
      <c r="F346" s="638"/>
      <c r="G346" s="638"/>
      <c r="H346" s="638"/>
      <c r="I346" s="638"/>
      <c r="J346" s="638"/>
      <c r="K346" s="638"/>
      <c r="L346" s="638"/>
      <c r="M346" s="638"/>
    </row>
    <row r="347" spans="1:13" ht="15" customHeight="1">
      <c r="A347" s="638"/>
      <c r="B347" s="638"/>
      <c r="C347" s="638"/>
      <c r="D347" s="638"/>
      <c r="E347" s="638"/>
      <c r="F347" s="638"/>
      <c r="G347" s="638"/>
      <c r="H347" s="638"/>
      <c r="I347" s="638"/>
      <c r="J347" s="638"/>
      <c r="K347" s="638"/>
      <c r="L347" s="638"/>
      <c r="M347" s="638"/>
    </row>
    <row r="348" spans="1:13" ht="15" customHeight="1">
      <c r="A348" s="638"/>
      <c r="B348" s="638"/>
      <c r="C348" s="638"/>
      <c r="D348" s="638"/>
      <c r="E348" s="638"/>
      <c r="F348" s="638"/>
      <c r="G348" s="638"/>
      <c r="H348" s="638"/>
      <c r="I348" s="638"/>
      <c r="J348" s="638"/>
      <c r="K348" s="638"/>
      <c r="L348" s="638"/>
      <c r="M348" s="638"/>
    </row>
    <row r="349" spans="1:13" ht="15" customHeight="1">
      <c r="A349" s="638"/>
      <c r="B349" s="638"/>
      <c r="C349" s="638"/>
      <c r="D349" s="638"/>
      <c r="E349" s="638"/>
      <c r="F349" s="638"/>
      <c r="G349" s="638"/>
      <c r="H349" s="638"/>
      <c r="I349" s="638"/>
      <c r="J349" s="638"/>
      <c r="K349" s="638"/>
      <c r="L349" s="638"/>
      <c r="M349" s="638"/>
    </row>
    <row r="350" spans="1:13" ht="15" customHeight="1">
      <c r="A350" s="638"/>
      <c r="B350" s="638"/>
      <c r="C350" s="638"/>
      <c r="D350" s="638"/>
      <c r="E350" s="638"/>
      <c r="F350" s="638"/>
      <c r="G350" s="638"/>
      <c r="H350" s="638"/>
      <c r="I350" s="638"/>
      <c r="J350" s="638"/>
      <c r="K350" s="638"/>
      <c r="L350" s="638"/>
      <c r="M350" s="638"/>
    </row>
    <row r="351" spans="1:13" ht="15" customHeight="1">
      <c r="A351" s="638"/>
      <c r="B351" s="638"/>
      <c r="C351" s="638"/>
      <c r="D351" s="638"/>
      <c r="E351" s="638"/>
      <c r="F351" s="638"/>
      <c r="G351" s="638"/>
      <c r="H351" s="638"/>
      <c r="I351" s="638"/>
      <c r="J351" s="638"/>
      <c r="K351" s="638"/>
      <c r="L351" s="638"/>
      <c r="M351" s="638"/>
    </row>
    <row r="352" spans="1:13" ht="15" customHeight="1">
      <c r="A352" s="638"/>
      <c r="B352" s="638"/>
      <c r="C352" s="638"/>
      <c r="D352" s="638"/>
      <c r="E352" s="638"/>
      <c r="F352" s="638"/>
      <c r="G352" s="638"/>
      <c r="H352" s="638"/>
      <c r="I352" s="638"/>
      <c r="J352" s="638"/>
      <c r="K352" s="638"/>
      <c r="L352" s="638"/>
      <c r="M352" s="638"/>
    </row>
    <row r="353" spans="1:13" ht="15" customHeight="1">
      <c r="A353" s="638"/>
      <c r="B353" s="638"/>
      <c r="C353" s="638"/>
      <c r="D353" s="638"/>
      <c r="E353" s="638"/>
      <c r="F353" s="638"/>
      <c r="G353" s="638"/>
      <c r="H353" s="638"/>
      <c r="I353" s="638"/>
      <c r="J353" s="638"/>
      <c r="K353" s="638"/>
      <c r="L353" s="638"/>
      <c r="M353" s="638"/>
    </row>
    <row r="354" spans="1:13" ht="15" customHeight="1">
      <c r="A354" s="638"/>
      <c r="B354" s="638"/>
      <c r="C354" s="638"/>
      <c r="D354" s="638"/>
      <c r="E354" s="638"/>
      <c r="F354" s="638"/>
      <c r="G354" s="638"/>
      <c r="H354" s="638"/>
      <c r="I354" s="638"/>
      <c r="J354" s="638"/>
      <c r="K354" s="638"/>
      <c r="L354" s="638"/>
      <c r="M354" s="638"/>
    </row>
    <row r="355" spans="1:13" ht="15" customHeight="1">
      <c r="A355" s="638"/>
      <c r="B355" s="638"/>
      <c r="C355" s="638"/>
      <c r="D355" s="638"/>
      <c r="E355" s="638"/>
      <c r="F355" s="638"/>
      <c r="G355" s="638"/>
      <c r="H355" s="638"/>
      <c r="I355" s="638"/>
      <c r="J355" s="638"/>
      <c r="K355" s="638"/>
      <c r="L355" s="638"/>
      <c r="M355" s="638"/>
    </row>
    <row r="356" spans="1:13" ht="15" customHeight="1">
      <c r="A356" s="638"/>
      <c r="B356" s="638"/>
      <c r="C356" s="638"/>
      <c r="D356" s="638"/>
      <c r="E356" s="638"/>
      <c r="F356" s="638"/>
      <c r="G356" s="638"/>
      <c r="H356" s="638"/>
      <c r="I356" s="638"/>
      <c r="J356" s="638"/>
      <c r="K356" s="638"/>
      <c r="L356" s="638"/>
      <c r="M356" s="638"/>
    </row>
    <row r="357" spans="1:13" ht="15" customHeight="1">
      <c r="A357" s="638"/>
      <c r="B357" s="638"/>
      <c r="C357" s="638"/>
      <c r="D357" s="638"/>
      <c r="E357" s="638"/>
      <c r="F357" s="638"/>
      <c r="G357" s="638"/>
      <c r="H357" s="638"/>
      <c r="I357" s="638"/>
      <c r="J357" s="638"/>
      <c r="K357" s="638"/>
      <c r="L357" s="638"/>
      <c r="M357" s="638"/>
    </row>
    <row r="358" spans="1:13" ht="15" customHeight="1">
      <c r="A358" s="638"/>
      <c r="B358" s="638"/>
      <c r="C358" s="638"/>
      <c r="D358" s="638"/>
      <c r="E358" s="638"/>
      <c r="F358" s="638"/>
      <c r="G358" s="638"/>
      <c r="H358" s="638"/>
      <c r="I358" s="638"/>
      <c r="J358" s="638"/>
      <c r="K358" s="638"/>
      <c r="L358" s="638"/>
      <c r="M358" s="638"/>
    </row>
    <row r="359" spans="1:13" ht="15" customHeight="1">
      <c r="A359" s="638"/>
      <c r="B359" s="638"/>
      <c r="C359" s="638"/>
      <c r="D359" s="638"/>
      <c r="E359" s="638"/>
      <c r="F359" s="638"/>
      <c r="G359" s="638"/>
      <c r="H359" s="638"/>
      <c r="I359" s="638"/>
      <c r="J359" s="638"/>
      <c r="K359" s="638"/>
      <c r="L359" s="638"/>
      <c r="M359" s="638"/>
    </row>
    <row r="360" spans="1:13" ht="15" customHeight="1">
      <c r="A360" s="638"/>
      <c r="B360" s="638"/>
      <c r="C360" s="638"/>
      <c r="D360" s="638"/>
      <c r="E360" s="638"/>
      <c r="F360" s="638"/>
      <c r="G360" s="638"/>
      <c r="H360" s="638"/>
      <c r="I360" s="638"/>
      <c r="J360" s="638"/>
      <c r="K360" s="638"/>
      <c r="L360" s="638"/>
      <c r="M360" s="638"/>
    </row>
    <row r="361" spans="1:13" ht="15" customHeight="1">
      <c r="A361" s="638"/>
      <c r="B361" s="638"/>
      <c r="C361" s="638"/>
      <c r="D361" s="638"/>
      <c r="E361" s="638"/>
      <c r="F361" s="638"/>
      <c r="G361" s="638"/>
      <c r="H361" s="638"/>
      <c r="I361" s="638"/>
      <c r="J361" s="638"/>
      <c r="K361" s="638"/>
      <c r="L361" s="638"/>
      <c r="M361" s="638"/>
    </row>
    <row r="362" spans="1:13" ht="15" customHeight="1">
      <c r="A362" s="638"/>
      <c r="B362" s="638"/>
      <c r="C362" s="638"/>
      <c r="D362" s="638"/>
      <c r="E362" s="638"/>
      <c r="F362" s="638"/>
      <c r="G362" s="638"/>
      <c r="H362" s="638"/>
      <c r="I362" s="638"/>
      <c r="J362" s="638"/>
      <c r="K362" s="638"/>
      <c r="L362" s="638"/>
      <c r="M362" s="638"/>
    </row>
    <row r="363" spans="1:13" ht="15" customHeight="1">
      <c r="A363" s="638"/>
      <c r="B363" s="638"/>
      <c r="C363" s="638"/>
      <c r="D363" s="638"/>
      <c r="E363" s="638"/>
      <c r="F363" s="638"/>
      <c r="G363" s="638"/>
      <c r="H363" s="638"/>
      <c r="I363" s="638"/>
      <c r="J363" s="638"/>
      <c r="K363" s="638"/>
      <c r="L363" s="638"/>
      <c r="M363" s="638"/>
    </row>
    <row r="364" spans="1:13" ht="15" customHeight="1">
      <c r="A364" s="638"/>
      <c r="B364" s="638"/>
      <c r="C364" s="638"/>
      <c r="D364" s="638"/>
      <c r="E364" s="638"/>
      <c r="F364" s="638"/>
      <c r="G364" s="638"/>
      <c r="H364" s="638"/>
      <c r="I364" s="638"/>
      <c r="J364" s="638"/>
      <c r="K364" s="638"/>
      <c r="L364" s="638"/>
      <c r="M364" s="638"/>
    </row>
    <row r="365" spans="1:13" ht="15" customHeight="1">
      <c r="A365" s="638"/>
      <c r="B365" s="638"/>
      <c r="C365" s="638"/>
      <c r="D365" s="638"/>
      <c r="E365" s="638"/>
      <c r="F365" s="638"/>
      <c r="G365" s="638"/>
      <c r="H365" s="638"/>
      <c r="I365" s="638"/>
      <c r="J365" s="638"/>
      <c r="K365" s="638"/>
      <c r="L365" s="638"/>
      <c r="M365" s="638"/>
    </row>
    <row r="366" spans="1:13" ht="15" customHeight="1">
      <c r="A366" s="638"/>
      <c r="B366" s="638"/>
      <c r="C366" s="638"/>
      <c r="D366" s="638"/>
      <c r="E366" s="638"/>
      <c r="F366" s="638"/>
      <c r="G366" s="638"/>
      <c r="H366" s="638"/>
      <c r="I366" s="638"/>
      <c r="J366" s="638"/>
      <c r="K366" s="638"/>
      <c r="L366" s="638"/>
      <c r="M366" s="638"/>
    </row>
    <row r="367" spans="1:13" ht="15" customHeight="1">
      <c r="A367" s="638"/>
      <c r="B367" s="638"/>
      <c r="C367" s="638"/>
      <c r="D367" s="638"/>
      <c r="E367" s="638"/>
      <c r="F367" s="638"/>
      <c r="G367" s="638"/>
      <c r="H367" s="638"/>
      <c r="I367" s="638"/>
      <c r="J367" s="638"/>
      <c r="K367" s="638"/>
      <c r="L367" s="638"/>
      <c r="M367" s="638"/>
    </row>
    <row r="368" spans="1:13" ht="15" customHeight="1">
      <c r="A368" s="638"/>
      <c r="B368" s="638"/>
      <c r="C368" s="638"/>
      <c r="D368" s="638"/>
      <c r="E368" s="638"/>
      <c r="F368" s="638"/>
      <c r="G368" s="638"/>
      <c r="H368" s="638"/>
      <c r="I368" s="638"/>
      <c r="J368" s="638"/>
      <c r="K368" s="638"/>
      <c r="L368" s="638"/>
      <c r="M368" s="638"/>
    </row>
    <row r="369" spans="1:13" ht="15" customHeight="1">
      <c r="A369" s="638"/>
      <c r="B369" s="638"/>
      <c r="C369" s="638"/>
      <c r="D369" s="638"/>
      <c r="E369" s="638"/>
      <c r="F369" s="638"/>
      <c r="G369" s="638"/>
      <c r="H369" s="638"/>
      <c r="I369" s="638"/>
      <c r="J369" s="638"/>
      <c r="K369" s="638"/>
      <c r="L369" s="638"/>
      <c r="M369" s="638"/>
    </row>
    <row r="370" spans="1:13" ht="15" customHeight="1">
      <c r="A370" s="638"/>
      <c r="B370" s="638"/>
      <c r="C370" s="638"/>
      <c r="D370" s="638"/>
      <c r="E370" s="638"/>
      <c r="F370" s="638"/>
      <c r="G370" s="638"/>
      <c r="H370" s="638"/>
      <c r="I370" s="638"/>
      <c r="J370" s="638"/>
      <c r="K370" s="638"/>
      <c r="L370" s="638"/>
      <c r="M370" s="638"/>
    </row>
    <row r="371" spans="1:13" ht="15" customHeight="1">
      <c r="A371" s="638"/>
      <c r="B371" s="638"/>
      <c r="C371" s="638"/>
      <c r="D371" s="638"/>
      <c r="E371" s="638"/>
      <c r="F371" s="638"/>
      <c r="G371" s="638"/>
      <c r="H371" s="638"/>
      <c r="I371" s="638"/>
      <c r="J371" s="638"/>
      <c r="K371" s="638"/>
      <c r="L371" s="638"/>
      <c r="M371" s="638"/>
    </row>
    <row r="372" spans="1:13" ht="15" customHeight="1">
      <c r="A372" s="638"/>
      <c r="B372" s="638"/>
      <c r="C372" s="638"/>
      <c r="D372" s="638"/>
      <c r="E372" s="638"/>
      <c r="F372" s="638"/>
      <c r="G372" s="638"/>
      <c r="H372" s="638"/>
      <c r="I372" s="638"/>
      <c r="J372" s="638"/>
      <c r="K372" s="638"/>
      <c r="L372" s="638"/>
      <c r="M372" s="638"/>
    </row>
    <row r="373" spans="1:13" ht="15" customHeight="1">
      <c r="A373" s="638"/>
      <c r="B373" s="638"/>
      <c r="C373" s="638"/>
      <c r="D373" s="638"/>
      <c r="E373" s="638"/>
      <c r="F373" s="638"/>
      <c r="G373" s="638"/>
      <c r="H373" s="638"/>
      <c r="I373" s="638"/>
      <c r="J373" s="638"/>
      <c r="K373" s="638"/>
      <c r="L373" s="638"/>
      <c r="M373" s="638"/>
    </row>
    <row r="374" spans="1:13" ht="15" customHeight="1">
      <c r="A374" s="638"/>
      <c r="B374" s="638"/>
      <c r="C374" s="638"/>
      <c r="D374" s="638"/>
      <c r="E374" s="638"/>
      <c r="F374" s="638"/>
      <c r="G374" s="638"/>
      <c r="H374" s="638"/>
      <c r="I374" s="638"/>
      <c r="J374" s="638"/>
      <c r="K374" s="638"/>
      <c r="L374" s="638"/>
      <c r="M374" s="638"/>
    </row>
    <row r="375" spans="1:13" ht="15" customHeight="1">
      <c r="A375" s="638"/>
      <c r="B375" s="638"/>
      <c r="C375" s="638"/>
      <c r="D375" s="638"/>
      <c r="E375" s="638"/>
      <c r="F375" s="638"/>
      <c r="G375" s="638"/>
      <c r="H375" s="638"/>
      <c r="I375" s="638"/>
      <c r="J375" s="638"/>
      <c r="K375" s="638"/>
      <c r="L375" s="638"/>
      <c r="M375" s="638"/>
    </row>
    <row r="376" spans="1:13" ht="15" customHeight="1">
      <c r="A376" s="638"/>
      <c r="B376" s="638"/>
      <c r="C376" s="638"/>
      <c r="D376" s="638"/>
      <c r="E376" s="638"/>
      <c r="F376" s="638"/>
      <c r="G376" s="638"/>
      <c r="H376" s="638"/>
      <c r="I376" s="638"/>
      <c r="J376" s="638"/>
      <c r="K376" s="638"/>
      <c r="L376" s="638"/>
      <c r="M376" s="638"/>
    </row>
    <row r="377" spans="1:13" ht="15" customHeight="1">
      <c r="A377" s="638"/>
      <c r="B377" s="638"/>
      <c r="C377" s="638"/>
      <c r="D377" s="638"/>
      <c r="E377" s="638"/>
      <c r="F377" s="638"/>
      <c r="G377" s="638"/>
      <c r="H377" s="638"/>
      <c r="I377" s="638"/>
      <c r="J377" s="638"/>
      <c r="K377" s="638"/>
      <c r="L377" s="638"/>
      <c r="M377" s="638"/>
    </row>
    <row r="378" spans="1:13" ht="15" customHeight="1">
      <c r="A378" s="638"/>
      <c r="B378" s="638"/>
      <c r="C378" s="638"/>
      <c r="D378" s="638"/>
      <c r="E378" s="638"/>
      <c r="F378" s="638"/>
      <c r="G378" s="638"/>
      <c r="H378" s="638"/>
      <c r="I378" s="638"/>
      <c r="J378" s="638"/>
      <c r="K378" s="638"/>
      <c r="L378" s="638"/>
      <c r="M378" s="638"/>
    </row>
    <row r="379" spans="1:13" ht="15" customHeight="1">
      <c r="A379" s="638"/>
      <c r="B379" s="638"/>
      <c r="C379" s="638"/>
      <c r="D379" s="638"/>
      <c r="E379" s="638"/>
      <c r="F379" s="638"/>
      <c r="G379" s="638"/>
      <c r="H379" s="638"/>
      <c r="I379" s="638"/>
      <c r="J379" s="638"/>
      <c r="K379" s="638"/>
      <c r="L379" s="638"/>
      <c r="M379" s="638"/>
    </row>
    <row r="380" spans="1:13" ht="15" customHeight="1">
      <c r="A380" s="638"/>
      <c r="B380" s="638"/>
      <c r="C380" s="638"/>
      <c r="D380" s="638"/>
      <c r="E380" s="638"/>
      <c r="F380" s="638"/>
      <c r="G380" s="638"/>
      <c r="H380" s="638"/>
      <c r="I380" s="638"/>
      <c r="J380" s="638"/>
      <c r="K380" s="638"/>
      <c r="L380" s="638"/>
      <c r="M380" s="638"/>
    </row>
    <row r="381" spans="1:13" ht="15" customHeight="1">
      <c r="A381" s="638"/>
      <c r="B381" s="638"/>
      <c r="C381" s="638"/>
      <c r="D381" s="638"/>
      <c r="E381" s="638"/>
      <c r="F381" s="638"/>
      <c r="G381" s="638"/>
      <c r="H381" s="638"/>
      <c r="I381" s="638"/>
      <c r="J381" s="638"/>
      <c r="K381" s="638"/>
      <c r="L381" s="638"/>
      <c r="M381" s="638"/>
    </row>
    <row r="382" spans="1:13" ht="15" customHeight="1">
      <c r="A382" s="638"/>
      <c r="B382" s="638"/>
      <c r="C382" s="638"/>
      <c r="D382" s="638"/>
      <c r="E382" s="638"/>
      <c r="F382" s="638"/>
      <c r="G382" s="638"/>
      <c r="H382" s="638"/>
      <c r="I382" s="638"/>
      <c r="J382" s="638"/>
      <c r="K382" s="638"/>
      <c r="L382" s="638"/>
      <c r="M382" s="638"/>
    </row>
    <row r="383" spans="1:13" ht="15" customHeight="1">
      <c r="A383" s="638"/>
      <c r="B383" s="638"/>
      <c r="C383" s="638"/>
      <c r="D383" s="638"/>
      <c r="E383" s="638"/>
      <c r="F383" s="638"/>
      <c r="G383" s="638"/>
      <c r="H383" s="638"/>
      <c r="I383" s="638"/>
      <c r="J383" s="638"/>
      <c r="K383" s="638"/>
      <c r="L383" s="638"/>
      <c r="M383" s="638"/>
    </row>
    <row r="384" spans="1:13" ht="15" customHeight="1">
      <c r="A384" s="638"/>
      <c r="B384" s="638"/>
      <c r="C384" s="638"/>
      <c r="D384" s="638"/>
      <c r="E384" s="638"/>
      <c r="F384" s="638"/>
      <c r="G384" s="638"/>
      <c r="H384" s="638"/>
      <c r="I384" s="638"/>
      <c r="J384" s="638"/>
      <c r="K384" s="638"/>
      <c r="L384" s="638"/>
      <c r="M384" s="638"/>
    </row>
    <row r="385" spans="1:13" ht="15" customHeight="1">
      <c r="A385" s="638"/>
      <c r="B385" s="638"/>
      <c r="C385" s="638"/>
      <c r="D385" s="638"/>
      <c r="E385" s="638"/>
      <c r="F385" s="638"/>
      <c r="G385" s="638"/>
      <c r="H385" s="638"/>
      <c r="I385" s="638"/>
      <c r="J385" s="638"/>
      <c r="K385" s="638"/>
      <c r="L385" s="638"/>
      <c r="M385" s="638"/>
    </row>
    <row r="386" spans="1:13" ht="15" customHeight="1">
      <c r="A386" s="638"/>
      <c r="B386" s="638"/>
      <c r="C386" s="638"/>
      <c r="D386" s="638"/>
      <c r="E386" s="638"/>
      <c r="F386" s="638"/>
      <c r="G386" s="638"/>
      <c r="H386" s="638"/>
      <c r="I386" s="638"/>
      <c r="J386" s="638"/>
      <c r="K386" s="638"/>
      <c r="L386" s="638"/>
      <c r="M386" s="638"/>
    </row>
    <row r="387" spans="1:13" ht="15" customHeight="1">
      <c r="A387" s="638"/>
      <c r="B387" s="638"/>
      <c r="C387" s="638"/>
      <c r="D387" s="638"/>
      <c r="E387" s="638"/>
      <c r="F387" s="638"/>
      <c r="G387" s="638"/>
      <c r="H387" s="638"/>
      <c r="I387" s="638"/>
      <c r="J387" s="638"/>
      <c r="K387" s="638"/>
      <c r="L387" s="638"/>
      <c r="M387" s="638"/>
    </row>
    <row r="388" spans="1:13" ht="15" customHeight="1">
      <c r="A388" s="638"/>
      <c r="B388" s="638"/>
      <c r="C388" s="638"/>
      <c r="D388" s="638"/>
      <c r="E388" s="638"/>
      <c r="F388" s="638"/>
      <c r="G388" s="638"/>
      <c r="H388" s="638"/>
      <c r="I388" s="638"/>
      <c r="J388" s="638"/>
      <c r="K388" s="638"/>
      <c r="L388" s="638"/>
      <c r="M388" s="638"/>
    </row>
    <row r="389" spans="1:13" ht="15" customHeight="1">
      <c r="A389" s="638"/>
      <c r="B389" s="638"/>
      <c r="C389" s="638"/>
      <c r="D389" s="638"/>
      <c r="E389" s="638"/>
      <c r="F389" s="638"/>
      <c r="G389" s="638"/>
      <c r="H389" s="638"/>
      <c r="I389" s="638"/>
      <c r="J389" s="638"/>
      <c r="K389" s="638"/>
      <c r="L389" s="638"/>
      <c r="M389" s="638"/>
    </row>
    <row r="390" spans="1:13" ht="15" customHeight="1">
      <c r="A390" s="638"/>
      <c r="B390" s="638"/>
      <c r="C390" s="638"/>
      <c r="D390" s="638"/>
      <c r="E390" s="638"/>
      <c r="F390" s="638"/>
      <c r="G390" s="638"/>
      <c r="H390" s="638"/>
      <c r="I390" s="638"/>
      <c r="J390" s="638"/>
      <c r="K390" s="638"/>
      <c r="L390" s="638"/>
      <c r="M390" s="638"/>
    </row>
    <row r="391" spans="1:13" ht="15" customHeight="1">
      <c r="A391" s="638"/>
      <c r="B391" s="638"/>
      <c r="C391" s="638"/>
      <c r="D391" s="638"/>
      <c r="E391" s="638"/>
      <c r="F391" s="638"/>
      <c r="G391" s="638"/>
      <c r="H391" s="638"/>
      <c r="I391" s="638"/>
      <c r="J391" s="638"/>
      <c r="K391" s="638"/>
      <c r="L391" s="638"/>
      <c r="M391" s="638"/>
    </row>
    <row r="392" spans="1:13" ht="15" customHeight="1">
      <c r="A392" s="638"/>
      <c r="B392" s="638"/>
      <c r="C392" s="638"/>
      <c r="D392" s="638"/>
      <c r="E392" s="638"/>
      <c r="F392" s="638"/>
      <c r="G392" s="638"/>
      <c r="H392" s="638"/>
      <c r="I392" s="638"/>
      <c r="J392" s="638"/>
      <c r="K392" s="638"/>
      <c r="L392" s="638"/>
      <c r="M392" s="638"/>
    </row>
    <row r="393" spans="1:13" ht="15" customHeight="1">
      <c r="A393" s="638"/>
      <c r="B393" s="638"/>
      <c r="C393" s="638"/>
      <c r="D393" s="638"/>
      <c r="E393" s="638"/>
      <c r="F393" s="638"/>
      <c r="G393" s="638"/>
      <c r="H393" s="638"/>
      <c r="I393" s="638"/>
      <c r="J393" s="638"/>
      <c r="K393" s="638"/>
      <c r="L393" s="638"/>
      <c r="M393" s="638"/>
    </row>
    <row r="394" spans="1:13" ht="15" customHeight="1">
      <c r="A394" s="638"/>
      <c r="B394" s="638"/>
      <c r="C394" s="638"/>
      <c r="D394" s="638"/>
      <c r="E394" s="638"/>
      <c r="F394" s="638"/>
      <c r="G394" s="638"/>
      <c r="H394" s="638"/>
      <c r="I394" s="638"/>
      <c r="J394" s="638"/>
      <c r="K394" s="638"/>
      <c r="L394" s="638"/>
      <c r="M394" s="638"/>
    </row>
    <row r="395" spans="1:13" ht="15" customHeight="1">
      <c r="A395" s="638"/>
      <c r="B395" s="638"/>
      <c r="C395" s="638"/>
      <c r="D395" s="638"/>
      <c r="E395" s="638"/>
      <c r="F395" s="638"/>
      <c r="G395" s="638"/>
      <c r="H395" s="638"/>
      <c r="I395" s="638"/>
      <c r="J395" s="638"/>
      <c r="K395" s="638"/>
      <c r="L395" s="638"/>
      <c r="M395" s="638"/>
    </row>
    <row r="396" spans="1:13" ht="15" customHeight="1">
      <c r="A396" s="638"/>
      <c r="B396" s="638"/>
      <c r="C396" s="638"/>
      <c r="D396" s="638"/>
      <c r="E396" s="638"/>
      <c r="F396" s="638"/>
      <c r="G396" s="638"/>
      <c r="H396" s="638"/>
      <c r="I396" s="638"/>
      <c r="J396" s="638"/>
      <c r="K396" s="638"/>
      <c r="L396" s="638"/>
      <c r="M396" s="638"/>
    </row>
    <row r="397" spans="1:13" ht="15" customHeight="1">
      <c r="A397" s="638"/>
      <c r="B397" s="638"/>
      <c r="C397" s="638"/>
      <c r="D397" s="638"/>
      <c r="E397" s="638"/>
      <c r="F397" s="638"/>
      <c r="G397" s="638"/>
      <c r="H397" s="638"/>
      <c r="I397" s="638"/>
      <c r="J397" s="638"/>
      <c r="K397" s="638"/>
      <c r="L397" s="638"/>
      <c r="M397" s="638"/>
    </row>
    <row r="398" spans="1:13" ht="15" customHeight="1">
      <c r="A398" s="638"/>
      <c r="B398" s="638"/>
      <c r="C398" s="638"/>
      <c r="D398" s="638"/>
      <c r="E398" s="638"/>
      <c r="F398" s="638"/>
      <c r="G398" s="638"/>
      <c r="H398" s="638"/>
      <c r="I398" s="638"/>
      <c r="J398" s="638"/>
      <c r="K398" s="638"/>
      <c r="L398" s="638"/>
      <c r="M398" s="638"/>
    </row>
    <row r="399" spans="1:13" ht="15" customHeight="1">
      <c r="A399" s="638"/>
      <c r="B399" s="638"/>
      <c r="C399" s="638"/>
      <c r="D399" s="638"/>
      <c r="E399" s="638"/>
      <c r="F399" s="638"/>
      <c r="G399" s="638"/>
      <c r="H399" s="638"/>
      <c r="I399" s="638"/>
      <c r="J399" s="638"/>
      <c r="K399" s="638"/>
      <c r="L399" s="638"/>
      <c r="M399" s="638"/>
    </row>
    <row r="400" spans="1:13" ht="15" customHeight="1">
      <c r="A400" s="638"/>
      <c r="B400" s="638"/>
      <c r="C400" s="638"/>
      <c r="D400" s="638"/>
      <c r="E400" s="638"/>
      <c r="F400" s="638"/>
      <c r="G400" s="638"/>
      <c r="H400" s="638"/>
      <c r="I400" s="638"/>
      <c r="J400" s="638"/>
      <c r="K400" s="638"/>
      <c r="L400" s="638"/>
      <c r="M400" s="638"/>
    </row>
    <row r="401" spans="1:13" ht="15" customHeight="1">
      <c r="A401" s="638"/>
      <c r="B401" s="638"/>
      <c r="C401" s="638"/>
      <c r="D401" s="638"/>
      <c r="E401" s="638"/>
      <c r="F401" s="638"/>
      <c r="G401" s="638"/>
      <c r="H401" s="638"/>
      <c r="I401" s="638"/>
      <c r="J401" s="638"/>
      <c r="K401" s="638"/>
      <c r="L401" s="638"/>
      <c r="M401" s="638"/>
    </row>
    <row r="402" spans="1:13" ht="15" customHeight="1">
      <c r="A402" s="638"/>
      <c r="B402" s="638"/>
      <c r="C402" s="638"/>
      <c r="D402" s="638"/>
      <c r="E402" s="638"/>
      <c r="F402" s="638"/>
      <c r="G402" s="638"/>
      <c r="H402" s="638"/>
      <c r="I402" s="638"/>
      <c r="J402" s="638"/>
      <c r="K402" s="638"/>
      <c r="L402" s="638"/>
      <c r="M402" s="638"/>
    </row>
    <row r="403" spans="1:13" ht="15" customHeight="1">
      <c r="A403" s="638"/>
      <c r="B403" s="638"/>
      <c r="C403" s="638"/>
      <c r="D403" s="638"/>
      <c r="E403" s="638"/>
      <c r="F403" s="638"/>
      <c r="G403" s="638"/>
      <c r="H403" s="638"/>
      <c r="I403" s="638"/>
      <c r="J403" s="638"/>
      <c r="K403" s="638"/>
      <c r="L403" s="638"/>
      <c r="M403" s="638"/>
    </row>
    <row r="404" spans="1:13" ht="15" customHeight="1">
      <c r="A404" s="638"/>
      <c r="B404" s="638"/>
      <c r="C404" s="638"/>
      <c r="D404" s="638"/>
      <c r="E404" s="638"/>
      <c r="F404" s="638"/>
      <c r="G404" s="638"/>
      <c r="H404" s="638"/>
      <c r="I404" s="638"/>
      <c r="J404" s="638"/>
      <c r="K404" s="638"/>
      <c r="L404" s="638"/>
      <c r="M404" s="638"/>
    </row>
    <row r="405" spans="1:13" ht="15" customHeight="1">
      <c r="A405" s="638"/>
      <c r="B405" s="638"/>
      <c r="C405" s="638"/>
      <c r="D405" s="638"/>
      <c r="E405" s="638"/>
      <c r="F405" s="638"/>
      <c r="G405" s="638"/>
      <c r="H405" s="638"/>
      <c r="I405" s="638"/>
      <c r="J405" s="638"/>
      <c r="K405" s="638"/>
      <c r="L405" s="638"/>
      <c r="M405" s="638"/>
    </row>
    <row r="406" spans="1:13" ht="15" customHeight="1">
      <c r="A406" s="638"/>
      <c r="B406" s="638"/>
      <c r="C406" s="638"/>
      <c r="D406" s="638"/>
      <c r="E406" s="638"/>
      <c r="F406" s="638"/>
      <c r="G406" s="638"/>
      <c r="H406" s="638"/>
      <c r="I406" s="638"/>
      <c r="J406" s="638"/>
      <c r="K406" s="638"/>
      <c r="L406" s="638"/>
      <c r="M406" s="638"/>
    </row>
    <row r="407" spans="1:13" ht="15" customHeight="1">
      <c r="A407" s="638"/>
      <c r="B407" s="638"/>
      <c r="C407" s="638"/>
      <c r="D407" s="638"/>
      <c r="E407" s="638"/>
      <c r="F407" s="638"/>
      <c r="G407" s="638"/>
      <c r="H407" s="638"/>
      <c r="I407" s="638"/>
      <c r="J407" s="638"/>
      <c r="K407" s="638"/>
      <c r="L407" s="638"/>
      <c r="M407" s="638"/>
    </row>
    <row r="408" spans="1:13" ht="15" customHeight="1">
      <c r="A408" s="638"/>
      <c r="B408" s="638"/>
      <c r="C408" s="638"/>
      <c r="D408" s="638"/>
      <c r="E408" s="638"/>
      <c r="F408" s="638"/>
      <c r="G408" s="638"/>
      <c r="H408" s="638"/>
      <c r="I408" s="638"/>
      <c r="J408" s="638"/>
      <c r="K408" s="638"/>
      <c r="L408" s="638"/>
      <c r="M408" s="638"/>
    </row>
    <row r="409" spans="1:13" ht="15" customHeight="1">
      <c r="A409" s="638"/>
      <c r="B409" s="638"/>
      <c r="C409" s="638"/>
      <c r="D409" s="638"/>
      <c r="E409" s="638"/>
      <c r="F409" s="638"/>
      <c r="G409" s="638"/>
      <c r="H409" s="638"/>
      <c r="I409" s="638"/>
      <c r="J409" s="638"/>
      <c r="K409" s="638"/>
      <c r="L409" s="638"/>
      <c r="M409" s="638"/>
    </row>
    <row r="410" spans="1:13" ht="15" customHeight="1">
      <c r="A410" s="638"/>
      <c r="B410" s="638"/>
      <c r="C410" s="638"/>
      <c r="D410" s="638"/>
      <c r="E410" s="638"/>
      <c r="F410" s="638"/>
      <c r="G410" s="638"/>
      <c r="H410" s="638"/>
      <c r="I410" s="638"/>
      <c r="J410" s="638"/>
      <c r="K410" s="638"/>
      <c r="L410" s="638"/>
      <c r="M410" s="638"/>
    </row>
    <row r="411" spans="1:13" ht="15" customHeight="1">
      <c r="A411" s="638"/>
      <c r="B411" s="638"/>
      <c r="C411" s="638"/>
      <c r="D411" s="638"/>
      <c r="E411" s="638"/>
      <c r="F411" s="638"/>
      <c r="G411" s="638"/>
      <c r="H411" s="638"/>
      <c r="I411" s="638"/>
      <c r="J411" s="638"/>
      <c r="K411" s="638"/>
      <c r="L411" s="638"/>
      <c r="M411" s="638"/>
    </row>
    <row r="412" spans="1:13" ht="15" customHeight="1">
      <c r="A412" s="638"/>
      <c r="B412" s="638"/>
      <c r="C412" s="638"/>
      <c r="D412" s="638"/>
      <c r="E412" s="638"/>
      <c r="F412" s="638"/>
      <c r="G412" s="638"/>
      <c r="H412" s="638"/>
      <c r="I412" s="638"/>
      <c r="J412" s="638"/>
      <c r="K412" s="638"/>
      <c r="L412" s="638"/>
      <c r="M412" s="638"/>
    </row>
    <row r="413" spans="1:13" ht="15" customHeight="1">
      <c r="A413" s="638"/>
      <c r="B413" s="638"/>
      <c r="C413" s="638"/>
      <c r="D413" s="638"/>
      <c r="E413" s="638"/>
      <c r="F413" s="638"/>
      <c r="G413" s="638"/>
      <c r="H413" s="638"/>
      <c r="I413" s="638"/>
      <c r="J413" s="638"/>
      <c r="K413" s="638"/>
      <c r="L413" s="638"/>
      <c r="M413" s="638"/>
    </row>
    <row r="414" spans="1:13" ht="15" customHeight="1">
      <c r="A414" s="638"/>
      <c r="B414" s="638"/>
      <c r="C414" s="638"/>
      <c r="D414" s="638"/>
      <c r="E414" s="638"/>
      <c r="F414" s="638"/>
      <c r="G414" s="638"/>
      <c r="H414" s="638"/>
      <c r="I414" s="638"/>
      <c r="J414" s="638"/>
      <c r="K414" s="638"/>
      <c r="L414" s="638"/>
      <c r="M414" s="638"/>
    </row>
    <row r="415" spans="1:13" ht="15" customHeight="1">
      <c r="A415" s="638"/>
      <c r="B415" s="638"/>
      <c r="C415" s="638"/>
      <c r="D415" s="638"/>
      <c r="E415" s="638"/>
      <c r="F415" s="638"/>
      <c r="G415" s="638"/>
      <c r="H415" s="638"/>
      <c r="I415" s="638"/>
      <c r="J415" s="638"/>
      <c r="K415" s="638"/>
      <c r="L415" s="638"/>
      <c r="M415" s="638"/>
    </row>
    <row r="416" spans="1:13" ht="15" customHeight="1">
      <c r="A416" s="638"/>
      <c r="B416" s="638"/>
      <c r="C416" s="638"/>
      <c r="D416" s="638"/>
      <c r="E416" s="638"/>
      <c r="F416" s="638"/>
      <c r="G416" s="638"/>
      <c r="H416" s="638"/>
      <c r="I416" s="638"/>
      <c r="J416" s="638"/>
      <c r="K416" s="638"/>
      <c r="L416" s="638"/>
      <c r="M416" s="638"/>
    </row>
    <row r="417" spans="1:13" ht="15" customHeight="1">
      <c r="A417" s="638"/>
      <c r="B417" s="638"/>
      <c r="C417" s="638"/>
      <c r="D417" s="638"/>
      <c r="E417" s="638"/>
      <c r="F417" s="638"/>
      <c r="G417" s="638"/>
      <c r="H417" s="638"/>
      <c r="I417" s="638"/>
      <c r="J417" s="638"/>
      <c r="K417" s="638"/>
      <c r="L417" s="638"/>
      <c r="M417" s="638"/>
    </row>
    <row r="418" spans="1:13" ht="15" customHeight="1">
      <c r="A418" s="638"/>
      <c r="B418" s="638"/>
      <c r="C418" s="638"/>
      <c r="D418" s="638"/>
      <c r="E418" s="638"/>
      <c r="F418" s="638"/>
      <c r="G418" s="638"/>
      <c r="H418" s="638"/>
      <c r="I418" s="638"/>
      <c r="J418" s="638"/>
      <c r="K418" s="638"/>
      <c r="L418" s="638"/>
      <c r="M418" s="638"/>
    </row>
    <row r="419" spans="1:13" ht="15" customHeight="1">
      <c r="A419" s="638"/>
      <c r="B419" s="638"/>
      <c r="C419" s="638"/>
      <c r="D419" s="638"/>
      <c r="E419" s="638"/>
      <c r="F419" s="638"/>
      <c r="G419" s="638"/>
      <c r="H419" s="638"/>
      <c r="I419" s="638"/>
      <c r="J419" s="638"/>
      <c r="K419" s="638"/>
      <c r="L419" s="638"/>
      <c r="M419" s="638"/>
    </row>
    <row r="420" spans="1:13" ht="15" customHeight="1">
      <c r="A420" s="638"/>
      <c r="B420" s="638"/>
      <c r="C420" s="638"/>
      <c r="D420" s="638"/>
      <c r="E420" s="638"/>
      <c r="F420" s="638"/>
      <c r="G420" s="638"/>
      <c r="H420" s="638"/>
      <c r="I420" s="638"/>
      <c r="J420" s="638"/>
      <c r="K420" s="638"/>
      <c r="L420" s="638"/>
      <c r="M420" s="638"/>
    </row>
    <row r="421" spans="1:13" ht="15" customHeight="1">
      <c r="A421" s="638"/>
      <c r="B421" s="638"/>
      <c r="C421" s="638"/>
      <c r="D421" s="638"/>
      <c r="E421" s="638"/>
      <c r="F421" s="638"/>
      <c r="G421" s="638"/>
      <c r="H421" s="638"/>
      <c r="I421" s="638"/>
      <c r="J421" s="638"/>
      <c r="K421" s="638"/>
      <c r="L421" s="638"/>
      <c r="M421" s="638"/>
    </row>
    <row r="422" spans="1:13" ht="15" customHeight="1">
      <c r="A422" s="638"/>
      <c r="B422" s="638"/>
      <c r="C422" s="638"/>
      <c r="D422" s="638"/>
      <c r="E422" s="638"/>
      <c r="F422" s="638"/>
      <c r="G422" s="638"/>
      <c r="H422" s="638"/>
      <c r="I422" s="638"/>
      <c r="J422" s="638"/>
      <c r="K422" s="638"/>
      <c r="L422" s="638"/>
      <c r="M422" s="638"/>
    </row>
    <row r="423" spans="1:13" ht="15" customHeight="1">
      <c r="A423" s="638"/>
      <c r="B423" s="638"/>
      <c r="C423" s="638"/>
      <c r="D423" s="638"/>
      <c r="E423" s="638"/>
      <c r="F423" s="638"/>
      <c r="G423" s="638"/>
      <c r="H423" s="638"/>
      <c r="I423" s="638"/>
      <c r="J423" s="638"/>
      <c r="K423" s="638"/>
      <c r="L423" s="638"/>
      <c r="M423" s="638"/>
    </row>
    <row r="424" spans="1:13" ht="15" customHeight="1">
      <c r="A424" s="638"/>
      <c r="B424" s="638"/>
      <c r="C424" s="638"/>
      <c r="D424" s="638"/>
      <c r="E424" s="638"/>
      <c r="F424" s="638"/>
      <c r="G424" s="638"/>
      <c r="H424" s="638"/>
      <c r="I424" s="638"/>
      <c r="J424" s="638"/>
      <c r="K424" s="638"/>
      <c r="L424" s="638"/>
      <c r="M424" s="638"/>
    </row>
    <row r="425" spans="1:13" ht="15" customHeight="1">
      <c r="A425" s="638"/>
      <c r="B425" s="638"/>
      <c r="C425" s="638"/>
      <c r="D425" s="638"/>
      <c r="E425" s="638"/>
      <c r="F425" s="638"/>
      <c r="G425" s="638"/>
      <c r="H425" s="638"/>
      <c r="I425" s="638"/>
      <c r="J425" s="638"/>
      <c r="K425" s="638"/>
      <c r="L425" s="638"/>
      <c r="M425" s="638"/>
    </row>
    <row r="426" spans="1:13" ht="15" customHeight="1">
      <c r="A426" s="638"/>
      <c r="B426" s="638"/>
      <c r="C426" s="638"/>
      <c r="D426" s="638"/>
      <c r="E426" s="638"/>
      <c r="F426" s="638"/>
      <c r="G426" s="638"/>
      <c r="H426" s="638"/>
      <c r="I426" s="638"/>
      <c r="J426" s="638"/>
      <c r="K426" s="638"/>
      <c r="L426" s="638"/>
      <c r="M426" s="638"/>
    </row>
    <row r="427" spans="1:13" ht="15" customHeight="1">
      <c r="A427" s="638"/>
      <c r="B427" s="638"/>
      <c r="C427" s="638"/>
      <c r="D427" s="638"/>
      <c r="E427" s="638"/>
      <c r="F427" s="638"/>
      <c r="G427" s="638"/>
      <c r="H427" s="638"/>
      <c r="I427" s="638"/>
      <c r="J427" s="638"/>
      <c r="K427" s="638"/>
      <c r="L427" s="638"/>
      <c r="M427" s="638"/>
    </row>
    <row r="428" spans="1:13" ht="15" customHeight="1">
      <c r="A428" s="638"/>
      <c r="B428" s="638"/>
      <c r="C428" s="638"/>
      <c r="D428" s="638"/>
      <c r="E428" s="638"/>
      <c r="F428" s="638"/>
      <c r="G428" s="638"/>
      <c r="H428" s="638"/>
      <c r="I428" s="638"/>
      <c r="J428" s="638"/>
      <c r="K428" s="638"/>
      <c r="L428" s="638"/>
      <c r="M428" s="638"/>
    </row>
    <row r="429" spans="1:13" ht="15" customHeight="1">
      <c r="A429" s="638"/>
      <c r="B429" s="638"/>
      <c r="C429" s="638"/>
      <c r="D429" s="638"/>
      <c r="E429" s="638"/>
      <c r="F429" s="638"/>
      <c r="G429" s="638"/>
      <c r="H429" s="638"/>
      <c r="I429" s="638"/>
      <c r="J429" s="638"/>
      <c r="K429" s="638"/>
      <c r="L429" s="638"/>
      <c r="M429" s="638"/>
    </row>
    <row r="430" spans="1:13" ht="15" customHeight="1">
      <c r="A430" s="638"/>
      <c r="B430" s="638"/>
      <c r="C430" s="638"/>
      <c r="D430" s="638"/>
      <c r="E430" s="638"/>
      <c r="F430" s="638"/>
      <c r="G430" s="638"/>
      <c r="H430" s="638"/>
      <c r="I430" s="638"/>
      <c r="J430" s="638"/>
      <c r="K430" s="638"/>
      <c r="L430" s="638"/>
      <c r="M430" s="638"/>
    </row>
    <row r="431" spans="1:13" ht="15" customHeight="1">
      <c r="A431" s="638"/>
      <c r="B431" s="638"/>
      <c r="C431" s="638"/>
      <c r="D431" s="638"/>
      <c r="E431" s="638"/>
      <c r="F431" s="638"/>
      <c r="G431" s="638"/>
      <c r="H431" s="638"/>
      <c r="I431" s="638"/>
      <c r="J431" s="638"/>
      <c r="K431" s="638"/>
      <c r="L431" s="638"/>
      <c r="M431" s="638"/>
    </row>
    <row r="432" spans="1:13" ht="15" customHeight="1">
      <c r="A432" s="638"/>
      <c r="B432" s="638"/>
      <c r="C432" s="638"/>
      <c r="D432" s="638"/>
      <c r="E432" s="638"/>
      <c r="F432" s="638"/>
      <c r="G432" s="638"/>
      <c r="H432" s="638"/>
      <c r="I432" s="638"/>
      <c r="J432" s="638"/>
      <c r="K432" s="638"/>
      <c r="L432" s="638"/>
      <c r="M432" s="638"/>
    </row>
    <row r="433" spans="1:13" ht="15" customHeight="1">
      <c r="A433" s="638"/>
      <c r="B433" s="638"/>
      <c r="C433" s="638"/>
      <c r="D433" s="638"/>
      <c r="E433" s="638"/>
      <c r="F433" s="638"/>
      <c r="G433" s="638"/>
      <c r="H433" s="638"/>
      <c r="I433" s="638"/>
      <c r="J433" s="638"/>
      <c r="K433" s="638"/>
      <c r="L433" s="638"/>
      <c r="M433" s="638"/>
    </row>
    <row r="434" spans="1:13" ht="15" customHeight="1">
      <c r="A434" s="638"/>
      <c r="B434" s="638"/>
      <c r="C434" s="638"/>
      <c r="D434" s="638"/>
      <c r="E434" s="638"/>
      <c r="F434" s="638"/>
      <c r="G434" s="638"/>
      <c r="H434" s="638"/>
      <c r="I434" s="638"/>
      <c r="J434" s="638"/>
      <c r="K434" s="638"/>
      <c r="L434" s="638"/>
      <c r="M434" s="638"/>
    </row>
    <row r="435" spans="1:13" ht="15" customHeight="1">
      <c r="A435" s="638"/>
      <c r="B435" s="638"/>
      <c r="C435" s="638"/>
      <c r="D435" s="638"/>
      <c r="E435" s="638"/>
      <c r="F435" s="638"/>
      <c r="G435" s="638"/>
      <c r="H435" s="638"/>
      <c r="I435" s="638"/>
      <c r="J435" s="638"/>
      <c r="K435" s="638"/>
      <c r="L435" s="638"/>
      <c r="M435" s="638"/>
    </row>
    <row r="436" spans="1:13" ht="15" customHeight="1">
      <c r="A436" s="638"/>
      <c r="B436" s="638"/>
      <c r="C436" s="638"/>
      <c r="D436" s="638"/>
      <c r="E436" s="638"/>
      <c r="F436" s="638"/>
      <c r="G436" s="638"/>
      <c r="H436" s="638"/>
      <c r="I436" s="638"/>
      <c r="J436" s="638"/>
      <c r="K436" s="638"/>
      <c r="L436" s="638"/>
      <c r="M436" s="638"/>
    </row>
    <row r="437" spans="1:13" ht="15" customHeight="1">
      <c r="A437" s="638"/>
      <c r="B437" s="638"/>
      <c r="C437" s="638"/>
      <c r="D437" s="638"/>
      <c r="E437" s="638"/>
      <c r="F437" s="638"/>
      <c r="G437" s="638"/>
      <c r="H437" s="638"/>
      <c r="I437" s="638"/>
      <c r="J437" s="638"/>
      <c r="K437" s="638"/>
      <c r="L437" s="638"/>
      <c r="M437" s="638"/>
    </row>
    <row r="438" spans="1:13" ht="15" customHeight="1">
      <c r="A438" s="638"/>
      <c r="B438" s="638"/>
      <c r="C438" s="638"/>
      <c r="D438" s="638"/>
      <c r="E438" s="638"/>
      <c r="F438" s="638"/>
      <c r="G438" s="638"/>
      <c r="H438" s="638"/>
      <c r="I438" s="638"/>
      <c r="J438" s="638"/>
      <c r="K438" s="638"/>
      <c r="L438" s="638"/>
      <c r="M438" s="638"/>
    </row>
    <row r="439" spans="1:13" ht="15" customHeight="1">
      <c r="A439" s="638"/>
      <c r="B439" s="638"/>
      <c r="C439" s="638"/>
      <c r="D439" s="638"/>
      <c r="E439" s="638"/>
      <c r="F439" s="638"/>
      <c r="G439" s="638"/>
      <c r="H439" s="638"/>
      <c r="I439" s="638"/>
      <c r="J439" s="638"/>
      <c r="K439" s="638"/>
      <c r="L439" s="638"/>
      <c r="M439" s="638"/>
    </row>
    <row r="440" spans="1:13" ht="15" customHeight="1">
      <c r="A440" s="638"/>
      <c r="B440" s="638"/>
      <c r="C440" s="638"/>
      <c r="D440" s="638"/>
      <c r="E440" s="638"/>
      <c r="F440" s="638"/>
      <c r="G440" s="638"/>
      <c r="H440" s="638"/>
      <c r="I440" s="638"/>
      <c r="J440" s="638"/>
      <c r="K440" s="638"/>
      <c r="L440" s="638"/>
      <c r="M440" s="638"/>
    </row>
    <row r="441" spans="1:13" ht="15" customHeight="1">
      <c r="A441" s="638"/>
      <c r="B441" s="638"/>
      <c r="C441" s="638"/>
      <c r="D441" s="638"/>
      <c r="E441" s="638"/>
      <c r="F441" s="638"/>
      <c r="G441" s="638"/>
      <c r="H441" s="638"/>
      <c r="I441" s="638"/>
      <c r="J441" s="638"/>
      <c r="K441" s="638"/>
      <c r="L441" s="638"/>
      <c r="M441" s="638"/>
    </row>
    <row r="442" spans="1:13" ht="15" customHeight="1">
      <c r="A442" s="638"/>
      <c r="B442" s="638"/>
      <c r="C442" s="638"/>
      <c r="D442" s="638"/>
      <c r="E442" s="638"/>
      <c r="F442" s="638"/>
      <c r="G442" s="638"/>
      <c r="H442" s="638"/>
      <c r="I442" s="638"/>
      <c r="J442" s="638"/>
      <c r="K442" s="638"/>
      <c r="L442" s="638"/>
      <c r="M442" s="638"/>
    </row>
    <row r="443" spans="1:13" ht="15" customHeight="1">
      <c r="A443" s="638"/>
      <c r="B443" s="638"/>
      <c r="C443" s="638"/>
      <c r="D443" s="638"/>
      <c r="E443" s="638"/>
      <c r="F443" s="638"/>
      <c r="G443" s="638"/>
      <c r="H443" s="638"/>
      <c r="I443" s="638"/>
      <c r="J443" s="638"/>
      <c r="K443" s="638"/>
      <c r="L443" s="638"/>
      <c r="M443" s="638"/>
    </row>
    <row r="444" spans="1:13" ht="15" customHeight="1">
      <c r="A444" s="638"/>
      <c r="B444" s="638"/>
      <c r="C444" s="638"/>
      <c r="D444" s="638"/>
      <c r="E444" s="638"/>
      <c r="F444" s="638"/>
      <c r="G444" s="638"/>
      <c r="H444" s="638"/>
      <c r="I444" s="638"/>
      <c r="J444" s="638"/>
      <c r="K444" s="638"/>
      <c r="L444" s="638"/>
      <c r="M444" s="638"/>
    </row>
    <row r="445" spans="1:13" ht="15" customHeight="1">
      <c r="A445" s="638"/>
      <c r="B445" s="638"/>
      <c r="C445" s="638"/>
      <c r="D445" s="638"/>
      <c r="E445" s="638"/>
      <c r="F445" s="638"/>
      <c r="G445" s="638"/>
      <c r="H445" s="638"/>
      <c r="I445" s="638"/>
      <c r="J445" s="638"/>
      <c r="K445" s="638"/>
      <c r="L445" s="638"/>
      <c r="M445" s="638"/>
    </row>
    <row r="446" spans="1:13" ht="15" customHeight="1">
      <c r="A446" s="638"/>
      <c r="B446" s="638"/>
      <c r="C446" s="638"/>
      <c r="D446" s="638"/>
      <c r="E446" s="638"/>
      <c r="F446" s="638"/>
      <c r="G446" s="638"/>
      <c r="H446" s="638"/>
      <c r="I446" s="638"/>
      <c r="J446" s="638"/>
      <c r="K446" s="638"/>
      <c r="L446" s="638"/>
      <c r="M446" s="638"/>
    </row>
    <row r="447" spans="1:13" ht="15" customHeight="1">
      <c r="A447" s="638"/>
      <c r="B447" s="638"/>
      <c r="C447" s="638"/>
      <c r="D447" s="638"/>
      <c r="E447" s="638"/>
      <c r="F447" s="638"/>
      <c r="G447" s="638"/>
      <c r="H447" s="638"/>
      <c r="I447" s="638"/>
      <c r="J447" s="638"/>
      <c r="K447" s="638"/>
      <c r="L447" s="638"/>
      <c r="M447" s="638"/>
    </row>
    <row r="448" spans="1:13" ht="15" customHeight="1">
      <c r="A448" s="638"/>
      <c r="B448" s="638"/>
      <c r="C448" s="638"/>
      <c r="D448" s="638"/>
      <c r="E448" s="638"/>
      <c r="F448" s="638"/>
      <c r="G448" s="638"/>
      <c r="H448" s="638"/>
      <c r="I448" s="638"/>
      <c r="J448" s="638"/>
      <c r="K448" s="638"/>
      <c r="L448" s="638"/>
      <c r="M448" s="638"/>
    </row>
    <row r="449" spans="1:13" ht="15" customHeight="1">
      <c r="A449" s="638"/>
      <c r="B449" s="638"/>
      <c r="C449" s="638"/>
      <c r="D449" s="638"/>
      <c r="E449" s="638"/>
      <c r="F449" s="638"/>
      <c r="G449" s="638"/>
      <c r="H449" s="638"/>
      <c r="I449" s="638"/>
      <c r="J449" s="638"/>
      <c r="K449" s="638"/>
      <c r="L449" s="638"/>
      <c r="M449" s="638"/>
    </row>
    <row r="450" spans="1:13" ht="15" customHeight="1">
      <c r="A450" s="638"/>
      <c r="B450" s="638"/>
      <c r="C450" s="638"/>
      <c r="D450" s="638"/>
      <c r="E450" s="638"/>
      <c r="F450" s="638"/>
      <c r="G450" s="638"/>
      <c r="H450" s="638"/>
      <c r="I450" s="638"/>
      <c r="J450" s="638"/>
      <c r="K450" s="638"/>
      <c r="L450" s="638"/>
      <c r="M450" s="638"/>
    </row>
    <row r="451" spans="1:13" ht="15" customHeight="1">
      <c r="A451" s="638"/>
      <c r="B451" s="638"/>
      <c r="C451" s="638"/>
      <c r="D451" s="638"/>
      <c r="E451" s="638"/>
      <c r="F451" s="638"/>
      <c r="G451" s="638"/>
      <c r="H451" s="638"/>
      <c r="I451" s="638"/>
      <c r="J451" s="638"/>
      <c r="K451" s="638"/>
      <c r="L451" s="638"/>
      <c r="M451" s="638"/>
    </row>
    <row r="452" spans="1:13" ht="15" customHeight="1">
      <c r="A452" s="638"/>
      <c r="B452" s="638"/>
      <c r="C452" s="638"/>
      <c r="D452" s="638"/>
      <c r="E452" s="638"/>
      <c r="F452" s="638"/>
      <c r="G452" s="638"/>
      <c r="H452" s="638"/>
      <c r="I452" s="638"/>
      <c r="J452" s="638"/>
      <c r="K452" s="638"/>
      <c r="L452" s="638"/>
      <c r="M452" s="638"/>
    </row>
    <row r="453" spans="1:13" ht="15" customHeight="1">
      <c r="A453" s="638"/>
      <c r="B453" s="638"/>
      <c r="C453" s="638"/>
      <c r="D453" s="638"/>
      <c r="E453" s="638"/>
      <c r="F453" s="638"/>
      <c r="G453" s="638"/>
      <c r="H453" s="638"/>
      <c r="I453" s="638"/>
      <c r="J453" s="638"/>
      <c r="K453" s="638"/>
      <c r="L453" s="638"/>
      <c r="M453" s="638"/>
    </row>
    <row r="454" spans="1:13" ht="15" customHeight="1">
      <c r="A454" s="638"/>
      <c r="B454" s="638"/>
      <c r="C454" s="638"/>
      <c r="D454" s="638"/>
      <c r="E454" s="638"/>
      <c r="F454" s="638"/>
      <c r="G454" s="638"/>
      <c r="H454" s="638"/>
      <c r="I454" s="638"/>
      <c r="J454" s="638"/>
      <c r="K454" s="638"/>
      <c r="L454" s="638"/>
      <c r="M454" s="638"/>
    </row>
    <row r="455" spans="1:13" ht="15" customHeight="1">
      <c r="A455" s="638"/>
      <c r="B455" s="638"/>
      <c r="C455" s="638"/>
      <c r="D455" s="638"/>
      <c r="E455" s="638"/>
      <c r="F455" s="638"/>
      <c r="G455" s="638"/>
      <c r="H455" s="638"/>
      <c r="I455" s="638"/>
      <c r="J455" s="638"/>
      <c r="K455" s="638"/>
      <c r="L455" s="638"/>
      <c r="M455" s="638"/>
    </row>
    <row r="456" spans="1:13" ht="15" customHeight="1">
      <c r="A456" s="638"/>
      <c r="B456" s="638"/>
      <c r="C456" s="638"/>
      <c r="D456" s="638"/>
      <c r="E456" s="638"/>
      <c r="F456" s="638"/>
      <c r="G456" s="638"/>
      <c r="H456" s="638"/>
      <c r="I456" s="638"/>
      <c r="J456" s="638"/>
      <c r="K456" s="638"/>
      <c r="L456" s="638"/>
      <c r="M456" s="638"/>
    </row>
    <row r="457" spans="1:13" ht="15" customHeight="1">
      <c r="A457" s="638"/>
      <c r="B457" s="638"/>
      <c r="C457" s="638"/>
      <c r="D457" s="638"/>
      <c r="E457" s="638"/>
      <c r="F457" s="638"/>
      <c r="G457" s="638"/>
      <c r="H457" s="638"/>
      <c r="I457" s="638"/>
      <c r="J457" s="638"/>
      <c r="K457" s="638"/>
      <c r="L457" s="638"/>
      <c r="M457" s="638"/>
    </row>
    <row r="458" spans="1:13" ht="15" customHeight="1">
      <c r="A458" s="638"/>
      <c r="B458" s="638"/>
      <c r="C458" s="638"/>
      <c r="D458" s="638"/>
      <c r="E458" s="638"/>
      <c r="F458" s="638"/>
      <c r="G458" s="638"/>
      <c r="H458" s="638"/>
      <c r="I458" s="638"/>
      <c r="J458" s="638"/>
      <c r="K458" s="638"/>
      <c r="L458" s="638"/>
      <c r="M458" s="638"/>
    </row>
    <row r="459" spans="1:13" ht="15" customHeight="1">
      <c r="A459" s="638"/>
      <c r="B459" s="638"/>
      <c r="C459" s="638"/>
      <c r="D459" s="638"/>
      <c r="E459" s="638"/>
      <c r="F459" s="638"/>
      <c r="G459" s="638"/>
      <c r="H459" s="638"/>
      <c r="I459" s="638"/>
      <c r="J459" s="638"/>
      <c r="K459" s="638"/>
      <c r="L459" s="638"/>
      <c r="M459" s="638"/>
    </row>
    <row r="460" spans="1:13" ht="15" customHeight="1">
      <c r="A460" s="638"/>
      <c r="B460" s="638"/>
      <c r="C460" s="638"/>
      <c r="D460" s="638"/>
      <c r="E460" s="638"/>
      <c r="F460" s="638"/>
      <c r="G460" s="638"/>
      <c r="H460" s="638"/>
      <c r="I460" s="638"/>
      <c r="J460" s="638"/>
      <c r="K460" s="638"/>
      <c r="L460" s="638"/>
      <c r="M460" s="638"/>
    </row>
    <row r="461" spans="1:13" ht="15" customHeight="1">
      <c r="A461" s="638"/>
      <c r="B461" s="638"/>
      <c r="C461" s="638"/>
      <c r="D461" s="638"/>
      <c r="E461" s="638"/>
      <c r="F461" s="638"/>
      <c r="G461" s="638"/>
      <c r="H461" s="638"/>
      <c r="I461" s="638"/>
      <c r="J461" s="638"/>
      <c r="K461" s="638"/>
      <c r="L461" s="638"/>
      <c r="M461" s="638"/>
    </row>
    <row r="462" spans="1:13" ht="15" customHeight="1">
      <c r="A462" s="638"/>
      <c r="B462" s="638"/>
      <c r="C462" s="638"/>
      <c r="D462" s="638"/>
      <c r="E462" s="638"/>
      <c r="F462" s="638"/>
      <c r="G462" s="638"/>
      <c r="H462" s="638"/>
      <c r="I462" s="638"/>
      <c r="J462" s="638"/>
      <c r="K462" s="638"/>
      <c r="L462" s="638"/>
      <c r="M462" s="638"/>
    </row>
    <row r="463" spans="1:13" ht="15" customHeight="1">
      <c r="A463" s="638"/>
      <c r="B463" s="638"/>
      <c r="C463" s="638"/>
      <c r="D463" s="638"/>
      <c r="E463" s="638"/>
      <c r="F463" s="638"/>
      <c r="G463" s="638"/>
      <c r="H463" s="638"/>
      <c r="I463" s="638"/>
      <c r="J463" s="638"/>
      <c r="K463" s="638"/>
      <c r="L463" s="638"/>
      <c r="M463" s="638"/>
    </row>
    <row r="464" spans="1:13" ht="15" customHeight="1">
      <c r="A464" s="638"/>
      <c r="B464" s="638"/>
      <c r="C464" s="638"/>
      <c r="D464" s="638"/>
      <c r="E464" s="638"/>
      <c r="F464" s="638"/>
      <c r="G464" s="638"/>
      <c r="H464" s="638"/>
      <c r="I464" s="638"/>
      <c r="J464" s="638"/>
      <c r="K464" s="638"/>
      <c r="L464" s="638"/>
      <c r="M464" s="638"/>
    </row>
    <row r="465" spans="1:13" ht="15" customHeight="1">
      <c r="A465" s="638"/>
      <c r="B465" s="638"/>
      <c r="C465" s="638"/>
      <c r="D465" s="638"/>
      <c r="E465" s="638"/>
      <c r="F465" s="638"/>
      <c r="G465" s="638"/>
      <c r="H465" s="638"/>
      <c r="I465" s="638"/>
      <c r="J465" s="638"/>
      <c r="K465" s="638"/>
      <c r="L465" s="638"/>
      <c r="M465" s="638"/>
    </row>
    <row r="466" spans="1:13" ht="15" customHeight="1">
      <c r="A466" s="638"/>
      <c r="B466" s="638"/>
      <c r="C466" s="638"/>
      <c r="D466" s="638"/>
      <c r="E466" s="638"/>
      <c r="F466" s="638"/>
      <c r="G466" s="638"/>
      <c r="H466" s="638"/>
      <c r="I466" s="638"/>
      <c r="J466" s="638"/>
      <c r="K466" s="638"/>
      <c r="L466" s="638"/>
      <c r="M466" s="638"/>
    </row>
    <row r="467" spans="1:13" ht="15" customHeight="1">
      <c r="A467" s="638"/>
      <c r="B467" s="638"/>
      <c r="C467" s="638"/>
      <c r="D467" s="638"/>
      <c r="E467" s="638"/>
      <c r="F467" s="638"/>
      <c r="G467" s="638"/>
      <c r="H467" s="638"/>
      <c r="I467" s="638"/>
      <c r="J467" s="638"/>
      <c r="K467" s="638"/>
      <c r="L467" s="638"/>
      <c r="M467" s="638"/>
    </row>
    <row r="468" spans="1:13" ht="15" customHeight="1">
      <c r="A468" s="638"/>
      <c r="B468" s="638"/>
      <c r="C468" s="638"/>
      <c r="D468" s="638"/>
      <c r="E468" s="638"/>
      <c r="F468" s="638"/>
      <c r="G468" s="638"/>
      <c r="H468" s="638"/>
      <c r="I468" s="638"/>
      <c r="J468" s="638"/>
      <c r="K468" s="638"/>
      <c r="L468" s="638"/>
      <c r="M468" s="638"/>
    </row>
    <row r="469" spans="1:13" ht="15" customHeight="1">
      <c r="A469" s="638"/>
      <c r="B469" s="638"/>
      <c r="C469" s="638"/>
      <c r="D469" s="638"/>
      <c r="E469" s="638"/>
      <c r="F469" s="638"/>
      <c r="G469" s="638"/>
      <c r="H469" s="638"/>
      <c r="I469" s="638"/>
      <c r="J469" s="638"/>
      <c r="K469" s="638"/>
      <c r="L469" s="638"/>
      <c r="M469" s="638"/>
    </row>
    <row r="470" spans="1:13" ht="15" customHeight="1">
      <c r="A470" s="638"/>
      <c r="B470" s="638"/>
      <c r="C470" s="638"/>
      <c r="D470" s="638"/>
      <c r="E470" s="638"/>
      <c r="F470" s="638"/>
      <c r="G470" s="638"/>
      <c r="H470" s="638"/>
      <c r="I470" s="638"/>
      <c r="J470" s="638"/>
      <c r="K470" s="638"/>
      <c r="L470" s="638"/>
      <c r="M470" s="638"/>
    </row>
    <row r="471" spans="1:13" ht="15" customHeight="1">
      <c r="A471" s="638"/>
      <c r="B471" s="638"/>
      <c r="C471" s="638"/>
      <c r="D471" s="638"/>
      <c r="E471" s="638"/>
      <c r="F471" s="638"/>
      <c r="G471" s="638"/>
      <c r="H471" s="638"/>
      <c r="I471" s="638"/>
      <c r="J471" s="638"/>
      <c r="K471" s="638"/>
      <c r="L471" s="638"/>
      <c r="M471" s="638"/>
    </row>
    <row r="472" spans="1:13" ht="15" customHeight="1">
      <c r="A472" s="638"/>
      <c r="B472" s="638"/>
      <c r="C472" s="638"/>
      <c r="D472" s="638"/>
      <c r="E472" s="638"/>
      <c r="F472" s="638"/>
      <c r="G472" s="638"/>
      <c r="H472" s="638"/>
      <c r="I472" s="638"/>
      <c r="J472" s="638"/>
      <c r="K472" s="638"/>
      <c r="L472" s="638"/>
      <c r="M472" s="638"/>
    </row>
    <row r="473" spans="1:13" ht="15" customHeight="1">
      <c r="A473" s="638"/>
      <c r="B473" s="638"/>
      <c r="C473" s="638"/>
      <c r="D473" s="638"/>
      <c r="E473" s="638"/>
      <c r="F473" s="638"/>
      <c r="G473" s="638"/>
      <c r="H473" s="638"/>
      <c r="I473" s="638"/>
      <c r="J473" s="638"/>
      <c r="K473" s="638"/>
      <c r="L473" s="638"/>
      <c r="M473" s="638"/>
    </row>
    <row r="474" spans="1:13" ht="15" customHeight="1">
      <c r="A474" s="638"/>
      <c r="B474" s="638"/>
      <c r="C474" s="638"/>
      <c r="D474" s="638"/>
      <c r="E474" s="638"/>
      <c r="F474" s="638"/>
      <c r="G474" s="638"/>
      <c r="H474" s="638"/>
      <c r="I474" s="638"/>
      <c r="J474" s="638"/>
      <c r="K474" s="638"/>
      <c r="L474" s="638"/>
      <c r="M474" s="638"/>
    </row>
    <row r="475" spans="1:13" ht="15" customHeight="1">
      <c r="A475" s="638"/>
      <c r="B475" s="638"/>
      <c r="C475" s="638"/>
      <c r="D475" s="638"/>
      <c r="E475" s="638"/>
      <c r="F475" s="638"/>
      <c r="G475" s="638"/>
      <c r="H475" s="638"/>
      <c r="I475" s="638"/>
      <c r="J475" s="638"/>
      <c r="K475" s="638"/>
      <c r="L475" s="638"/>
      <c r="M475" s="638"/>
    </row>
    <row r="476" spans="1:13" ht="15" customHeight="1">
      <c r="A476" s="638"/>
      <c r="B476" s="638"/>
      <c r="C476" s="638"/>
      <c r="D476" s="638"/>
      <c r="E476" s="638"/>
      <c r="F476" s="638"/>
      <c r="G476" s="638"/>
      <c r="H476" s="638"/>
      <c r="I476" s="638"/>
      <c r="J476" s="638"/>
      <c r="K476" s="638"/>
      <c r="L476" s="638"/>
      <c r="M476" s="638"/>
    </row>
    <row r="477" spans="1:13" ht="15" customHeight="1">
      <c r="A477" s="638"/>
      <c r="B477" s="638"/>
      <c r="C477" s="638"/>
      <c r="D477" s="638"/>
      <c r="E477" s="638"/>
      <c r="F477" s="638"/>
      <c r="G477" s="638"/>
      <c r="H477" s="638"/>
      <c r="I477" s="638"/>
      <c r="J477" s="638"/>
      <c r="K477" s="638"/>
      <c r="L477" s="638"/>
      <c r="M477" s="638"/>
    </row>
    <row r="478" spans="1:13" ht="15" customHeight="1">
      <c r="A478" s="638"/>
      <c r="B478" s="638"/>
      <c r="C478" s="638"/>
      <c r="D478" s="638"/>
      <c r="E478" s="638"/>
      <c r="F478" s="638"/>
      <c r="G478" s="638"/>
      <c r="H478" s="638"/>
      <c r="I478" s="638"/>
      <c r="J478" s="638"/>
      <c r="K478" s="638"/>
      <c r="L478" s="638"/>
      <c r="M478" s="638"/>
    </row>
    <row r="479" spans="1:13" ht="15" customHeight="1">
      <c r="A479" s="638"/>
      <c r="B479" s="638"/>
      <c r="C479" s="638"/>
      <c r="D479" s="638"/>
      <c r="E479" s="638"/>
      <c r="F479" s="638"/>
      <c r="G479" s="638"/>
      <c r="H479" s="638"/>
      <c r="I479" s="638"/>
      <c r="J479" s="638"/>
      <c r="K479" s="638"/>
      <c r="L479" s="638"/>
      <c r="M479" s="638"/>
    </row>
    <row r="480" spans="1:13" ht="15" customHeight="1">
      <c r="A480" s="638"/>
      <c r="B480" s="638"/>
      <c r="C480" s="638"/>
      <c r="D480" s="638"/>
      <c r="E480" s="638"/>
      <c r="F480" s="638"/>
      <c r="G480" s="638"/>
      <c r="H480" s="638"/>
      <c r="I480" s="638"/>
      <c r="J480" s="638"/>
      <c r="K480" s="638"/>
      <c r="L480" s="638"/>
      <c r="M480" s="638"/>
    </row>
    <row r="481" spans="1:13" ht="15" customHeight="1">
      <c r="A481" s="638"/>
      <c r="B481" s="638"/>
      <c r="C481" s="638"/>
      <c r="D481" s="638"/>
      <c r="E481" s="638"/>
      <c r="F481" s="638"/>
      <c r="G481" s="638"/>
      <c r="H481" s="638"/>
      <c r="I481" s="638"/>
      <c r="J481" s="638"/>
      <c r="K481" s="638"/>
      <c r="L481" s="638"/>
      <c r="M481" s="638"/>
    </row>
    <row r="482" spans="1:13" ht="15" customHeight="1">
      <c r="A482" s="638"/>
      <c r="B482" s="638"/>
      <c r="C482" s="638"/>
      <c r="D482" s="638"/>
      <c r="E482" s="638"/>
      <c r="F482" s="638"/>
      <c r="G482" s="638"/>
      <c r="H482" s="638"/>
      <c r="I482" s="638"/>
      <c r="J482" s="638"/>
      <c r="K482" s="638"/>
      <c r="L482" s="638"/>
      <c r="M482" s="638"/>
    </row>
    <row r="483" spans="1:13" ht="15" customHeight="1">
      <c r="A483" s="638"/>
      <c r="B483" s="638"/>
      <c r="C483" s="638"/>
      <c r="D483" s="638"/>
      <c r="E483" s="638"/>
      <c r="F483" s="638"/>
      <c r="G483" s="638"/>
      <c r="H483" s="638"/>
      <c r="I483" s="638"/>
      <c r="J483" s="638"/>
      <c r="K483" s="638"/>
      <c r="L483" s="638"/>
      <c r="M483" s="638"/>
    </row>
    <row r="484" spans="1:13" ht="15" customHeight="1">
      <c r="A484" s="638"/>
      <c r="B484" s="638"/>
      <c r="C484" s="638"/>
      <c r="D484" s="638"/>
      <c r="E484" s="638"/>
      <c r="F484" s="638"/>
      <c r="G484" s="638"/>
      <c r="H484" s="638"/>
      <c r="I484" s="638"/>
      <c r="J484" s="638"/>
      <c r="K484" s="638"/>
      <c r="L484" s="638"/>
      <c r="M484" s="638"/>
    </row>
    <row r="485" spans="1:13" ht="15" customHeight="1">
      <c r="A485" s="638"/>
      <c r="B485" s="638"/>
      <c r="C485" s="638"/>
      <c r="D485" s="638"/>
      <c r="E485" s="638"/>
      <c r="F485" s="638"/>
      <c r="G485" s="638"/>
      <c r="H485" s="638"/>
      <c r="I485" s="638"/>
      <c r="J485" s="638"/>
      <c r="K485" s="638"/>
      <c r="L485" s="638"/>
      <c r="M485" s="638"/>
    </row>
    <row r="486" spans="1:13" ht="15" customHeight="1">
      <c r="A486" s="638"/>
      <c r="B486" s="638"/>
      <c r="C486" s="638"/>
      <c r="D486" s="638"/>
      <c r="E486" s="638"/>
      <c r="F486" s="638"/>
      <c r="G486" s="638"/>
      <c r="H486" s="638"/>
      <c r="I486" s="638"/>
      <c r="J486" s="638"/>
      <c r="K486" s="638"/>
      <c r="L486" s="638"/>
      <c r="M486" s="638"/>
    </row>
    <row r="487" spans="1:13" ht="15" customHeight="1">
      <c r="A487" s="638"/>
      <c r="B487" s="638"/>
      <c r="C487" s="638"/>
      <c r="D487" s="638"/>
      <c r="E487" s="638"/>
      <c r="F487" s="638"/>
      <c r="G487" s="638"/>
      <c r="H487" s="638"/>
      <c r="I487" s="638"/>
      <c r="J487" s="638"/>
      <c r="K487" s="638"/>
      <c r="L487" s="638"/>
      <c r="M487" s="638"/>
    </row>
    <row r="488" spans="1:13" ht="15" customHeight="1">
      <c r="A488" s="638"/>
      <c r="B488" s="638"/>
      <c r="C488" s="638"/>
      <c r="D488" s="638"/>
      <c r="E488" s="638"/>
      <c r="F488" s="638"/>
      <c r="G488" s="638"/>
      <c r="H488" s="638"/>
      <c r="I488" s="638"/>
      <c r="J488" s="638"/>
      <c r="K488" s="638"/>
      <c r="L488" s="638"/>
      <c r="M488" s="638"/>
    </row>
    <row r="489" spans="1:13" ht="15" customHeight="1">
      <c r="A489" s="638"/>
      <c r="B489" s="638"/>
      <c r="C489" s="638"/>
      <c r="D489" s="638"/>
      <c r="E489" s="638"/>
      <c r="F489" s="638"/>
      <c r="G489" s="638"/>
      <c r="H489" s="638"/>
      <c r="I489" s="638"/>
      <c r="J489" s="638"/>
      <c r="K489" s="638"/>
      <c r="L489" s="638"/>
      <c r="M489" s="638"/>
    </row>
    <row r="490" spans="1:13" ht="15" customHeight="1">
      <c r="A490" s="638"/>
      <c r="B490" s="638"/>
      <c r="C490" s="638"/>
      <c r="D490" s="638"/>
      <c r="E490" s="638"/>
      <c r="F490" s="638"/>
      <c r="G490" s="638"/>
      <c r="H490" s="638"/>
      <c r="I490" s="638"/>
      <c r="J490" s="638"/>
      <c r="K490" s="638"/>
      <c r="L490" s="638"/>
      <c r="M490" s="638"/>
    </row>
    <row r="491" spans="1:13" ht="15" customHeight="1">
      <c r="A491" s="638"/>
      <c r="B491" s="638"/>
      <c r="C491" s="638"/>
      <c r="D491" s="638"/>
      <c r="E491" s="638"/>
      <c r="F491" s="638"/>
      <c r="G491" s="638"/>
      <c r="H491" s="638"/>
      <c r="I491" s="638"/>
      <c r="J491" s="638"/>
      <c r="K491" s="638"/>
      <c r="L491" s="638"/>
      <c r="M491" s="638"/>
    </row>
    <row r="492" spans="1:13" ht="15" customHeight="1">
      <c r="A492" s="638"/>
      <c r="B492" s="638"/>
      <c r="C492" s="638"/>
      <c r="D492" s="638"/>
      <c r="E492" s="638"/>
      <c r="F492" s="638"/>
      <c r="G492" s="638"/>
      <c r="H492" s="638"/>
      <c r="I492" s="638"/>
      <c r="J492" s="638"/>
      <c r="K492" s="638"/>
      <c r="L492" s="638"/>
      <c r="M492" s="638"/>
    </row>
    <row r="493" spans="1:13" ht="15" customHeight="1">
      <c r="A493" s="638"/>
      <c r="B493" s="638"/>
      <c r="C493" s="638"/>
      <c r="D493" s="638"/>
      <c r="E493" s="638"/>
      <c r="F493" s="638"/>
      <c r="G493" s="638"/>
      <c r="H493" s="638"/>
      <c r="I493" s="638"/>
      <c r="J493" s="638"/>
      <c r="K493" s="638"/>
      <c r="L493" s="638"/>
      <c r="M493" s="638"/>
    </row>
    <row r="494" spans="1:13" ht="15" customHeight="1">
      <c r="A494" s="638"/>
      <c r="B494" s="638"/>
      <c r="C494" s="638"/>
      <c r="D494" s="638"/>
      <c r="E494" s="638"/>
      <c r="F494" s="638"/>
      <c r="G494" s="638"/>
      <c r="H494" s="638"/>
      <c r="I494" s="638"/>
      <c r="J494" s="638"/>
      <c r="K494" s="638"/>
      <c r="L494" s="638"/>
      <c r="M494" s="638"/>
    </row>
    <row r="495" spans="1:13" ht="15" customHeight="1">
      <c r="A495" s="638"/>
      <c r="B495" s="638"/>
      <c r="C495" s="638"/>
      <c r="D495" s="638"/>
      <c r="E495" s="638"/>
      <c r="F495" s="638"/>
      <c r="G495" s="638"/>
      <c r="H495" s="638"/>
      <c r="I495" s="638"/>
      <c r="J495" s="638"/>
      <c r="K495" s="638"/>
      <c r="L495" s="638"/>
      <c r="M495" s="638"/>
    </row>
    <row r="496" spans="1:13" ht="15" customHeight="1">
      <c r="A496" s="638"/>
      <c r="B496" s="638"/>
      <c r="C496" s="638"/>
      <c r="D496" s="638"/>
      <c r="E496" s="638"/>
      <c r="F496" s="638"/>
      <c r="G496" s="638"/>
      <c r="H496" s="638"/>
      <c r="I496" s="638"/>
      <c r="J496" s="638"/>
      <c r="K496" s="638"/>
      <c r="L496" s="638"/>
      <c r="M496" s="638"/>
    </row>
    <row r="497" spans="1:13" ht="15" customHeight="1">
      <c r="A497" s="638"/>
      <c r="B497" s="638"/>
      <c r="C497" s="638"/>
      <c r="D497" s="638"/>
      <c r="E497" s="638"/>
      <c r="F497" s="638"/>
      <c r="G497" s="638"/>
      <c r="H497" s="638"/>
      <c r="I497" s="638"/>
      <c r="J497" s="638"/>
      <c r="K497" s="638"/>
      <c r="L497" s="638"/>
      <c r="M497" s="638"/>
    </row>
    <row r="498" spans="1:13" ht="15" customHeight="1">
      <c r="A498" s="638"/>
      <c r="B498" s="638"/>
      <c r="C498" s="638"/>
      <c r="D498" s="638"/>
      <c r="E498" s="638"/>
      <c r="F498" s="638"/>
      <c r="G498" s="638"/>
      <c r="H498" s="638"/>
      <c r="I498" s="638"/>
      <c r="J498" s="638"/>
      <c r="K498" s="638"/>
      <c r="L498" s="638"/>
      <c r="M498" s="638"/>
    </row>
    <row r="499" spans="1:13" ht="15" customHeight="1">
      <c r="A499" s="638"/>
      <c r="B499" s="638"/>
      <c r="C499" s="638"/>
      <c r="D499" s="638"/>
      <c r="E499" s="638"/>
      <c r="F499" s="638"/>
      <c r="G499" s="638"/>
      <c r="H499" s="638"/>
      <c r="I499" s="638"/>
      <c r="J499" s="638"/>
      <c r="K499" s="638"/>
      <c r="L499" s="638"/>
      <c r="M499" s="638"/>
    </row>
    <row r="500" spans="1:13" ht="15" customHeight="1">
      <c r="A500" s="638"/>
      <c r="B500" s="638"/>
      <c r="C500" s="638"/>
      <c r="D500" s="638"/>
      <c r="E500" s="638"/>
      <c r="F500" s="638"/>
      <c r="G500" s="638"/>
      <c r="H500" s="638"/>
      <c r="I500" s="638"/>
      <c r="J500" s="638"/>
      <c r="K500" s="638"/>
      <c r="L500" s="638"/>
      <c r="M500" s="638"/>
    </row>
    <row r="501" spans="1:13" ht="15" customHeight="1">
      <c r="A501" s="638"/>
      <c r="B501" s="638"/>
      <c r="C501" s="638"/>
      <c r="D501" s="638"/>
      <c r="E501" s="638"/>
      <c r="F501" s="638"/>
      <c r="G501" s="638"/>
      <c r="H501" s="638"/>
      <c r="I501" s="638"/>
      <c r="J501" s="638"/>
      <c r="K501" s="638"/>
      <c r="L501" s="638"/>
      <c r="M501" s="638"/>
    </row>
    <row r="502" spans="1:13" ht="15" customHeight="1">
      <c r="A502" s="638"/>
      <c r="B502" s="638"/>
      <c r="C502" s="638"/>
      <c r="D502" s="638"/>
      <c r="E502" s="638"/>
      <c r="F502" s="638"/>
      <c r="G502" s="638"/>
      <c r="H502" s="638"/>
      <c r="I502" s="638"/>
      <c r="J502" s="638"/>
      <c r="K502" s="638"/>
      <c r="L502" s="638"/>
      <c r="M502" s="638"/>
    </row>
    <row r="503" spans="1:13" ht="15" customHeight="1">
      <c r="A503" s="638"/>
      <c r="B503" s="638"/>
      <c r="C503" s="638"/>
      <c r="D503" s="638"/>
      <c r="E503" s="638"/>
      <c r="F503" s="638"/>
      <c r="G503" s="638"/>
      <c r="H503" s="638"/>
      <c r="I503" s="638"/>
      <c r="J503" s="638"/>
      <c r="K503" s="638"/>
      <c r="L503" s="638"/>
      <c r="M503" s="638"/>
    </row>
    <row r="504" spans="1:13" ht="15" customHeight="1">
      <c r="A504" s="638"/>
      <c r="B504" s="638"/>
      <c r="C504" s="638"/>
      <c r="D504" s="638"/>
      <c r="E504" s="638"/>
      <c r="F504" s="638"/>
      <c r="G504" s="638"/>
      <c r="H504" s="638"/>
      <c r="I504" s="638"/>
      <c r="J504" s="638"/>
      <c r="K504" s="638"/>
      <c r="L504" s="638"/>
      <c r="M504" s="638"/>
    </row>
    <row r="505" spans="1:13" ht="15" customHeight="1">
      <c r="A505" s="638"/>
      <c r="B505" s="638"/>
      <c r="C505" s="638"/>
      <c r="D505" s="638"/>
      <c r="E505" s="638"/>
      <c r="F505" s="638"/>
      <c r="G505" s="638"/>
      <c r="H505" s="638"/>
      <c r="I505" s="638"/>
      <c r="J505" s="638"/>
      <c r="K505" s="638"/>
      <c r="L505" s="638"/>
      <c r="M505" s="638"/>
    </row>
    <row r="506" spans="1:13" ht="15" customHeight="1">
      <c r="A506" s="638"/>
      <c r="B506" s="638"/>
      <c r="C506" s="638"/>
      <c r="D506" s="638"/>
      <c r="E506" s="638"/>
      <c r="F506" s="638"/>
      <c r="G506" s="638"/>
      <c r="H506" s="638"/>
      <c r="I506" s="638"/>
      <c r="J506" s="638"/>
      <c r="K506" s="638"/>
      <c r="L506" s="638"/>
      <c r="M506" s="638"/>
    </row>
    <row r="507" spans="1:13" ht="15" customHeight="1">
      <c r="A507" s="638"/>
      <c r="B507" s="638"/>
      <c r="C507" s="638"/>
      <c r="D507" s="638"/>
      <c r="E507" s="638"/>
      <c r="F507" s="638"/>
      <c r="G507" s="638"/>
      <c r="H507" s="638"/>
      <c r="I507" s="638"/>
      <c r="J507" s="638"/>
      <c r="K507" s="638"/>
      <c r="L507" s="638"/>
      <c r="M507" s="638"/>
    </row>
    <row r="508" spans="1:13" ht="15" customHeight="1">
      <c r="A508" s="638"/>
      <c r="B508" s="638"/>
      <c r="C508" s="638"/>
      <c r="D508" s="638"/>
      <c r="E508" s="638"/>
      <c r="F508" s="638"/>
      <c r="G508" s="638"/>
      <c r="H508" s="638"/>
      <c r="I508" s="638"/>
      <c r="J508" s="638"/>
      <c r="K508" s="638"/>
      <c r="L508" s="638"/>
      <c r="M508" s="638"/>
    </row>
    <row r="509" spans="1:13" ht="15" customHeight="1">
      <c r="A509" s="638"/>
      <c r="B509" s="638"/>
      <c r="C509" s="638"/>
      <c r="D509" s="638"/>
      <c r="E509" s="638"/>
      <c r="F509" s="638"/>
      <c r="G509" s="638"/>
      <c r="H509" s="638"/>
      <c r="I509" s="638"/>
      <c r="J509" s="638"/>
      <c r="K509" s="638"/>
      <c r="L509" s="638"/>
      <c r="M509" s="638"/>
    </row>
    <row r="510" spans="1:13" ht="15" customHeight="1">
      <c r="A510" s="638"/>
      <c r="B510" s="638"/>
      <c r="C510" s="638"/>
      <c r="D510" s="638"/>
      <c r="E510" s="638"/>
      <c r="F510" s="638"/>
      <c r="G510" s="638"/>
      <c r="H510" s="638"/>
      <c r="I510" s="638"/>
      <c r="J510" s="638"/>
      <c r="K510" s="638"/>
      <c r="L510" s="638"/>
      <c r="M510" s="638"/>
    </row>
    <row r="511" spans="1:13" ht="15" customHeight="1">
      <c r="A511" s="638"/>
      <c r="B511" s="638"/>
      <c r="C511" s="638"/>
      <c r="D511" s="638"/>
      <c r="E511" s="638"/>
      <c r="F511" s="638"/>
      <c r="G511" s="638"/>
      <c r="H511" s="638"/>
      <c r="I511" s="638"/>
      <c r="J511" s="638"/>
      <c r="K511" s="638"/>
      <c r="L511" s="638"/>
      <c r="M511" s="638"/>
    </row>
    <row r="512" spans="1:13" ht="15" customHeight="1">
      <c r="A512" s="638"/>
      <c r="B512" s="638"/>
      <c r="C512" s="638"/>
      <c r="D512" s="638"/>
      <c r="E512" s="638"/>
      <c r="F512" s="638"/>
      <c r="G512" s="638"/>
      <c r="H512" s="638"/>
      <c r="I512" s="638"/>
      <c r="J512" s="638"/>
      <c r="K512" s="638"/>
      <c r="L512" s="638"/>
      <c r="M512" s="638"/>
    </row>
    <row r="513" spans="1:13" ht="15" customHeight="1">
      <c r="A513" s="638"/>
      <c r="B513" s="638"/>
      <c r="C513" s="638"/>
      <c r="D513" s="638"/>
      <c r="E513" s="638"/>
      <c r="F513" s="638"/>
      <c r="G513" s="638"/>
      <c r="H513" s="638"/>
      <c r="I513" s="638"/>
      <c r="J513" s="638"/>
      <c r="K513" s="638"/>
      <c r="L513" s="638"/>
      <c r="M513" s="638"/>
    </row>
    <row r="514" spans="1:13" ht="15" customHeight="1">
      <c r="A514" s="638"/>
      <c r="B514" s="638"/>
      <c r="C514" s="638"/>
      <c r="D514" s="638"/>
      <c r="E514" s="638"/>
      <c r="F514" s="638"/>
      <c r="G514" s="638"/>
      <c r="H514" s="638"/>
      <c r="I514" s="638"/>
      <c r="J514" s="638"/>
      <c r="K514" s="638"/>
      <c r="L514" s="638"/>
      <c r="M514" s="638"/>
    </row>
    <row r="515" spans="1:13" ht="15" customHeight="1">
      <c r="A515" s="638"/>
      <c r="B515" s="638"/>
      <c r="C515" s="638"/>
      <c r="D515" s="638"/>
      <c r="E515" s="638"/>
      <c r="F515" s="638"/>
      <c r="G515" s="638"/>
      <c r="H515" s="638"/>
      <c r="I515" s="638"/>
      <c r="J515" s="638"/>
      <c r="K515" s="638"/>
      <c r="L515" s="638"/>
      <c r="M515" s="638"/>
    </row>
    <row r="516" spans="1:13" ht="15" customHeight="1">
      <c r="A516" s="638"/>
      <c r="B516" s="638"/>
      <c r="C516" s="638"/>
      <c r="D516" s="638"/>
      <c r="E516" s="638"/>
      <c r="F516" s="638"/>
      <c r="G516" s="638"/>
      <c r="H516" s="638"/>
      <c r="I516" s="638"/>
      <c r="J516" s="638"/>
      <c r="K516" s="638"/>
      <c r="L516" s="638"/>
      <c r="M516" s="638"/>
    </row>
    <row r="517" spans="1:13" ht="15" customHeight="1">
      <c r="A517" s="638"/>
      <c r="B517" s="638"/>
      <c r="C517" s="638"/>
      <c r="D517" s="638"/>
      <c r="E517" s="638"/>
      <c r="F517" s="638"/>
      <c r="G517" s="638"/>
      <c r="H517" s="638"/>
      <c r="I517" s="638"/>
      <c r="J517" s="638"/>
      <c r="K517" s="638"/>
      <c r="L517" s="638"/>
      <c r="M517" s="638"/>
    </row>
    <row r="518" spans="1:13" ht="15" customHeight="1">
      <c r="A518" s="638"/>
      <c r="B518" s="638"/>
      <c r="C518" s="638"/>
      <c r="D518" s="638"/>
      <c r="E518" s="638"/>
      <c r="F518" s="638"/>
      <c r="G518" s="638"/>
      <c r="H518" s="638"/>
      <c r="I518" s="638"/>
      <c r="J518" s="638"/>
      <c r="K518" s="638"/>
      <c r="L518" s="638"/>
      <c r="M518" s="638"/>
    </row>
    <row r="519" spans="1:13" ht="15" customHeight="1">
      <c r="A519" s="638"/>
      <c r="B519" s="638"/>
      <c r="C519" s="638"/>
      <c r="D519" s="638"/>
      <c r="E519" s="638"/>
      <c r="F519" s="638"/>
      <c r="G519" s="638"/>
      <c r="H519" s="638"/>
      <c r="I519" s="638"/>
      <c r="J519" s="638"/>
      <c r="K519" s="638"/>
      <c r="L519" s="638"/>
      <c r="M519" s="638"/>
    </row>
    <row r="520" spans="1:13" ht="15" customHeight="1">
      <c r="A520" s="638"/>
      <c r="B520" s="638"/>
      <c r="C520" s="638"/>
      <c r="D520" s="638"/>
      <c r="E520" s="638"/>
      <c r="F520" s="638"/>
      <c r="G520" s="638"/>
      <c r="H520" s="638"/>
      <c r="I520" s="638"/>
      <c r="J520" s="638"/>
      <c r="K520" s="638"/>
      <c r="L520" s="638"/>
      <c r="M520" s="638"/>
    </row>
    <row r="521" spans="1:13" ht="15" customHeight="1">
      <c r="A521" s="638"/>
      <c r="B521" s="638"/>
      <c r="C521" s="638"/>
      <c r="D521" s="638"/>
      <c r="E521" s="638"/>
      <c r="F521" s="638"/>
      <c r="G521" s="638"/>
      <c r="H521" s="638"/>
      <c r="I521" s="638"/>
      <c r="J521" s="638"/>
      <c r="K521" s="638"/>
      <c r="L521" s="638"/>
      <c r="M521" s="638"/>
    </row>
    <row r="522" spans="1:13" ht="15" customHeight="1">
      <c r="A522" s="638"/>
      <c r="B522" s="638"/>
      <c r="C522" s="638"/>
      <c r="D522" s="638"/>
      <c r="E522" s="638"/>
      <c r="F522" s="638"/>
      <c r="G522" s="638"/>
      <c r="H522" s="638"/>
      <c r="I522" s="638"/>
      <c r="J522" s="638"/>
      <c r="K522" s="638"/>
      <c r="L522" s="638"/>
      <c r="M522" s="638"/>
    </row>
    <row r="523" spans="1:13" ht="15" customHeight="1">
      <c r="A523" s="638"/>
      <c r="B523" s="638"/>
      <c r="C523" s="638"/>
      <c r="D523" s="638"/>
      <c r="E523" s="638"/>
      <c r="F523" s="638"/>
      <c r="G523" s="638"/>
      <c r="H523" s="638"/>
      <c r="I523" s="638"/>
      <c r="J523" s="638"/>
      <c r="K523" s="638"/>
      <c r="L523" s="638"/>
      <c r="M523" s="638"/>
    </row>
    <row r="524" spans="1:13" ht="15" customHeight="1">
      <c r="A524" s="638"/>
      <c r="B524" s="638"/>
      <c r="C524" s="638"/>
      <c r="D524" s="638"/>
      <c r="E524" s="638"/>
      <c r="F524" s="638"/>
      <c r="G524" s="638"/>
      <c r="H524" s="638"/>
      <c r="I524" s="638"/>
      <c r="J524" s="638"/>
      <c r="K524" s="638"/>
      <c r="L524" s="638"/>
      <c r="M524" s="638"/>
    </row>
    <row r="525" spans="1:13" ht="15" customHeight="1">
      <c r="A525" s="638"/>
      <c r="B525" s="638"/>
      <c r="C525" s="638"/>
      <c r="D525" s="638"/>
      <c r="E525" s="638"/>
      <c r="F525" s="638"/>
      <c r="G525" s="638"/>
      <c r="H525" s="638"/>
      <c r="I525" s="638"/>
      <c r="J525" s="638"/>
      <c r="K525" s="638"/>
      <c r="L525" s="638"/>
      <c r="M525" s="638"/>
    </row>
    <row r="526" spans="1:13" ht="15" customHeight="1">
      <c r="A526" s="638"/>
      <c r="B526" s="638"/>
      <c r="C526" s="638"/>
      <c r="D526" s="638"/>
      <c r="E526" s="638"/>
      <c r="F526" s="638"/>
      <c r="G526" s="638"/>
      <c r="H526" s="638"/>
      <c r="I526" s="638"/>
      <c r="J526" s="638"/>
      <c r="K526" s="638"/>
      <c r="L526" s="638"/>
      <c r="M526" s="638"/>
    </row>
    <row r="527" spans="1:13" ht="15" customHeight="1">
      <c r="A527" s="638"/>
      <c r="B527" s="638"/>
      <c r="C527" s="638"/>
      <c r="D527" s="638"/>
      <c r="E527" s="638"/>
      <c r="F527" s="638"/>
      <c r="G527" s="638"/>
      <c r="H527" s="638"/>
      <c r="I527" s="638"/>
      <c r="J527" s="638"/>
      <c r="K527" s="638"/>
      <c r="L527" s="638"/>
      <c r="M527" s="638"/>
    </row>
    <row r="528" spans="1:13" ht="15" customHeight="1">
      <c r="A528" s="638"/>
      <c r="B528" s="638"/>
      <c r="C528" s="638"/>
      <c r="D528" s="638"/>
      <c r="E528" s="638"/>
      <c r="F528" s="638"/>
      <c r="G528" s="638"/>
      <c r="H528" s="638"/>
      <c r="I528" s="638"/>
      <c r="J528" s="638"/>
      <c r="K528" s="638"/>
      <c r="L528" s="638"/>
      <c r="M528" s="638"/>
    </row>
    <row r="529" spans="1:13" ht="15" customHeight="1">
      <c r="A529" s="638"/>
      <c r="B529" s="638"/>
      <c r="C529" s="638"/>
      <c r="D529" s="638"/>
      <c r="E529" s="638"/>
      <c r="F529" s="638"/>
      <c r="G529" s="638"/>
      <c r="H529" s="638"/>
      <c r="I529" s="638"/>
      <c r="J529" s="638"/>
      <c r="K529" s="638"/>
      <c r="L529" s="638"/>
      <c r="M529" s="638"/>
    </row>
    <row r="530" spans="1:13" ht="15" customHeight="1">
      <c r="A530" s="638"/>
      <c r="B530" s="638"/>
      <c r="C530" s="638"/>
      <c r="D530" s="638"/>
      <c r="E530" s="638"/>
      <c r="F530" s="638"/>
      <c r="G530" s="638"/>
      <c r="H530" s="638"/>
      <c r="I530" s="638"/>
      <c r="J530" s="638"/>
      <c r="K530" s="638"/>
      <c r="L530" s="638"/>
      <c r="M530" s="638"/>
    </row>
    <row r="531" spans="1:13" ht="15" customHeight="1">
      <c r="A531" s="638"/>
      <c r="B531" s="638"/>
      <c r="C531" s="638"/>
      <c r="D531" s="638"/>
      <c r="E531" s="638"/>
      <c r="F531" s="638"/>
      <c r="G531" s="638"/>
      <c r="H531" s="638"/>
      <c r="I531" s="638"/>
      <c r="J531" s="638"/>
      <c r="K531" s="638"/>
      <c r="L531" s="638"/>
      <c r="M531" s="638"/>
    </row>
    <row r="532" spans="1:13" ht="15" customHeight="1">
      <c r="A532" s="638"/>
      <c r="B532" s="638"/>
      <c r="C532" s="638"/>
      <c r="D532" s="638"/>
      <c r="E532" s="638"/>
      <c r="F532" s="638"/>
      <c r="G532" s="638"/>
      <c r="H532" s="638"/>
      <c r="I532" s="638"/>
      <c r="J532" s="638"/>
      <c r="K532" s="638"/>
      <c r="L532" s="638"/>
      <c r="M532" s="638"/>
    </row>
    <row r="533" spans="1:13" ht="15" customHeight="1">
      <c r="A533" s="638"/>
      <c r="B533" s="638"/>
      <c r="C533" s="638"/>
      <c r="D533" s="638"/>
      <c r="E533" s="638"/>
      <c r="F533" s="638"/>
      <c r="G533" s="638"/>
      <c r="H533" s="638"/>
      <c r="I533" s="638"/>
      <c r="J533" s="638"/>
      <c r="K533" s="638"/>
      <c r="L533" s="638"/>
      <c r="M533" s="638"/>
    </row>
    <row r="534" spans="1:13" ht="15" customHeight="1">
      <c r="A534" s="638"/>
      <c r="B534" s="638"/>
      <c r="C534" s="638"/>
      <c r="D534" s="638"/>
      <c r="E534" s="638"/>
      <c r="F534" s="638"/>
      <c r="G534" s="638"/>
      <c r="H534" s="638"/>
      <c r="I534" s="638"/>
      <c r="J534" s="638"/>
      <c r="K534" s="638"/>
      <c r="L534" s="638"/>
      <c r="M534" s="638"/>
    </row>
    <row r="535" spans="1:13" ht="15" customHeight="1">
      <c r="A535" s="638"/>
      <c r="B535" s="638"/>
      <c r="C535" s="638"/>
      <c r="D535" s="638"/>
      <c r="E535" s="638"/>
      <c r="F535" s="638"/>
      <c r="G535" s="638"/>
      <c r="H535" s="638"/>
      <c r="I535" s="638"/>
      <c r="J535" s="638"/>
      <c r="K535" s="638"/>
      <c r="L535" s="638"/>
      <c r="M535" s="638"/>
    </row>
    <row r="536" spans="1:13" ht="15" customHeight="1">
      <c r="A536" s="638"/>
      <c r="B536" s="638"/>
      <c r="C536" s="638"/>
      <c r="D536" s="638"/>
      <c r="E536" s="638"/>
      <c r="F536" s="638"/>
      <c r="G536" s="638"/>
      <c r="H536" s="638"/>
      <c r="I536" s="638"/>
      <c r="J536" s="638"/>
      <c r="K536" s="638"/>
      <c r="L536" s="638"/>
      <c r="M536" s="638"/>
    </row>
    <row r="537" spans="1:13" ht="15" customHeight="1">
      <c r="A537" s="638"/>
      <c r="B537" s="638"/>
      <c r="C537" s="638"/>
      <c r="D537" s="638"/>
      <c r="E537" s="638"/>
      <c r="F537" s="638"/>
      <c r="G537" s="638"/>
      <c r="H537" s="638"/>
      <c r="I537" s="638"/>
      <c r="J537" s="638"/>
      <c r="K537" s="638"/>
      <c r="L537" s="638"/>
      <c r="M537" s="638"/>
    </row>
    <row r="538" spans="1:13" ht="15" customHeight="1">
      <c r="A538" s="638"/>
      <c r="B538" s="638"/>
      <c r="C538" s="638"/>
      <c r="D538" s="638"/>
      <c r="E538" s="638"/>
      <c r="F538" s="638"/>
      <c r="G538" s="638"/>
      <c r="H538" s="638"/>
      <c r="I538" s="638"/>
      <c r="J538" s="638"/>
      <c r="K538" s="638"/>
      <c r="L538" s="638"/>
      <c r="M538" s="638"/>
    </row>
    <row r="539" spans="1:13" ht="15" customHeight="1">
      <c r="A539" s="638"/>
      <c r="B539" s="638"/>
      <c r="C539" s="638"/>
      <c r="D539" s="638"/>
      <c r="E539" s="638"/>
      <c r="F539" s="638"/>
      <c r="G539" s="638"/>
      <c r="H539" s="638"/>
      <c r="I539" s="638"/>
      <c r="J539" s="638"/>
      <c r="K539" s="638"/>
      <c r="L539" s="638"/>
      <c r="M539" s="638"/>
    </row>
    <row r="540" spans="1:13" ht="15" customHeight="1">
      <c r="A540" s="638"/>
      <c r="B540" s="638"/>
      <c r="C540" s="638"/>
      <c r="D540" s="638"/>
      <c r="E540" s="638"/>
      <c r="F540" s="638"/>
      <c r="G540" s="638"/>
      <c r="H540" s="638"/>
      <c r="I540" s="638"/>
      <c r="J540" s="638"/>
      <c r="K540" s="638"/>
      <c r="L540" s="638"/>
      <c r="M540" s="638"/>
    </row>
    <row r="541" spans="1:13" ht="15" customHeight="1">
      <c r="A541" s="638"/>
      <c r="B541" s="638"/>
      <c r="C541" s="638"/>
      <c r="D541" s="638"/>
      <c r="E541" s="638"/>
      <c r="F541" s="638"/>
      <c r="G541" s="638"/>
      <c r="H541" s="638"/>
      <c r="I541" s="638"/>
      <c r="J541" s="638"/>
      <c r="K541" s="638"/>
      <c r="L541" s="638"/>
      <c r="M541" s="638"/>
    </row>
    <row r="542" spans="1:13" ht="15" customHeight="1">
      <c r="A542" s="638"/>
      <c r="B542" s="638"/>
      <c r="C542" s="638"/>
      <c r="D542" s="638"/>
      <c r="E542" s="638"/>
      <c r="F542" s="638"/>
      <c r="G542" s="638"/>
      <c r="H542" s="638"/>
      <c r="I542" s="638"/>
      <c r="J542" s="638"/>
      <c r="K542" s="638"/>
      <c r="L542" s="638"/>
      <c r="M542" s="638"/>
    </row>
    <row r="543" spans="1:13" ht="15" customHeight="1">
      <c r="A543" s="638"/>
      <c r="B543" s="638"/>
      <c r="C543" s="638"/>
      <c r="D543" s="638"/>
      <c r="E543" s="638"/>
      <c r="F543" s="638"/>
      <c r="G543" s="638"/>
      <c r="H543" s="638"/>
      <c r="I543" s="638"/>
      <c r="J543" s="638"/>
      <c r="K543" s="638"/>
      <c r="L543" s="638"/>
      <c r="M543" s="638"/>
    </row>
    <row r="544" spans="1:13" ht="15" customHeight="1">
      <c r="A544" s="638"/>
      <c r="B544" s="638"/>
      <c r="C544" s="638"/>
      <c r="D544" s="638"/>
      <c r="E544" s="638"/>
      <c r="F544" s="638"/>
      <c r="G544" s="638"/>
      <c r="H544" s="638"/>
      <c r="I544" s="638"/>
      <c r="J544" s="638"/>
      <c r="K544" s="638"/>
      <c r="L544" s="638"/>
      <c r="M544" s="638"/>
    </row>
    <row r="545" spans="1:13" ht="15" customHeight="1">
      <c r="A545" s="638"/>
      <c r="B545" s="638"/>
      <c r="C545" s="638"/>
      <c r="D545" s="638"/>
      <c r="E545" s="638"/>
      <c r="F545" s="638"/>
      <c r="G545" s="638"/>
      <c r="H545" s="638"/>
      <c r="I545" s="638"/>
      <c r="J545" s="638"/>
      <c r="K545" s="638"/>
      <c r="L545" s="638"/>
      <c r="M545" s="638"/>
    </row>
    <row r="546" spans="1:13" ht="15" customHeight="1">
      <c r="A546" s="638"/>
      <c r="B546" s="638"/>
      <c r="C546" s="638"/>
      <c r="D546" s="638"/>
      <c r="E546" s="638"/>
      <c r="F546" s="638"/>
      <c r="G546" s="638"/>
      <c r="H546" s="638"/>
      <c r="I546" s="638"/>
      <c r="J546" s="638"/>
      <c r="K546" s="638"/>
      <c r="L546" s="638"/>
      <c r="M546" s="638"/>
    </row>
    <row r="547" spans="1:13" ht="15" customHeight="1">
      <c r="A547" s="638"/>
      <c r="B547" s="638"/>
      <c r="C547" s="638"/>
      <c r="D547" s="638"/>
      <c r="E547" s="638"/>
      <c r="F547" s="638"/>
      <c r="G547" s="638"/>
      <c r="H547" s="638"/>
      <c r="I547" s="638"/>
      <c r="J547" s="638"/>
      <c r="K547" s="638"/>
      <c r="L547" s="638"/>
      <c r="M547" s="638"/>
    </row>
    <row r="548" spans="1:13" ht="15" customHeight="1">
      <c r="A548" s="638"/>
      <c r="B548" s="638"/>
      <c r="C548" s="638"/>
      <c r="D548" s="638"/>
      <c r="E548" s="638"/>
      <c r="F548" s="638"/>
      <c r="G548" s="638"/>
      <c r="H548" s="638"/>
      <c r="I548" s="638"/>
      <c r="J548" s="638"/>
      <c r="K548" s="638"/>
      <c r="L548" s="638"/>
      <c r="M548" s="638"/>
    </row>
    <row r="549" spans="1:13" ht="15" customHeight="1">
      <c r="A549" s="638"/>
      <c r="B549" s="638"/>
      <c r="C549" s="638"/>
      <c r="D549" s="638"/>
      <c r="E549" s="638"/>
      <c r="F549" s="638"/>
      <c r="G549" s="638"/>
      <c r="H549" s="638"/>
      <c r="I549" s="638"/>
      <c r="J549" s="638"/>
      <c r="K549" s="638"/>
      <c r="L549" s="638"/>
      <c r="M549" s="638"/>
    </row>
    <row r="550" spans="1:13" ht="15" customHeight="1">
      <c r="A550" s="638"/>
      <c r="B550" s="638"/>
      <c r="C550" s="638"/>
      <c r="D550" s="638"/>
      <c r="E550" s="638"/>
      <c r="F550" s="638"/>
      <c r="G550" s="638"/>
      <c r="H550" s="638"/>
      <c r="I550" s="638"/>
      <c r="J550" s="638"/>
      <c r="K550" s="638"/>
      <c r="L550" s="638"/>
      <c r="M550" s="638"/>
    </row>
    <row r="551" spans="1:13" ht="15" customHeight="1">
      <c r="A551" s="638"/>
      <c r="B551" s="638"/>
      <c r="C551" s="638"/>
      <c r="D551" s="638"/>
      <c r="E551" s="638"/>
      <c r="F551" s="638"/>
      <c r="G551" s="638"/>
      <c r="H551" s="638"/>
      <c r="I551" s="638"/>
      <c r="J551" s="638"/>
      <c r="K551" s="638"/>
      <c r="L551" s="638"/>
      <c r="M551" s="638"/>
    </row>
    <row r="552" spans="1:13" ht="15" customHeight="1">
      <c r="A552" s="638"/>
      <c r="B552" s="638"/>
      <c r="C552" s="638"/>
      <c r="D552" s="638"/>
      <c r="E552" s="638"/>
      <c r="F552" s="638"/>
      <c r="G552" s="638"/>
      <c r="H552" s="638"/>
      <c r="I552" s="638"/>
      <c r="J552" s="638"/>
      <c r="K552" s="638"/>
      <c r="L552" s="638"/>
      <c r="M552" s="638"/>
    </row>
    <row r="553" spans="1:13" ht="15" customHeight="1">
      <c r="A553" s="638"/>
      <c r="B553" s="638"/>
      <c r="C553" s="638"/>
      <c r="D553" s="638"/>
      <c r="E553" s="638"/>
      <c r="F553" s="638"/>
      <c r="G553" s="638"/>
      <c r="H553" s="638"/>
      <c r="I553" s="638"/>
      <c r="J553" s="638"/>
      <c r="K553" s="638"/>
      <c r="L553" s="638"/>
      <c r="M553" s="638"/>
    </row>
    <row r="554" spans="1:13" ht="15" customHeight="1">
      <c r="A554" s="638"/>
      <c r="B554" s="638"/>
      <c r="C554" s="638"/>
      <c r="D554" s="638"/>
      <c r="E554" s="638"/>
      <c r="F554" s="638"/>
      <c r="G554" s="638"/>
      <c r="H554" s="638"/>
      <c r="I554" s="638"/>
      <c r="J554" s="638"/>
      <c r="K554" s="638"/>
      <c r="L554" s="638"/>
      <c r="M554" s="638"/>
    </row>
    <row r="555" spans="1:13" ht="15" customHeight="1">
      <c r="A555" s="638"/>
      <c r="B555" s="638"/>
      <c r="C555" s="638"/>
      <c r="D555" s="638"/>
      <c r="E555" s="638"/>
      <c r="F555" s="638"/>
      <c r="G555" s="638"/>
      <c r="H555" s="638"/>
      <c r="I555" s="638"/>
      <c r="J555" s="638"/>
      <c r="K555" s="638"/>
      <c r="L555" s="638"/>
      <c r="M555" s="638"/>
    </row>
    <row r="556" spans="1:13" ht="15" customHeight="1">
      <c r="A556" s="638"/>
      <c r="B556" s="638"/>
      <c r="C556" s="638"/>
      <c r="D556" s="638"/>
      <c r="E556" s="638"/>
      <c r="F556" s="638"/>
      <c r="G556" s="638"/>
      <c r="H556" s="638"/>
      <c r="I556" s="638"/>
      <c r="J556" s="638"/>
      <c r="K556" s="638"/>
      <c r="L556" s="638"/>
      <c r="M556" s="638"/>
    </row>
    <row r="557" spans="1:13" ht="15" customHeight="1">
      <c r="A557" s="638"/>
      <c r="B557" s="638"/>
      <c r="C557" s="638"/>
      <c r="D557" s="638"/>
      <c r="E557" s="638"/>
      <c r="F557" s="638"/>
      <c r="G557" s="638"/>
      <c r="H557" s="638"/>
      <c r="I557" s="638"/>
      <c r="J557" s="638"/>
      <c r="K557" s="638"/>
      <c r="L557" s="638"/>
      <c r="M557" s="638"/>
    </row>
    <row r="558" spans="1:13" ht="15" customHeight="1">
      <c r="A558" s="638"/>
      <c r="B558" s="638"/>
      <c r="C558" s="638"/>
      <c r="D558" s="638"/>
      <c r="E558" s="638"/>
      <c r="F558" s="638"/>
      <c r="G558" s="638"/>
      <c r="H558" s="638"/>
      <c r="I558" s="638"/>
      <c r="J558" s="638"/>
      <c r="K558" s="638"/>
      <c r="L558" s="638"/>
      <c r="M558" s="638"/>
    </row>
    <row r="559" spans="1:13" ht="15" customHeight="1">
      <c r="A559" s="638"/>
      <c r="B559" s="638"/>
      <c r="C559" s="638"/>
      <c r="D559" s="638"/>
      <c r="E559" s="638"/>
      <c r="F559" s="638"/>
      <c r="G559" s="638"/>
      <c r="H559" s="638"/>
      <c r="I559" s="638"/>
      <c r="J559" s="638"/>
      <c r="K559" s="638"/>
      <c r="L559" s="638"/>
      <c r="M559" s="638"/>
    </row>
    <row r="560" spans="1:13" ht="15" customHeight="1">
      <c r="A560" s="638"/>
      <c r="B560" s="638"/>
      <c r="C560" s="638"/>
      <c r="D560" s="638"/>
      <c r="E560" s="638"/>
      <c r="F560" s="638"/>
      <c r="G560" s="638"/>
      <c r="H560" s="638"/>
      <c r="I560" s="638"/>
      <c r="J560" s="638"/>
      <c r="K560" s="638"/>
      <c r="L560" s="638"/>
      <c r="M560" s="638"/>
    </row>
    <row r="561" spans="1:13" ht="15" customHeight="1">
      <c r="A561" s="638"/>
      <c r="B561" s="638"/>
      <c r="C561" s="638"/>
      <c r="D561" s="638"/>
      <c r="E561" s="638"/>
      <c r="F561" s="638"/>
      <c r="G561" s="638"/>
      <c r="H561" s="638"/>
      <c r="I561" s="638"/>
      <c r="J561" s="638"/>
      <c r="K561" s="638"/>
      <c r="L561" s="638"/>
      <c r="M561" s="638"/>
    </row>
    <row r="562" spans="1:13" ht="15" customHeight="1">
      <c r="A562" s="638"/>
      <c r="B562" s="638"/>
      <c r="C562" s="638"/>
      <c r="D562" s="638"/>
      <c r="E562" s="638"/>
      <c r="F562" s="638"/>
      <c r="G562" s="638"/>
      <c r="H562" s="638"/>
      <c r="I562" s="638"/>
      <c r="J562" s="638"/>
      <c r="K562" s="638"/>
      <c r="L562" s="638"/>
      <c r="M562" s="638"/>
    </row>
    <row r="563" spans="1:13" ht="15" customHeight="1">
      <c r="A563" s="638"/>
      <c r="B563" s="638"/>
      <c r="C563" s="638"/>
      <c r="D563" s="638"/>
      <c r="E563" s="638"/>
      <c r="F563" s="638"/>
      <c r="G563" s="638"/>
      <c r="H563" s="638"/>
      <c r="I563" s="638"/>
      <c r="J563" s="638"/>
      <c r="K563" s="638"/>
      <c r="L563" s="638"/>
      <c r="M563" s="638"/>
    </row>
    <row r="564" spans="1:13" ht="15" customHeight="1">
      <c r="A564" s="638"/>
      <c r="B564" s="638"/>
      <c r="C564" s="638"/>
      <c r="D564" s="638"/>
      <c r="E564" s="638"/>
      <c r="F564" s="638"/>
      <c r="G564" s="638"/>
      <c r="H564" s="638"/>
      <c r="I564" s="638"/>
      <c r="J564" s="638"/>
      <c r="K564" s="638"/>
      <c r="L564" s="638"/>
      <c r="M564" s="638"/>
    </row>
    <row r="565" spans="1:13" ht="15" customHeight="1">
      <c r="A565" s="638"/>
      <c r="B565" s="638"/>
      <c r="C565" s="638"/>
      <c r="D565" s="638"/>
      <c r="E565" s="638"/>
      <c r="F565" s="638"/>
      <c r="G565" s="638"/>
      <c r="H565" s="638"/>
      <c r="I565" s="638"/>
      <c r="J565" s="638"/>
      <c r="K565" s="638"/>
      <c r="L565" s="638"/>
      <c r="M565" s="638"/>
    </row>
    <row r="566" spans="1:13" ht="15" customHeight="1">
      <c r="A566" s="638"/>
      <c r="B566" s="638"/>
      <c r="C566" s="638"/>
      <c r="D566" s="638"/>
      <c r="E566" s="638"/>
      <c r="F566" s="638"/>
      <c r="G566" s="638"/>
      <c r="H566" s="638"/>
      <c r="I566" s="638"/>
      <c r="J566" s="638"/>
      <c r="K566" s="638"/>
      <c r="L566" s="638"/>
      <c r="M566" s="638"/>
    </row>
    <row r="567" spans="1:13" ht="15" customHeight="1">
      <c r="A567" s="638"/>
      <c r="B567" s="638"/>
      <c r="C567" s="638"/>
      <c r="D567" s="638"/>
      <c r="E567" s="638"/>
      <c r="F567" s="638"/>
      <c r="G567" s="638"/>
      <c r="H567" s="638"/>
      <c r="I567" s="638"/>
      <c r="J567" s="638"/>
      <c r="K567" s="638"/>
      <c r="L567" s="638"/>
      <c r="M567" s="638"/>
    </row>
    <row r="568" spans="1:13" ht="15" customHeight="1">
      <c r="A568" s="638"/>
      <c r="B568" s="638"/>
      <c r="C568" s="638"/>
      <c r="D568" s="638"/>
      <c r="E568" s="638"/>
      <c r="F568" s="638"/>
      <c r="G568" s="638"/>
      <c r="H568" s="638"/>
      <c r="I568" s="638"/>
      <c r="J568" s="638"/>
      <c r="K568" s="638"/>
      <c r="L568" s="638"/>
      <c r="M568" s="638"/>
    </row>
    <row r="569" spans="1:13" ht="15" customHeight="1">
      <c r="A569" s="638"/>
      <c r="B569" s="638"/>
      <c r="C569" s="638"/>
      <c r="D569" s="638"/>
      <c r="E569" s="638"/>
      <c r="F569" s="638"/>
      <c r="G569" s="638"/>
      <c r="H569" s="638"/>
      <c r="I569" s="638"/>
      <c r="J569" s="638"/>
      <c r="K569" s="638"/>
      <c r="L569" s="638"/>
      <c r="M569" s="638"/>
    </row>
    <row r="570" spans="1:13" ht="15" customHeight="1">
      <c r="A570" s="638"/>
      <c r="B570" s="638"/>
      <c r="C570" s="638"/>
      <c r="D570" s="638"/>
      <c r="E570" s="638"/>
      <c r="F570" s="638"/>
      <c r="G570" s="638"/>
      <c r="H570" s="638"/>
      <c r="I570" s="638"/>
      <c r="J570" s="638"/>
      <c r="K570" s="638"/>
      <c r="L570" s="638"/>
      <c r="M570" s="638"/>
    </row>
    <row r="571" spans="1:13" ht="15" customHeight="1">
      <c r="A571" s="638"/>
      <c r="B571" s="638"/>
      <c r="C571" s="638"/>
      <c r="D571" s="638"/>
      <c r="E571" s="638"/>
      <c r="F571" s="638"/>
      <c r="G571" s="638"/>
      <c r="H571" s="638"/>
      <c r="I571" s="638"/>
      <c r="J571" s="638"/>
      <c r="K571" s="638"/>
      <c r="L571" s="638"/>
      <c r="M571" s="638"/>
    </row>
    <row r="572" spans="1:13" ht="15" customHeight="1">
      <c r="A572" s="638"/>
      <c r="B572" s="638"/>
      <c r="C572" s="638"/>
      <c r="D572" s="638"/>
      <c r="E572" s="638"/>
      <c r="F572" s="638"/>
      <c r="G572" s="638"/>
      <c r="H572" s="638"/>
      <c r="I572" s="638"/>
      <c r="J572" s="638"/>
      <c r="K572" s="638"/>
      <c r="L572" s="638"/>
      <c r="M572" s="638"/>
    </row>
    <row r="573" spans="1:13" ht="15" customHeight="1">
      <c r="A573" s="638"/>
      <c r="B573" s="638"/>
      <c r="C573" s="638"/>
      <c r="D573" s="638"/>
      <c r="E573" s="638"/>
      <c r="F573" s="638"/>
      <c r="G573" s="638"/>
      <c r="H573" s="638"/>
      <c r="I573" s="638"/>
      <c r="J573" s="638"/>
      <c r="K573" s="638"/>
      <c r="L573" s="638"/>
      <c r="M573" s="638"/>
    </row>
    <row r="574" spans="1:13" ht="15" customHeight="1">
      <c r="A574" s="638"/>
      <c r="B574" s="638"/>
      <c r="C574" s="638"/>
      <c r="D574" s="638"/>
      <c r="E574" s="638"/>
      <c r="F574" s="638"/>
      <c r="G574" s="638"/>
      <c r="H574" s="638"/>
      <c r="I574" s="638"/>
      <c r="J574" s="638"/>
      <c r="K574" s="638"/>
      <c r="L574" s="638"/>
      <c r="M574" s="638"/>
    </row>
    <row r="575" spans="1:13" ht="15" customHeight="1">
      <c r="A575" s="638"/>
      <c r="B575" s="638"/>
      <c r="C575" s="638"/>
      <c r="D575" s="638"/>
      <c r="E575" s="638"/>
      <c r="F575" s="638"/>
      <c r="G575" s="638"/>
      <c r="H575" s="638"/>
      <c r="I575" s="638"/>
      <c r="J575" s="638"/>
      <c r="K575" s="638"/>
      <c r="L575" s="638"/>
      <c r="M575" s="638"/>
    </row>
    <row r="576" spans="1:13" ht="15" customHeight="1">
      <c r="A576" s="638"/>
      <c r="B576" s="638"/>
      <c r="C576" s="638"/>
      <c r="D576" s="638"/>
      <c r="E576" s="638"/>
      <c r="F576" s="638"/>
      <c r="G576" s="638"/>
      <c r="H576" s="638"/>
      <c r="I576" s="638"/>
      <c r="J576" s="638"/>
      <c r="K576" s="638"/>
      <c r="L576" s="638"/>
      <c r="M576" s="638"/>
    </row>
    <row r="577" spans="1:13" ht="15" customHeight="1">
      <c r="A577" s="638"/>
      <c r="B577" s="638"/>
      <c r="C577" s="638"/>
      <c r="D577" s="638"/>
      <c r="E577" s="638"/>
      <c r="F577" s="638"/>
      <c r="G577" s="638"/>
      <c r="H577" s="638"/>
      <c r="I577" s="638"/>
      <c r="J577" s="638"/>
      <c r="K577" s="638"/>
      <c r="L577" s="638"/>
      <c r="M577" s="638"/>
    </row>
    <row r="578" spans="1:13" ht="15" customHeight="1">
      <c r="A578" s="638"/>
      <c r="B578" s="638"/>
      <c r="C578" s="638"/>
      <c r="D578" s="638"/>
      <c r="E578" s="638"/>
      <c r="F578" s="638"/>
      <c r="G578" s="638"/>
      <c r="H578" s="638"/>
      <c r="I578" s="638"/>
      <c r="J578" s="638"/>
      <c r="K578" s="638"/>
      <c r="L578" s="638"/>
      <c r="M578" s="638"/>
    </row>
    <row r="579" spans="1:13" ht="15" customHeight="1">
      <c r="A579" s="638"/>
      <c r="B579" s="638"/>
      <c r="C579" s="638"/>
      <c r="D579" s="638"/>
      <c r="E579" s="638"/>
      <c r="F579" s="638"/>
      <c r="G579" s="638"/>
      <c r="H579" s="638"/>
      <c r="I579" s="638"/>
      <c r="J579" s="638"/>
      <c r="K579" s="638"/>
      <c r="L579" s="638"/>
      <c r="M579" s="638"/>
    </row>
    <row r="580" spans="1:13" ht="15" customHeight="1">
      <c r="A580" s="638"/>
      <c r="B580" s="638"/>
      <c r="C580" s="638"/>
      <c r="D580" s="638"/>
      <c r="E580" s="638"/>
      <c r="F580" s="638"/>
      <c r="G580" s="638"/>
      <c r="H580" s="638"/>
      <c r="I580" s="638"/>
      <c r="J580" s="638"/>
      <c r="K580" s="638"/>
      <c r="L580" s="638"/>
      <c r="M580" s="638"/>
    </row>
    <row r="581" spans="1:13" ht="15" customHeight="1">
      <c r="A581" s="638"/>
      <c r="B581" s="638"/>
      <c r="C581" s="638"/>
      <c r="D581" s="638"/>
      <c r="E581" s="638"/>
      <c r="F581" s="638"/>
      <c r="G581" s="638"/>
      <c r="H581" s="638"/>
      <c r="I581" s="638"/>
      <c r="J581" s="638"/>
      <c r="K581" s="638"/>
      <c r="L581" s="638"/>
      <c r="M581" s="638"/>
    </row>
    <row r="582" spans="1:13" ht="15" customHeight="1">
      <c r="A582" s="638"/>
      <c r="B582" s="638"/>
      <c r="C582" s="638"/>
      <c r="D582" s="638"/>
      <c r="E582" s="638"/>
      <c r="F582" s="638"/>
      <c r="G582" s="638"/>
      <c r="H582" s="638"/>
      <c r="I582" s="638"/>
      <c r="J582" s="638"/>
      <c r="K582" s="638"/>
      <c r="L582" s="638"/>
      <c r="M582" s="638"/>
    </row>
    <row r="583" spans="1:13" ht="15" customHeight="1">
      <c r="A583" s="638"/>
      <c r="B583" s="638"/>
      <c r="C583" s="638"/>
      <c r="D583" s="638"/>
      <c r="E583" s="638"/>
      <c r="F583" s="638"/>
      <c r="G583" s="638"/>
      <c r="H583" s="638"/>
      <c r="I583" s="638"/>
      <c r="J583" s="638"/>
      <c r="K583" s="638"/>
      <c r="L583" s="638"/>
      <c r="M583" s="638"/>
    </row>
    <row r="584" spans="1:13" ht="15" customHeight="1">
      <c r="A584" s="638"/>
      <c r="B584" s="638"/>
      <c r="C584" s="638"/>
      <c r="D584" s="638"/>
      <c r="E584" s="638"/>
      <c r="F584" s="638"/>
      <c r="G584" s="638"/>
      <c r="H584" s="638"/>
      <c r="I584" s="638"/>
      <c r="J584" s="638"/>
      <c r="K584" s="638"/>
      <c r="L584" s="638"/>
      <c r="M584" s="638"/>
    </row>
    <row r="585" spans="1:13" ht="15" customHeight="1">
      <c r="A585" s="638"/>
      <c r="B585" s="638"/>
      <c r="C585" s="638"/>
      <c r="D585" s="638"/>
      <c r="E585" s="638"/>
      <c r="F585" s="638"/>
      <c r="G585" s="638"/>
      <c r="H585" s="638"/>
      <c r="I585" s="638"/>
      <c r="J585" s="638"/>
      <c r="K585" s="638"/>
      <c r="L585" s="638"/>
      <c r="M585" s="638"/>
    </row>
    <row r="586" spans="1:13" ht="15" customHeight="1">
      <c r="A586" s="638"/>
      <c r="B586" s="638"/>
      <c r="C586" s="638"/>
      <c r="D586" s="638"/>
      <c r="E586" s="638"/>
      <c r="F586" s="638"/>
      <c r="G586" s="638"/>
      <c r="H586" s="638"/>
      <c r="I586" s="638"/>
      <c r="J586" s="638"/>
      <c r="K586" s="638"/>
      <c r="L586" s="638"/>
      <c r="M586" s="638"/>
    </row>
    <row r="587" spans="1:13" ht="15" customHeight="1">
      <c r="A587" s="638"/>
      <c r="B587" s="638"/>
      <c r="C587" s="638"/>
      <c r="D587" s="638"/>
      <c r="E587" s="638"/>
      <c r="F587" s="638"/>
      <c r="G587" s="638"/>
      <c r="H587" s="638"/>
      <c r="I587" s="638"/>
      <c r="J587" s="638"/>
      <c r="K587" s="638"/>
      <c r="L587" s="638"/>
      <c r="M587" s="638"/>
    </row>
    <row r="588" spans="1:13" ht="15" customHeight="1">
      <c r="A588" s="638"/>
      <c r="B588" s="638"/>
      <c r="C588" s="638"/>
      <c r="D588" s="638"/>
      <c r="E588" s="638"/>
      <c r="F588" s="638"/>
      <c r="G588" s="638"/>
      <c r="H588" s="638"/>
      <c r="I588" s="638"/>
      <c r="J588" s="638"/>
      <c r="K588" s="638"/>
      <c r="L588" s="638"/>
      <c r="M588" s="638"/>
    </row>
    <row r="589" spans="1:13" ht="15" customHeight="1">
      <c r="A589" s="638"/>
      <c r="B589" s="638"/>
      <c r="C589" s="638"/>
      <c r="D589" s="638"/>
      <c r="E589" s="638"/>
      <c r="F589" s="638"/>
      <c r="G589" s="638"/>
      <c r="H589" s="638"/>
      <c r="I589" s="638"/>
      <c r="J589" s="638"/>
      <c r="K589" s="638"/>
      <c r="L589" s="638"/>
      <c r="M589" s="638"/>
    </row>
    <row r="590" spans="1:13" ht="15" customHeight="1">
      <c r="A590" s="638"/>
      <c r="B590" s="638"/>
      <c r="C590" s="638"/>
      <c r="D590" s="638"/>
      <c r="E590" s="638"/>
      <c r="F590" s="638"/>
      <c r="G590" s="638"/>
      <c r="H590" s="638"/>
      <c r="I590" s="638"/>
      <c r="J590" s="638"/>
      <c r="K590" s="638"/>
      <c r="L590" s="638"/>
      <c r="M590" s="638"/>
    </row>
    <row r="591" spans="1:13" ht="15" customHeight="1">
      <c r="A591" s="638"/>
      <c r="B591" s="638"/>
      <c r="C591" s="638"/>
      <c r="D591" s="638"/>
      <c r="E591" s="638"/>
      <c r="F591" s="638"/>
      <c r="G591" s="638"/>
      <c r="H591" s="638"/>
      <c r="I591" s="638"/>
      <c r="J591" s="638"/>
      <c r="K591" s="638"/>
      <c r="L591" s="638"/>
      <c r="M591" s="638"/>
    </row>
    <row r="592" spans="1:13" ht="15" customHeight="1">
      <c r="A592" s="638"/>
      <c r="B592" s="638"/>
      <c r="C592" s="638"/>
      <c r="D592" s="638"/>
      <c r="E592" s="638"/>
      <c r="F592" s="638"/>
      <c r="G592" s="638"/>
      <c r="H592" s="638"/>
      <c r="I592" s="638"/>
      <c r="J592" s="638"/>
      <c r="K592" s="638"/>
      <c r="L592" s="638"/>
      <c r="M592" s="638"/>
    </row>
    <row r="593" spans="1:13" ht="15" customHeight="1">
      <c r="A593" s="638"/>
      <c r="B593" s="638"/>
      <c r="C593" s="638"/>
      <c r="D593" s="638"/>
      <c r="E593" s="638"/>
      <c r="F593" s="638"/>
      <c r="G593" s="638"/>
      <c r="H593" s="638"/>
      <c r="I593" s="638"/>
      <c r="J593" s="638"/>
      <c r="K593" s="638"/>
      <c r="L593" s="638"/>
      <c r="M593" s="638"/>
    </row>
    <row r="594" spans="1:13" ht="15" customHeight="1">
      <c r="A594" s="638"/>
      <c r="B594" s="638"/>
      <c r="C594" s="638"/>
      <c r="D594" s="638"/>
      <c r="E594" s="638"/>
      <c r="F594" s="638"/>
      <c r="G594" s="638"/>
      <c r="H594" s="638"/>
      <c r="I594" s="638"/>
      <c r="J594" s="638"/>
      <c r="K594" s="638"/>
      <c r="L594" s="638"/>
      <c r="M594" s="638"/>
    </row>
    <row r="595" spans="1:13" ht="15" customHeight="1">
      <c r="A595" s="638"/>
      <c r="B595" s="638"/>
      <c r="C595" s="638"/>
      <c r="D595" s="638"/>
      <c r="E595" s="638"/>
      <c r="F595" s="638"/>
      <c r="G595" s="638"/>
      <c r="H595" s="638"/>
      <c r="I595" s="638"/>
      <c r="J595" s="638"/>
      <c r="K595" s="638"/>
      <c r="L595" s="638"/>
      <c r="M595" s="638"/>
    </row>
    <row r="596" spans="1:13" ht="15" customHeight="1">
      <c r="A596" s="638"/>
      <c r="B596" s="638"/>
      <c r="C596" s="638"/>
      <c r="D596" s="638"/>
      <c r="E596" s="638"/>
      <c r="F596" s="638"/>
      <c r="G596" s="638"/>
      <c r="H596" s="638"/>
      <c r="I596" s="638"/>
      <c r="J596" s="638"/>
      <c r="K596" s="638"/>
      <c r="L596" s="638"/>
      <c r="M596" s="638"/>
    </row>
    <row r="597" spans="1:13" ht="15" customHeight="1">
      <c r="A597" s="638"/>
      <c r="B597" s="638"/>
      <c r="C597" s="638"/>
      <c r="D597" s="638"/>
      <c r="E597" s="638"/>
      <c r="F597" s="638"/>
      <c r="G597" s="638"/>
      <c r="H597" s="638"/>
      <c r="I597" s="638"/>
      <c r="J597" s="638"/>
      <c r="K597" s="638"/>
      <c r="L597" s="638"/>
      <c r="M597" s="638"/>
    </row>
    <row r="598" spans="1:13" ht="15" customHeight="1">
      <c r="A598" s="638"/>
      <c r="B598" s="638"/>
      <c r="C598" s="638"/>
      <c r="D598" s="638"/>
      <c r="E598" s="638"/>
      <c r="F598" s="638"/>
      <c r="G598" s="638"/>
      <c r="H598" s="638"/>
      <c r="I598" s="638"/>
      <c r="J598" s="638"/>
      <c r="K598" s="638"/>
      <c r="L598" s="638"/>
      <c r="M598" s="638"/>
    </row>
    <row r="599" spans="1:13" ht="15" customHeight="1">
      <c r="A599" s="638"/>
      <c r="B599" s="638"/>
      <c r="C599" s="638"/>
      <c r="D599" s="638"/>
      <c r="E599" s="638"/>
      <c r="F599" s="638"/>
      <c r="G599" s="638"/>
      <c r="H599" s="638"/>
      <c r="I599" s="638"/>
      <c r="J599" s="638"/>
      <c r="K599" s="638"/>
      <c r="L599" s="638"/>
      <c r="M599" s="638"/>
    </row>
    <row r="600" spans="1:13" ht="15" customHeight="1">
      <c r="A600" s="638"/>
      <c r="B600" s="638"/>
      <c r="C600" s="638"/>
      <c r="D600" s="638"/>
      <c r="E600" s="638"/>
      <c r="F600" s="638"/>
      <c r="G600" s="638"/>
      <c r="H600" s="638"/>
      <c r="I600" s="638"/>
      <c r="J600" s="638"/>
      <c r="K600" s="638"/>
      <c r="L600" s="638"/>
      <c r="M600" s="638"/>
    </row>
    <row r="601" spans="1:13" ht="15" customHeight="1">
      <c r="A601" s="638"/>
      <c r="B601" s="638"/>
      <c r="C601" s="638"/>
      <c r="D601" s="638"/>
      <c r="E601" s="638"/>
      <c r="F601" s="638"/>
      <c r="G601" s="638"/>
      <c r="H601" s="638"/>
      <c r="I601" s="638"/>
      <c r="J601" s="638"/>
      <c r="K601" s="638"/>
      <c r="L601" s="638"/>
      <c r="M601" s="638"/>
    </row>
    <row r="602" spans="1:13" ht="15" customHeight="1">
      <c r="A602" s="638"/>
      <c r="B602" s="638"/>
      <c r="C602" s="638"/>
      <c r="D602" s="638"/>
      <c r="E602" s="638"/>
      <c r="F602" s="638"/>
      <c r="G602" s="638"/>
      <c r="H602" s="638"/>
      <c r="I602" s="638"/>
      <c r="J602" s="638"/>
      <c r="K602" s="638"/>
      <c r="L602" s="638"/>
      <c r="M602" s="638"/>
    </row>
    <row r="603" spans="1:13" ht="15" customHeight="1">
      <c r="A603" s="638"/>
      <c r="B603" s="638"/>
      <c r="C603" s="638"/>
      <c r="D603" s="638"/>
      <c r="E603" s="638"/>
      <c r="F603" s="638"/>
      <c r="G603" s="638"/>
      <c r="H603" s="638"/>
      <c r="I603" s="638"/>
      <c r="J603" s="638"/>
      <c r="K603" s="638"/>
      <c r="L603" s="638"/>
      <c r="M603" s="638"/>
    </row>
    <row r="604" spans="1:13" ht="15" customHeight="1">
      <c r="A604" s="638"/>
      <c r="B604" s="638"/>
      <c r="C604" s="638"/>
      <c r="D604" s="638"/>
      <c r="E604" s="638"/>
      <c r="F604" s="638"/>
      <c r="G604" s="638"/>
      <c r="H604" s="638"/>
      <c r="I604" s="638"/>
      <c r="J604" s="638"/>
      <c r="K604" s="638"/>
      <c r="L604" s="638"/>
      <c r="M604" s="638"/>
    </row>
    <row r="605" spans="1:13" ht="15" customHeight="1">
      <c r="A605" s="638"/>
      <c r="B605" s="638"/>
      <c r="C605" s="638"/>
      <c r="D605" s="638"/>
      <c r="E605" s="638"/>
      <c r="F605" s="638"/>
      <c r="G605" s="638"/>
      <c r="H605" s="638"/>
      <c r="I605" s="638"/>
      <c r="J605" s="638"/>
      <c r="K605" s="638"/>
      <c r="L605" s="638"/>
      <c r="M605" s="638"/>
    </row>
    <row r="606" spans="1:13" ht="15" customHeight="1">
      <c r="A606" s="638"/>
      <c r="B606" s="638"/>
      <c r="C606" s="638"/>
      <c r="D606" s="638"/>
      <c r="E606" s="638"/>
      <c r="F606" s="638"/>
      <c r="G606" s="638"/>
      <c r="H606" s="638"/>
      <c r="I606" s="638"/>
      <c r="J606" s="638"/>
      <c r="K606" s="638"/>
      <c r="L606" s="638"/>
      <c r="M606" s="638"/>
    </row>
    <row r="607" spans="1:13" ht="15" customHeight="1">
      <c r="A607" s="638"/>
      <c r="B607" s="638"/>
      <c r="C607" s="638"/>
      <c r="D607" s="638"/>
      <c r="E607" s="638"/>
      <c r="F607" s="638"/>
      <c r="G607" s="638"/>
      <c r="H607" s="638"/>
      <c r="I607" s="638"/>
      <c r="J607" s="638"/>
      <c r="K607" s="638"/>
      <c r="L607" s="638"/>
      <c r="M607" s="638"/>
    </row>
    <row r="608" spans="1:13" ht="15" customHeight="1">
      <c r="A608" s="638"/>
      <c r="B608" s="638"/>
      <c r="C608" s="638"/>
      <c r="D608" s="638"/>
      <c r="E608" s="638"/>
      <c r="F608" s="638"/>
      <c r="G608" s="638"/>
      <c r="H608" s="638"/>
      <c r="I608" s="638"/>
      <c r="J608" s="638"/>
      <c r="K608" s="638"/>
      <c r="L608" s="638"/>
      <c r="M608" s="638"/>
    </row>
    <row r="609" spans="1:13" ht="15" customHeight="1">
      <c r="A609" s="638"/>
      <c r="B609" s="638"/>
      <c r="C609" s="638"/>
      <c r="D609" s="638"/>
      <c r="E609" s="638"/>
      <c r="F609" s="638"/>
      <c r="G609" s="638"/>
      <c r="H609" s="638"/>
      <c r="I609" s="638"/>
      <c r="J609" s="638"/>
      <c r="K609" s="638"/>
      <c r="L609" s="638"/>
      <c r="M609" s="638"/>
    </row>
    <row r="610" spans="1:13" ht="15" customHeight="1">
      <c r="A610" s="638"/>
      <c r="B610" s="638"/>
      <c r="C610" s="638"/>
      <c r="D610" s="638"/>
      <c r="E610" s="638"/>
      <c r="F610" s="638"/>
      <c r="G610" s="638"/>
      <c r="H610" s="638"/>
      <c r="I610" s="638"/>
      <c r="J610" s="638"/>
      <c r="K610" s="638"/>
      <c r="L610" s="638"/>
      <c r="M610" s="638"/>
    </row>
    <row r="611" spans="1:13" ht="15" customHeight="1">
      <c r="A611" s="638"/>
      <c r="B611" s="638"/>
      <c r="C611" s="638"/>
      <c r="D611" s="638"/>
      <c r="E611" s="638"/>
      <c r="F611" s="638"/>
      <c r="G611" s="638"/>
      <c r="H611" s="638"/>
      <c r="I611" s="638"/>
      <c r="J611" s="638"/>
      <c r="K611" s="638"/>
      <c r="L611" s="638"/>
      <c r="M611" s="638"/>
    </row>
    <row r="612" spans="1:13" ht="15" customHeight="1">
      <c r="A612" s="638"/>
      <c r="B612" s="638"/>
      <c r="C612" s="638"/>
      <c r="D612" s="638"/>
      <c r="E612" s="638"/>
      <c r="F612" s="638"/>
      <c r="G612" s="638"/>
      <c r="H612" s="638"/>
      <c r="I612" s="638"/>
      <c r="J612" s="638"/>
      <c r="K612" s="638"/>
      <c r="L612" s="638"/>
      <c r="M612" s="638"/>
    </row>
    <row r="613" spans="1:13" ht="15" customHeight="1">
      <c r="A613" s="638"/>
      <c r="B613" s="638"/>
      <c r="C613" s="638"/>
      <c r="D613" s="638"/>
      <c r="E613" s="638"/>
      <c r="F613" s="638"/>
      <c r="G613" s="638"/>
      <c r="H613" s="638"/>
      <c r="I613" s="638"/>
      <c r="J613" s="638"/>
      <c r="K613" s="638"/>
      <c r="L613" s="638"/>
      <c r="M613" s="638"/>
    </row>
    <row r="614" spans="1:13" ht="15" customHeight="1">
      <c r="A614" s="638"/>
      <c r="B614" s="638"/>
      <c r="C614" s="638"/>
      <c r="D614" s="638"/>
      <c r="E614" s="638"/>
      <c r="F614" s="638"/>
      <c r="G614" s="638"/>
      <c r="H614" s="638"/>
      <c r="I614" s="638"/>
      <c r="J614" s="638"/>
      <c r="K614" s="638"/>
      <c r="L614" s="638"/>
      <c r="M614" s="638"/>
    </row>
    <row r="615" spans="1:13" ht="15" customHeight="1">
      <c r="A615" s="638"/>
      <c r="B615" s="638"/>
      <c r="C615" s="638"/>
      <c r="D615" s="638"/>
      <c r="E615" s="638"/>
      <c r="F615" s="638"/>
      <c r="G615" s="638"/>
      <c r="H615" s="638"/>
      <c r="I615" s="638"/>
      <c r="J615" s="638"/>
      <c r="K615" s="638"/>
      <c r="L615" s="638"/>
      <c r="M615" s="638"/>
    </row>
    <row r="616" spans="1:13" ht="15" customHeight="1">
      <c r="A616" s="638"/>
      <c r="B616" s="638"/>
      <c r="C616" s="638"/>
      <c r="D616" s="638"/>
      <c r="E616" s="638"/>
      <c r="F616" s="638"/>
      <c r="G616" s="638"/>
      <c r="H616" s="638"/>
      <c r="I616" s="638"/>
      <c r="J616" s="638"/>
      <c r="K616" s="638"/>
      <c r="L616" s="638"/>
      <c r="M616" s="638"/>
    </row>
    <row r="617" spans="1:13" ht="15" customHeight="1">
      <c r="A617" s="638"/>
      <c r="B617" s="638"/>
      <c r="C617" s="638"/>
      <c r="D617" s="638"/>
      <c r="E617" s="638"/>
      <c r="F617" s="638"/>
      <c r="G617" s="638"/>
      <c r="H617" s="638"/>
      <c r="I617" s="638"/>
      <c r="J617" s="638"/>
      <c r="K617" s="638"/>
      <c r="L617" s="638"/>
      <c r="M617" s="638"/>
    </row>
    <row r="618" spans="1:13" ht="15" customHeight="1">
      <c r="A618" s="638"/>
      <c r="B618" s="638"/>
      <c r="C618" s="638"/>
      <c r="D618" s="638"/>
      <c r="E618" s="638"/>
      <c r="F618" s="638"/>
      <c r="G618" s="638"/>
      <c r="H618" s="638"/>
      <c r="I618" s="638"/>
      <c r="J618" s="638"/>
      <c r="K618" s="638"/>
      <c r="L618" s="638"/>
      <c r="M618" s="638"/>
    </row>
    <row r="619" spans="1:13" ht="15" customHeight="1">
      <c r="A619" s="638"/>
      <c r="B619" s="638"/>
      <c r="C619" s="638"/>
      <c r="D619" s="638"/>
      <c r="E619" s="638"/>
      <c r="F619" s="638"/>
      <c r="G619" s="638"/>
      <c r="H619" s="638"/>
      <c r="I619" s="638"/>
      <c r="J619" s="638"/>
      <c r="K619" s="638"/>
      <c r="L619" s="638"/>
      <c r="M619" s="638"/>
    </row>
    <row r="620" spans="1:13" ht="15" customHeight="1">
      <c r="A620" s="638"/>
      <c r="B620" s="638"/>
      <c r="C620" s="638"/>
      <c r="D620" s="638"/>
      <c r="E620" s="638"/>
      <c r="F620" s="638"/>
      <c r="G620" s="638"/>
      <c r="H620" s="638"/>
      <c r="I620" s="638"/>
      <c r="J620" s="638"/>
      <c r="K620" s="638"/>
      <c r="L620" s="638"/>
      <c r="M620" s="638"/>
    </row>
    <row r="621" spans="1:13" ht="15" customHeight="1">
      <c r="A621" s="638"/>
      <c r="B621" s="638"/>
      <c r="C621" s="638"/>
      <c r="D621" s="638"/>
      <c r="E621" s="638"/>
      <c r="F621" s="638"/>
      <c r="G621" s="638"/>
      <c r="H621" s="638"/>
      <c r="I621" s="638"/>
      <c r="J621" s="638"/>
      <c r="K621" s="638"/>
      <c r="L621" s="638"/>
      <c r="M621" s="638"/>
    </row>
    <row r="622" spans="1:13" ht="15" customHeight="1">
      <c r="A622" s="638"/>
      <c r="B622" s="638"/>
      <c r="C622" s="638"/>
      <c r="D622" s="638"/>
      <c r="E622" s="638"/>
      <c r="F622" s="638"/>
      <c r="G622" s="638"/>
      <c r="H622" s="638"/>
      <c r="I622" s="638"/>
      <c r="J622" s="638"/>
      <c r="K622" s="638"/>
      <c r="L622" s="638"/>
      <c r="M622" s="638"/>
    </row>
    <row r="623" spans="1:13" ht="15" customHeight="1">
      <c r="A623" s="638"/>
      <c r="B623" s="638"/>
      <c r="C623" s="638"/>
      <c r="D623" s="638"/>
      <c r="E623" s="638"/>
      <c r="F623" s="638"/>
      <c r="G623" s="638"/>
      <c r="H623" s="638"/>
      <c r="I623" s="638"/>
      <c r="J623" s="638"/>
      <c r="K623" s="638"/>
      <c r="L623" s="638"/>
      <c r="M623" s="638"/>
    </row>
    <row r="624" spans="1:13" ht="15" customHeight="1">
      <c r="A624" s="638"/>
      <c r="B624" s="638"/>
      <c r="C624" s="638"/>
      <c r="D624" s="638"/>
      <c r="E624" s="638"/>
      <c r="F624" s="638"/>
      <c r="G624" s="638"/>
      <c r="H624" s="638"/>
      <c r="I624" s="638"/>
      <c r="J624" s="638"/>
      <c r="K624" s="638"/>
      <c r="L624" s="638"/>
      <c r="M624" s="638"/>
    </row>
    <row r="625" spans="1:13" ht="15" customHeight="1">
      <c r="A625" s="638"/>
      <c r="B625" s="638"/>
      <c r="C625" s="638"/>
      <c r="D625" s="638"/>
      <c r="E625" s="638"/>
      <c r="F625" s="638"/>
      <c r="G625" s="638"/>
      <c r="H625" s="638"/>
      <c r="I625" s="638"/>
      <c r="J625" s="638"/>
      <c r="K625" s="638"/>
      <c r="L625" s="638"/>
      <c r="M625" s="638"/>
    </row>
    <row r="626" spans="1:13" ht="15" customHeight="1">
      <c r="A626" s="638"/>
      <c r="B626" s="638"/>
      <c r="C626" s="638"/>
      <c r="D626" s="638"/>
      <c r="E626" s="638"/>
      <c r="F626" s="638"/>
      <c r="G626" s="638"/>
      <c r="H626" s="638"/>
      <c r="I626" s="638"/>
      <c r="J626" s="638"/>
      <c r="K626" s="638"/>
      <c r="L626" s="638"/>
      <c r="M626" s="638"/>
    </row>
    <row r="627" spans="1:13" ht="15" customHeight="1">
      <c r="A627" s="638"/>
      <c r="B627" s="638"/>
      <c r="C627" s="638"/>
      <c r="D627" s="638"/>
      <c r="E627" s="638"/>
      <c r="F627" s="638"/>
      <c r="G627" s="638"/>
      <c r="H627" s="638"/>
      <c r="I627" s="638"/>
      <c r="J627" s="638"/>
      <c r="K627" s="638"/>
      <c r="L627" s="638"/>
      <c r="M627" s="638"/>
    </row>
    <row r="628" spans="1:13" ht="15" customHeight="1">
      <c r="A628" s="638"/>
      <c r="B628" s="638"/>
      <c r="C628" s="638"/>
      <c r="D628" s="638"/>
      <c r="E628" s="638"/>
      <c r="F628" s="638"/>
      <c r="G628" s="638"/>
      <c r="H628" s="638"/>
      <c r="I628" s="638"/>
      <c r="J628" s="638"/>
      <c r="K628" s="638"/>
      <c r="L628" s="638"/>
      <c r="M628" s="638"/>
    </row>
    <row r="629" spans="1:13" ht="15" customHeight="1">
      <c r="A629" s="638"/>
      <c r="B629" s="638"/>
      <c r="C629" s="638"/>
      <c r="D629" s="638"/>
      <c r="E629" s="638"/>
      <c r="F629" s="638"/>
      <c r="G629" s="638"/>
      <c r="H629" s="638"/>
      <c r="I629" s="638"/>
      <c r="J629" s="638"/>
      <c r="K629" s="638"/>
      <c r="L629" s="638"/>
      <c r="M629" s="638"/>
    </row>
    <row r="630" spans="1:13" ht="15" customHeight="1">
      <c r="A630" s="638"/>
      <c r="B630" s="638"/>
      <c r="C630" s="638"/>
      <c r="D630" s="638"/>
      <c r="E630" s="638"/>
      <c r="F630" s="638"/>
      <c r="G630" s="638"/>
      <c r="H630" s="638"/>
      <c r="I630" s="638"/>
      <c r="J630" s="638"/>
      <c r="K630" s="638"/>
      <c r="L630" s="638"/>
      <c r="M630" s="638"/>
    </row>
    <row r="631" spans="1:13" ht="15" customHeight="1">
      <c r="A631" s="638"/>
      <c r="B631" s="638"/>
      <c r="C631" s="638"/>
      <c r="D631" s="638"/>
      <c r="E631" s="638"/>
      <c r="F631" s="638"/>
      <c r="G631" s="638"/>
      <c r="H631" s="638"/>
      <c r="I631" s="638"/>
      <c r="J631" s="638"/>
      <c r="K631" s="638"/>
      <c r="L631" s="638"/>
      <c r="M631" s="638"/>
    </row>
    <row r="632" spans="1:13" ht="15" customHeight="1">
      <c r="A632" s="638"/>
      <c r="B632" s="638"/>
      <c r="C632" s="638"/>
      <c r="D632" s="638"/>
      <c r="E632" s="638"/>
      <c r="F632" s="638"/>
      <c r="G632" s="638"/>
      <c r="H632" s="638"/>
      <c r="I632" s="638"/>
      <c r="J632" s="638"/>
      <c r="K632" s="638"/>
      <c r="L632" s="638"/>
      <c r="M632" s="638"/>
    </row>
    <row r="633" spans="1:13" ht="15" customHeight="1">
      <c r="A633" s="638"/>
      <c r="B633" s="638"/>
      <c r="C633" s="638"/>
      <c r="D633" s="638"/>
      <c r="E633" s="638"/>
      <c r="F633" s="638"/>
      <c r="G633" s="638"/>
      <c r="H633" s="638"/>
      <c r="I633" s="638"/>
      <c r="J633" s="638"/>
      <c r="K633" s="638"/>
      <c r="L633" s="638"/>
      <c r="M633" s="638"/>
    </row>
    <row r="634" spans="1:13" ht="15" customHeight="1">
      <c r="A634" s="638"/>
      <c r="B634" s="638"/>
      <c r="C634" s="638"/>
      <c r="D634" s="638"/>
      <c r="E634" s="638"/>
      <c r="F634" s="638"/>
      <c r="G634" s="638"/>
      <c r="H634" s="638"/>
      <c r="I634" s="638"/>
      <c r="J634" s="638"/>
      <c r="K634" s="638"/>
      <c r="L634" s="638"/>
      <c r="M634" s="638"/>
    </row>
    <row r="635" spans="1:13" ht="15" customHeight="1">
      <c r="A635" s="638"/>
      <c r="B635" s="638"/>
      <c r="C635" s="638"/>
      <c r="D635" s="638"/>
      <c r="E635" s="638"/>
      <c r="F635" s="638"/>
      <c r="G635" s="638"/>
      <c r="H635" s="638"/>
      <c r="I635" s="638"/>
      <c r="J635" s="638"/>
      <c r="K635" s="638"/>
      <c r="L635" s="638"/>
      <c r="M635" s="638"/>
    </row>
    <row r="636" spans="1:13" ht="15" customHeight="1">
      <c r="A636" s="638"/>
      <c r="B636" s="638"/>
      <c r="C636" s="638"/>
      <c r="D636" s="638"/>
      <c r="E636" s="638"/>
      <c r="F636" s="638"/>
      <c r="G636" s="638"/>
      <c r="H636" s="638"/>
      <c r="I636" s="638"/>
      <c r="J636" s="638"/>
      <c r="K636" s="638"/>
      <c r="L636" s="638"/>
      <c r="M636" s="638"/>
    </row>
    <row r="637" spans="1:13" ht="15" customHeight="1">
      <c r="A637" s="638"/>
      <c r="B637" s="638"/>
      <c r="C637" s="638"/>
      <c r="D637" s="638"/>
      <c r="E637" s="638"/>
      <c r="F637" s="638"/>
      <c r="G637" s="638"/>
      <c r="H637" s="638"/>
      <c r="I637" s="638"/>
      <c r="J637" s="638"/>
      <c r="K637" s="638"/>
      <c r="L637" s="638"/>
      <c r="M637" s="638"/>
    </row>
    <row r="638" spans="1:13" ht="15" customHeight="1">
      <c r="A638" s="638"/>
      <c r="B638" s="638"/>
      <c r="C638" s="638"/>
      <c r="D638" s="638"/>
      <c r="E638" s="638"/>
      <c r="F638" s="638"/>
      <c r="G638" s="638"/>
      <c r="H638" s="638"/>
      <c r="I638" s="638"/>
      <c r="J638" s="638"/>
      <c r="K638" s="638"/>
      <c r="L638" s="638"/>
      <c r="M638" s="638"/>
    </row>
    <row r="639" spans="1:13" ht="15" customHeight="1">
      <c r="A639" s="638"/>
      <c r="B639" s="638"/>
      <c r="C639" s="638"/>
      <c r="D639" s="638"/>
      <c r="E639" s="638"/>
      <c r="F639" s="638"/>
      <c r="G639" s="638"/>
      <c r="H639" s="638"/>
      <c r="I639" s="638"/>
      <c r="J639" s="638"/>
      <c r="K639" s="638"/>
      <c r="L639" s="638"/>
      <c r="M639" s="638"/>
    </row>
    <row r="640" spans="1:13" ht="15" customHeight="1">
      <c r="A640" s="638"/>
      <c r="B640" s="638"/>
      <c r="C640" s="638"/>
      <c r="D640" s="638"/>
      <c r="E640" s="638"/>
      <c r="F640" s="638"/>
      <c r="G640" s="638"/>
      <c r="H640" s="638"/>
      <c r="I640" s="638"/>
      <c r="J640" s="638"/>
      <c r="K640" s="638"/>
      <c r="L640" s="638"/>
      <c r="M640" s="638"/>
    </row>
    <row r="641" spans="1:13" ht="15" customHeight="1">
      <c r="A641" s="638"/>
      <c r="B641" s="638"/>
      <c r="C641" s="638"/>
      <c r="D641" s="638"/>
      <c r="E641" s="638"/>
      <c r="F641" s="638"/>
      <c r="G641" s="638"/>
      <c r="H641" s="638"/>
      <c r="I641" s="638"/>
      <c r="J641" s="638"/>
      <c r="K641" s="638"/>
      <c r="L641" s="638"/>
      <c r="M641" s="638"/>
    </row>
    <row r="642" spans="1:13" ht="15" customHeight="1">
      <c r="A642" s="638"/>
      <c r="B642" s="638"/>
      <c r="C642" s="638"/>
      <c r="D642" s="638"/>
      <c r="E642" s="638"/>
      <c r="F642" s="638"/>
      <c r="G642" s="638"/>
      <c r="H642" s="638"/>
      <c r="I642" s="638"/>
      <c r="J642" s="638"/>
      <c r="K642" s="638"/>
      <c r="L642" s="638"/>
      <c r="M642" s="638"/>
    </row>
    <row r="643" spans="1:13" ht="15" customHeight="1">
      <c r="A643" s="638"/>
      <c r="B643" s="638"/>
      <c r="C643" s="638"/>
      <c r="D643" s="638"/>
      <c r="E643" s="638"/>
      <c r="F643" s="638"/>
      <c r="G643" s="638"/>
      <c r="H643" s="638"/>
      <c r="I643" s="638"/>
      <c r="J643" s="638"/>
      <c r="K643" s="638"/>
      <c r="L643" s="638"/>
      <c r="M643" s="638"/>
    </row>
    <row r="644" spans="1:13" ht="15" customHeight="1">
      <c r="A644" s="638"/>
      <c r="B644" s="638"/>
      <c r="C644" s="638"/>
      <c r="D644" s="638"/>
      <c r="E644" s="638"/>
      <c r="F644" s="638"/>
      <c r="G644" s="638"/>
      <c r="H644" s="638"/>
      <c r="I644" s="638"/>
      <c r="J644" s="638"/>
      <c r="K644" s="638"/>
      <c r="L644" s="638"/>
      <c r="M644" s="638"/>
    </row>
    <row r="645" spans="1:13" ht="15" customHeight="1">
      <c r="A645" s="638"/>
      <c r="B645" s="638"/>
      <c r="C645" s="638"/>
      <c r="D645" s="638"/>
      <c r="E645" s="638"/>
      <c r="F645" s="638"/>
      <c r="G645" s="638"/>
      <c r="H645" s="638"/>
      <c r="I645" s="638"/>
      <c r="J645" s="638"/>
      <c r="K645" s="638"/>
      <c r="L645" s="638"/>
      <c r="M645" s="638"/>
    </row>
    <row r="646" spans="1:13" ht="15" customHeight="1">
      <c r="A646" s="638"/>
      <c r="B646" s="638"/>
      <c r="C646" s="638"/>
      <c r="D646" s="638"/>
      <c r="E646" s="638"/>
      <c r="F646" s="638"/>
      <c r="G646" s="638"/>
      <c r="H646" s="638"/>
      <c r="I646" s="638"/>
      <c r="J646" s="638"/>
      <c r="K646" s="638"/>
      <c r="L646" s="638"/>
      <c r="M646" s="638"/>
    </row>
    <row r="647" spans="1:13" ht="15" customHeight="1">
      <c r="A647" s="638"/>
      <c r="B647" s="638"/>
      <c r="C647" s="638"/>
      <c r="D647" s="638"/>
      <c r="E647" s="638"/>
      <c r="F647" s="638"/>
      <c r="G647" s="638"/>
      <c r="H647" s="638"/>
      <c r="I647" s="638"/>
      <c r="J647" s="638"/>
      <c r="K647" s="638"/>
      <c r="L647" s="638"/>
      <c r="M647" s="638"/>
    </row>
    <row r="648" spans="1:13" ht="15" customHeight="1">
      <c r="A648" s="638"/>
      <c r="B648" s="638"/>
      <c r="C648" s="638"/>
      <c r="D648" s="638"/>
      <c r="E648" s="638"/>
      <c r="F648" s="638"/>
      <c r="G648" s="638"/>
      <c r="H648" s="638"/>
      <c r="I648" s="638"/>
      <c r="J648" s="638"/>
      <c r="K648" s="638"/>
      <c r="L648" s="638"/>
      <c r="M648" s="638"/>
    </row>
    <row r="649" spans="1:13" ht="15" customHeight="1">
      <c r="A649" s="638"/>
      <c r="B649" s="638"/>
      <c r="C649" s="638"/>
      <c r="D649" s="638"/>
      <c r="E649" s="638"/>
      <c r="F649" s="638"/>
      <c r="G649" s="638"/>
      <c r="H649" s="638"/>
      <c r="I649" s="638"/>
      <c r="J649" s="638"/>
      <c r="K649" s="638"/>
      <c r="L649" s="638"/>
      <c r="M649" s="638"/>
    </row>
    <row r="650" spans="1:13" ht="15" customHeight="1">
      <c r="A650" s="638"/>
      <c r="B650" s="638"/>
      <c r="C650" s="638"/>
      <c r="D650" s="638"/>
      <c r="E650" s="638"/>
      <c r="F650" s="638"/>
      <c r="G650" s="638"/>
      <c r="H650" s="638"/>
      <c r="I650" s="638"/>
      <c r="J650" s="638"/>
      <c r="K650" s="638"/>
      <c r="L650" s="638"/>
      <c r="M650" s="638"/>
    </row>
    <row r="651" spans="1:13" ht="15" customHeight="1">
      <c r="A651" s="638"/>
      <c r="B651" s="638"/>
      <c r="C651" s="638"/>
      <c r="D651" s="638"/>
      <c r="E651" s="638"/>
      <c r="F651" s="638"/>
      <c r="G651" s="638"/>
      <c r="H651" s="638"/>
      <c r="I651" s="638"/>
      <c r="J651" s="638"/>
      <c r="K651" s="638"/>
      <c r="L651" s="638"/>
      <c r="M651" s="638"/>
    </row>
    <row r="652" spans="1:13" ht="15" customHeight="1">
      <c r="A652" s="638"/>
      <c r="B652" s="638"/>
      <c r="C652" s="638"/>
      <c r="D652" s="638"/>
      <c r="E652" s="638"/>
      <c r="F652" s="638"/>
      <c r="G652" s="638"/>
      <c r="H652" s="638"/>
      <c r="I652" s="638"/>
      <c r="J652" s="638"/>
      <c r="K652" s="638"/>
      <c r="L652" s="638"/>
      <c r="M652" s="638"/>
    </row>
    <row r="653" spans="1:13" ht="15" customHeight="1">
      <c r="A653" s="638"/>
      <c r="B653" s="638"/>
      <c r="C653" s="638"/>
      <c r="D653" s="638"/>
      <c r="E653" s="638"/>
      <c r="F653" s="638"/>
      <c r="G653" s="638"/>
      <c r="H653" s="638"/>
      <c r="I653" s="638"/>
      <c r="J653" s="638"/>
      <c r="K653" s="638"/>
      <c r="L653" s="638"/>
      <c r="M653" s="638"/>
    </row>
    <row r="654" spans="1:13" ht="15" customHeight="1">
      <c r="A654" s="638"/>
      <c r="B654" s="638"/>
      <c r="C654" s="638"/>
      <c r="D654" s="638"/>
      <c r="E654" s="638"/>
      <c r="F654" s="638"/>
      <c r="G654" s="638"/>
      <c r="H654" s="638"/>
      <c r="I654" s="638"/>
      <c r="J654" s="638"/>
      <c r="K654" s="638"/>
      <c r="L654" s="638"/>
      <c r="M654" s="638"/>
    </row>
    <row r="655" spans="1:13" ht="15" customHeight="1">
      <c r="A655" s="638"/>
      <c r="B655" s="638"/>
      <c r="C655" s="638"/>
      <c r="D655" s="638"/>
      <c r="E655" s="638"/>
      <c r="F655" s="638"/>
      <c r="G655" s="638"/>
      <c r="H655" s="638"/>
      <c r="I655" s="638"/>
      <c r="J655" s="638"/>
      <c r="K655" s="638"/>
      <c r="L655" s="638"/>
      <c r="M655" s="638"/>
    </row>
    <row r="656" spans="1:13" ht="15" customHeight="1">
      <c r="A656" s="638"/>
      <c r="B656" s="638"/>
      <c r="C656" s="638"/>
      <c r="D656" s="638"/>
      <c r="E656" s="638"/>
      <c r="F656" s="638"/>
      <c r="G656" s="638"/>
      <c r="H656" s="638"/>
      <c r="I656" s="638"/>
      <c r="J656" s="638"/>
      <c r="K656" s="638"/>
      <c r="L656" s="638"/>
      <c r="M656" s="638"/>
    </row>
    <row r="657" spans="1:13" ht="15" customHeight="1">
      <c r="A657" s="638"/>
      <c r="B657" s="638"/>
      <c r="C657" s="638"/>
      <c r="D657" s="638"/>
      <c r="E657" s="638"/>
      <c r="F657" s="638"/>
      <c r="G657" s="638"/>
      <c r="H657" s="638"/>
      <c r="I657" s="638"/>
      <c r="J657" s="638"/>
      <c r="K657" s="638"/>
      <c r="L657" s="638"/>
      <c r="M657" s="638"/>
    </row>
    <row r="658" spans="1:13" ht="15" customHeight="1">
      <c r="A658" s="638"/>
      <c r="B658" s="638"/>
      <c r="C658" s="638"/>
      <c r="D658" s="638"/>
      <c r="E658" s="638"/>
      <c r="F658" s="638"/>
      <c r="G658" s="638"/>
      <c r="H658" s="638"/>
      <c r="I658" s="638"/>
      <c r="J658" s="638"/>
      <c r="K658" s="638"/>
      <c r="L658" s="638"/>
      <c r="M658" s="638"/>
    </row>
    <row r="659" spans="1:13" ht="15" customHeight="1">
      <c r="A659" s="638"/>
      <c r="B659" s="638"/>
      <c r="C659" s="638"/>
      <c r="D659" s="638"/>
      <c r="E659" s="638"/>
      <c r="F659" s="638"/>
      <c r="G659" s="638"/>
      <c r="H659" s="638"/>
      <c r="I659" s="638"/>
      <c r="J659" s="638"/>
      <c r="K659" s="638"/>
      <c r="L659" s="638"/>
      <c r="M659" s="638"/>
    </row>
    <row r="660" spans="1:13" ht="15" customHeight="1">
      <c r="A660" s="638"/>
      <c r="B660" s="638"/>
      <c r="C660" s="638"/>
      <c r="D660" s="638"/>
      <c r="E660" s="638"/>
      <c r="F660" s="638"/>
      <c r="G660" s="638"/>
      <c r="H660" s="638"/>
      <c r="I660" s="638"/>
      <c r="J660" s="638"/>
      <c r="K660" s="638"/>
      <c r="L660" s="638"/>
      <c r="M660" s="638"/>
    </row>
    <row r="661" spans="1:13" ht="15" customHeight="1">
      <c r="A661" s="638"/>
      <c r="B661" s="638"/>
      <c r="C661" s="638"/>
      <c r="D661" s="638"/>
      <c r="E661" s="638"/>
      <c r="F661" s="638"/>
      <c r="G661" s="638"/>
      <c r="H661" s="638"/>
      <c r="I661" s="638"/>
      <c r="J661" s="638"/>
      <c r="K661" s="638"/>
      <c r="L661" s="638"/>
      <c r="M661" s="638"/>
    </row>
    <row r="662" spans="1:13" ht="15" customHeight="1">
      <c r="A662" s="638"/>
      <c r="B662" s="638"/>
      <c r="C662" s="638"/>
      <c r="D662" s="638"/>
      <c r="E662" s="638"/>
      <c r="F662" s="638"/>
      <c r="G662" s="638"/>
      <c r="H662" s="638"/>
      <c r="I662" s="638"/>
      <c r="J662" s="638"/>
      <c r="K662" s="638"/>
      <c r="L662" s="638"/>
      <c r="M662" s="638"/>
    </row>
    <row r="663" spans="1:13" ht="15" customHeight="1">
      <c r="A663" s="638"/>
      <c r="B663" s="638"/>
      <c r="C663" s="638"/>
      <c r="D663" s="638"/>
      <c r="E663" s="638"/>
      <c r="F663" s="638"/>
      <c r="G663" s="638"/>
      <c r="H663" s="638"/>
      <c r="I663" s="638"/>
      <c r="J663" s="638"/>
      <c r="K663" s="638"/>
      <c r="L663" s="638"/>
      <c r="M663" s="638"/>
    </row>
    <row r="664" spans="1:13" ht="15" customHeight="1">
      <c r="A664" s="638"/>
      <c r="B664" s="638"/>
      <c r="C664" s="638"/>
      <c r="D664" s="638"/>
      <c r="E664" s="638"/>
      <c r="F664" s="638"/>
      <c r="G664" s="638"/>
      <c r="H664" s="638"/>
      <c r="I664" s="638"/>
      <c r="J664" s="638"/>
      <c r="K664" s="638"/>
      <c r="L664" s="638"/>
      <c r="M664" s="638"/>
    </row>
    <row r="665" spans="1:13" ht="15" customHeight="1">
      <c r="A665" s="638"/>
      <c r="B665" s="638"/>
      <c r="C665" s="638"/>
      <c r="D665" s="638"/>
      <c r="E665" s="638"/>
      <c r="F665" s="638"/>
      <c r="G665" s="638"/>
      <c r="H665" s="638"/>
      <c r="I665" s="638"/>
      <c r="J665" s="638"/>
      <c r="K665" s="638"/>
      <c r="L665" s="638"/>
      <c r="M665" s="638"/>
    </row>
    <row r="666" spans="1:13" ht="15" customHeight="1">
      <c r="A666" s="638"/>
      <c r="B666" s="638"/>
      <c r="C666" s="638"/>
      <c r="D666" s="638"/>
      <c r="E666" s="638"/>
      <c r="F666" s="638"/>
      <c r="G666" s="638"/>
      <c r="H666" s="638"/>
      <c r="I666" s="638"/>
      <c r="J666" s="638"/>
      <c r="K666" s="638"/>
      <c r="L666" s="638"/>
      <c r="M666" s="638"/>
    </row>
    <row r="667" spans="1:13" ht="15" customHeight="1">
      <c r="A667" s="638"/>
      <c r="B667" s="638"/>
      <c r="C667" s="638"/>
      <c r="D667" s="638"/>
      <c r="E667" s="638"/>
      <c r="F667" s="638"/>
      <c r="G667" s="638"/>
      <c r="H667" s="638"/>
      <c r="I667" s="638"/>
      <c r="J667" s="638"/>
      <c r="K667" s="638"/>
      <c r="L667" s="638"/>
      <c r="M667" s="638"/>
    </row>
    <row r="668" spans="1:13" ht="15" customHeight="1">
      <c r="A668" s="638"/>
      <c r="B668" s="638"/>
      <c r="C668" s="638"/>
      <c r="D668" s="638"/>
      <c r="E668" s="638"/>
      <c r="F668" s="638"/>
      <c r="G668" s="638"/>
      <c r="H668" s="638"/>
      <c r="I668" s="638"/>
      <c r="J668" s="638"/>
      <c r="K668" s="638"/>
      <c r="L668" s="638"/>
      <c r="M668" s="638"/>
    </row>
    <row r="669" spans="1:13" ht="15" customHeight="1">
      <c r="A669" s="638"/>
      <c r="B669" s="638"/>
      <c r="C669" s="638"/>
      <c r="D669" s="638"/>
      <c r="E669" s="638"/>
      <c r="F669" s="638"/>
      <c r="G669" s="638"/>
      <c r="H669" s="638"/>
      <c r="I669" s="638"/>
      <c r="J669" s="638"/>
      <c r="K669" s="638"/>
      <c r="L669" s="638"/>
      <c r="M669" s="638"/>
    </row>
    <row r="670" spans="1:13" ht="15" customHeight="1">
      <c r="A670" s="638"/>
      <c r="B670" s="638"/>
      <c r="C670" s="638"/>
      <c r="D670" s="638"/>
      <c r="E670" s="638"/>
      <c r="F670" s="638"/>
      <c r="G670" s="638"/>
      <c r="H670" s="638"/>
      <c r="I670" s="638"/>
      <c r="J670" s="638"/>
      <c r="K670" s="638"/>
      <c r="L670" s="638"/>
      <c r="M670" s="638"/>
    </row>
    <row r="671" spans="1:13" ht="15" customHeight="1">
      <c r="A671" s="638"/>
      <c r="B671" s="638"/>
      <c r="C671" s="638"/>
      <c r="D671" s="638"/>
      <c r="E671" s="638"/>
      <c r="F671" s="638"/>
      <c r="G671" s="638"/>
      <c r="H671" s="638"/>
      <c r="I671" s="638"/>
      <c r="J671" s="638"/>
      <c r="K671" s="638"/>
      <c r="L671" s="638"/>
      <c r="M671" s="638"/>
    </row>
    <row r="672" spans="1:13" ht="15" customHeight="1">
      <c r="A672" s="638"/>
      <c r="B672" s="638"/>
      <c r="C672" s="638"/>
      <c r="D672" s="638"/>
      <c r="E672" s="638"/>
      <c r="F672" s="638"/>
      <c r="G672" s="638"/>
      <c r="H672" s="638"/>
      <c r="I672" s="638"/>
      <c r="J672" s="638"/>
      <c r="K672" s="638"/>
      <c r="L672" s="638"/>
      <c r="M672" s="638"/>
    </row>
    <row r="673" spans="1:13" ht="15" customHeight="1">
      <c r="A673" s="638"/>
      <c r="B673" s="638"/>
      <c r="C673" s="638"/>
      <c r="D673" s="638"/>
      <c r="E673" s="638"/>
      <c r="F673" s="638"/>
      <c r="G673" s="638"/>
      <c r="H673" s="638"/>
      <c r="I673" s="638"/>
      <c r="J673" s="638"/>
      <c r="K673" s="638"/>
      <c r="L673" s="638"/>
      <c r="M673" s="638"/>
    </row>
    <row r="674" spans="1:13" ht="15" customHeight="1">
      <c r="A674" s="638"/>
      <c r="B674" s="638"/>
      <c r="C674" s="638"/>
      <c r="D674" s="638"/>
      <c r="E674" s="638"/>
      <c r="F674" s="638"/>
      <c r="G674" s="638"/>
      <c r="H674" s="638"/>
      <c r="I674" s="638"/>
      <c r="J674" s="638"/>
      <c r="K674" s="638"/>
      <c r="L674" s="638"/>
      <c r="M674" s="638"/>
    </row>
    <row r="675" spans="1:13" ht="15" customHeight="1">
      <c r="A675" s="638"/>
      <c r="B675" s="638"/>
      <c r="C675" s="638"/>
      <c r="D675" s="638"/>
      <c r="E675" s="638"/>
      <c r="F675" s="638"/>
      <c r="G675" s="638"/>
      <c r="H675" s="638"/>
      <c r="I675" s="638"/>
      <c r="J675" s="638"/>
      <c r="K675" s="638"/>
      <c r="L675" s="638"/>
      <c r="M675" s="638"/>
    </row>
    <row r="676" spans="1:13" ht="15" customHeight="1">
      <c r="A676" s="638"/>
      <c r="B676" s="638"/>
      <c r="C676" s="638"/>
      <c r="D676" s="638"/>
      <c r="E676" s="638"/>
      <c r="F676" s="638"/>
      <c r="G676" s="638"/>
      <c r="H676" s="638"/>
      <c r="I676" s="638"/>
      <c r="J676" s="638"/>
      <c r="K676" s="638"/>
      <c r="L676" s="638"/>
      <c r="M676" s="638"/>
    </row>
    <row r="677" spans="1:13" ht="15" customHeight="1">
      <c r="A677" s="638"/>
      <c r="B677" s="638"/>
      <c r="C677" s="638"/>
      <c r="D677" s="638"/>
      <c r="E677" s="638"/>
      <c r="F677" s="638"/>
      <c r="G677" s="638"/>
      <c r="H677" s="638"/>
      <c r="I677" s="638"/>
      <c r="J677" s="638"/>
      <c r="K677" s="638"/>
      <c r="L677" s="638"/>
      <c r="M677" s="638"/>
    </row>
    <row r="678" spans="1:13" ht="15" customHeight="1">
      <c r="A678" s="638"/>
      <c r="B678" s="638"/>
      <c r="C678" s="638"/>
      <c r="D678" s="638"/>
      <c r="E678" s="638"/>
      <c r="F678" s="638"/>
      <c r="G678" s="638"/>
      <c r="H678" s="638"/>
      <c r="I678" s="638"/>
      <c r="J678" s="638"/>
      <c r="K678" s="638"/>
      <c r="L678" s="638"/>
      <c r="M678" s="638"/>
    </row>
    <row r="679" spans="1:13" ht="15" customHeight="1">
      <c r="A679" s="638"/>
      <c r="B679" s="638"/>
      <c r="C679" s="638"/>
      <c r="D679" s="638"/>
      <c r="E679" s="638"/>
      <c r="F679" s="638"/>
      <c r="G679" s="638"/>
      <c r="H679" s="638"/>
      <c r="I679" s="638"/>
      <c r="J679" s="638"/>
      <c r="K679" s="638"/>
      <c r="L679" s="638"/>
      <c r="M679" s="638"/>
    </row>
    <row r="680" spans="1:13" ht="15" customHeight="1">
      <c r="A680" s="638"/>
      <c r="B680" s="638"/>
      <c r="C680" s="638"/>
      <c r="D680" s="638"/>
      <c r="E680" s="638"/>
      <c r="F680" s="638"/>
      <c r="G680" s="638"/>
      <c r="H680" s="638"/>
      <c r="I680" s="638"/>
      <c r="J680" s="638"/>
      <c r="K680" s="638"/>
      <c r="L680" s="638"/>
      <c r="M680" s="638"/>
    </row>
    <row r="681" spans="1:13" ht="15" customHeight="1">
      <c r="A681" s="638"/>
      <c r="B681" s="638"/>
      <c r="C681" s="638"/>
      <c r="D681" s="638"/>
      <c r="E681" s="638"/>
      <c r="F681" s="638"/>
      <c r="G681" s="638"/>
      <c r="H681" s="638"/>
      <c r="I681" s="638"/>
      <c r="J681" s="638"/>
      <c r="K681" s="638"/>
      <c r="L681" s="638"/>
      <c r="M681" s="638"/>
    </row>
    <row r="682" spans="1:13" ht="15" customHeight="1">
      <c r="A682" s="638"/>
      <c r="B682" s="638"/>
      <c r="C682" s="638"/>
      <c r="D682" s="638"/>
      <c r="E682" s="638"/>
      <c r="F682" s="638"/>
      <c r="G682" s="638"/>
      <c r="H682" s="638"/>
      <c r="I682" s="638"/>
      <c r="J682" s="638"/>
      <c r="K682" s="638"/>
      <c r="L682" s="638"/>
      <c r="M682" s="638"/>
    </row>
    <row r="683" spans="1:13" ht="15" customHeight="1">
      <c r="A683" s="638"/>
      <c r="B683" s="638"/>
      <c r="C683" s="638"/>
      <c r="D683" s="638"/>
      <c r="E683" s="638"/>
      <c r="F683" s="638"/>
      <c r="G683" s="638"/>
      <c r="H683" s="638"/>
      <c r="I683" s="638"/>
      <c r="J683" s="638"/>
      <c r="K683" s="638"/>
      <c r="L683" s="638"/>
      <c r="M683" s="638"/>
    </row>
    <row r="684" spans="1:13" ht="15" customHeight="1">
      <c r="A684" s="638"/>
      <c r="B684" s="638"/>
      <c r="C684" s="638"/>
      <c r="D684" s="638"/>
      <c r="E684" s="638"/>
      <c r="F684" s="638"/>
      <c r="G684" s="638"/>
      <c r="H684" s="638"/>
      <c r="I684" s="638"/>
      <c r="J684" s="638"/>
      <c r="K684" s="638"/>
      <c r="L684" s="638"/>
      <c r="M684" s="638"/>
    </row>
    <row r="685" spans="1:13" ht="15" customHeight="1">
      <c r="A685" s="638"/>
      <c r="B685" s="638"/>
      <c r="C685" s="638"/>
      <c r="D685" s="638"/>
      <c r="E685" s="638"/>
      <c r="F685" s="638"/>
      <c r="G685" s="638"/>
      <c r="H685" s="638"/>
      <c r="I685" s="638"/>
      <c r="J685" s="638"/>
      <c r="K685" s="638"/>
      <c r="L685" s="638"/>
      <c r="M685" s="638"/>
    </row>
    <row r="686" spans="1:13" ht="15" customHeight="1">
      <c r="A686" s="638"/>
      <c r="B686" s="638"/>
      <c r="C686" s="638"/>
      <c r="D686" s="638"/>
      <c r="E686" s="638"/>
      <c r="F686" s="638"/>
      <c r="G686" s="638"/>
      <c r="H686" s="638"/>
      <c r="I686" s="638"/>
      <c r="J686" s="638"/>
      <c r="K686" s="638"/>
      <c r="L686" s="638"/>
      <c r="M686" s="638"/>
    </row>
    <row r="687" spans="1:13" ht="15" customHeight="1">
      <c r="A687" s="638"/>
      <c r="B687" s="638"/>
      <c r="C687" s="638"/>
      <c r="D687" s="638"/>
      <c r="E687" s="638"/>
      <c r="F687" s="638"/>
      <c r="G687" s="638"/>
      <c r="H687" s="638"/>
      <c r="I687" s="638"/>
      <c r="J687" s="638"/>
      <c r="K687" s="638"/>
      <c r="L687" s="638"/>
      <c r="M687" s="638"/>
    </row>
    <row r="688" spans="1:13" ht="15" customHeight="1">
      <c r="A688" s="638"/>
      <c r="B688" s="638"/>
      <c r="C688" s="638"/>
      <c r="D688" s="638"/>
      <c r="E688" s="638"/>
      <c r="F688" s="638"/>
      <c r="G688" s="638"/>
      <c r="H688" s="638"/>
      <c r="I688" s="638"/>
      <c r="J688" s="638"/>
      <c r="K688" s="638"/>
      <c r="L688" s="638"/>
      <c r="M688" s="638"/>
    </row>
    <row r="689" spans="1:13" ht="15" customHeight="1">
      <c r="A689" s="638"/>
      <c r="B689" s="638"/>
      <c r="C689" s="638"/>
      <c r="D689" s="638"/>
      <c r="E689" s="638"/>
      <c r="F689" s="638"/>
      <c r="G689" s="638"/>
      <c r="H689" s="638"/>
      <c r="I689" s="638"/>
      <c r="J689" s="638"/>
      <c r="K689" s="638"/>
      <c r="L689" s="638"/>
      <c r="M689" s="638"/>
    </row>
    <row r="690" spans="1:13" ht="15" customHeight="1">
      <c r="A690" s="638"/>
      <c r="B690" s="638"/>
      <c r="C690" s="638"/>
      <c r="D690" s="638"/>
      <c r="E690" s="638"/>
      <c r="F690" s="638"/>
      <c r="G690" s="638"/>
      <c r="H690" s="638"/>
      <c r="I690" s="638"/>
      <c r="J690" s="638"/>
      <c r="K690" s="638"/>
      <c r="L690" s="638"/>
      <c r="M690" s="638"/>
    </row>
    <row r="691" spans="1:13" ht="15" customHeight="1">
      <c r="A691" s="638"/>
      <c r="B691" s="638"/>
      <c r="C691" s="638"/>
      <c r="D691" s="638"/>
      <c r="E691" s="638"/>
      <c r="F691" s="638"/>
      <c r="G691" s="638"/>
      <c r="H691" s="638"/>
      <c r="I691" s="638"/>
      <c r="J691" s="638"/>
      <c r="K691" s="638"/>
      <c r="L691" s="638"/>
      <c r="M691" s="638"/>
    </row>
    <row r="692" spans="1:13" ht="15" customHeight="1">
      <c r="A692" s="638"/>
      <c r="B692" s="638"/>
      <c r="C692" s="638"/>
      <c r="D692" s="638"/>
      <c r="E692" s="638"/>
      <c r="F692" s="638"/>
      <c r="G692" s="638"/>
      <c r="H692" s="638"/>
      <c r="I692" s="638"/>
      <c r="J692" s="638"/>
      <c r="K692" s="638"/>
      <c r="L692" s="638"/>
      <c r="M692" s="638"/>
    </row>
    <row r="693" spans="1:13" ht="15" customHeight="1">
      <c r="A693" s="638"/>
      <c r="B693" s="638"/>
      <c r="C693" s="638"/>
      <c r="D693" s="638"/>
      <c r="E693" s="638"/>
      <c r="F693" s="638"/>
      <c r="G693" s="638"/>
      <c r="H693" s="638"/>
      <c r="I693" s="638"/>
      <c r="J693" s="638"/>
      <c r="K693" s="638"/>
      <c r="L693" s="638"/>
      <c r="M693" s="638"/>
    </row>
    <row r="694" spans="1:13" ht="15" customHeight="1">
      <c r="A694" s="638"/>
      <c r="B694" s="638"/>
      <c r="C694" s="638"/>
      <c r="D694" s="638"/>
      <c r="E694" s="638"/>
      <c r="F694" s="638"/>
      <c r="G694" s="638"/>
      <c r="H694" s="638"/>
      <c r="I694" s="638"/>
      <c r="J694" s="638"/>
      <c r="K694" s="638"/>
      <c r="L694" s="638"/>
      <c r="M694" s="638"/>
    </row>
    <row r="695" spans="1:13" ht="15" customHeight="1">
      <c r="A695" s="638"/>
      <c r="B695" s="638"/>
      <c r="C695" s="638"/>
      <c r="D695" s="638"/>
      <c r="E695" s="638"/>
      <c r="F695" s="638"/>
      <c r="G695" s="638"/>
      <c r="H695" s="638"/>
      <c r="I695" s="638"/>
      <c r="J695" s="638"/>
      <c r="K695" s="638"/>
      <c r="L695" s="638"/>
      <c r="M695" s="638"/>
    </row>
    <row r="696" spans="1:13" ht="15" customHeight="1">
      <c r="A696" s="638"/>
      <c r="B696" s="638"/>
      <c r="C696" s="638"/>
      <c r="D696" s="638"/>
      <c r="E696" s="638"/>
      <c r="F696" s="638"/>
      <c r="G696" s="638"/>
      <c r="H696" s="638"/>
      <c r="I696" s="638"/>
      <c r="J696" s="638"/>
      <c r="K696" s="638"/>
      <c r="L696" s="638"/>
      <c r="M696" s="638"/>
    </row>
    <row r="697" spans="1:13" ht="15" customHeight="1">
      <c r="A697" s="638"/>
      <c r="B697" s="638"/>
      <c r="C697" s="638"/>
      <c r="D697" s="638"/>
      <c r="E697" s="638"/>
      <c r="F697" s="638"/>
      <c r="G697" s="638"/>
      <c r="H697" s="638"/>
      <c r="I697" s="638"/>
      <c r="J697" s="638"/>
      <c r="K697" s="638"/>
      <c r="L697" s="638"/>
      <c r="M697" s="638"/>
    </row>
    <row r="698" spans="1:13" ht="15" customHeight="1">
      <c r="A698" s="638"/>
      <c r="B698" s="638"/>
      <c r="C698" s="638"/>
      <c r="D698" s="638"/>
      <c r="E698" s="638"/>
      <c r="F698" s="638"/>
      <c r="G698" s="638"/>
      <c r="H698" s="638"/>
      <c r="I698" s="638"/>
      <c r="J698" s="638"/>
      <c r="K698" s="638"/>
      <c r="L698" s="638"/>
      <c r="M698" s="638"/>
    </row>
    <row r="699" spans="1:13" ht="15" customHeight="1">
      <c r="A699" s="638"/>
      <c r="B699" s="638"/>
      <c r="C699" s="638"/>
      <c r="D699" s="638"/>
      <c r="E699" s="638"/>
      <c r="F699" s="638"/>
      <c r="G699" s="638"/>
      <c r="H699" s="638"/>
      <c r="I699" s="638"/>
      <c r="J699" s="638"/>
      <c r="K699" s="638"/>
      <c r="L699" s="638"/>
      <c r="M699" s="638"/>
    </row>
    <row r="700" spans="1:13" ht="15" customHeight="1">
      <c r="A700" s="638"/>
      <c r="B700" s="638"/>
      <c r="C700" s="638"/>
      <c r="D700" s="638"/>
      <c r="E700" s="638"/>
      <c r="F700" s="638"/>
      <c r="G700" s="638"/>
      <c r="H700" s="638"/>
      <c r="I700" s="638"/>
      <c r="J700" s="638"/>
      <c r="K700" s="638"/>
      <c r="L700" s="638"/>
      <c r="M700" s="638"/>
    </row>
    <row r="701" spans="1:13" ht="15" customHeight="1">
      <c r="A701" s="638"/>
      <c r="B701" s="638"/>
      <c r="C701" s="638"/>
      <c r="D701" s="638"/>
      <c r="E701" s="638"/>
      <c r="F701" s="638"/>
      <c r="G701" s="638"/>
      <c r="H701" s="638"/>
      <c r="I701" s="638"/>
      <c r="J701" s="638"/>
      <c r="K701" s="638"/>
      <c r="L701" s="638"/>
      <c r="M701" s="638"/>
    </row>
    <row r="702" spans="1:13" ht="15" customHeight="1">
      <c r="A702" s="638"/>
      <c r="B702" s="638"/>
      <c r="C702" s="638"/>
      <c r="D702" s="638"/>
      <c r="E702" s="638"/>
      <c r="F702" s="638"/>
      <c r="G702" s="638"/>
      <c r="H702" s="638"/>
      <c r="I702" s="638"/>
      <c r="J702" s="638"/>
      <c r="K702" s="638"/>
      <c r="L702" s="638"/>
      <c r="M702" s="638"/>
    </row>
    <row r="703" spans="1:13" ht="15" customHeight="1">
      <c r="A703" s="638"/>
      <c r="B703" s="638"/>
      <c r="C703" s="638"/>
      <c r="D703" s="638"/>
      <c r="E703" s="638"/>
      <c r="F703" s="638"/>
      <c r="G703" s="638"/>
      <c r="H703" s="638"/>
      <c r="I703" s="638"/>
      <c r="J703" s="638"/>
      <c r="K703" s="638"/>
      <c r="L703" s="638"/>
      <c r="M703" s="638"/>
    </row>
    <row r="704" spans="1:13" ht="15" customHeight="1">
      <c r="A704" s="638"/>
      <c r="B704" s="638"/>
      <c r="C704" s="638"/>
      <c r="D704" s="638"/>
      <c r="E704" s="638"/>
      <c r="F704" s="638"/>
      <c r="G704" s="638"/>
      <c r="H704" s="638"/>
      <c r="I704" s="638"/>
      <c r="J704" s="638"/>
      <c r="K704" s="638"/>
      <c r="L704" s="638"/>
      <c r="M704" s="638"/>
    </row>
    <row r="705" spans="1:13" ht="15" customHeight="1">
      <c r="A705" s="638"/>
      <c r="B705" s="638"/>
      <c r="C705" s="638"/>
      <c r="D705" s="638"/>
      <c r="E705" s="638"/>
      <c r="F705" s="638"/>
      <c r="G705" s="638"/>
      <c r="H705" s="638"/>
      <c r="I705" s="638"/>
      <c r="J705" s="638"/>
      <c r="K705" s="638"/>
      <c r="L705" s="638"/>
      <c r="M705" s="638"/>
    </row>
    <row r="706" spans="1:13" ht="15" customHeight="1">
      <c r="A706" s="638"/>
      <c r="B706" s="638"/>
      <c r="C706" s="638"/>
      <c r="D706" s="638"/>
      <c r="E706" s="638"/>
      <c r="F706" s="638"/>
      <c r="G706" s="638"/>
      <c r="H706" s="638"/>
      <c r="I706" s="638"/>
      <c r="J706" s="638"/>
      <c r="K706" s="638"/>
      <c r="L706" s="638"/>
      <c r="M706" s="638"/>
    </row>
    <row r="707" spans="1:13" ht="15" customHeight="1">
      <c r="A707" s="638"/>
      <c r="B707" s="638"/>
      <c r="C707" s="638"/>
      <c r="D707" s="638"/>
      <c r="E707" s="638"/>
      <c r="F707" s="638"/>
      <c r="G707" s="638"/>
      <c r="H707" s="638"/>
      <c r="I707" s="638"/>
      <c r="J707" s="638"/>
      <c r="K707" s="638"/>
      <c r="L707" s="638"/>
      <c r="M707" s="638"/>
    </row>
    <row r="708" spans="1:13" ht="15" customHeight="1">
      <c r="A708" s="638"/>
      <c r="B708" s="638"/>
      <c r="C708" s="638"/>
      <c r="D708" s="638"/>
      <c r="E708" s="638"/>
      <c r="F708" s="638"/>
      <c r="G708" s="638"/>
      <c r="H708" s="638"/>
      <c r="I708" s="638"/>
      <c r="J708" s="638"/>
      <c r="K708" s="638"/>
      <c r="L708" s="638"/>
      <c r="M708" s="638"/>
    </row>
    <row r="709" spans="1:13" ht="15" customHeight="1">
      <c r="A709" s="638"/>
      <c r="B709" s="638"/>
      <c r="C709" s="638"/>
      <c r="D709" s="638"/>
      <c r="E709" s="638"/>
      <c r="F709" s="638"/>
      <c r="G709" s="638"/>
      <c r="H709" s="638"/>
      <c r="I709" s="638"/>
      <c r="J709" s="638"/>
      <c r="K709" s="638"/>
      <c r="L709" s="638"/>
      <c r="M709" s="638"/>
    </row>
    <row r="710" spans="1:13" ht="15" customHeight="1">
      <c r="A710" s="638"/>
      <c r="B710" s="638"/>
      <c r="C710" s="638"/>
      <c r="D710" s="638"/>
      <c r="E710" s="638"/>
      <c r="F710" s="638"/>
      <c r="G710" s="638"/>
      <c r="H710" s="638"/>
      <c r="I710" s="638"/>
      <c r="J710" s="638"/>
      <c r="K710" s="638"/>
      <c r="L710" s="638"/>
      <c r="M710" s="638"/>
    </row>
    <row r="711" spans="1:13" ht="15" customHeight="1">
      <c r="A711" s="638"/>
      <c r="B711" s="638"/>
      <c r="C711" s="638"/>
      <c r="D711" s="638"/>
      <c r="E711" s="638"/>
      <c r="F711" s="638"/>
      <c r="G711" s="638"/>
      <c r="H711" s="638"/>
      <c r="I711" s="638"/>
      <c r="J711" s="638"/>
      <c r="K711" s="638"/>
      <c r="L711" s="638"/>
      <c r="M711" s="638"/>
    </row>
    <row r="712" spans="1:13" ht="15" customHeight="1">
      <c r="A712" s="638"/>
      <c r="B712" s="638"/>
      <c r="C712" s="638"/>
      <c r="D712" s="638"/>
      <c r="E712" s="638"/>
      <c r="F712" s="638"/>
      <c r="G712" s="638"/>
      <c r="H712" s="638"/>
      <c r="I712" s="638"/>
      <c r="J712" s="638"/>
      <c r="K712" s="638"/>
      <c r="L712" s="638"/>
      <c r="M712" s="638"/>
    </row>
    <row r="713" spans="1:13" ht="15" customHeight="1">
      <c r="A713" s="638"/>
      <c r="B713" s="638"/>
      <c r="C713" s="638"/>
      <c r="D713" s="638"/>
      <c r="E713" s="638"/>
      <c r="F713" s="638"/>
      <c r="G713" s="638"/>
      <c r="H713" s="638"/>
      <c r="I713" s="638"/>
      <c r="J713" s="638"/>
      <c r="K713" s="638"/>
      <c r="L713" s="638"/>
      <c r="M713" s="638"/>
    </row>
    <row r="714" spans="1:13" ht="15" customHeight="1">
      <c r="A714" s="638"/>
      <c r="B714" s="638"/>
      <c r="C714" s="638"/>
      <c r="D714" s="638"/>
      <c r="E714" s="638"/>
      <c r="F714" s="638"/>
      <c r="G714" s="638"/>
      <c r="H714" s="638"/>
      <c r="I714" s="638"/>
      <c r="J714" s="638"/>
      <c r="K714" s="638"/>
      <c r="L714" s="638"/>
      <c r="M714" s="638"/>
    </row>
    <row r="715" spans="1:13" ht="15" customHeight="1">
      <c r="A715" s="638"/>
      <c r="B715" s="638"/>
      <c r="C715" s="638"/>
      <c r="D715" s="638"/>
      <c r="E715" s="638"/>
      <c r="F715" s="638"/>
      <c r="G715" s="638"/>
      <c r="H715" s="638"/>
      <c r="I715" s="638"/>
      <c r="J715" s="638"/>
      <c r="K715" s="638"/>
      <c r="L715" s="638"/>
      <c r="M715" s="638"/>
    </row>
    <row r="716" spans="1:13" ht="15" customHeight="1">
      <c r="A716" s="638"/>
      <c r="B716" s="638"/>
      <c r="C716" s="638"/>
      <c r="D716" s="638"/>
      <c r="E716" s="638"/>
      <c r="F716" s="638"/>
      <c r="G716" s="638"/>
      <c r="H716" s="638"/>
      <c r="I716" s="638"/>
      <c r="J716" s="638"/>
      <c r="K716" s="638"/>
      <c r="L716" s="638"/>
      <c r="M716" s="638"/>
    </row>
    <row r="717" spans="1:13" ht="15" customHeight="1">
      <c r="A717" s="638"/>
      <c r="B717" s="638"/>
      <c r="C717" s="638"/>
      <c r="D717" s="638"/>
      <c r="E717" s="638"/>
      <c r="F717" s="638"/>
      <c r="G717" s="638"/>
      <c r="H717" s="638"/>
      <c r="I717" s="638"/>
      <c r="J717" s="638"/>
      <c r="K717" s="638"/>
      <c r="L717" s="638"/>
      <c r="M717" s="638"/>
    </row>
    <row r="718" spans="1:13" ht="15" customHeight="1">
      <c r="A718" s="638"/>
      <c r="B718" s="638"/>
      <c r="C718" s="638"/>
      <c r="D718" s="638"/>
      <c r="E718" s="638"/>
      <c r="F718" s="638"/>
      <c r="G718" s="638"/>
      <c r="H718" s="638"/>
      <c r="I718" s="638"/>
      <c r="J718" s="638"/>
      <c r="K718" s="638"/>
      <c r="L718" s="638"/>
      <c r="M718" s="638"/>
    </row>
    <row r="719" spans="1:13" ht="15" customHeight="1">
      <c r="A719" s="638"/>
      <c r="B719" s="638"/>
      <c r="C719" s="638"/>
      <c r="D719" s="638"/>
      <c r="E719" s="638"/>
      <c r="F719" s="638"/>
      <c r="G719" s="638"/>
      <c r="H719" s="638"/>
      <c r="I719" s="638"/>
      <c r="J719" s="638"/>
      <c r="K719" s="638"/>
      <c r="L719" s="638"/>
      <c r="M719" s="638"/>
    </row>
    <row r="720" spans="1:13" ht="15" customHeight="1">
      <c r="A720" s="638"/>
      <c r="B720" s="638"/>
      <c r="C720" s="638"/>
      <c r="D720" s="638"/>
      <c r="E720" s="638"/>
      <c r="F720" s="638"/>
      <c r="G720" s="638"/>
      <c r="H720" s="638"/>
      <c r="I720" s="638"/>
      <c r="J720" s="638"/>
      <c r="K720" s="638"/>
      <c r="L720" s="638"/>
      <c r="M720" s="638"/>
    </row>
    <row r="721" spans="1:13" ht="15" customHeight="1">
      <c r="A721" s="638"/>
      <c r="B721" s="638"/>
      <c r="C721" s="638"/>
      <c r="D721" s="638"/>
      <c r="E721" s="638"/>
      <c r="F721" s="638"/>
      <c r="G721" s="638"/>
      <c r="H721" s="638"/>
      <c r="I721" s="638"/>
      <c r="J721" s="638"/>
      <c r="K721" s="638"/>
      <c r="L721" s="638"/>
      <c r="M721" s="638"/>
    </row>
    <row r="722" spans="1:13" ht="15" customHeight="1">
      <c r="A722" s="638"/>
      <c r="B722" s="638"/>
      <c r="C722" s="638"/>
      <c r="D722" s="638"/>
      <c r="E722" s="638"/>
      <c r="F722" s="638"/>
      <c r="G722" s="638"/>
      <c r="H722" s="638"/>
      <c r="I722" s="638"/>
      <c r="J722" s="638"/>
      <c r="K722" s="638"/>
      <c r="L722" s="638"/>
      <c r="M722" s="638"/>
    </row>
    <row r="723" spans="1:13" ht="15" customHeight="1">
      <c r="A723" s="638"/>
      <c r="B723" s="638"/>
      <c r="C723" s="638"/>
      <c r="D723" s="638"/>
      <c r="E723" s="638"/>
      <c r="F723" s="638"/>
      <c r="G723" s="638"/>
      <c r="H723" s="638"/>
      <c r="I723" s="638"/>
      <c r="J723" s="638"/>
      <c r="K723" s="638"/>
      <c r="L723" s="638"/>
      <c r="M723" s="638"/>
    </row>
    <row r="724" spans="1:13" ht="15" customHeight="1">
      <c r="A724" s="638"/>
      <c r="B724" s="638"/>
      <c r="C724" s="638"/>
      <c r="D724" s="638"/>
      <c r="E724" s="638"/>
      <c r="F724" s="638"/>
      <c r="G724" s="638"/>
      <c r="H724" s="638"/>
      <c r="I724" s="638"/>
      <c r="J724" s="638"/>
      <c r="K724" s="638"/>
      <c r="L724" s="638"/>
      <c r="M724" s="638"/>
    </row>
    <row r="725" spans="1:13" ht="15" customHeight="1">
      <c r="A725" s="638"/>
      <c r="B725" s="638"/>
      <c r="C725" s="638"/>
      <c r="D725" s="638"/>
      <c r="E725" s="638"/>
      <c r="F725" s="638"/>
      <c r="G725" s="638"/>
      <c r="H725" s="638"/>
      <c r="I725" s="638"/>
      <c r="J725" s="638"/>
      <c r="K725" s="638"/>
      <c r="L725" s="638"/>
      <c r="M725" s="638"/>
    </row>
    <row r="726" spans="1:13" ht="15" customHeight="1">
      <c r="A726" s="638"/>
      <c r="B726" s="638"/>
      <c r="C726" s="638"/>
      <c r="D726" s="638"/>
      <c r="E726" s="638"/>
      <c r="F726" s="638"/>
      <c r="G726" s="638"/>
      <c r="H726" s="638"/>
      <c r="I726" s="638"/>
      <c r="J726" s="638"/>
      <c r="K726" s="638"/>
      <c r="L726" s="638"/>
      <c r="M726" s="638"/>
    </row>
    <row r="727" spans="1:13" ht="15" customHeight="1">
      <c r="A727" s="638"/>
      <c r="B727" s="638"/>
      <c r="C727" s="638"/>
      <c r="D727" s="638"/>
      <c r="E727" s="638"/>
      <c r="F727" s="638"/>
      <c r="G727" s="638"/>
      <c r="H727" s="638"/>
      <c r="I727" s="638"/>
      <c r="J727" s="638"/>
      <c r="K727" s="638"/>
      <c r="L727" s="638"/>
      <c r="M727" s="638"/>
    </row>
    <row r="728" spans="1:13" ht="15" customHeight="1">
      <c r="A728" s="638"/>
      <c r="B728" s="638"/>
      <c r="C728" s="638"/>
      <c r="D728" s="638"/>
      <c r="E728" s="638"/>
      <c r="F728" s="638"/>
      <c r="G728" s="638"/>
      <c r="H728" s="638"/>
      <c r="I728" s="638"/>
      <c r="J728" s="638"/>
      <c r="K728" s="638"/>
      <c r="L728" s="638"/>
      <c r="M728" s="638"/>
    </row>
    <row r="729" spans="1:13" ht="15" customHeight="1">
      <c r="A729" s="638"/>
      <c r="B729" s="638"/>
      <c r="C729" s="638"/>
      <c r="D729" s="638"/>
      <c r="E729" s="638"/>
      <c r="F729" s="638"/>
      <c r="G729" s="638"/>
      <c r="H729" s="638"/>
      <c r="I729" s="638"/>
      <c r="J729" s="638"/>
      <c r="K729" s="638"/>
      <c r="L729" s="638"/>
      <c r="M729" s="638"/>
    </row>
    <row r="730" spans="1:13" ht="15" customHeight="1">
      <c r="A730" s="638"/>
      <c r="B730" s="638"/>
      <c r="C730" s="638"/>
      <c r="D730" s="638"/>
      <c r="E730" s="638"/>
      <c r="F730" s="638"/>
      <c r="G730" s="638"/>
      <c r="H730" s="638"/>
      <c r="I730" s="638"/>
      <c r="J730" s="638"/>
      <c r="K730" s="638"/>
      <c r="L730" s="638"/>
      <c r="M730" s="638"/>
    </row>
    <row r="731" spans="1:13" ht="15" customHeight="1">
      <c r="A731" s="638"/>
      <c r="B731" s="638"/>
      <c r="C731" s="638"/>
      <c r="D731" s="638"/>
      <c r="E731" s="638"/>
      <c r="F731" s="638"/>
      <c r="G731" s="638"/>
      <c r="H731" s="638"/>
      <c r="I731" s="638"/>
      <c r="J731" s="638"/>
      <c r="K731" s="638"/>
      <c r="L731" s="638"/>
      <c r="M731" s="638"/>
    </row>
    <row r="732" spans="1:13" ht="15" customHeight="1">
      <c r="A732" s="638"/>
      <c r="B732" s="638"/>
      <c r="C732" s="638"/>
      <c r="D732" s="638"/>
      <c r="E732" s="638"/>
      <c r="F732" s="638"/>
      <c r="G732" s="638"/>
      <c r="H732" s="638"/>
      <c r="I732" s="638"/>
      <c r="J732" s="638"/>
      <c r="K732" s="638"/>
      <c r="L732" s="638"/>
      <c r="M732" s="638"/>
    </row>
    <row r="733" spans="1:13" ht="15" customHeight="1">
      <c r="A733" s="638"/>
      <c r="B733" s="638"/>
      <c r="C733" s="638"/>
      <c r="D733" s="638"/>
      <c r="E733" s="638"/>
      <c r="F733" s="638"/>
      <c r="G733" s="638"/>
      <c r="H733" s="638"/>
      <c r="I733" s="638"/>
      <c r="J733" s="638"/>
      <c r="K733" s="638"/>
      <c r="L733" s="638"/>
      <c r="M733" s="638"/>
    </row>
    <row r="734" spans="1:13" ht="15" customHeight="1">
      <c r="A734" s="638"/>
      <c r="B734" s="638"/>
      <c r="C734" s="638"/>
      <c r="D734" s="638"/>
      <c r="E734" s="638"/>
      <c r="F734" s="638"/>
      <c r="G734" s="638"/>
      <c r="H734" s="638"/>
      <c r="I734" s="638"/>
      <c r="J734" s="638"/>
      <c r="K734" s="638"/>
      <c r="L734" s="638"/>
      <c r="M734" s="638"/>
    </row>
    <row r="735" spans="1:13" ht="15" customHeight="1">
      <c r="A735" s="638"/>
      <c r="B735" s="638"/>
      <c r="C735" s="638"/>
      <c r="D735" s="638"/>
      <c r="E735" s="638"/>
      <c r="F735" s="638"/>
      <c r="G735" s="638"/>
      <c r="H735" s="638"/>
      <c r="I735" s="638"/>
      <c r="J735" s="638"/>
      <c r="K735" s="638"/>
      <c r="L735" s="638"/>
      <c r="M735" s="638"/>
    </row>
    <row r="736" spans="1:13" ht="15" customHeight="1">
      <c r="A736" s="638"/>
      <c r="B736" s="638"/>
      <c r="C736" s="638"/>
      <c r="D736" s="638"/>
      <c r="E736" s="638"/>
      <c r="F736" s="638"/>
      <c r="G736" s="638"/>
      <c r="H736" s="638"/>
      <c r="I736" s="638"/>
      <c r="J736" s="638"/>
      <c r="K736" s="638"/>
      <c r="L736" s="638"/>
      <c r="M736" s="638"/>
    </row>
    <row r="737" spans="1:13" ht="15" customHeight="1">
      <c r="A737" s="638"/>
      <c r="B737" s="638"/>
      <c r="C737" s="638"/>
      <c r="D737" s="638"/>
      <c r="E737" s="638"/>
      <c r="F737" s="638"/>
      <c r="G737" s="638"/>
      <c r="H737" s="638"/>
      <c r="I737" s="638"/>
      <c r="J737" s="638"/>
      <c r="K737" s="638"/>
      <c r="L737" s="638"/>
      <c r="M737" s="638"/>
    </row>
    <row r="738" spans="1:13" ht="15" customHeight="1">
      <c r="A738" s="638"/>
      <c r="B738" s="638"/>
      <c r="C738" s="638"/>
      <c r="D738" s="638"/>
      <c r="E738" s="638"/>
      <c r="F738" s="638"/>
      <c r="G738" s="638"/>
      <c r="H738" s="638"/>
      <c r="I738" s="638"/>
      <c r="J738" s="638"/>
      <c r="K738" s="638"/>
      <c r="L738" s="638"/>
      <c r="M738" s="638"/>
    </row>
    <row r="739" spans="1:13" ht="15" customHeight="1">
      <c r="A739" s="638"/>
      <c r="B739" s="638"/>
      <c r="C739" s="638"/>
      <c r="D739" s="638"/>
      <c r="E739" s="638"/>
      <c r="F739" s="638"/>
      <c r="G739" s="638"/>
      <c r="H739" s="638"/>
      <c r="I739" s="638"/>
      <c r="J739" s="638"/>
      <c r="K739" s="638"/>
      <c r="L739" s="638"/>
      <c r="M739" s="638"/>
    </row>
    <row r="740" spans="1:13" ht="15" customHeight="1">
      <c r="A740" s="638"/>
      <c r="B740" s="638"/>
      <c r="C740" s="638"/>
      <c r="D740" s="638"/>
      <c r="E740" s="638"/>
      <c r="F740" s="638"/>
      <c r="G740" s="638"/>
      <c r="H740" s="638"/>
      <c r="I740" s="638"/>
      <c r="J740" s="638"/>
      <c r="K740" s="638"/>
      <c r="L740" s="638"/>
      <c r="M740" s="638"/>
    </row>
    <row r="741" spans="1:13" ht="15" customHeight="1">
      <c r="A741" s="638"/>
      <c r="B741" s="638"/>
      <c r="C741" s="638"/>
      <c r="D741" s="638"/>
      <c r="E741" s="638"/>
      <c r="F741" s="638"/>
      <c r="G741" s="638"/>
      <c r="H741" s="638"/>
      <c r="I741" s="638"/>
      <c r="J741" s="638"/>
      <c r="K741" s="638"/>
      <c r="L741" s="638"/>
      <c r="M741" s="638"/>
    </row>
    <row r="742" spans="1:13" ht="15" customHeight="1">
      <c r="A742" s="638"/>
      <c r="B742" s="638"/>
      <c r="C742" s="638"/>
      <c r="D742" s="638"/>
      <c r="E742" s="638"/>
      <c r="F742" s="638"/>
      <c r="G742" s="638"/>
      <c r="H742" s="638"/>
      <c r="I742" s="638"/>
      <c r="J742" s="638"/>
      <c r="K742" s="638"/>
      <c r="L742" s="638"/>
      <c r="M742" s="638"/>
    </row>
    <row r="743" spans="1:13" ht="15" customHeight="1">
      <c r="A743" s="638"/>
      <c r="B743" s="638"/>
      <c r="C743" s="638"/>
      <c r="D743" s="638"/>
      <c r="E743" s="638"/>
      <c r="F743" s="638"/>
      <c r="G743" s="638"/>
      <c r="H743" s="638"/>
      <c r="I743" s="638"/>
      <c r="J743" s="638"/>
      <c r="K743" s="638"/>
      <c r="L743" s="638"/>
      <c r="M743" s="638"/>
    </row>
    <row r="744" spans="1:13" ht="15" customHeight="1">
      <c r="A744" s="638"/>
      <c r="B744" s="638"/>
      <c r="C744" s="638"/>
      <c r="D744" s="638"/>
      <c r="E744" s="638"/>
      <c r="F744" s="638"/>
      <c r="G744" s="638"/>
      <c r="H744" s="638"/>
      <c r="I744" s="638"/>
      <c r="J744" s="638"/>
      <c r="K744" s="638"/>
      <c r="L744" s="638"/>
      <c r="M744" s="638"/>
    </row>
    <row r="745" spans="1:13" ht="15" customHeight="1">
      <c r="A745" s="638"/>
      <c r="B745" s="638"/>
      <c r="C745" s="638"/>
      <c r="D745" s="638"/>
      <c r="E745" s="638"/>
      <c r="F745" s="638"/>
      <c r="G745" s="638"/>
      <c r="H745" s="638"/>
      <c r="I745" s="638"/>
      <c r="J745" s="638"/>
      <c r="K745" s="638"/>
      <c r="L745" s="638"/>
      <c r="M745" s="638"/>
    </row>
    <row r="746" spans="1:13" ht="15" customHeight="1">
      <c r="A746" s="638"/>
      <c r="B746" s="638"/>
      <c r="C746" s="638"/>
      <c r="D746" s="638"/>
      <c r="E746" s="638"/>
      <c r="F746" s="638"/>
      <c r="G746" s="638"/>
      <c r="H746" s="638"/>
      <c r="I746" s="638"/>
      <c r="J746" s="638"/>
      <c r="K746" s="638"/>
      <c r="L746" s="638"/>
      <c r="M746" s="638"/>
    </row>
    <row r="747" spans="1:13" ht="15" customHeight="1">
      <c r="A747" s="638"/>
      <c r="B747" s="638"/>
      <c r="C747" s="638"/>
      <c r="D747" s="638"/>
      <c r="E747" s="638"/>
      <c r="F747" s="638"/>
      <c r="G747" s="638"/>
      <c r="H747" s="638"/>
      <c r="I747" s="638"/>
      <c r="J747" s="638"/>
      <c r="K747" s="638"/>
      <c r="L747" s="638"/>
      <c r="M747" s="638"/>
    </row>
    <row r="748" spans="1:13" ht="15" customHeight="1">
      <c r="A748" s="638"/>
      <c r="B748" s="638"/>
      <c r="C748" s="638"/>
      <c r="D748" s="638"/>
      <c r="E748" s="638"/>
      <c r="F748" s="638"/>
      <c r="G748" s="638"/>
      <c r="H748" s="638"/>
      <c r="I748" s="638"/>
      <c r="J748" s="638"/>
      <c r="K748" s="638"/>
      <c r="L748" s="638"/>
      <c r="M748" s="638"/>
    </row>
    <row r="749" spans="1:13" ht="15" customHeight="1">
      <c r="A749" s="638"/>
      <c r="B749" s="638"/>
      <c r="C749" s="638"/>
      <c r="D749" s="638"/>
      <c r="E749" s="638"/>
      <c r="F749" s="638"/>
      <c r="G749" s="638"/>
      <c r="H749" s="638"/>
      <c r="I749" s="638"/>
      <c r="J749" s="638"/>
      <c r="K749" s="638"/>
      <c r="L749" s="638"/>
      <c r="M749" s="638"/>
    </row>
    <row r="750" spans="1:13" ht="15" customHeight="1">
      <c r="A750" s="638"/>
      <c r="B750" s="638"/>
      <c r="C750" s="638"/>
      <c r="D750" s="638"/>
      <c r="E750" s="638"/>
      <c r="F750" s="638"/>
      <c r="G750" s="638"/>
      <c r="H750" s="638"/>
      <c r="I750" s="638"/>
      <c r="J750" s="638"/>
      <c r="K750" s="638"/>
      <c r="L750" s="638"/>
      <c r="M750" s="638"/>
    </row>
    <row r="751" spans="1:13" ht="15" customHeight="1">
      <c r="A751" s="638"/>
      <c r="B751" s="638"/>
      <c r="C751" s="638"/>
      <c r="D751" s="638"/>
      <c r="E751" s="638"/>
      <c r="F751" s="638"/>
      <c r="G751" s="638"/>
      <c r="H751" s="638"/>
      <c r="I751" s="638"/>
      <c r="J751" s="638"/>
      <c r="K751" s="638"/>
      <c r="L751" s="638"/>
      <c r="M751" s="638"/>
    </row>
    <row r="752" spans="1:13" ht="15" customHeight="1">
      <c r="A752" s="638"/>
      <c r="B752" s="638"/>
      <c r="C752" s="638"/>
      <c r="D752" s="638"/>
      <c r="E752" s="638"/>
      <c r="F752" s="638"/>
      <c r="G752" s="638"/>
      <c r="H752" s="638"/>
      <c r="I752" s="638"/>
      <c r="J752" s="638"/>
      <c r="K752" s="638"/>
      <c r="L752" s="638"/>
      <c r="M752" s="638"/>
    </row>
    <row r="753" spans="1:13" ht="15" customHeight="1">
      <c r="A753" s="638"/>
      <c r="B753" s="638"/>
      <c r="C753" s="638"/>
      <c r="D753" s="638"/>
      <c r="E753" s="638"/>
      <c r="F753" s="638"/>
      <c r="G753" s="638"/>
      <c r="H753" s="638"/>
      <c r="I753" s="638"/>
      <c r="J753" s="638"/>
      <c r="K753" s="638"/>
      <c r="L753" s="638"/>
      <c r="M753" s="638"/>
    </row>
    <row r="754" spans="1:13" ht="15" customHeight="1">
      <c r="A754" s="638"/>
      <c r="B754" s="638"/>
      <c r="C754" s="638"/>
      <c r="D754" s="638"/>
      <c r="E754" s="638"/>
      <c r="F754" s="638"/>
      <c r="G754" s="638"/>
      <c r="H754" s="638"/>
      <c r="I754" s="638"/>
      <c r="J754" s="638"/>
      <c r="K754" s="638"/>
      <c r="L754" s="638"/>
      <c r="M754" s="638"/>
    </row>
    <row r="755" spans="1:13" ht="15" customHeight="1">
      <c r="A755" s="638"/>
      <c r="B755" s="638"/>
      <c r="C755" s="638"/>
      <c r="D755" s="638"/>
      <c r="E755" s="638"/>
      <c r="F755" s="638"/>
      <c r="G755" s="638"/>
      <c r="H755" s="638"/>
      <c r="I755" s="638"/>
      <c r="J755" s="638"/>
      <c r="K755" s="638"/>
      <c r="L755" s="638"/>
      <c r="M755" s="638"/>
    </row>
    <row r="756" spans="1:13" ht="15" customHeight="1">
      <c r="A756" s="638"/>
      <c r="B756" s="638"/>
      <c r="C756" s="638"/>
      <c r="D756" s="638"/>
      <c r="E756" s="638"/>
      <c r="F756" s="638"/>
      <c r="G756" s="638"/>
      <c r="H756" s="638"/>
      <c r="I756" s="638"/>
      <c r="J756" s="638"/>
      <c r="K756" s="638"/>
      <c r="L756" s="638"/>
      <c r="M756" s="638"/>
    </row>
    <row r="757" spans="1:13" ht="15" customHeight="1">
      <c r="A757" s="638"/>
      <c r="B757" s="638"/>
      <c r="C757" s="638"/>
      <c r="D757" s="638"/>
      <c r="E757" s="638"/>
      <c r="F757" s="638"/>
      <c r="G757" s="638"/>
      <c r="H757" s="638"/>
      <c r="I757" s="638"/>
      <c r="J757" s="638"/>
      <c r="K757" s="638"/>
      <c r="L757" s="638"/>
      <c r="M757" s="638"/>
    </row>
    <row r="758" spans="1:13" ht="15" customHeight="1">
      <c r="A758" s="638"/>
      <c r="B758" s="638"/>
      <c r="C758" s="638"/>
      <c r="D758" s="638"/>
      <c r="E758" s="638"/>
      <c r="F758" s="638"/>
      <c r="G758" s="638"/>
      <c r="H758" s="638"/>
      <c r="I758" s="638"/>
      <c r="J758" s="638"/>
      <c r="K758" s="638"/>
      <c r="L758" s="638"/>
      <c r="M758" s="638"/>
    </row>
    <row r="759" spans="1:13" ht="15" customHeight="1">
      <c r="A759" s="638"/>
      <c r="B759" s="638"/>
      <c r="C759" s="638"/>
      <c r="D759" s="638"/>
      <c r="E759" s="638"/>
      <c r="F759" s="638"/>
      <c r="G759" s="638"/>
      <c r="H759" s="638"/>
      <c r="I759" s="638"/>
      <c r="J759" s="638"/>
      <c r="K759" s="638"/>
      <c r="L759" s="638"/>
      <c r="M759" s="638"/>
    </row>
    <row r="760" spans="1:13" ht="15" customHeight="1">
      <c r="A760" s="638"/>
      <c r="B760" s="638"/>
      <c r="C760" s="638"/>
      <c r="D760" s="638"/>
      <c r="E760" s="638"/>
      <c r="F760" s="638"/>
      <c r="G760" s="638"/>
      <c r="H760" s="638"/>
      <c r="I760" s="638"/>
      <c r="J760" s="638"/>
      <c r="K760" s="638"/>
      <c r="L760" s="638"/>
      <c r="M760" s="638"/>
    </row>
    <row r="761" spans="1:13" ht="15" customHeight="1">
      <c r="A761" s="638"/>
      <c r="B761" s="638"/>
      <c r="C761" s="638"/>
      <c r="D761" s="638"/>
      <c r="E761" s="638"/>
      <c r="F761" s="638"/>
      <c r="G761" s="638"/>
      <c r="H761" s="638"/>
      <c r="I761" s="638"/>
      <c r="J761" s="638"/>
      <c r="K761" s="638"/>
      <c r="L761" s="638"/>
      <c r="M761" s="638"/>
    </row>
    <row r="762" spans="1:13" ht="15" customHeight="1">
      <c r="A762" s="638"/>
      <c r="B762" s="638"/>
      <c r="C762" s="638"/>
      <c r="D762" s="638"/>
      <c r="E762" s="638"/>
      <c r="F762" s="638"/>
      <c r="G762" s="638"/>
      <c r="H762" s="638"/>
      <c r="I762" s="638"/>
      <c r="J762" s="638"/>
      <c r="K762" s="638"/>
      <c r="L762" s="638"/>
      <c r="M762" s="638"/>
    </row>
    <row r="763" spans="1:13" ht="15" customHeight="1">
      <c r="A763" s="638"/>
      <c r="B763" s="638"/>
      <c r="C763" s="638"/>
      <c r="D763" s="638"/>
      <c r="E763" s="638"/>
      <c r="F763" s="638"/>
      <c r="G763" s="638"/>
      <c r="H763" s="638"/>
      <c r="I763" s="638"/>
      <c r="J763" s="638"/>
      <c r="K763" s="638"/>
      <c r="L763" s="638"/>
      <c r="M763" s="638"/>
    </row>
    <row r="764" spans="1:13" ht="15" customHeight="1">
      <c r="A764" s="638"/>
      <c r="B764" s="638"/>
      <c r="C764" s="638"/>
      <c r="D764" s="638"/>
      <c r="E764" s="638"/>
      <c r="F764" s="638"/>
      <c r="G764" s="638"/>
      <c r="H764" s="638"/>
      <c r="I764" s="638"/>
      <c r="J764" s="638"/>
      <c r="K764" s="638"/>
      <c r="L764" s="638"/>
      <c r="M764" s="638"/>
    </row>
    <row r="765" spans="1:13" ht="15" customHeight="1">
      <c r="A765" s="638"/>
      <c r="B765" s="638"/>
      <c r="C765" s="638"/>
      <c r="D765" s="638"/>
      <c r="E765" s="638"/>
      <c r="F765" s="638"/>
      <c r="G765" s="638"/>
      <c r="H765" s="638"/>
      <c r="I765" s="638"/>
      <c r="J765" s="638"/>
      <c r="K765" s="638"/>
      <c r="L765" s="638"/>
      <c r="M765" s="638"/>
    </row>
    <row r="766" spans="1:13" ht="15" customHeight="1">
      <c r="A766" s="638"/>
      <c r="B766" s="638"/>
      <c r="C766" s="638"/>
      <c r="D766" s="638"/>
      <c r="E766" s="638"/>
      <c r="F766" s="638"/>
      <c r="G766" s="638"/>
      <c r="H766" s="638"/>
      <c r="I766" s="638"/>
      <c r="J766" s="638"/>
      <c r="K766" s="638"/>
      <c r="L766" s="638"/>
      <c r="M766" s="638"/>
    </row>
    <row r="767" spans="1:13" ht="15" customHeight="1">
      <c r="A767" s="638"/>
      <c r="B767" s="638"/>
      <c r="C767" s="638"/>
      <c r="D767" s="638"/>
      <c r="E767" s="638"/>
      <c r="F767" s="638"/>
      <c r="G767" s="638"/>
      <c r="H767" s="638"/>
      <c r="I767" s="638"/>
      <c r="J767" s="638"/>
      <c r="K767" s="638"/>
      <c r="L767" s="638"/>
      <c r="M767" s="638"/>
    </row>
    <row r="768" spans="1:13" ht="15" customHeight="1">
      <c r="A768" s="638"/>
      <c r="B768" s="638"/>
      <c r="C768" s="638"/>
      <c r="D768" s="638"/>
      <c r="E768" s="638"/>
      <c r="F768" s="638"/>
      <c r="G768" s="638"/>
      <c r="H768" s="638"/>
      <c r="I768" s="638"/>
      <c r="J768" s="638"/>
      <c r="K768" s="638"/>
      <c r="L768" s="638"/>
      <c r="M768" s="638"/>
    </row>
    <row r="769" spans="1:13" ht="15" customHeight="1">
      <c r="A769" s="638"/>
      <c r="B769" s="638"/>
      <c r="C769" s="638"/>
      <c r="D769" s="638"/>
      <c r="E769" s="638"/>
      <c r="F769" s="638"/>
      <c r="G769" s="638"/>
      <c r="H769" s="638"/>
      <c r="I769" s="638"/>
      <c r="J769" s="638"/>
      <c r="K769" s="638"/>
      <c r="L769" s="638"/>
      <c r="M769" s="638"/>
    </row>
    <row r="770" spans="1:13" ht="15" customHeight="1">
      <c r="A770" s="638"/>
      <c r="B770" s="638"/>
      <c r="C770" s="638"/>
      <c r="D770" s="638"/>
      <c r="E770" s="638"/>
      <c r="F770" s="638"/>
      <c r="G770" s="638"/>
      <c r="H770" s="638"/>
      <c r="I770" s="638"/>
      <c r="J770" s="638"/>
      <c r="K770" s="638"/>
      <c r="L770" s="638"/>
      <c r="M770" s="638"/>
    </row>
    <row r="771" spans="1:13" ht="15" customHeight="1">
      <c r="A771" s="638"/>
      <c r="B771" s="638"/>
      <c r="C771" s="638"/>
      <c r="D771" s="638"/>
      <c r="E771" s="638"/>
      <c r="F771" s="638"/>
      <c r="G771" s="638"/>
      <c r="H771" s="638"/>
      <c r="I771" s="638"/>
      <c r="J771" s="638"/>
      <c r="K771" s="638"/>
      <c r="L771" s="638"/>
      <c r="M771" s="638"/>
    </row>
    <row r="772" spans="1:13" ht="15" customHeight="1">
      <c r="A772" s="638"/>
      <c r="B772" s="638"/>
      <c r="C772" s="638"/>
      <c r="D772" s="638"/>
      <c r="E772" s="638"/>
      <c r="F772" s="638"/>
      <c r="G772" s="638"/>
      <c r="H772" s="638"/>
      <c r="I772" s="638"/>
      <c r="J772" s="638"/>
      <c r="K772" s="638"/>
      <c r="L772" s="638"/>
      <c r="M772" s="638"/>
    </row>
    <row r="773" spans="1:13" ht="15" customHeight="1">
      <c r="A773" s="638"/>
      <c r="B773" s="638"/>
      <c r="C773" s="638"/>
      <c r="D773" s="638"/>
      <c r="E773" s="638"/>
      <c r="F773" s="638"/>
      <c r="G773" s="638"/>
      <c r="H773" s="638"/>
      <c r="I773" s="638"/>
      <c r="J773" s="638"/>
      <c r="K773" s="638"/>
      <c r="L773" s="638"/>
      <c r="M773" s="638"/>
    </row>
    <row r="774" spans="1:13" ht="15" customHeight="1">
      <c r="A774" s="638"/>
      <c r="B774" s="638"/>
      <c r="C774" s="638"/>
      <c r="D774" s="638"/>
      <c r="E774" s="638"/>
      <c r="F774" s="638"/>
      <c r="G774" s="638"/>
      <c r="H774" s="638"/>
      <c r="I774" s="638"/>
      <c r="J774" s="638"/>
      <c r="K774" s="638"/>
      <c r="L774" s="638"/>
      <c r="M774" s="638"/>
    </row>
    <row r="775" spans="1:13" ht="15" customHeight="1">
      <c r="A775" s="638"/>
      <c r="B775" s="638"/>
      <c r="C775" s="638"/>
      <c r="D775" s="638"/>
      <c r="E775" s="638"/>
      <c r="F775" s="638"/>
      <c r="G775" s="638"/>
      <c r="H775" s="638"/>
      <c r="I775" s="638"/>
      <c r="J775" s="638"/>
      <c r="K775" s="638"/>
      <c r="L775" s="638"/>
      <c r="M775" s="638"/>
    </row>
    <row r="776" spans="1:13" ht="15" customHeight="1">
      <c r="A776" s="638"/>
      <c r="B776" s="638"/>
      <c r="C776" s="638"/>
      <c r="D776" s="638"/>
      <c r="E776" s="638"/>
      <c r="F776" s="638"/>
      <c r="G776" s="638"/>
      <c r="H776" s="638"/>
      <c r="I776" s="638"/>
      <c r="J776" s="638"/>
      <c r="K776" s="638"/>
      <c r="L776" s="638"/>
      <c r="M776" s="638"/>
    </row>
    <row r="777" spans="1:13" ht="15" customHeight="1">
      <c r="A777" s="638"/>
      <c r="B777" s="638"/>
      <c r="C777" s="638"/>
      <c r="D777" s="638"/>
      <c r="E777" s="638"/>
      <c r="F777" s="638"/>
      <c r="G777" s="638"/>
      <c r="H777" s="638"/>
      <c r="I777" s="638"/>
      <c r="J777" s="638"/>
      <c r="K777" s="638"/>
      <c r="L777" s="638"/>
      <c r="M777" s="638"/>
    </row>
    <row r="778" spans="1:13" ht="15" customHeight="1">
      <c r="A778" s="638"/>
      <c r="B778" s="638"/>
      <c r="C778" s="638"/>
      <c r="D778" s="638"/>
      <c r="E778" s="638"/>
      <c r="F778" s="638"/>
      <c r="G778" s="638"/>
      <c r="H778" s="638"/>
      <c r="I778" s="638"/>
      <c r="J778" s="638"/>
      <c r="K778" s="638"/>
      <c r="L778" s="638"/>
      <c r="M778" s="638"/>
    </row>
    <row r="779" spans="1:13" ht="15" customHeight="1">
      <c r="A779" s="638"/>
      <c r="B779" s="638"/>
      <c r="C779" s="638"/>
      <c r="D779" s="638"/>
      <c r="E779" s="638"/>
      <c r="F779" s="638"/>
      <c r="G779" s="638"/>
      <c r="H779" s="638"/>
      <c r="I779" s="638"/>
      <c r="J779" s="638"/>
      <c r="K779" s="638"/>
      <c r="L779" s="638"/>
      <c r="M779" s="638"/>
    </row>
    <row r="780" spans="1:13" ht="15" customHeight="1">
      <c r="A780" s="638"/>
      <c r="B780" s="638"/>
      <c r="C780" s="638"/>
      <c r="D780" s="638"/>
      <c r="E780" s="638"/>
      <c r="F780" s="638"/>
      <c r="G780" s="638"/>
      <c r="H780" s="638"/>
      <c r="I780" s="638"/>
      <c r="J780" s="638"/>
      <c r="K780" s="638"/>
      <c r="L780" s="638"/>
      <c r="M780" s="638"/>
    </row>
    <row r="781" spans="1:13" ht="15" customHeight="1">
      <c r="A781" s="638"/>
      <c r="B781" s="638"/>
      <c r="C781" s="638"/>
      <c r="D781" s="638"/>
      <c r="E781" s="638"/>
      <c r="F781" s="638"/>
      <c r="G781" s="638"/>
      <c r="H781" s="638"/>
      <c r="I781" s="638"/>
      <c r="J781" s="638"/>
      <c r="K781" s="638"/>
      <c r="L781" s="638"/>
      <c r="M781" s="638"/>
    </row>
    <row r="782" spans="1:13" ht="15" customHeight="1">
      <c r="A782" s="638"/>
      <c r="B782" s="638"/>
      <c r="C782" s="638"/>
      <c r="D782" s="638"/>
      <c r="E782" s="638"/>
      <c r="F782" s="638"/>
      <c r="G782" s="638"/>
      <c r="H782" s="638"/>
      <c r="I782" s="638"/>
      <c r="J782" s="638"/>
      <c r="K782" s="638"/>
      <c r="L782" s="638"/>
      <c r="M782" s="638"/>
    </row>
    <row r="783" spans="1:13" ht="15" customHeight="1">
      <c r="A783" s="638"/>
      <c r="B783" s="638"/>
      <c r="C783" s="638"/>
      <c r="D783" s="638"/>
      <c r="E783" s="638"/>
      <c r="F783" s="638"/>
      <c r="G783" s="638"/>
      <c r="H783" s="638"/>
      <c r="I783" s="638"/>
      <c r="J783" s="638"/>
      <c r="K783" s="638"/>
      <c r="L783" s="638"/>
      <c r="M783" s="638"/>
    </row>
    <row r="784" spans="1:13" ht="15" customHeight="1">
      <c r="A784" s="638"/>
      <c r="B784" s="638"/>
      <c r="C784" s="638"/>
      <c r="D784" s="638"/>
      <c r="E784" s="638"/>
      <c r="F784" s="638"/>
      <c r="G784" s="638"/>
      <c r="H784" s="638"/>
      <c r="I784" s="638"/>
      <c r="J784" s="638"/>
      <c r="K784" s="638"/>
      <c r="L784" s="638"/>
      <c r="M784" s="638"/>
    </row>
    <row r="785" spans="1:13" ht="15" customHeight="1">
      <c r="A785" s="638"/>
      <c r="B785" s="638"/>
      <c r="C785" s="638"/>
      <c r="D785" s="638"/>
      <c r="E785" s="638"/>
      <c r="F785" s="638"/>
      <c r="G785" s="638"/>
      <c r="H785" s="638"/>
      <c r="I785" s="638"/>
      <c r="J785" s="638"/>
      <c r="K785" s="638"/>
      <c r="L785" s="638"/>
      <c r="M785" s="638"/>
    </row>
    <row r="786" spans="1:13" ht="15" customHeight="1">
      <c r="A786" s="638"/>
      <c r="B786" s="638"/>
      <c r="C786" s="638"/>
      <c r="D786" s="638"/>
      <c r="E786" s="638"/>
      <c r="F786" s="638"/>
      <c r="G786" s="638"/>
      <c r="H786" s="638"/>
      <c r="I786" s="638"/>
      <c r="J786" s="638"/>
      <c r="K786" s="638"/>
      <c r="L786" s="638"/>
      <c r="M786" s="638"/>
    </row>
    <row r="787" spans="1:13" ht="15" customHeight="1">
      <c r="A787" s="638"/>
      <c r="B787" s="638"/>
      <c r="C787" s="638"/>
      <c r="D787" s="638"/>
      <c r="E787" s="638"/>
      <c r="F787" s="638"/>
      <c r="G787" s="638"/>
      <c r="H787" s="638"/>
      <c r="I787" s="638"/>
      <c r="J787" s="638"/>
      <c r="K787" s="638"/>
      <c r="L787" s="638"/>
      <c r="M787" s="638"/>
    </row>
    <row r="788" spans="1:13" ht="15" customHeight="1">
      <c r="A788" s="638"/>
      <c r="B788" s="638"/>
      <c r="C788" s="638"/>
      <c r="D788" s="638"/>
      <c r="E788" s="638"/>
      <c r="F788" s="638"/>
      <c r="G788" s="638"/>
      <c r="H788" s="638"/>
      <c r="I788" s="638"/>
      <c r="J788" s="638"/>
      <c r="K788" s="638"/>
      <c r="L788" s="638"/>
      <c r="M788" s="638"/>
    </row>
    <row r="789" spans="1:13" ht="15" customHeight="1">
      <c r="A789" s="638"/>
      <c r="B789" s="638"/>
      <c r="C789" s="638"/>
      <c r="D789" s="638"/>
      <c r="E789" s="638"/>
      <c r="F789" s="638"/>
      <c r="G789" s="638"/>
      <c r="H789" s="638"/>
      <c r="I789" s="638"/>
      <c r="J789" s="638"/>
      <c r="K789" s="638"/>
      <c r="L789" s="638"/>
      <c r="M789" s="638"/>
    </row>
    <row r="790" spans="1:13" ht="15" customHeight="1">
      <c r="A790" s="638"/>
      <c r="B790" s="638"/>
      <c r="C790" s="638"/>
      <c r="D790" s="638"/>
      <c r="E790" s="638"/>
      <c r="F790" s="638"/>
      <c r="G790" s="638"/>
      <c r="H790" s="638"/>
      <c r="I790" s="638"/>
      <c r="J790" s="638"/>
      <c r="K790" s="638"/>
      <c r="L790" s="638"/>
      <c r="M790" s="638"/>
    </row>
    <row r="791" spans="1:13" ht="15" customHeight="1">
      <c r="A791" s="638"/>
      <c r="B791" s="638"/>
      <c r="C791" s="638"/>
      <c r="D791" s="638"/>
      <c r="E791" s="638"/>
      <c r="F791" s="638"/>
      <c r="G791" s="638"/>
      <c r="H791" s="638"/>
      <c r="I791" s="638"/>
      <c r="J791" s="638"/>
      <c r="K791" s="638"/>
      <c r="L791" s="638"/>
      <c r="M791" s="638"/>
    </row>
    <row r="792" spans="1:13" ht="15" customHeight="1">
      <c r="A792" s="638"/>
      <c r="B792" s="638"/>
      <c r="C792" s="638"/>
      <c r="D792" s="638"/>
      <c r="E792" s="638"/>
      <c r="F792" s="638"/>
      <c r="G792" s="638"/>
      <c r="H792" s="638"/>
      <c r="I792" s="638"/>
      <c r="J792" s="638"/>
      <c r="K792" s="638"/>
      <c r="L792" s="638"/>
      <c r="M792" s="638"/>
    </row>
    <row r="793" spans="1:13" ht="15" customHeight="1">
      <c r="A793" s="638"/>
      <c r="B793" s="638"/>
      <c r="C793" s="638"/>
      <c r="D793" s="638"/>
      <c r="E793" s="638"/>
      <c r="F793" s="638"/>
      <c r="G793" s="638"/>
      <c r="H793" s="638"/>
      <c r="I793" s="638"/>
      <c r="J793" s="638"/>
      <c r="K793" s="638"/>
      <c r="L793" s="638"/>
      <c r="M793" s="638"/>
    </row>
    <row r="794" spans="1:13" ht="15" customHeight="1">
      <c r="A794" s="638"/>
      <c r="B794" s="638"/>
      <c r="C794" s="638"/>
      <c r="D794" s="638"/>
      <c r="E794" s="638"/>
      <c r="F794" s="638"/>
      <c r="G794" s="638"/>
      <c r="H794" s="638"/>
      <c r="I794" s="638"/>
      <c r="J794" s="638"/>
      <c r="K794" s="638"/>
      <c r="L794" s="638"/>
      <c r="M794" s="638"/>
    </row>
    <row r="795" spans="1:13" ht="15" customHeight="1">
      <c r="A795" s="638"/>
      <c r="B795" s="638"/>
      <c r="C795" s="638"/>
      <c r="D795" s="638"/>
      <c r="E795" s="638"/>
      <c r="F795" s="638"/>
      <c r="G795" s="638"/>
      <c r="H795" s="638"/>
      <c r="I795" s="638"/>
      <c r="J795" s="638"/>
      <c r="K795" s="638"/>
      <c r="L795" s="638"/>
      <c r="M795" s="638"/>
    </row>
    <row r="796" spans="1:13" ht="15" customHeight="1">
      <c r="A796" s="638"/>
      <c r="B796" s="638"/>
      <c r="C796" s="638"/>
      <c r="D796" s="638"/>
      <c r="E796" s="638"/>
      <c r="F796" s="638"/>
      <c r="G796" s="638"/>
      <c r="H796" s="638"/>
      <c r="I796" s="638"/>
      <c r="J796" s="638"/>
      <c r="K796" s="638"/>
      <c r="L796" s="638"/>
      <c r="M796" s="638"/>
    </row>
    <row r="797" spans="1:13" ht="15" customHeight="1">
      <c r="A797" s="638"/>
      <c r="B797" s="638"/>
      <c r="C797" s="638"/>
      <c r="D797" s="638"/>
      <c r="E797" s="638"/>
      <c r="F797" s="638"/>
      <c r="G797" s="638"/>
      <c r="H797" s="638"/>
      <c r="I797" s="638"/>
      <c r="J797" s="638"/>
      <c r="K797" s="638"/>
      <c r="L797" s="638"/>
      <c r="M797" s="638"/>
    </row>
    <row r="798" spans="1:13" ht="15" customHeight="1">
      <c r="A798" s="638"/>
      <c r="B798" s="638"/>
      <c r="C798" s="638"/>
      <c r="D798" s="638"/>
      <c r="E798" s="638"/>
      <c r="F798" s="638"/>
      <c r="G798" s="638"/>
      <c r="H798" s="638"/>
      <c r="I798" s="638"/>
      <c r="J798" s="638"/>
      <c r="K798" s="638"/>
      <c r="L798" s="638"/>
      <c r="M798" s="638"/>
    </row>
    <row r="799" spans="1:13" ht="15" customHeight="1">
      <c r="A799" s="638"/>
      <c r="B799" s="638"/>
      <c r="C799" s="638"/>
      <c r="D799" s="638"/>
      <c r="E799" s="638"/>
      <c r="F799" s="638"/>
      <c r="G799" s="638"/>
      <c r="H799" s="638"/>
      <c r="I799" s="638"/>
      <c r="J799" s="638"/>
      <c r="K799" s="638"/>
      <c r="L799" s="638"/>
      <c r="M799" s="638"/>
    </row>
    <row r="800" spans="1:13" ht="15" customHeight="1">
      <c r="A800" s="638"/>
      <c r="B800" s="638"/>
      <c r="C800" s="638"/>
      <c r="D800" s="638"/>
      <c r="E800" s="638"/>
      <c r="F800" s="638"/>
      <c r="G800" s="638"/>
      <c r="H800" s="638"/>
      <c r="I800" s="638"/>
      <c r="J800" s="638"/>
      <c r="K800" s="638"/>
      <c r="L800" s="638"/>
      <c r="M800" s="638"/>
    </row>
    <row r="801" spans="1:13" ht="15" customHeight="1">
      <c r="A801" s="638"/>
      <c r="B801" s="638"/>
      <c r="C801" s="638"/>
      <c r="D801" s="638"/>
      <c r="E801" s="638"/>
      <c r="F801" s="638"/>
      <c r="G801" s="638"/>
      <c r="H801" s="638"/>
      <c r="I801" s="638"/>
      <c r="J801" s="638"/>
      <c r="K801" s="638"/>
      <c r="L801" s="638"/>
      <c r="M801" s="638"/>
    </row>
    <row r="802" spans="1:13" ht="15" customHeight="1">
      <c r="A802" s="638"/>
      <c r="B802" s="638"/>
      <c r="C802" s="638"/>
      <c r="D802" s="638"/>
      <c r="E802" s="638"/>
      <c r="F802" s="638"/>
      <c r="G802" s="638"/>
      <c r="H802" s="638"/>
      <c r="I802" s="638"/>
      <c r="J802" s="638"/>
      <c r="K802" s="638"/>
      <c r="L802" s="638"/>
      <c r="M802" s="638"/>
    </row>
    <row r="803" spans="1:13" ht="15" customHeight="1">
      <c r="A803" s="638"/>
      <c r="B803" s="638"/>
      <c r="C803" s="638"/>
      <c r="D803" s="638"/>
      <c r="E803" s="638"/>
      <c r="F803" s="638"/>
      <c r="G803" s="638"/>
      <c r="H803" s="638"/>
      <c r="I803" s="638"/>
      <c r="J803" s="638"/>
      <c r="K803" s="638"/>
      <c r="L803" s="638"/>
      <c r="M803" s="638"/>
    </row>
    <row r="804" spans="1:13" ht="15" customHeight="1">
      <c r="A804" s="638"/>
      <c r="B804" s="638"/>
      <c r="C804" s="638"/>
      <c r="D804" s="638"/>
      <c r="E804" s="638"/>
      <c r="F804" s="638"/>
      <c r="G804" s="638"/>
      <c r="H804" s="638"/>
      <c r="I804" s="638"/>
      <c r="J804" s="638"/>
      <c r="K804" s="638"/>
      <c r="L804" s="638"/>
      <c r="M804" s="638"/>
    </row>
    <row r="805" spans="1:13" ht="15" customHeight="1">
      <c r="A805" s="638"/>
      <c r="B805" s="638"/>
      <c r="C805" s="638"/>
      <c r="D805" s="638"/>
      <c r="E805" s="638"/>
      <c r="F805" s="638"/>
      <c r="G805" s="638"/>
      <c r="H805" s="638"/>
      <c r="I805" s="638"/>
      <c r="J805" s="638"/>
      <c r="K805" s="638"/>
      <c r="L805" s="638"/>
      <c r="M805" s="638"/>
    </row>
    <row r="806" spans="1:13" ht="15" customHeight="1">
      <c r="A806" s="638"/>
      <c r="B806" s="638"/>
      <c r="C806" s="638"/>
      <c r="D806" s="638"/>
      <c r="E806" s="638"/>
      <c r="F806" s="638"/>
      <c r="G806" s="638"/>
      <c r="H806" s="638"/>
      <c r="I806" s="638"/>
      <c r="J806" s="638"/>
      <c r="K806" s="638"/>
      <c r="L806" s="638"/>
      <c r="M806" s="638"/>
    </row>
    <row r="807" spans="1:13" ht="15" customHeight="1">
      <c r="A807" s="638"/>
      <c r="B807" s="638"/>
      <c r="C807" s="638"/>
      <c r="D807" s="638"/>
      <c r="E807" s="638"/>
      <c r="F807" s="638"/>
      <c r="G807" s="638"/>
      <c r="H807" s="638"/>
      <c r="I807" s="638"/>
      <c r="J807" s="638"/>
      <c r="K807" s="638"/>
      <c r="L807" s="638"/>
      <c r="M807" s="638"/>
    </row>
    <row r="808" spans="1:13" ht="15" customHeight="1">
      <c r="A808" s="638"/>
      <c r="B808" s="638"/>
      <c r="C808" s="638"/>
      <c r="D808" s="638"/>
      <c r="E808" s="638"/>
      <c r="F808" s="638"/>
      <c r="G808" s="638"/>
      <c r="H808" s="638"/>
      <c r="I808" s="638"/>
      <c r="J808" s="638"/>
      <c r="K808" s="638"/>
      <c r="L808" s="638"/>
      <c r="M808" s="638"/>
    </row>
    <row r="809" spans="1:13" ht="15" customHeight="1">
      <c r="A809" s="638"/>
      <c r="B809" s="638"/>
      <c r="C809" s="638"/>
      <c r="D809" s="638"/>
      <c r="E809" s="638"/>
      <c r="F809" s="638"/>
      <c r="G809" s="638"/>
      <c r="H809" s="638"/>
      <c r="I809" s="638"/>
      <c r="J809" s="638"/>
      <c r="K809" s="638"/>
      <c r="L809" s="638"/>
      <c r="M809" s="638"/>
    </row>
    <row r="810" spans="1:13" ht="15" customHeight="1">
      <c r="A810" s="638"/>
      <c r="B810" s="638"/>
      <c r="C810" s="638"/>
      <c r="D810" s="638"/>
      <c r="E810" s="638"/>
      <c r="F810" s="638"/>
      <c r="G810" s="638"/>
      <c r="H810" s="638"/>
      <c r="I810" s="638"/>
      <c r="J810" s="638"/>
      <c r="K810" s="638"/>
      <c r="L810" s="638"/>
      <c r="M810" s="638"/>
    </row>
    <row r="811" spans="1:13" ht="15" customHeight="1">
      <c r="A811" s="638"/>
      <c r="B811" s="638"/>
      <c r="C811" s="638"/>
      <c r="D811" s="638"/>
      <c r="E811" s="638"/>
      <c r="F811" s="638"/>
      <c r="G811" s="638"/>
      <c r="H811" s="638"/>
      <c r="I811" s="638"/>
      <c r="J811" s="638"/>
      <c r="K811" s="638"/>
      <c r="L811" s="638"/>
      <c r="M811" s="638"/>
    </row>
    <row r="812" spans="1:13" ht="15" customHeight="1">
      <c r="A812" s="638"/>
      <c r="B812" s="638"/>
      <c r="C812" s="638"/>
      <c r="D812" s="638"/>
      <c r="E812" s="638"/>
      <c r="F812" s="638"/>
      <c r="G812" s="638"/>
      <c r="H812" s="638"/>
      <c r="I812" s="638"/>
      <c r="J812" s="638"/>
      <c r="K812" s="638"/>
      <c r="L812" s="638"/>
      <c r="M812" s="638"/>
    </row>
    <row r="813" spans="1:13" ht="15" customHeight="1">
      <c r="A813" s="638"/>
      <c r="B813" s="638"/>
      <c r="C813" s="638"/>
      <c r="D813" s="638"/>
      <c r="E813" s="638"/>
      <c r="F813" s="638"/>
      <c r="G813" s="638"/>
      <c r="H813" s="638"/>
      <c r="I813" s="638"/>
      <c r="J813" s="638"/>
      <c r="K813" s="638"/>
      <c r="L813" s="638"/>
      <c r="M813" s="638"/>
    </row>
    <row r="814" spans="1:13" ht="15" customHeight="1">
      <c r="A814" s="638"/>
      <c r="B814" s="638"/>
      <c r="C814" s="638"/>
      <c r="D814" s="638"/>
      <c r="E814" s="638"/>
      <c r="F814" s="638"/>
      <c r="G814" s="638"/>
      <c r="H814" s="638"/>
      <c r="I814" s="638"/>
      <c r="J814" s="638"/>
      <c r="K814" s="638"/>
      <c r="L814" s="638"/>
      <c r="M814" s="638"/>
    </row>
    <row r="815" spans="1:13" ht="15" customHeight="1">
      <c r="A815" s="638"/>
      <c r="B815" s="638"/>
      <c r="C815" s="638"/>
      <c r="D815" s="638"/>
      <c r="E815" s="638"/>
      <c r="F815" s="638"/>
      <c r="G815" s="638"/>
      <c r="H815" s="638"/>
      <c r="I815" s="638"/>
      <c r="J815" s="638"/>
      <c r="K815" s="638"/>
      <c r="L815" s="638"/>
      <c r="M815" s="638"/>
    </row>
    <row r="816" spans="1:13" ht="15" customHeight="1">
      <c r="A816" s="638"/>
      <c r="B816" s="638"/>
      <c r="C816" s="638"/>
      <c r="D816" s="638"/>
      <c r="E816" s="638"/>
      <c r="F816" s="638"/>
      <c r="G816" s="638"/>
      <c r="H816" s="638"/>
      <c r="I816" s="638"/>
      <c r="J816" s="638"/>
      <c r="K816" s="638"/>
      <c r="L816" s="638"/>
      <c r="M816" s="638"/>
    </row>
    <row r="817" spans="1:13" ht="15" customHeight="1">
      <c r="A817" s="638"/>
      <c r="B817" s="638"/>
      <c r="C817" s="638"/>
      <c r="D817" s="638"/>
      <c r="E817" s="638"/>
      <c r="F817" s="638"/>
      <c r="G817" s="638"/>
      <c r="H817" s="638"/>
      <c r="I817" s="638"/>
      <c r="J817" s="638"/>
      <c r="K817" s="638"/>
      <c r="L817" s="638"/>
      <c r="M817" s="638"/>
    </row>
    <row r="818" spans="1:13" ht="15" customHeight="1">
      <c r="A818" s="638"/>
      <c r="B818" s="638"/>
      <c r="C818" s="638"/>
      <c r="D818" s="638"/>
      <c r="E818" s="638"/>
      <c r="F818" s="638"/>
      <c r="G818" s="638"/>
      <c r="H818" s="638"/>
      <c r="I818" s="638"/>
      <c r="J818" s="638"/>
      <c r="K818" s="638"/>
      <c r="L818" s="638"/>
      <c r="M818" s="638"/>
    </row>
    <row r="819" spans="1:13" ht="15" customHeight="1">
      <c r="A819" s="638"/>
      <c r="B819" s="638"/>
      <c r="C819" s="638"/>
      <c r="D819" s="638"/>
      <c r="E819" s="638"/>
      <c r="F819" s="638"/>
      <c r="G819" s="638"/>
      <c r="H819" s="638"/>
      <c r="I819" s="638"/>
      <c r="J819" s="638"/>
      <c r="K819" s="638"/>
      <c r="L819" s="638"/>
      <c r="M819" s="638"/>
    </row>
    <row r="820" spans="1:13" ht="15" customHeight="1">
      <c r="A820" s="638"/>
      <c r="B820" s="638"/>
      <c r="C820" s="638"/>
      <c r="D820" s="638"/>
      <c r="E820" s="638"/>
      <c r="F820" s="638"/>
      <c r="G820" s="638"/>
      <c r="H820" s="638"/>
      <c r="I820" s="638"/>
      <c r="J820" s="638"/>
      <c r="K820" s="638"/>
      <c r="L820" s="638"/>
      <c r="M820" s="638"/>
    </row>
    <row r="821" spans="1:13" ht="15" customHeight="1">
      <c r="A821" s="638"/>
      <c r="B821" s="638"/>
      <c r="C821" s="638"/>
      <c r="D821" s="638"/>
      <c r="E821" s="638"/>
      <c r="F821" s="638"/>
      <c r="G821" s="638"/>
      <c r="H821" s="638"/>
      <c r="I821" s="638"/>
      <c r="J821" s="638"/>
      <c r="K821" s="638"/>
      <c r="L821" s="638"/>
      <c r="M821" s="638"/>
    </row>
    <row r="822" spans="1:13" ht="15" customHeight="1">
      <c r="A822" s="638"/>
      <c r="B822" s="638"/>
      <c r="C822" s="638"/>
      <c r="D822" s="638"/>
      <c r="E822" s="638"/>
      <c r="F822" s="638"/>
      <c r="G822" s="638"/>
      <c r="H822" s="638"/>
      <c r="I822" s="638"/>
      <c r="J822" s="638"/>
      <c r="K822" s="638"/>
      <c r="L822" s="638"/>
      <c r="M822" s="638"/>
    </row>
    <row r="823" spans="1:13" ht="15" customHeight="1">
      <c r="A823" s="638"/>
      <c r="B823" s="638"/>
      <c r="C823" s="638"/>
      <c r="D823" s="638"/>
      <c r="E823" s="638"/>
      <c r="F823" s="638"/>
      <c r="G823" s="638"/>
      <c r="H823" s="638"/>
      <c r="I823" s="638"/>
      <c r="J823" s="638"/>
      <c r="K823" s="638"/>
      <c r="L823" s="638"/>
      <c r="M823" s="638"/>
    </row>
    <row r="824" spans="1:13" ht="15" customHeight="1">
      <c r="A824" s="638"/>
      <c r="B824" s="638"/>
      <c r="C824" s="638"/>
      <c r="D824" s="638"/>
      <c r="E824" s="638"/>
      <c r="F824" s="638"/>
      <c r="G824" s="638"/>
      <c r="H824" s="638"/>
      <c r="I824" s="638"/>
      <c r="J824" s="638"/>
      <c r="K824" s="638"/>
      <c r="L824" s="638"/>
      <c r="M824" s="638"/>
    </row>
    <row r="825" spans="1:13" ht="15" customHeight="1">
      <c r="A825" s="638"/>
      <c r="B825" s="638"/>
      <c r="C825" s="638"/>
      <c r="D825" s="638"/>
      <c r="E825" s="638"/>
      <c r="F825" s="638"/>
      <c r="G825" s="638"/>
      <c r="H825" s="638"/>
      <c r="I825" s="638"/>
      <c r="J825" s="638"/>
      <c r="K825" s="638"/>
      <c r="L825" s="638"/>
      <c r="M825" s="638"/>
    </row>
    <row r="826" spans="1:13" ht="15" customHeight="1">
      <c r="A826" s="638"/>
      <c r="B826" s="638"/>
      <c r="C826" s="638"/>
      <c r="D826" s="638"/>
      <c r="E826" s="638"/>
      <c r="F826" s="638"/>
      <c r="G826" s="638"/>
      <c r="H826" s="638"/>
      <c r="I826" s="638"/>
      <c r="J826" s="638"/>
      <c r="K826" s="638"/>
      <c r="L826" s="638"/>
      <c r="M826" s="638"/>
    </row>
    <row r="827" spans="1:13" ht="15" customHeight="1">
      <c r="A827" s="638"/>
      <c r="B827" s="638"/>
      <c r="C827" s="638"/>
      <c r="D827" s="638"/>
      <c r="E827" s="638"/>
      <c r="F827" s="638"/>
      <c r="G827" s="638"/>
      <c r="H827" s="638"/>
      <c r="I827" s="638"/>
      <c r="J827" s="638"/>
      <c r="K827" s="638"/>
      <c r="L827" s="638"/>
      <c r="M827" s="638"/>
    </row>
    <row r="828" spans="1:13" ht="15" customHeight="1">
      <c r="A828" s="638"/>
      <c r="B828" s="638"/>
      <c r="C828" s="638"/>
      <c r="D828" s="638"/>
      <c r="E828" s="638"/>
      <c r="F828" s="638"/>
      <c r="G828" s="638"/>
      <c r="H828" s="638"/>
      <c r="I828" s="638"/>
      <c r="J828" s="638"/>
      <c r="K828" s="638"/>
      <c r="L828" s="638"/>
      <c r="M828" s="638"/>
    </row>
    <row r="829" spans="1:13" ht="15" customHeight="1">
      <c r="A829" s="638"/>
      <c r="B829" s="638"/>
      <c r="C829" s="638"/>
      <c r="D829" s="638"/>
      <c r="E829" s="638"/>
      <c r="F829" s="638"/>
      <c r="G829" s="638"/>
      <c r="H829" s="638"/>
      <c r="I829" s="638"/>
      <c r="J829" s="638"/>
      <c r="K829" s="638"/>
      <c r="L829" s="638"/>
      <c r="M829" s="638"/>
    </row>
    <row r="830" spans="1:13" ht="15" customHeight="1">
      <c r="A830" s="638"/>
      <c r="B830" s="638"/>
      <c r="C830" s="638"/>
      <c r="D830" s="638"/>
      <c r="E830" s="638"/>
      <c r="F830" s="638"/>
      <c r="G830" s="638"/>
      <c r="H830" s="638"/>
      <c r="I830" s="638"/>
      <c r="J830" s="638"/>
      <c r="K830" s="638"/>
      <c r="L830" s="638"/>
      <c r="M830" s="638"/>
    </row>
    <row r="831" spans="1:13" ht="15" customHeight="1">
      <c r="A831" s="638"/>
      <c r="B831" s="638"/>
      <c r="C831" s="638"/>
      <c r="D831" s="638"/>
      <c r="E831" s="638"/>
      <c r="F831" s="638"/>
      <c r="G831" s="638"/>
      <c r="H831" s="638"/>
      <c r="I831" s="638"/>
      <c r="J831" s="638"/>
      <c r="K831" s="638"/>
      <c r="L831" s="638"/>
      <c r="M831" s="638"/>
    </row>
    <row r="832" spans="1:13" ht="15" customHeight="1">
      <c r="A832" s="638"/>
      <c r="B832" s="638"/>
      <c r="C832" s="638"/>
      <c r="D832" s="638"/>
      <c r="E832" s="638"/>
      <c r="F832" s="638"/>
      <c r="G832" s="638"/>
      <c r="H832" s="638"/>
      <c r="I832" s="638"/>
      <c r="J832" s="638"/>
      <c r="K832" s="638"/>
      <c r="L832" s="638"/>
      <c r="M832" s="638"/>
    </row>
    <row r="833" spans="1:13" ht="15" customHeight="1">
      <c r="A833" s="638"/>
      <c r="B833" s="638"/>
      <c r="C833" s="638"/>
      <c r="D833" s="638"/>
      <c r="E833" s="638"/>
      <c r="F833" s="638"/>
      <c r="G833" s="638"/>
      <c r="H833" s="638"/>
      <c r="I833" s="638"/>
      <c r="J833" s="638"/>
      <c r="K833" s="638"/>
      <c r="L833" s="638"/>
      <c r="M833" s="638"/>
    </row>
    <row r="834" spans="1:13" ht="15" customHeight="1">
      <c r="A834" s="638"/>
      <c r="B834" s="638"/>
      <c r="C834" s="638"/>
      <c r="D834" s="638"/>
      <c r="E834" s="638"/>
      <c r="F834" s="638"/>
      <c r="G834" s="638"/>
      <c r="H834" s="638"/>
      <c r="I834" s="638"/>
      <c r="J834" s="638"/>
      <c r="K834" s="638"/>
      <c r="L834" s="638"/>
      <c r="M834" s="638"/>
    </row>
    <row r="835" spans="1:13" ht="15" customHeight="1">
      <c r="A835" s="638"/>
      <c r="B835" s="638"/>
      <c r="C835" s="638"/>
      <c r="D835" s="638"/>
      <c r="E835" s="638"/>
      <c r="F835" s="638"/>
      <c r="G835" s="638"/>
      <c r="H835" s="638"/>
      <c r="I835" s="638"/>
      <c r="J835" s="638"/>
      <c r="K835" s="638"/>
      <c r="L835" s="638"/>
      <c r="M835" s="638"/>
    </row>
    <row r="836" spans="1:13" ht="15" customHeight="1">
      <c r="A836" s="638"/>
      <c r="B836" s="638"/>
      <c r="C836" s="638"/>
      <c r="D836" s="638"/>
      <c r="E836" s="638"/>
      <c r="F836" s="638"/>
      <c r="G836" s="638"/>
      <c r="H836" s="638"/>
      <c r="I836" s="638"/>
      <c r="J836" s="638"/>
      <c r="K836" s="638"/>
      <c r="L836" s="638"/>
      <c r="M836" s="638"/>
    </row>
    <row r="837" spans="1:13" ht="15" customHeight="1">
      <c r="A837" s="638"/>
      <c r="B837" s="638"/>
      <c r="C837" s="638"/>
      <c r="D837" s="638"/>
      <c r="E837" s="638"/>
      <c r="F837" s="638"/>
      <c r="G837" s="638"/>
      <c r="H837" s="638"/>
      <c r="I837" s="638"/>
      <c r="J837" s="638"/>
      <c r="K837" s="638"/>
      <c r="L837" s="638"/>
      <c r="M837" s="638"/>
    </row>
    <row r="838" spans="1:13" ht="15" customHeight="1">
      <c r="A838" s="638"/>
      <c r="B838" s="638"/>
      <c r="C838" s="638"/>
      <c r="D838" s="638"/>
      <c r="E838" s="638"/>
      <c r="F838" s="638"/>
      <c r="G838" s="638"/>
      <c r="H838" s="638"/>
      <c r="I838" s="638"/>
      <c r="J838" s="638"/>
      <c r="K838" s="638"/>
      <c r="L838" s="638"/>
      <c r="M838" s="638"/>
    </row>
    <row r="839" spans="1:13" ht="15" customHeight="1">
      <c r="A839" s="638"/>
      <c r="B839" s="638"/>
      <c r="C839" s="638"/>
      <c r="D839" s="638"/>
      <c r="E839" s="638"/>
      <c r="F839" s="638"/>
      <c r="G839" s="638"/>
      <c r="H839" s="638"/>
      <c r="I839" s="638"/>
      <c r="J839" s="638"/>
      <c r="K839" s="638"/>
      <c r="L839" s="638"/>
      <c r="M839" s="638"/>
    </row>
    <row r="840" spans="1:13" ht="15" customHeight="1">
      <c r="A840" s="638"/>
      <c r="B840" s="638"/>
      <c r="C840" s="638"/>
      <c r="D840" s="638"/>
      <c r="E840" s="638"/>
      <c r="F840" s="638"/>
      <c r="G840" s="638"/>
      <c r="H840" s="638"/>
      <c r="I840" s="638"/>
      <c r="J840" s="638"/>
      <c r="K840" s="638"/>
      <c r="L840" s="638"/>
      <c r="M840" s="638"/>
    </row>
    <row r="841" spans="1:13" ht="15" customHeight="1">
      <c r="A841" s="638"/>
      <c r="B841" s="638"/>
      <c r="C841" s="638"/>
      <c r="D841" s="638"/>
      <c r="E841" s="638"/>
      <c r="F841" s="638"/>
      <c r="G841" s="638"/>
      <c r="H841" s="638"/>
      <c r="I841" s="638"/>
      <c r="J841" s="638"/>
      <c r="K841" s="638"/>
      <c r="L841" s="638"/>
      <c r="M841" s="638"/>
    </row>
    <row r="842" spans="1:13" ht="15" customHeight="1">
      <c r="A842" s="638"/>
      <c r="B842" s="638"/>
      <c r="C842" s="638"/>
      <c r="D842" s="638"/>
      <c r="E842" s="638"/>
      <c r="F842" s="638"/>
      <c r="G842" s="638"/>
      <c r="H842" s="638"/>
      <c r="I842" s="638"/>
      <c r="J842" s="638"/>
      <c r="K842" s="638"/>
      <c r="L842" s="638"/>
      <c r="M842" s="638"/>
    </row>
    <row r="843" spans="1:13" ht="15" customHeight="1">
      <c r="A843" s="638"/>
      <c r="B843" s="638"/>
      <c r="C843" s="638"/>
      <c r="D843" s="638"/>
      <c r="E843" s="638"/>
      <c r="F843" s="638"/>
      <c r="G843" s="638"/>
      <c r="H843" s="638"/>
      <c r="I843" s="638"/>
      <c r="J843" s="638"/>
      <c r="K843" s="638"/>
      <c r="L843" s="638"/>
      <c r="M843" s="638"/>
    </row>
    <row r="844" spans="1:13" ht="15" customHeight="1">
      <c r="A844" s="638"/>
      <c r="B844" s="638"/>
      <c r="C844" s="638"/>
      <c r="D844" s="638"/>
      <c r="E844" s="638"/>
      <c r="F844" s="638"/>
      <c r="G844" s="638"/>
      <c r="H844" s="638"/>
      <c r="I844" s="638"/>
      <c r="J844" s="638"/>
      <c r="K844" s="638"/>
      <c r="L844" s="638"/>
      <c r="M844" s="638"/>
    </row>
    <row r="845" spans="1:13" ht="15" customHeight="1">
      <c r="A845" s="638"/>
      <c r="B845" s="638"/>
      <c r="C845" s="638"/>
      <c r="D845" s="638"/>
      <c r="E845" s="638"/>
      <c r="F845" s="638"/>
      <c r="G845" s="638"/>
      <c r="H845" s="638"/>
      <c r="I845" s="638"/>
      <c r="J845" s="638"/>
      <c r="K845" s="638"/>
      <c r="L845" s="638"/>
      <c r="M845" s="638"/>
    </row>
    <row r="846" spans="1:13" ht="15" customHeight="1">
      <c r="A846" s="638"/>
      <c r="B846" s="638"/>
      <c r="C846" s="638"/>
      <c r="D846" s="638"/>
      <c r="E846" s="638"/>
      <c r="F846" s="638"/>
      <c r="G846" s="638"/>
      <c r="H846" s="638"/>
      <c r="I846" s="638"/>
      <c r="J846" s="638"/>
      <c r="K846" s="638"/>
      <c r="L846" s="638"/>
      <c r="M846" s="638"/>
    </row>
    <row r="847" spans="1:13" ht="15" customHeight="1">
      <c r="A847" s="638"/>
      <c r="B847" s="638"/>
      <c r="C847" s="638"/>
      <c r="D847" s="638"/>
      <c r="E847" s="638"/>
      <c r="F847" s="638"/>
      <c r="G847" s="638"/>
      <c r="H847" s="638"/>
      <c r="I847" s="638"/>
      <c r="J847" s="638"/>
      <c r="K847" s="638"/>
      <c r="L847" s="638"/>
      <c r="M847" s="638"/>
    </row>
    <row r="848" spans="1:13" ht="15" customHeight="1">
      <c r="A848" s="638"/>
      <c r="B848" s="638"/>
      <c r="C848" s="638"/>
      <c r="D848" s="638"/>
      <c r="E848" s="638"/>
      <c r="F848" s="638"/>
      <c r="G848" s="638"/>
      <c r="H848" s="638"/>
      <c r="I848" s="638"/>
      <c r="J848" s="638"/>
      <c r="K848" s="638"/>
      <c r="L848" s="638"/>
      <c r="M848" s="638"/>
    </row>
    <row r="849" spans="1:13" ht="15" customHeight="1">
      <c r="A849" s="638"/>
      <c r="B849" s="638"/>
      <c r="C849" s="638"/>
      <c r="D849" s="638"/>
      <c r="E849" s="638"/>
      <c r="F849" s="638"/>
      <c r="G849" s="638"/>
      <c r="H849" s="638"/>
      <c r="I849" s="638"/>
      <c r="J849" s="638"/>
      <c r="K849" s="638"/>
      <c r="L849" s="638"/>
      <c r="M849" s="638"/>
    </row>
    <row r="850" spans="1:13" ht="15" customHeight="1">
      <c r="A850" s="638"/>
      <c r="B850" s="638"/>
      <c r="C850" s="638"/>
      <c r="D850" s="638"/>
      <c r="E850" s="638"/>
      <c r="F850" s="638"/>
      <c r="G850" s="638"/>
      <c r="H850" s="638"/>
      <c r="I850" s="638"/>
      <c r="J850" s="638"/>
      <c r="K850" s="638"/>
      <c r="L850" s="638"/>
      <c r="M850" s="638"/>
    </row>
    <row r="851" spans="1:13" ht="15" customHeight="1">
      <c r="A851" s="638"/>
      <c r="B851" s="638"/>
      <c r="C851" s="638"/>
      <c r="D851" s="638"/>
      <c r="E851" s="638"/>
      <c r="F851" s="638"/>
      <c r="G851" s="638"/>
      <c r="H851" s="638"/>
      <c r="I851" s="638"/>
      <c r="J851" s="638"/>
      <c r="K851" s="638"/>
      <c r="L851" s="638"/>
      <c r="M851" s="638"/>
    </row>
    <row r="852" spans="1:13" ht="15" customHeight="1">
      <c r="A852" s="638"/>
      <c r="B852" s="638"/>
      <c r="C852" s="638"/>
      <c r="D852" s="638"/>
      <c r="E852" s="638"/>
      <c r="F852" s="638"/>
      <c r="G852" s="638"/>
      <c r="H852" s="638"/>
      <c r="I852" s="638"/>
      <c r="J852" s="638"/>
      <c r="K852" s="638"/>
      <c r="L852" s="638"/>
      <c r="M852" s="638"/>
    </row>
    <row r="853" spans="1:13" ht="15" customHeight="1">
      <c r="A853" s="638"/>
      <c r="B853" s="638"/>
      <c r="C853" s="638"/>
      <c r="D853" s="638"/>
      <c r="E853" s="638"/>
      <c r="F853" s="638"/>
      <c r="G853" s="638"/>
      <c r="H853" s="638"/>
      <c r="I853" s="638"/>
      <c r="J853" s="638"/>
      <c r="K853" s="638"/>
      <c r="L853" s="638"/>
      <c r="M853" s="638"/>
    </row>
    <row r="854" spans="1:13" ht="15" customHeight="1">
      <c r="A854" s="638"/>
      <c r="B854" s="638"/>
      <c r="C854" s="638"/>
      <c r="D854" s="638"/>
      <c r="E854" s="638"/>
      <c r="F854" s="638"/>
      <c r="G854" s="638"/>
      <c r="H854" s="638"/>
      <c r="I854" s="638"/>
      <c r="J854" s="638"/>
      <c r="K854" s="638"/>
      <c r="L854" s="638"/>
      <c r="M854" s="638"/>
    </row>
    <row r="855" spans="1:13" ht="15" customHeight="1">
      <c r="A855" s="638"/>
      <c r="B855" s="638"/>
      <c r="C855" s="638"/>
      <c r="D855" s="638"/>
      <c r="E855" s="638"/>
      <c r="F855" s="638"/>
      <c r="G855" s="638"/>
      <c r="H855" s="638"/>
      <c r="I855" s="638"/>
      <c r="J855" s="638"/>
      <c r="K855" s="638"/>
      <c r="L855" s="638"/>
      <c r="M855" s="638"/>
    </row>
    <row r="856" spans="1:13" ht="15" customHeight="1">
      <c r="A856" s="638"/>
      <c r="B856" s="638"/>
      <c r="C856" s="638"/>
      <c r="D856" s="638"/>
      <c r="E856" s="638"/>
      <c r="F856" s="638"/>
      <c r="G856" s="638"/>
      <c r="H856" s="638"/>
      <c r="I856" s="638"/>
      <c r="J856" s="638"/>
      <c r="K856" s="638"/>
      <c r="L856" s="638"/>
      <c r="M856" s="638"/>
    </row>
    <row r="857" spans="1:13" ht="15" customHeight="1">
      <c r="A857" s="638"/>
      <c r="B857" s="638"/>
      <c r="C857" s="638"/>
      <c r="D857" s="638"/>
      <c r="E857" s="638"/>
      <c r="F857" s="638"/>
      <c r="G857" s="638"/>
      <c r="H857" s="638"/>
      <c r="I857" s="638"/>
      <c r="J857" s="638"/>
      <c r="K857" s="638"/>
      <c r="L857" s="638"/>
      <c r="M857" s="638"/>
    </row>
    <row r="858" spans="1:13" ht="15" customHeight="1">
      <c r="A858" s="638"/>
      <c r="B858" s="638"/>
      <c r="C858" s="638"/>
      <c r="D858" s="638"/>
      <c r="E858" s="638"/>
      <c r="F858" s="638"/>
      <c r="G858" s="638"/>
      <c r="H858" s="638"/>
      <c r="I858" s="638"/>
      <c r="J858" s="638"/>
      <c r="K858" s="638"/>
      <c r="L858" s="638"/>
      <c r="M858" s="638"/>
    </row>
    <row r="859" spans="1:13" ht="15" customHeight="1">
      <c r="A859" s="638"/>
      <c r="B859" s="638"/>
      <c r="C859" s="638"/>
      <c r="D859" s="638"/>
      <c r="E859" s="638"/>
      <c r="F859" s="638"/>
      <c r="G859" s="638"/>
      <c r="H859" s="638"/>
      <c r="I859" s="638"/>
      <c r="J859" s="638"/>
      <c r="K859" s="638"/>
      <c r="L859" s="638"/>
      <c r="M859" s="638"/>
    </row>
    <row r="860" spans="1:13" ht="15" customHeight="1">
      <c r="A860" s="638"/>
      <c r="B860" s="638"/>
      <c r="C860" s="638"/>
      <c r="D860" s="638"/>
      <c r="E860" s="638"/>
      <c r="F860" s="638"/>
      <c r="G860" s="638"/>
      <c r="H860" s="638"/>
      <c r="I860" s="638"/>
      <c r="J860" s="638"/>
      <c r="K860" s="638"/>
      <c r="L860" s="638"/>
      <c r="M860" s="638"/>
    </row>
    <row r="861" spans="1:13" ht="15" customHeight="1">
      <c r="A861" s="638"/>
      <c r="B861" s="638"/>
      <c r="C861" s="638"/>
      <c r="D861" s="638"/>
      <c r="E861" s="638"/>
      <c r="F861" s="638"/>
      <c r="G861" s="638"/>
      <c r="H861" s="638"/>
      <c r="I861" s="638"/>
      <c r="J861" s="638"/>
      <c r="K861" s="638"/>
      <c r="L861" s="638"/>
      <c r="M861" s="638"/>
    </row>
    <row r="862" spans="1:13" ht="15" customHeight="1">
      <c r="A862" s="638"/>
      <c r="B862" s="638"/>
      <c r="C862" s="638"/>
      <c r="D862" s="638"/>
      <c r="E862" s="638"/>
      <c r="F862" s="638"/>
      <c r="G862" s="638"/>
      <c r="H862" s="638"/>
      <c r="I862" s="638"/>
      <c r="J862" s="638"/>
      <c r="K862" s="638"/>
      <c r="L862" s="638"/>
      <c r="M862" s="638"/>
    </row>
    <row r="863" spans="1:13" ht="15" customHeight="1">
      <c r="A863" s="638"/>
      <c r="B863" s="638"/>
      <c r="C863" s="638"/>
      <c r="D863" s="638"/>
      <c r="E863" s="638"/>
      <c r="F863" s="638"/>
      <c r="G863" s="638"/>
      <c r="H863" s="638"/>
      <c r="I863" s="638"/>
      <c r="J863" s="638"/>
      <c r="K863" s="638"/>
      <c r="L863" s="638"/>
      <c r="M863" s="638"/>
    </row>
    <row r="864" spans="1:13" ht="15" customHeight="1">
      <c r="A864" s="638"/>
      <c r="B864" s="638"/>
      <c r="C864" s="638"/>
      <c r="D864" s="638"/>
      <c r="E864" s="638"/>
      <c r="F864" s="638"/>
      <c r="G864" s="638"/>
      <c r="H864" s="638"/>
      <c r="I864" s="638"/>
      <c r="J864" s="638"/>
      <c r="K864" s="638"/>
      <c r="L864" s="638"/>
      <c r="M864" s="638"/>
    </row>
    <row r="865" spans="1:13" ht="15" customHeight="1">
      <c r="A865" s="638"/>
      <c r="B865" s="638"/>
      <c r="C865" s="638"/>
      <c r="D865" s="638"/>
      <c r="E865" s="638"/>
      <c r="F865" s="638"/>
      <c r="G865" s="638"/>
      <c r="H865" s="638"/>
      <c r="I865" s="638"/>
      <c r="J865" s="638"/>
      <c r="K865" s="638"/>
      <c r="L865" s="638"/>
      <c r="M865" s="638"/>
    </row>
    <row r="866" spans="1:13" ht="15" customHeight="1">
      <c r="A866" s="638"/>
      <c r="B866" s="638"/>
      <c r="C866" s="638"/>
      <c r="D866" s="638"/>
      <c r="E866" s="638"/>
      <c r="F866" s="638"/>
      <c r="G866" s="638"/>
      <c r="H866" s="638"/>
      <c r="I866" s="638"/>
      <c r="J866" s="638"/>
      <c r="K866" s="638"/>
      <c r="L866" s="638"/>
      <c r="M866" s="638"/>
    </row>
    <row r="867" spans="1:13" ht="15" customHeight="1">
      <c r="A867" s="638"/>
      <c r="B867" s="638"/>
      <c r="C867" s="638"/>
      <c r="D867" s="638"/>
      <c r="E867" s="638"/>
      <c r="F867" s="638"/>
      <c r="G867" s="638"/>
      <c r="H867" s="638"/>
      <c r="I867" s="638"/>
      <c r="J867" s="638"/>
      <c r="K867" s="638"/>
      <c r="L867" s="638"/>
      <c r="M867" s="638"/>
    </row>
    <row r="868" spans="1:13" ht="15" customHeight="1">
      <c r="A868" s="638"/>
      <c r="B868" s="638"/>
      <c r="C868" s="638"/>
      <c r="D868" s="638"/>
      <c r="E868" s="638"/>
      <c r="F868" s="638"/>
      <c r="G868" s="638"/>
      <c r="H868" s="638"/>
      <c r="I868" s="638"/>
      <c r="J868" s="638"/>
      <c r="K868" s="638"/>
      <c r="L868" s="638"/>
      <c r="M868" s="638"/>
    </row>
    <row r="869" spans="1:13" ht="15" customHeight="1">
      <c r="A869" s="638"/>
      <c r="B869" s="638"/>
      <c r="C869" s="638"/>
      <c r="D869" s="638"/>
      <c r="E869" s="638"/>
      <c r="F869" s="638"/>
      <c r="G869" s="638"/>
      <c r="H869" s="638"/>
      <c r="I869" s="638"/>
      <c r="J869" s="638"/>
      <c r="K869" s="638"/>
      <c r="L869" s="638"/>
      <c r="M869" s="638"/>
    </row>
    <row r="870" spans="1:13" ht="15" customHeight="1">
      <c r="A870" s="638"/>
      <c r="B870" s="638"/>
      <c r="C870" s="638"/>
      <c r="D870" s="638"/>
      <c r="E870" s="638"/>
      <c r="F870" s="638"/>
      <c r="G870" s="638"/>
      <c r="H870" s="638"/>
      <c r="I870" s="638"/>
      <c r="J870" s="638"/>
      <c r="K870" s="638"/>
      <c r="L870" s="638"/>
      <c r="M870" s="638"/>
    </row>
    <row r="871" spans="1:13" ht="15" customHeight="1">
      <c r="A871" s="638"/>
      <c r="B871" s="638"/>
      <c r="C871" s="638"/>
      <c r="D871" s="638"/>
      <c r="E871" s="638"/>
      <c r="F871" s="638"/>
      <c r="G871" s="638"/>
      <c r="H871" s="638"/>
      <c r="I871" s="638"/>
      <c r="J871" s="638"/>
      <c r="K871" s="638"/>
      <c r="L871" s="638"/>
      <c r="M871" s="638"/>
    </row>
    <row r="872" spans="1:13" ht="15" customHeight="1">
      <c r="A872" s="638"/>
      <c r="B872" s="638"/>
      <c r="C872" s="638"/>
      <c r="D872" s="638"/>
      <c r="E872" s="638"/>
      <c r="F872" s="638"/>
      <c r="G872" s="638"/>
      <c r="H872" s="638"/>
      <c r="I872" s="638"/>
      <c r="J872" s="638"/>
      <c r="K872" s="638"/>
      <c r="L872" s="638"/>
      <c r="M872" s="638"/>
    </row>
    <row r="873" spans="1:13" ht="15" customHeight="1">
      <c r="A873" s="638"/>
      <c r="B873" s="638"/>
      <c r="C873" s="638"/>
      <c r="D873" s="638"/>
      <c r="E873" s="638"/>
      <c r="F873" s="638"/>
      <c r="G873" s="638"/>
      <c r="H873" s="638"/>
      <c r="I873" s="638"/>
      <c r="J873" s="638"/>
      <c r="K873" s="638"/>
      <c r="L873" s="638"/>
      <c r="M873" s="638"/>
    </row>
    <row r="874" spans="1:13" ht="15" customHeight="1">
      <c r="A874" s="638"/>
      <c r="B874" s="638"/>
      <c r="C874" s="638"/>
      <c r="D874" s="638"/>
      <c r="E874" s="638"/>
      <c r="F874" s="638"/>
      <c r="G874" s="638"/>
      <c r="H874" s="638"/>
      <c r="I874" s="638"/>
      <c r="J874" s="638"/>
      <c r="K874" s="638"/>
      <c r="L874" s="638"/>
      <c r="M874" s="638"/>
    </row>
    <row r="875" spans="1:13" ht="15" customHeight="1">
      <c r="A875" s="638"/>
      <c r="B875" s="638"/>
      <c r="C875" s="638"/>
      <c r="D875" s="638"/>
      <c r="E875" s="638"/>
      <c r="F875" s="638"/>
      <c r="G875" s="638"/>
      <c r="H875" s="638"/>
      <c r="I875" s="638"/>
      <c r="J875" s="638"/>
      <c r="K875" s="638"/>
      <c r="L875" s="638"/>
      <c r="M875" s="638"/>
    </row>
    <row r="876" spans="1:13" ht="15" customHeight="1">
      <c r="A876" s="638"/>
      <c r="B876" s="638"/>
      <c r="C876" s="638"/>
      <c r="D876" s="638"/>
      <c r="E876" s="638"/>
      <c r="F876" s="638"/>
      <c r="G876" s="638"/>
      <c r="H876" s="638"/>
      <c r="I876" s="638"/>
      <c r="J876" s="638"/>
      <c r="K876" s="638"/>
      <c r="L876" s="638"/>
      <c r="M876" s="638"/>
    </row>
    <row r="877" spans="1:13" ht="15" customHeight="1">
      <c r="A877" s="638"/>
      <c r="B877" s="638"/>
      <c r="C877" s="638"/>
      <c r="D877" s="638"/>
      <c r="E877" s="638"/>
      <c r="F877" s="638"/>
      <c r="G877" s="638"/>
      <c r="H877" s="638"/>
      <c r="I877" s="638"/>
      <c r="J877" s="638"/>
      <c r="K877" s="638"/>
      <c r="L877" s="638"/>
      <c r="M877" s="638"/>
    </row>
    <row r="878" spans="1:13" ht="15" customHeight="1">
      <c r="A878" s="638"/>
      <c r="B878" s="638"/>
      <c r="C878" s="638"/>
      <c r="D878" s="638"/>
      <c r="E878" s="638"/>
      <c r="F878" s="638"/>
      <c r="G878" s="638"/>
      <c r="H878" s="638"/>
      <c r="I878" s="638"/>
      <c r="J878" s="638"/>
      <c r="K878" s="638"/>
      <c r="L878" s="638"/>
      <c r="M878" s="638"/>
    </row>
    <row r="879" spans="1:13" ht="15" customHeight="1">
      <c r="A879" s="638"/>
      <c r="B879" s="638"/>
      <c r="C879" s="638"/>
      <c r="D879" s="638"/>
      <c r="E879" s="638"/>
      <c r="F879" s="638"/>
      <c r="G879" s="638"/>
      <c r="H879" s="638"/>
      <c r="I879" s="638"/>
      <c r="J879" s="638"/>
      <c r="K879" s="638"/>
      <c r="L879" s="638"/>
      <c r="M879" s="638"/>
    </row>
    <row r="880" spans="1:13" ht="15" customHeight="1">
      <c r="A880" s="638"/>
      <c r="B880" s="638"/>
      <c r="C880" s="638"/>
      <c r="D880" s="638"/>
      <c r="E880" s="638"/>
      <c r="F880" s="638"/>
      <c r="G880" s="638"/>
      <c r="H880" s="638"/>
      <c r="I880" s="638"/>
      <c r="J880" s="638"/>
      <c r="K880" s="638"/>
      <c r="L880" s="638"/>
      <c r="M880" s="638"/>
    </row>
    <row r="881" spans="1:13" ht="15" customHeight="1">
      <c r="A881" s="638"/>
      <c r="B881" s="638"/>
      <c r="C881" s="638"/>
      <c r="D881" s="638"/>
      <c r="E881" s="638"/>
      <c r="F881" s="638"/>
      <c r="G881" s="638"/>
      <c r="H881" s="638"/>
      <c r="I881" s="638"/>
      <c r="J881" s="638"/>
      <c r="K881" s="638"/>
      <c r="L881" s="638"/>
      <c r="M881" s="638"/>
    </row>
    <row r="882" spans="1:13" ht="15" customHeight="1">
      <c r="A882" s="638"/>
      <c r="B882" s="638"/>
      <c r="C882" s="638"/>
      <c r="D882" s="638"/>
      <c r="E882" s="638"/>
      <c r="F882" s="638"/>
      <c r="G882" s="638"/>
      <c r="H882" s="638"/>
      <c r="I882" s="638"/>
      <c r="J882" s="638"/>
      <c r="K882" s="638"/>
      <c r="L882" s="638"/>
      <c r="M882" s="638"/>
    </row>
    <row r="883" spans="1:13" ht="15" customHeight="1">
      <c r="A883" s="638"/>
      <c r="B883" s="638"/>
      <c r="C883" s="638"/>
      <c r="D883" s="638"/>
      <c r="E883" s="638"/>
      <c r="F883" s="638"/>
      <c r="G883" s="638"/>
      <c r="H883" s="638"/>
      <c r="I883" s="638"/>
      <c r="J883" s="638"/>
      <c r="K883" s="638"/>
      <c r="L883" s="638"/>
      <c r="M883" s="638"/>
    </row>
    <row r="884" spans="1:13" ht="15" customHeight="1">
      <c r="A884" s="638"/>
      <c r="B884" s="638"/>
      <c r="C884" s="638"/>
      <c r="D884" s="638"/>
      <c r="E884" s="638"/>
      <c r="F884" s="638"/>
      <c r="G884" s="638"/>
      <c r="H884" s="638"/>
      <c r="I884" s="638"/>
      <c r="J884" s="638"/>
      <c r="K884" s="638"/>
      <c r="L884" s="638"/>
      <c r="M884" s="638"/>
    </row>
    <row r="885" spans="1:13" ht="15" customHeight="1">
      <c r="A885" s="638"/>
      <c r="B885" s="638"/>
      <c r="C885" s="638"/>
      <c r="D885" s="638"/>
      <c r="E885" s="638"/>
      <c r="F885" s="638"/>
      <c r="G885" s="638"/>
      <c r="H885" s="638"/>
      <c r="I885" s="638"/>
      <c r="J885" s="638"/>
      <c r="K885" s="638"/>
      <c r="L885" s="638"/>
      <c r="M885" s="638"/>
    </row>
    <row r="886" spans="1:13" ht="15" customHeight="1">
      <c r="A886" s="638"/>
      <c r="B886" s="638"/>
      <c r="C886" s="638"/>
      <c r="D886" s="638"/>
      <c r="E886" s="638"/>
      <c r="F886" s="638"/>
      <c r="G886" s="638"/>
      <c r="H886" s="638"/>
      <c r="I886" s="638"/>
      <c r="J886" s="638"/>
      <c r="K886" s="638"/>
      <c r="L886" s="638"/>
      <c r="M886" s="638"/>
    </row>
    <row r="887" spans="1:13" ht="15" customHeight="1">
      <c r="A887" s="638"/>
      <c r="B887" s="638"/>
      <c r="C887" s="638"/>
      <c r="D887" s="638"/>
      <c r="E887" s="638"/>
      <c r="F887" s="638"/>
      <c r="G887" s="638"/>
      <c r="H887" s="638"/>
      <c r="I887" s="638"/>
      <c r="J887" s="638"/>
      <c r="K887" s="638"/>
      <c r="L887" s="638"/>
      <c r="M887" s="638"/>
    </row>
    <row r="888" spans="1:13" ht="15" customHeight="1">
      <c r="A888" s="638"/>
      <c r="B888" s="638"/>
      <c r="C888" s="638"/>
      <c r="D888" s="638"/>
      <c r="E888" s="638"/>
      <c r="F888" s="638"/>
      <c r="G888" s="638"/>
      <c r="H888" s="638"/>
      <c r="I888" s="638"/>
      <c r="J888" s="638"/>
      <c r="K888" s="638"/>
      <c r="L888" s="638"/>
      <c r="M888" s="638"/>
    </row>
    <row r="889" spans="1:13" ht="15" customHeight="1">
      <c r="A889" s="638"/>
      <c r="B889" s="638"/>
      <c r="C889" s="638"/>
      <c r="D889" s="638"/>
      <c r="E889" s="638"/>
      <c r="F889" s="638"/>
      <c r="G889" s="638"/>
      <c r="H889" s="638"/>
      <c r="I889" s="638"/>
      <c r="J889" s="638"/>
      <c r="K889" s="638"/>
      <c r="L889" s="638"/>
      <c r="M889" s="638"/>
    </row>
    <row r="890" spans="1:13" ht="15" customHeight="1">
      <c r="A890" s="638"/>
      <c r="B890" s="638"/>
      <c r="C890" s="638"/>
      <c r="D890" s="638"/>
      <c r="E890" s="638"/>
      <c r="F890" s="638"/>
      <c r="G890" s="638"/>
      <c r="H890" s="638"/>
      <c r="I890" s="638"/>
      <c r="J890" s="638"/>
      <c r="K890" s="638"/>
      <c r="L890" s="638"/>
      <c r="M890" s="638"/>
    </row>
    <row r="891" spans="1:13" ht="15" customHeight="1">
      <c r="A891" s="638"/>
      <c r="B891" s="638"/>
      <c r="C891" s="638"/>
      <c r="D891" s="638"/>
      <c r="E891" s="638"/>
      <c r="F891" s="638"/>
      <c r="G891" s="638"/>
      <c r="H891" s="638"/>
      <c r="I891" s="638"/>
      <c r="J891" s="638"/>
      <c r="K891" s="638"/>
      <c r="L891" s="638"/>
      <c r="M891" s="638"/>
    </row>
    <row r="892" spans="1:13" ht="15" customHeight="1">
      <c r="A892" s="638"/>
      <c r="B892" s="638"/>
      <c r="C892" s="638"/>
      <c r="D892" s="638"/>
      <c r="E892" s="638"/>
      <c r="F892" s="638"/>
      <c r="G892" s="638"/>
      <c r="H892" s="638"/>
      <c r="I892" s="638"/>
      <c r="J892" s="638"/>
      <c r="K892" s="638"/>
      <c r="L892" s="638"/>
      <c r="M892" s="638"/>
    </row>
    <row r="893" spans="1:13" ht="15" customHeight="1">
      <c r="A893" s="638"/>
      <c r="B893" s="638"/>
      <c r="C893" s="638"/>
      <c r="D893" s="638"/>
      <c r="E893" s="638"/>
      <c r="F893" s="638"/>
      <c r="G893" s="638"/>
      <c r="H893" s="638"/>
      <c r="I893" s="638"/>
      <c r="J893" s="638"/>
      <c r="K893" s="638"/>
      <c r="L893" s="638"/>
      <c r="M893" s="638"/>
    </row>
    <row r="894" spans="1:13" ht="15" customHeight="1">
      <c r="A894" s="638"/>
      <c r="B894" s="638"/>
      <c r="C894" s="638"/>
      <c r="D894" s="638"/>
      <c r="E894" s="638"/>
      <c r="F894" s="638"/>
      <c r="G894" s="638"/>
      <c r="H894" s="638"/>
      <c r="I894" s="638"/>
      <c r="J894" s="638"/>
      <c r="K894" s="638"/>
      <c r="L894" s="638"/>
      <c r="M894" s="638"/>
    </row>
    <row r="895" spans="1:13" ht="15" customHeight="1">
      <c r="A895" s="638"/>
      <c r="B895" s="638"/>
      <c r="C895" s="638"/>
      <c r="D895" s="638"/>
      <c r="E895" s="638"/>
      <c r="F895" s="638"/>
      <c r="G895" s="638"/>
      <c r="H895" s="638"/>
      <c r="I895" s="638"/>
      <c r="J895" s="638"/>
      <c r="K895" s="638"/>
      <c r="L895" s="638"/>
      <c r="M895" s="638"/>
    </row>
    <row r="896" spans="1:13" ht="15" customHeight="1">
      <c r="A896" s="638"/>
      <c r="B896" s="638"/>
      <c r="C896" s="638"/>
      <c r="D896" s="638"/>
      <c r="E896" s="638"/>
      <c r="F896" s="638"/>
      <c r="G896" s="638"/>
      <c r="H896" s="638"/>
      <c r="I896" s="638"/>
      <c r="J896" s="638"/>
      <c r="K896" s="638"/>
      <c r="L896" s="638"/>
      <c r="M896" s="638"/>
    </row>
    <row r="897" spans="1:13" ht="15" customHeight="1">
      <c r="A897" s="638"/>
      <c r="B897" s="638"/>
      <c r="C897" s="638"/>
      <c r="D897" s="638"/>
      <c r="E897" s="638"/>
      <c r="F897" s="638"/>
      <c r="G897" s="638"/>
      <c r="H897" s="638"/>
      <c r="I897" s="638"/>
      <c r="J897" s="638"/>
      <c r="K897" s="638"/>
      <c r="L897" s="638"/>
      <c r="M897" s="638"/>
    </row>
    <row r="898" spans="1:13" ht="15" customHeight="1">
      <c r="A898" s="638"/>
      <c r="B898" s="638"/>
      <c r="C898" s="638"/>
      <c r="D898" s="638"/>
      <c r="E898" s="638"/>
      <c r="F898" s="638"/>
      <c r="G898" s="638"/>
      <c r="H898" s="638"/>
      <c r="I898" s="638"/>
      <c r="J898" s="638"/>
      <c r="K898" s="638"/>
      <c r="L898" s="638"/>
      <c r="M898" s="638"/>
    </row>
    <row r="899" spans="1:13" ht="15" customHeight="1">
      <c r="A899" s="638"/>
      <c r="B899" s="638"/>
      <c r="C899" s="638"/>
      <c r="D899" s="638"/>
      <c r="E899" s="638"/>
      <c r="F899" s="638"/>
      <c r="G899" s="638"/>
      <c r="H899" s="638"/>
      <c r="I899" s="638"/>
      <c r="J899" s="638"/>
      <c r="K899" s="638"/>
      <c r="L899" s="638"/>
      <c r="M899" s="638"/>
    </row>
    <row r="900" spans="1:13" ht="15" customHeight="1">
      <c r="A900" s="638"/>
      <c r="B900" s="638"/>
      <c r="C900" s="638"/>
      <c r="D900" s="638"/>
      <c r="E900" s="638"/>
      <c r="F900" s="638"/>
      <c r="G900" s="638"/>
      <c r="H900" s="638"/>
      <c r="I900" s="638"/>
      <c r="J900" s="638"/>
      <c r="K900" s="638"/>
      <c r="L900" s="638"/>
      <c r="M900" s="638"/>
    </row>
    <row r="901" spans="1:13" ht="15" customHeight="1">
      <c r="A901" s="638"/>
      <c r="B901" s="638"/>
      <c r="C901" s="638"/>
      <c r="D901" s="638"/>
      <c r="E901" s="638"/>
      <c r="F901" s="638"/>
      <c r="G901" s="638"/>
      <c r="H901" s="638"/>
      <c r="I901" s="638"/>
      <c r="J901" s="638"/>
      <c r="K901" s="638"/>
      <c r="L901" s="638"/>
      <c r="M901" s="638"/>
    </row>
    <row r="902" spans="1:13" ht="15" customHeight="1">
      <c r="A902" s="638"/>
      <c r="B902" s="638"/>
      <c r="C902" s="638"/>
      <c r="D902" s="638"/>
      <c r="E902" s="638"/>
      <c r="F902" s="638"/>
      <c r="G902" s="638"/>
      <c r="H902" s="638"/>
      <c r="I902" s="638"/>
      <c r="J902" s="638"/>
      <c r="K902" s="638"/>
      <c r="L902" s="638"/>
      <c r="M902" s="638"/>
    </row>
    <row r="903" spans="1:13" ht="15" customHeight="1">
      <c r="A903" s="638"/>
      <c r="B903" s="638"/>
      <c r="C903" s="638"/>
      <c r="D903" s="638"/>
      <c r="E903" s="638"/>
      <c r="F903" s="638"/>
      <c r="G903" s="638"/>
      <c r="H903" s="638"/>
      <c r="I903" s="638"/>
      <c r="J903" s="638"/>
      <c r="K903" s="638"/>
      <c r="L903" s="638"/>
      <c r="M903" s="638"/>
    </row>
    <row r="904" spans="1:13" ht="15" customHeight="1">
      <c r="A904" s="638"/>
      <c r="B904" s="638"/>
      <c r="C904" s="638"/>
      <c r="D904" s="638"/>
      <c r="E904" s="638"/>
      <c r="F904" s="638"/>
      <c r="G904" s="638"/>
      <c r="H904" s="638"/>
      <c r="I904" s="638"/>
      <c r="J904" s="638"/>
      <c r="K904" s="638"/>
      <c r="L904" s="638"/>
      <c r="M904" s="638"/>
    </row>
    <row r="905" spans="1:13" ht="15" customHeight="1">
      <c r="A905" s="638"/>
      <c r="B905" s="638"/>
      <c r="C905" s="638"/>
      <c r="D905" s="638"/>
      <c r="E905" s="638"/>
      <c r="F905" s="638"/>
      <c r="G905" s="638"/>
      <c r="H905" s="638"/>
      <c r="I905" s="638"/>
      <c r="J905" s="638"/>
      <c r="K905" s="638"/>
      <c r="L905" s="638"/>
      <c r="M905" s="638"/>
    </row>
    <row r="906" spans="1:13" ht="15" customHeight="1">
      <c r="A906" s="638"/>
      <c r="B906" s="638"/>
      <c r="C906" s="638"/>
      <c r="D906" s="638"/>
      <c r="E906" s="638"/>
      <c r="F906" s="638"/>
      <c r="G906" s="638"/>
      <c r="H906" s="638"/>
      <c r="I906" s="638"/>
      <c r="J906" s="638"/>
      <c r="K906" s="638"/>
      <c r="L906" s="638"/>
      <c r="M906" s="638"/>
    </row>
    <row r="907" spans="1:13" ht="15" customHeight="1">
      <c r="A907" s="638"/>
      <c r="B907" s="638"/>
      <c r="C907" s="638"/>
      <c r="D907" s="638"/>
      <c r="E907" s="638"/>
      <c r="F907" s="638"/>
      <c r="G907" s="638"/>
      <c r="H907" s="638"/>
      <c r="I907" s="638"/>
      <c r="J907" s="638"/>
      <c r="K907" s="638"/>
      <c r="L907" s="638"/>
      <c r="M907" s="638"/>
    </row>
    <row r="908" spans="1:13" ht="15" customHeight="1">
      <c r="A908" s="638"/>
      <c r="B908" s="638"/>
      <c r="C908" s="638"/>
      <c r="D908" s="638"/>
      <c r="E908" s="638"/>
      <c r="F908" s="638"/>
      <c r="G908" s="638"/>
      <c r="H908" s="638"/>
      <c r="I908" s="638"/>
      <c r="J908" s="638"/>
      <c r="K908" s="638"/>
      <c r="L908" s="638"/>
      <c r="M908" s="638"/>
    </row>
    <row r="909" spans="1:13" ht="15" customHeight="1">
      <c r="A909" s="638"/>
      <c r="B909" s="638"/>
      <c r="C909" s="638"/>
      <c r="D909" s="638"/>
      <c r="E909" s="638"/>
      <c r="F909" s="638"/>
      <c r="G909" s="638"/>
      <c r="H909" s="638"/>
      <c r="I909" s="638"/>
      <c r="J909" s="638"/>
      <c r="K909" s="638"/>
      <c r="L909" s="638"/>
      <c r="M909" s="638"/>
    </row>
    <row r="910" spans="1:13" ht="15" customHeight="1">
      <c r="A910" s="638"/>
      <c r="B910" s="638"/>
      <c r="C910" s="638"/>
      <c r="D910" s="638"/>
      <c r="E910" s="638"/>
      <c r="F910" s="638"/>
      <c r="G910" s="638"/>
      <c r="H910" s="638"/>
      <c r="I910" s="638"/>
      <c r="J910" s="638"/>
      <c r="K910" s="638"/>
      <c r="L910" s="638"/>
      <c r="M910" s="638"/>
    </row>
    <row r="911" spans="1:13" ht="15" customHeight="1">
      <c r="A911" s="638"/>
      <c r="B911" s="638"/>
      <c r="C911" s="638"/>
      <c r="D911" s="638"/>
      <c r="E911" s="638"/>
      <c r="F911" s="638"/>
      <c r="G911" s="638"/>
      <c r="H911" s="638"/>
      <c r="I911" s="638"/>
      <c r="J911" s="638"/>
      <c r="K911" s="638"/>
      <c r="L911" s="638"/>
      <c r="M911" s="638"/>
    </row>
    <row r="912" spans="1:13" ht="15" customHeight="1">
      <c r="A912" s="638"/>
      <c r="B912" s="638"/>
      <c r="C912" s="638"/>
      <c r="D912" s="638"/>
      <c r="E912" s="638"/>
      <c r="F912" s="638"/>
      <c r="G912" s="638"/>
      <c r="H912" s="638"/>
      <c r="I912" s="638"/>
      <c r="J912" s="638"/>
      <c r="K912" s="638"/>
      <c r="L912" s="638"/>
      <c r="M912" s="638"/>
    </row>
    <row r="913" spans="1:13" ht="15" customHeight="1">
      <c r="A913" s="638"/>
      <c r="B913" s="638"/>
      <c r="C913" s="638"/>
      <c r="D913" s="638"/>
      <c r="E913" s="638"/>
      <c r="F913" s="638"/>
      <c r="G913" s="638"/>
      <c r="H913" s="638"/>
      <c r="I913" s="638"/>
      <c r="J913" s="638"/>
      <c r="K913" s="638"/>
      <c r="L913" s="638"/>
      <c r="M913" s="638"/>
    </row>
    <row r="914" spans="1:13" ht="15" customHeight="1">
      <c r="A914" s="638"/>
      <c r="B914" s="638"/>
      <c r="C914" s="638"/>
      <c r="D914" s="638"/>
      <c r="E914" s="638"/>
      <c r="F914" s="638"/>
      <c r="G914" s="638"/>
      <c r="H914" s="638"/>
      <c r="I914" s="638"/>
      <c r="J914" s="638"/>
      <c r="K914" s="638"/>
      <c r="L914" s="638"/>
      <c r="M914" s="638"/>
    </row>
    <row r="915" spans="1:13" ht="15" customHeight="1">
      <c r="A915" s="638"/>
      <c r="B915" s="638"/>
      <c r="C915" s="638"/>
      <c r="D915" s="638"/>
      <c r="E915" s="638"/>
      <c r="F915" s="638"/>
      <c r="G915" s="638"/>
      <c r="H915" s="638"/>
      <c r="I915" s="638"/>
      <c r="J915" s="638"/>
      <c r="K915" s="638"/>
      <c r="L915" s="638"/>
      <c r="M915" s="638"/>
    </row>
    <row r="916" spans="1:13" ht="15" customHeight="1">
      <c r="A916" s="638"/>
      <c r="B916" s="638"/>
      <c r="C916" s="638"/>
      <c r="D916" s="638"/>
      <c r="E916" s="638"/>
      <c r="F916" s="638"/>
      <c r="G916" s="638"/>
      <c r="H916" s="638"/>
      <c r="I916" s="638"/>
      <c r="J916" s="638"/>
      <c r="K916" s="638"/>
      <c r="L916" s="638"/>
      <c r="M916" s="638"/>
    </row>
    <row r="917" spans="1:13" ht="15" customHeight="1">
      <c r="A917" s="638"/>
      <c r="B917" s="638"/>
      <c r="C917" s="638"/>
      <c r="D917" s="638"/>
      <c r="E917" s="638"/>
      <c r="F917" s="638"/>
      <c r="G917" s="638"/>
      <c r="H917" s="638"/>
      <c r="I917" s="638"/>
      <c r="J917" s="638"/>
      <c r="K917" s="638"/>
      <c r="L917" s="638"/>
      <c r="M917" s="638"/>
    </row>
    <row r="918" spans="1:13" ht="15" customHeight="1">
      <c r="A918" s="638"/>
      <c r="B918" s="638"/>
      <c r="C918" s="638"/>
      <c r="D918" s="638"/>
      <c r="E918" s="638"/>
      <c r="F918" s="638"/>
      <c r="G918" s="638"/>
      <c r="H918" s="638"/>
      <c r="I918" s="638"/>
      <c r="J918" s="638"/>
      <c r="K918" s="638"/>
      <c r="L918" s="638"/>
      <c r="M918" s="638"/>
    </row>
    <row r="919" spans="1:13" ht="15" customHeight="1">
      <c r="A919" s="638"/>
      <c r="B919" s="638"/>
      <c r="C919" s="638"/>
      <c r="D919" s="638"/>
      <c r="E919" s="638"/>
      <c r="F919" s="638"/>
      <c r="G919" s="638"/>
      <c r="H919" s="638"/>
      <c r="I919" s="638"/>
      <c r="J919" s="638"/>
      <c r="K919" s="638"/>
      <c r="L919" s="638"/>
      <c r="M919" s="638"/>
    </row>
    <row r="920" spans="1:13" ht="15" customHeight="1">
      <c r="A920" s="638"/>
      <c r="B920" s="638"/>
      <c r="C920" s="638"/>
      <c r="D920" s="638"/>
      <c r="E920" s="638"/>
      <c r="F920" s="638"/>
      <c r="G920" s="638"/>
      <c r="H920" s="638"/>
      <c r="I920" s="638"/>
      <c r="J920" s="638"/>
      <c r="K920" s="638"/>
      <c r="L920" s="638"/>
      <c r="M920" s="638"/>
    </row>
    <row r="921" spans="1:13" ht="15" customHeight="1">
      <c r="A921" s="638"/>
      <c r="B921" s="638"/>
      <c r="C921" s="638"/>
      <c r="D921" s="638"/>
      <c r="E921" s="638"/>
      <c r="F921" s="638"/>
      <c r="G921" s="638"/>
      <c r="H921" s="638"/>
      <c r="I921" s="638"/>
      <c r="J921" s="638"/>
      <c r="K921" s="638"/>
      <c r="L921" s="638"/>
      <c r="M921" s="638"/>
    </row>
    <row r="922" spans="1:13" ht="15" customHeight="1">
      <c r="A922" s="638"/>
      <c r="B922" s="638"/>
      <c r="C922" s="638"/>
      <c r="D922" s="638"/>
      <c r="E922" s="638"/>
      <c r="F922" s="638"/>
      <c r="G922" s="638"/>
      <c r="H922" s="638"/>
      <c r="I922" s="638"/>
      <c r="J922" s="638"/>
      <c r="K922" s="638"/>
      <c r="L922" s="638"/>
      <c r="M922" s="638"/>
    </row>
    <row r="923" spans="1:13" ht="15" customHeight="1">
      <c r="A923" s="638"/>
      <c r="B923" s="638"/>
      <c r="C923" s="638"/>
      <c r="D923" s="638"/>
      <c r="E923" s="638"/>
      <c r="F923" s="638"/>
      <c r="G923" s="638"/>
      <c r="H923" s="638"/>
      <c r="I923" s="638"/>
      <c r="J923" s="638"/>
      <c r="K923" s="638"/>
      <c r="L923" s="638"/>
      <c r="M923" s="638"/>
    </row>
    <row r="924" spans="1:13" ht="15" customHeight="1">
      <c r="A924" s="638"/>
      <c r="B924" s="638"/>
      <c r="C924" s="638"/>
      <c r="D924" s="638"/>
      <c r="E924" s="638"/>
      <c r="F924" s="638"/>
      <c r="G924" s="638"/>
      <c r="H924" s="638"/>
      <c r="I924" s="638"/>
      <c r="J924" s="638"/>
      <c r="K924" s="638"/>
      <c r="L924" s="638"/>
      <c r="M924" s="638"/>
    </row>
    <row r="925" spans="1:13" ht="15" customHeight="1">
      <c r="A925" s="638"/>
      <c r="B925" s="638"/>
      <c r="C925" s="638"/>
      <c r="D925" s="638"/>
      <c r="E925" s="638"/>
      <c r="F925" s="638"/>
      <c r="G925" s="638"/>
      <c r="H925" s="638"/>
      <c r="I925" s="638"/>
      <c r="J925" s="638"/>
      <c r="K925" s="638"/>
      <c r="L925" s="638"/>
      <c r="M925" s="638"/>
    </row>
    <row r="926" spans="1:13" ht="15" customHeight="1">
      <c r="A926" s="638"/>
      <c r="B926" s="638"/>
      <c r="C926" s="638"/>
      <c r="D926" s="638"/>
      <c r="E926" s="638"/>
      <c r="F926" s="638"/>
      <c r="G926" s="638"/>
      <c r="H926" s="638"/>
      <c r="I926" s="638"/>
      <c r="J926" s="638"/>
      <c r="K926" s="638"/>
      <c r="L926" s="638"/>
      <c r="M926" s="638"/>
    </row>
    <row r="927" spans="1:13" ht="15" customHeight="1">
      <c r="A927" s="638"/>
      <c r="B927" s="638"/>
      <c r="C927" s="638"/>
      <c r="D927" s="638"/>
      <c r="E927" s="638"/>
      <c r="F927" s="638"/>
      <c r="G927" s="638"/>
      <c r="H927" s="638"/>
      <c r="I927" s="638"/>
      <c r="J927" s="638"/>
      <c r="K927" s="638"/>
      <c r="L927" s="638"/>
      <c r="M927" s="638"/>
    </row>
    <row r="928" spans="1:13" ht="15" customHeight="1">
      <c r="A928" s="638"/>
      <c r="B928" s="638"/>
      <c r="C928" s="638"/>
      <c r="D928" s="638"/>
      <c r="E928" s="638"/>
      <c r="F928" s="638"/>
      <c r="G928" s="638"/>
      <c r="H928" s="638"/>
      <c r="I928" s="638"/>
      <c r="J928" s="638"/>
      <c r="K928" s="638"/>
      <c r="L928" s="638"/>
      <c r="M928" s="638"/>
    </row>
    <row r="929" spans="1:13" ht="15" customHeight="1">
      <c r="A929" s="638"/>
      <c r="B929" s="638"/>
      <c r="C929" s="638"/>
      <c r="D929" s="638"/>
      <c r="E929" s="638"/>
      <c r="F929" s="638"/>
      <c r="G929" s="638"/>
      <c r="H929" s="638"/>
      <c r="I929" s="638"/>
      <c r="J929" s="638"/>
      <c r="K929" s="638"/>
      <c r="L929" s="638"/>
      <c r="M929" s="638"/>
    </row>
    <row r="930" spans="1:13" ht="15" customHeight="1">
      <c r="A930" s="638"/>
      <c r="B930" s="638"/>
      <c r="C930" s="638"/>
      <c r="D930" s="638"/>
      <c r="E930" s="638"/>
      <c r="F930" s="638"/>
      <c r="G930" s="638"/>
      <c r="H930" s="638"/>
      <c r="I930" s="638"/>
      <c r="J930" s="638"/>
      <c r="K930" s="638"/>
      <c r="L930" s="638"/>
      <c r="M930" s="638"/>
    </row>
    <row r="931" spans="1:13" ht="15" customHeight="1">
      <c r="A931" s="638"/>
      <c r="B931" s="638"/>
      <c r="C931" s="638"/>
      <c r="D931" s="638"/>
      <c r="E931" s="638"/>
      <c r="F931" s="638"/>
      <c r="G931" s="638"/>
      <c r="H931" s="638"/>
      <c r="I931" s="638"/>
      <c r="J931" s="638"/>
      <c r="K931" s="638"/>
      <c r="L931" s="638"/>
      <c r="M931" s="638"/>
    </row>
    <row r="932" spans="1:13" ht="15" customHeight="1">
      <c r="A932" s="638"/>
      <c r="B932" s="638"/>
      <c r="C932" s="638"/>
      <c r="D932" s="638"/>
      <c r="E932" s="638"/>
      <c r="F932" s="638"/>
      <c r="G932" s="638"/>
      <c r="H932" s="638"/>
      <c r="I932" s="638"/>
      <c r="J932" s="638"/>
      <c r="K932" s="638"/>
      <c r="L932" s="638"/>
      <c r="M932" s="638"/>
    </row>
    <row r="933" spans="1:13" ht="15" customHeight="1">
      <c r="A933" s="638"/>
      <c r="B933" s="638"/>
      <c r="C933" s="638"/>
      <c r="D933" s="638"/>
      <c r="E933" s="638"/>
      <c r="F933" s="638"/>
      <c r="G933" s="638"/>
      <c r="H933" s="638"/>
      <c r="I933" s="638"/>
      <c r="J933" s="638"/>
      <c r="K933" s="638"/>
      <c r="L933" s="638"/>
      <c r="M933" s="638"/>
    </row>
    <row r="934" spans="1:13" ht="15" customHeight="1">
      <c r="A934" s="638"/>
      <c r="B934" s="638"/>
      <c r="C934" s="638"/>
      <c r="D934" s="638"/>
      <c r="E934" s="638"/>
      <c r="F934" s="638"/>
      <c r="G934" s="638"/>
      <c r="H934" s="638"/>
      <c r="I934" s="638"/>
      <c r="J934" s="638"/>
      <c r="K934" s="638"/>
      <c r="L934" s="638"/>
      <c r="M934" s="638"/>
    </row>
    <row r="935" spans="1:13" ht="15" customHeight="1">
      <c r="A935" s="638"/>
      <c r="B935" s="638"/>
      <c r="C935" s="638"/>
      <c r="D935" s="638"/>
      <c r="E935" s="638"/>
      <c r="F935" s="638"/>
      <c r="G935" s="638"/>
      <c r="H935" s="638"/>
      <c r="I935" s="638"/>
      <c r="J935" s="638"/>
      <c r="K935" s="638"/>
      <c r="L935" s="638"/>
      <c r="M935" s="638"/>
    </row>
    <row r="936" spans="1:13" ht="15" customHeight="1">
      <c r="A936" s="638"/>
      <c r="B936" s="638"/>
      <c r="C936" s="638"/>
      <c r="D936" s="638"/>
      <c r="E936" s="638"/>
      <c r="F936" s="638"/>
      <c r="G936" s="638"/>
      <c r="H936" s="638"/>
      <c r="I936" s="638"/>
      <c r="J936" s="638"/>
      <c r="K936" s="638"/>
      <c r="L936" s="638"/>
      <c r="M936" s="638"/>
    </row>
    <row r="937" spans="1:13" ht="15" customHeight="1">
      <c r="A937" s="638"/>
      <c r="B937" s="638"/>
      <c r="C937" s="638"/>
      <c r="D937" s="638"/>
      <c r="E937" s="638"/>
      <c r="F937" s="638"/>
      <c r="G937" s="638"/>
      <c r="H937" s="638"/>
      <c r="I937" s="638"/>
      <c r="J937" s="638"/>
      <c r="K937" s="638"/>
      <c r="L937" s="638"/>
      <c r="M937" s="638"/>
    </row>
    <row r="938" spans="1:13" ht="15" customHeight="1">
      <c r="A938" s="638"/>
      <c r="B938" s="638"/>
      <c r="C938" s="638"/>
      <c r="D938" s="638"/>
      <c r="E938" s="638"/>
      <c r="F938" s="638"/>
      <c r="G938" s="638"/>
      <c r="H938" s="638"/>
      <c r="I938" s="638"/>
      <c r="J938" s="638"/>
      <c r="K938" s="638"/>
      <c r="L938" s="638"/>
      <c r="M938" s="638"/>
    </row>
    <row r="939" spans="1:13" ht="15" customHeight="1">
      <c r="A939" s="638"/>
      <c r="B939" s="638"/>
      <c r="C939" s="638"/>
      <c r="D939" s="638"/>
      <c r="E939" s="638"/>
      <c r="F939" s="638"/>
      <c r="G939" s="638"/>
      <c r="H939" s="638"/>
      <c r="I939" s="638"/>
      <c r="J939" s="638"/>
      <c r="K939" s="638"/>
      <c r="L939" s="638"/>
      <c r="M939" s="638"/>
    </row>
    <row r="940" spans="1:13" ht="15" customHeight="1">
      <c r="A940" s="638"/>
      <c r="B940" s="638"/>
      <c r="C940" s="638"/>
      <c r="D940" s="638"/>
      <c r="E940" s="638"/>
      <c r="F940" s="638"/>
      <c r="G940" s="638"/>
      <c r="H940" s="638"/>
      <c r="I940" s="638"/>
      <c r="J940" s="638"/>
      <c r="K940" s="638"/>
      <c r="L940" s="638"/>
      <c r="M940" s="638"/>
    </row>
    <row r="941" spans="1:13" ht="15" customHeight="1">
      <c r="A941" s="638"/>
      <c r="B941" s="638"/>
      <c r="C941" s="638"/>
      <c r="D941" s="638"/>
      <c r="E941" s="638"/>
      <c r="F941" s="638"/>
      <c r="G941" s="638"/>
      <c r="H941" s="638"/>
      <c r="I941" s="638"/>
      <c r="J941" s="638"/>
      <c r="K941" s="638"/>
      <c r="L941" s="638"/>
      <c r="M941" s="638"/>
    </row>
    <row r="942" spans="1:13" ht="15" customHeight="1">
      <c r="A942" s="638"/>
      <c r="B942" s="638"/>
      <c r="C942" s="638"/>
      <c r="D942" s="638"/>
      <c r="E942" s="638"/>
      <c r="F942" s="638"/>
      <c r="G942" s="638"/>
      <c r="H942" s="638"/>
      <c r="I942" s="638"/>
      <c r="J942" s="638"/>
      <c r="K942" s="638"/>
      <c r="L942" s="638"/>
      <c r="M942" s="638"/>
    </row>
    <row r="943" spans="1:13" ht="15" customHeight="1">
      <c r="A943" s="638"/>
      <c r="B943" s="638"/>
      <c r="C943" s="638"/>
      <c r="D943" s="638"/>
      <c r="E943" s="638"/>
      <c r="F943" s="638"/>
      <c r="G943" s="638"/>
      <c r="H943" s="638"/>
      <c r="I943" s="638"/>
      <c r="J943" s="638"/>
      <c r="K943" s="638"/>
      <c r="L943" s="638"/>
      <c r="M943" s="638"/>
    </row>
    <row r="944" spans="1:13" ht="15" customHeight="1">
      <c r="A944" s="638"/>
      <c r="B944" s="638"/>
      <c r="C944" s="638"/>
      <c r="D944" s="638"/>
      <c r="E944" s="638"/>
      <c r="F944" s="638"/>
      <c r="G944" s="638"/>
      <c r="H944" s="638"/>
      <c r="I944" s="638"/>
      <c r="J944" s="638"/>
      <c r="K944" s="638"/>
      <c r="L944" s="638"/>
      <c r="M944" s="638"/>
    </row>
    <row r="945" spans="1:13" ht="15" customHeight="1">
      <c r="A945" s="638"/>
      <c r="B945" s="638"/>
      <c r="C945" s="638"/>
      <c r="D945" s="638"/>
      <c r="E945" s="638"/>
      <c r="F945" s="638"/>
      <c r="G945" s="638"/>
      <c r="H945" s="638"/>
      <c r="I945" s="638"/>
      <c r="J945" s="638"/>
      <c r="K945" s="638"/>
      <c r="L945" s="638"/>
      <c r="M945" s="638"/>
    </row>
    <row r="946" spans="1:13" ht="15" customHeight="1">
      <c r="A946" s="638"/>
      <c r="B946" s="638"/>
      <c r="C946" s="638"/>
      <c r="D946" s="638"/>
      <c r="E946" s="638"/>
      <c r="F946" s="638"/>
      <c r="G946" s="638"/>
      <c r="H946" s="638"/>
      <c r="I946" s="638"/>
      <c r="J946" s="638"/>
      <c r="K946" s="638"/>
      <c r="L946" s="638"/>
      <c r="M946" s="638"/>
    </row>
    <row r="947" spans="1:13" ht="15" customHeight="1">
      <c r="A947" s="638"/>
      <c r="B947" s="638"/>
      <c r="C947" s="638"/>
      <c r="D947" s="638"/>
      <c r="E947" s="638"/>
      <c r="F947" s="638"/>
      <c r="G947" s="638"/>
      <c r="H947" s="638"/>
      <c r="I947" s="638"/>
      <c r="J947" s="638"/>
      <c r="K947" s="638"/>
      <c r="L947" s="638"/>
      <c r="M947" s="638"/>
    </row>
    <row r="948" spans="1:13" ht="15" customHeight="1">
      <c r="A948" s="638"/>
      <c r="B948" s="638"/>
      <c r="C948" s="638"/>
      <c r="D948" s="638"/>
      <c r="E948" s="638"/>
      <c r="F948" s="638"/>
      <c r="G948" s="638"/>
      <c r="H948" s="638"/>
      <c r="I948" s="638"/>
      <c r="J948" s="638"/>
      <c r="K948" s="638"/>
      <c r="L948" s="638"/>
      <c r="M948" s="638"/>
    </row>
    <row r="949" spans="1:13" ht="15" customHeight="1">
      <c r="A949" s="638"/>
      <c r="B949" s="638"/>
      <c r="C949" s="638"/>
      <c r="D949" s="638"/>
      <c r="E949" s="638"/>
      <c r="F949" s="638"/>
      <c r="G949" s="638"/>
      <c r="H949" s="638"/>
      <c r="I949" s="638"/>
      <c r="J949" s="638"/>
      <c r="K949" s="638"/>
      <c r="L949" s="638"/>
      <c r="M949" s="638"/>
    </row>
    <row r="950" spans="1:13" ht="15" customHeight="1">
      <c r="A950" s="638"/>
      <c r="B950" s="638"/>
      <c r="C950" s="638"/>
      <c r="D950" s="638"/>
      <c r="E950" s="638"/>
      <c r="F950" s="638"/>
      <c r="G950" s="638"/>
      <c r="H950" s="638"/>
      <c r="I950" s="638"/>
      <c r="J950" s="638"/>
      <c r="K950" s="638"/>
      <c r="L950" s="638"/>
      <c r="M950" s="638"/>
    </row>
    <row r="951" spans="1:13" ht="15" customHeight="1">
      <c r="A951" s="638"/>
      <c r="B951" s="638"/>
      <c r="C951" s="638"/>
      <c r="D951" s="638"/>
      <c r="E951" s="638"/>
      <c r="F951" s="638"/>
      <c r="G951" s="638"/>
      <c r="H951" s="638"/>
      <c r="I951" s="638"/>
      <c r="J951" s="638"/>
      <c r="K951" s="638"/>
      <c r="L951" s="638"/>
      <c r="M951" s="638"/>
    </row>
    <row r="952" spans="1:13" ht="15" customHeight="1">
      <c r="A952" s="638"/>
      <c r="B952" s="638"/>
      <c r="C952" s="638"/>
      <c r="D952" s="638"/>
      <c r="E952" s="638"/>
      <c r="F952" s="638"/>
      <c r="G952" s="638"/>
      <c r="H952" s="638"/>
      <c r="I952" s="638"/>
      <c r="J952" s="638"/>
      <c r="K952" s="638"/>
      <c r="L952" s="638"/>
      <c r="M952" s="638"/>
    </row>
    <row r="953" spans="1:13" ht="15" customHeight="1">
      <c r="A953" s="638"/>
      <c r="B953" s="638"/>
      <c r="C953" s="638"/>
      <c r="D953" s="638"/>
      <c r="E953" s="638"/>
      <c r="F953" s="638"/>
      <c r="G953" s="638"/>
      <c r="H953" s="638"/>
      <c r="I953" s="638"/>
      <c r="J953" s="638"/>
      <c r="K953" s="638"/>
      <c r="L953" s="638"/>
      <c r="M953" s="638"/>
    </row>
    <row r="954" spans="1:13" ht="15" customHeight="1">
      <c r="A954" s="638"/>
      <c r="B954" s="638"/>
      <c r="C954" s="638"/>
      <c r="D954" s="638"/>
      <c r="E954" s="638"/>
      <c r="F954" s="638"/>
      <c r="G954" s="638"/>
      <c r="H954" s="638"/>
      <c r="I954" s="638"/>
      <c r="J954" s="638"/>
      <c r="K954" s="638"/>
      <c r="L954" s="638"/>
      <c r="M954" s="638"/>
    </row>
    <row r="955" spans="1:13" ht="15" customHeight="1">
      <c r="A955" s="638"/>
      <c r="B955" s="638"/>
      <c r="C955" s="638"/>
      <c r="D955" s="638"/>
      <c r="E955" s="638"/>
      <c r="F955" s="638"/>
      <c r="G955" s="638"/>
      <c r="H955" s="638"/>
      <c r="I955" s="638"/>
      <c r="J955" s="638"/>
      <c r="K955" s="638"/>
      <c r="L955" s="638"/>
      <c r="M955" s="638"/>
    </row>
    <row r="956" spans="1:13" ht="15" customHeight="1">
      <c r="A956" s="638"/>
      <c r="B956" s="638"/>
      <c r="C956" s="638"/>
      <c r="D956" s="638"/>
      <c r="E956" s="638"/>
      <c r="F956" s="638"/>
      <c r="G956" s="638"/>
      <c r="H956" s="638"/>
      <c r="I956" s="638"/>
      <c r="J956" s="638"/>
      <c r="K956" s="638"/>
      <c r="L956" s="638"/>
      <c r="M956" s="638"/>
    </row>
    <row r="957" spans="1:13" ht="15" customHeight="1">
      <c r="A957" s="638"/>
      <c r="B957" s="638"/>
      <c r="C957" s="638"/>
      <c r="D957" s="638"/>
      <c r="E957" s="638"/>
      <c r="F957" s="638"/>
      <c r="G957" s="638"/>
      <c r="H957" s="638"/>
      <c r="I957" s="638"/>
      <c r="J957" s="638"/>
      <c r="K957" s="638"/>
      <c r="L957" s="638"/>
      <c r="M957" s="638"/>
    </row>
    <row r="958" spans="1:13" ht="15" customHeight="1">
      <c r="A958" s="638"/>
      <c r="B958" s="638"/>
      <c r="C958" s="638"/>
      <c r="D958" s="638"/>
      <c r="E958" s="638"/>
      <c r="F958" s="638"/>
      <c r="G958" s="638"/>
      <c r="H958" s="638"/>
      <c r="I958" s="638"/>
      <c r="J958" s="638"/>
      <c r="K958" s="638"/>
      <c r="L958" s="638"/>
      <c r="M958" s="638"/>
    </row>
    <row r="959" spans="1:13" ht="15" customHeight="1">
      <c r="A959" s="638"/>
      <c r="B959" s="638"/>
      <c r="C959" s="638"/>
      <c r="D959" s="638"/>
      <c r="E959" s="638"/>
      <c r="F959" s="638"/>
      <c r="G959" s="638"/>
      <c r="H959" s="638"/>
      <c r="I959" s="638"/>
      <c r="J959" s="638"/>
      <c r="K959" s="638"/>
      <c r="L959" s="638"/>
      <c r="M959" s="638"/>
    </row>
    <row r="960" spans="1:13" ht="15" customHeight="1">
      <c r="A960" s="638"/>
      <c r="B960" s="638"/>
      <c r="C960" s="638"/>
      <c r="D960" s="638"/>
      <c r="E960" s="638"/>
      <c r="F960" s="638"/>
      <c r="G960" s="638"/>
      <c r="H960" s="638"/>
      <c r="I960" s="638"/>
      <c r="J960" s="638"/>
      <c r="K960" s="638"/>
      <c r="L960" s="638"/>
      <c r="M960" s="638"/>
    </row>
    <row r="961" spans="1:13" ht="15" customHeight="1">
      <c r="A961" s="638"/>
      <c r="B961" s="638"/>
      <c r="C961" s="638"/>
      <c r="D961" s="638"/>
      <c r="E961" s="638"/>
      <c r="F961" s="638"/>
      <c r="G961" s="638"/>
      <c r="H961" s="638"/>
      <c r="I961" s="638"/>
      <c r="J961" s="638"/>
      <c r="K961" s="638"/>
      <c r="L961" s="638"/>
      <c r="M961" s="638"/>
    </row>
    <row r="962" spans="1:13" ht="15" customHeight="1">
      <c r="A962" s="638"/>
      <c r="B962" s="638"/>
      <c r="C962" s="638"/>
      <c r="D962" s="638"/>
      <c r="E962" s="638"/>
      <c r="F962" s="638"/>
      <c r="G962" s="638"/>
      <c r="H962" s="638"/>
      <c r="I962" s="638"/>
      <c r="J962" s="638"/>
      <c r="K962" s="638"/>
      <c r="L962" s="638"/>
      <c r="M962" s="638"/>
    </row>
    <row r="963" spans="1:13" ht="15" customHeight="1">
      <c r="A963" s="638"/>
      <c r="B963" s="638"/>
      <c r="C963" s="638"/>
      <c r="D963" s="638"/>
      <c r="E963" s="638"/>
      <c r="F963" s="638"/>
      <c r="G963" s="638"/>
      <c r="H963" s="638"/>
      <c r="I963" s="638"/>
      <c r="J963" s="638"/>
      <c r="K963" s="638"/>
      <c r="L963" s="638"/>
      <c r="M963" s="638"/>
    </row>
    <row r="964" spans="1:13" ht="15" customHeight="1">
      <c r="A964" s="638"/>
      <c r="B964" s="638"/>
      <c r="C964" s="638"/>
      <c r="D964" s="638"/>
      <c r="E964" s="638"/>
      <c r="F964" s="638"/>
      <c r="G964" s="638"/>
      <c r="H964" s="638"/>
      <c r="I964" s="638"/>
      <c r="J964" s="638"/>
      <c r="K964" s="638"/>
      <c r="L964" s="638"/>
      <c r="M964" s="638"/>
    </row>
    <row r="965" spans="1:13" ht="15" customHeight="1">
      <c r="A965" s="638"/>
      <c r="B965" s="638"/>
      <c r="C965" s="638"/>
      <c r="D965" s="638"/>
      <c r="E965" s="638"/>
      <c r="F965" s="638"/>
      <c r="G965" s="638"/>
      <c r="H965" s="638"/>
      <c r="I965" s="638"/>
      <c r="J965" s="638"/>
      <c r="K965" s="638"/>
      <c r="L965" s="638"/>
      <c r="M965" s="638"/>
    </row>
    <row r="966" spans="1:13" ht="15" customHeight="1">
      <c r="A966" s="638"/>
      <c r="B966" s="638"/>
      <c r="C966" s="638"/>
      <c r="D966" s="638"/>
      <c r="E966" s="638"/>
      <c r="F966" s="638"/>
      <c r="G966" s="638"/>
      <c r="H966" s="638"/>
      <c r="I966" s="638"/>
      <c r="J966" s="638"/>
      <c r="K966" s="638"/>
      <c r="L966" s="638"/>
      <c r="M966" s="638"/>
    </row>
    <row r="967" spans="1:13" ht="15" customHeight="1">
      <c r="A967" s="638"/>
      <c r="B967" s="638"/>
      <c r="C967" s="638"/>
      <c r="D967" s="638"/>
      <c r="E967" s="638"/>
      <c r="F967" s="638"/>
      <c r="G967" s="638"/>
      <c r="H967" s="638"/>
      <c r="I967" s="638"/>
      <c r="J967" s="638"/>
      <c r="K967" s="638"/>
      <c r="L967" s="638"/>
      <c r="M967" s="638"/>
    </row>
    <row r="968" spans="1:13" ht="15" customHeight="1">
      <c r="A968" s="638"/>
      <c r="B968" s="638"/>
      <c r="C968" s="638"/>
      <c r="D968" s="638"/>
      <c r="E968" s="638"/>
      <c r="F968" s="638"/>
      <c r="G968" s="638"/>
      <c r="H968" s="638"/>
      <c r="I968" s="638"/>
      <c r="J968" s="638"/>
      <c r="K968" s="638"/>
      <c r="L968" s="638"/>
      <c r="M968" s="638"/>
    </row>
    <row r="969" spans="1:13" ht="15" customHeight="1">
      <c r="A969" s="638"/>
      <c r="B969" s="638"/>
      <c r="C969" s="638"/>
      <c r="D969" s="638"/>
      <c r="E969" s="638"/>
      <c r="F969" s="638"/>
      <c r="G969" s="638"/>
      <c r="H969" s="638"/>
      <c r="I969" s="638"/>
      <c r="J969" s="638"/>
      <c r="K969" s="638"/>
      <c r="L969" s="638"/>
      <c r="M969" s="638"/>
    </row>
    <row r="970" spans="1:13" ht="15" customHeight="1">
      <c r="A970" s="638"/>
      <c r="B970" s="638"/>
      <c r="C970" s="638"/>
      <c r="D970" s="638"/>
      <c r="E970" s="638"/>
      <c r="F970" s="638"/>
      <c r="G970" s="638"/>
      <c r="H970" s="638"/>
      <c r="I970" s="638"/>
      <c r="J970" s="638"/>
      <c r="K970" s="638"/>
      <c r="L970" s="638"/>
      <c r="M970" s="638"/>
    </row>
    <row r="971" spans="1:13" ht="15" customHeight="1">
      <c r="A971" s="638"/>
      <c r="B971" s="638"/>
      <c r="C971" s="638"/>
      <c r="D971" s="638"/>
      <c r="E971" s="638"/>
      <c r="F971" s="638"/>
      <c r="G971" s="638"/>
      <c r="H971" s="638"/>
      <c r="I971" s="638"/>
      <c r="J971" s="638"/>
      <c r="K971" s="638"/>
      <c r="L971" s="638"/>
      <c r="M971" s="638"/>
    </row>
    <row r="972" spans="1:13" ht="15" customHeight="1">
      <c r="A972" s="638"/>
      <c r="B972" s="638"/>
      <c r="C972" s="638"/>
      <c r="D972" s="638"/>
      <c r="E972" s="638"/>
      <c r="F972" s="638"/>
      <c r="G972" s="638"/>
      <c r="H972" s="638"/>
      <c r="I972" s="638"/>
      <c r="J972" s="638"/>
      <c r="K972" s="638"/>
      <c r="L972" s="638"/>
      <c r="M972" s="638"/>
    </row>
    <row r="973" spans="1:13" ht="15" customHeight="1">
      <c r="A973" s="638"/>
      <c r="B973" s="638"/>
      <c r="C973" s="638"/>
      <c r="D973" s="638"/>
      <c r="E973" s="638"/>
      <c r="F973" s="638"/>
      <c r="G973" s="638"/>
      <c r="H973" s="638"/>
      <c r="I973" s="638"/>
      <c r="J973" s="638"/>
      <c r="K973" s="638"/>
      <c r="L973" s="638"/>
      <c r="M973" s="638"/>
    </row>
    <row r="974" spans="1:13" ht="15" customHeight="1">
      <c r="A974" s="638"/>
      <c r="B974" s="638"/>
      <c r="C974" s="638"/>
      <c r="D974" s="638"/>
      <c r="E974" s="638"/>
      <c r="F974" s="638"/>
      <c r="G974" s="638"/>
      <c r="H974" s="638"/>
      <c r="I974" s="638"/>
      <c r="J974" s="638"/>
      <c r="K974" s="638"/>
      <c r="L974" s="638"/>
      <c r="M974" s="638"/>
    </row>
    <row r="975" spans="1:13" ht="15" customHeight="1">
      <c r="A975" s="638"/>
      <c r="B975" s="638"/>
      <c r="C975" s="638"/>
      <c r="D975" s="638"/>
      <c r="E975" s="638"/>
      <c r="F975" s="638"/>
      <c r="G975" s="638"/>
      <c r="H975" s="638"/>
      <c r="I975" s="638"/>
      <c r="J975" s="638"/>
      <c r="K975" s="638"/>
      <c r="L975" s="638"/>
      <c r="M975" s="638"/>
    </row>
    <row r="976" spans="1:13" ht="15" customHeight="1">
      <c r="A976" s="638"/>
      <c r="B976" s="638"/>
      <c r="C976" s="638"/>
      <c r="D976" s="638"/>
      <c r="E976" s="638"/>
      <c r="F976" s="638"/>
      <c r="G976" s="638"/>
      <c r="H976" s="638"/>
      <c r="I976" s="638"/>
      <c r="J976" s="638"/>
      <c r="K976" s="638"/>
      <c r="L976" s="638"/>
      <c r="M976" s="638"/>
    </row>
    <row r="977" spans="1:13" ht="15" customHeight="1">
      <c r="A977" s="638"/>
      <c r="B977" s="638"/>
      <c r="C977" s="638"/>
      <c r="D977" s="638"/>
      <c r="E977" s="638"/>
      <c r="F977" s="638"/>
      <c r="G977" s="638"/>
      <c r="H977" s="638"/>
      <c r="I977" s="638"/>
      <c r="J977" s="638"/>
      <c r="K977" s="638"/>
      <c r="L977" s="638"/>
      <c r="M977" s="638"/>
    </row>
    <row r="978" spans="1:13" ht="15" customHeight="1">
      <c r="A978" s="638"/>
      <c r="B978" s="638"/>
      <c r="C978" s="638"/>
      <c r="D978" s="638"/>
      <c r="E978" s="638"/>
      <c r="F978" s="638"/>
      <c r="G978" s="638"/>
      <c r="H978" s="638"/>
      <c r="I978" s="638"/>
      <c r="J978" s="638"/>
      <c r="K978" s="638"/>
      <c r="L978" s="638"/>
      <c r="M978" s="638"/>
    </row>
    <row r="979" spans="1:13" ht="15" customHeight="1">
      <c r="A979" s="638"/>
      <c r="B979" s="638"/>
      <c r="C979" s="638"/>
      <c r="D979" s="638"/>
      <c r="E979" s="638"/>
      <c r="F979" s="638"/>
      <c r="G979" s="638"/>
      <c r="H979" s="638"/>
      <c r="I979" s="638"/>
      <c r="J979" s="638"/>
      <c r="K979" s="638"/>
      <c r="L979" s="638"/>
      <c r="M979" s="638"/>
    </row>
    <row r="980" spans="1:13" ht="15" customHeight="1">
      <c r="A980" s="638"/>
      <c r="B980" s="638"/>
      <c r="C980" s="638"/>
      <c r="D980" s="638"/>
      <c r="E980" s="638"/>
      <c r="F980" s="638"/>
      <c r="G980" s="638"/>
      <c r="H980" s="638"/>
      <c r="I980" s="638"/>
      <c r="J980" s="638"/>
      <c r="K980" s="638"/>
      <c r="L980" s="638"/>
      <c r="M980" s="638"/>
    </row>
    <row r="981" spans="1:13" ht="15" customHeight="1">
      <c r="A981" s="638"/>
      <c r="B981" s="638"/>
      <c r="C981" s="638"/>
      <c r="D981" s="638"/>
      <c r="E981" s="638"/>
      <c r="F981" s="638"/>
      <c r="G981" s="638"/>
      <c r="H981" s="638"/>
      <c r="I981" s="638"/>
      <c r="J981" s="638"/>
      <c r="K981" s="638"/>
      <c r="L981" s="638"/>
      <c r="M981" s="638"/>
    </row>
    <row r="982" spans="1:13" ht="15" customHeight="1">
      <c r="A982" s="638"/>
      <c r="B982" s="638"/>
      <c r="C982" s="638"/>
      <c r="D982" s="638"/>
      <c r="E982" s="638"/>
      <c r="F982" s="638"/>
      <c r="G982" s="638"/>
      <c r="H982" s="638"/>
      <c r="I982" s="638"/>
      <c r="J982" s="638"/>
      <c r="K982" s="638"/>
      <c r="L982" s="638"/>
      <c r="M982" s="638"/>
    </row>
    <row r="983" spans="1:13" ht="15" customHeight="1">
      <c r="A983" s="638"/>
      <c r="B983" s="638"/>
      <c r="C983" s="638"/>
      <c r="D983" s="638"/>
      <c r="E983" s="638"/>
      <c r="F983" s="638"/>
      <c r="G983" s="638"/>
      <c r="H983" s="638"/>
      <c r="I983" s="638"/>
      <c r="J983" s="638"/>
      <c r="K983" s="638"/>
      <c r="L983" s="638"/>
      <c r="M983" s="638"/>
    </row>
    <row r="984" spans="1:13" ht="15" customHeight="1">
      <c r="A984" s="638"/>
      <c r="B984" s="638"/>
      <c r="C984" s="638"/>
      <c r="D984" s="638"/>
      <c r="E984" s="638"/>
      <c r="F984" s="638"/>
      <c r="G984" s="638"/>
      <c r="H984" s="638"/>
      <c r="I984" s="638"/>
      <c r="J984" s="638"/>
      <c r="K984" s="638"/>
      <c r="L984" s="638"/>
      <c r="M984" s="638"/>
    </row>
    <row r="985" spans="1:13" ht="15" customHeight="1">
      <c r="A985" s="638"/>
      <c r="B985" s="638"/>
      <c r="C985" s="638"/>
      <c r="D985" s="638"/>
      <c r="E985" s="638"/>
      <c r="F985" s="638"/>
      <c r="G985" s="638"/>
      <c r="H985" s="638"/>
      <c r="I985" s="638"/>
      <c r="J985" s="638"/>
      <c r="K985" s="638"/>
      <c r="L985" s="638"/>
      <c r="M985" s="638"/>
    </row>
    <row r="986" spans="1:13" ht="15" customHeight="1">
      <c r="A986" s="638"/>
      <c r="B986" s="638"/>
      <c r="C986" s="638"/>
      <c r="D986" s="638"/>
      <c r="E986" s="638"/>
      <c r="F986" s="638"/>
      <c r="G986" s="638"/>
      <c r="H986" s="638"/>
      <c r="I986" s="638"/>
      <c r="J986" s="638"/>
      <c r="K986" s="638"/>
      <c r="L986" s="638"/>
      <c r="M986" s="638"/>
    </row>
    <row r="987" spans="1:13" ht="15" customHeight="1">
      <c r="A987" s="638"/>
      <c r="B987" s="638"/>
      <c r="C987" s="638"/>
      <c r="D987" s="638"/>
      <c r="E987" s="638"/>
      <c r="F987" s="638"/>
      <c r="G987" s="638"/>
      <c r="H987" s="638"/>
      <c r="I987" s="638"/>
      <c r="J987" s="638"/>
      <c r="K987" s="638"/>
      <c r="L987" s="638"/>
      <c r="M987" s="638"/>
    </row>
    <row r="988" spans="1:13" ht="15" customHeight="1">
      <c r="A988" s="638"/>
      <c r="B988" s="638"/>
      <c r="C988" s="638"/>
      <c r="D988" s="638"/>
      <c r="E988" s="638"/>
      <c r="F988" s="638"/>
      <c r="G988" s="638"/>
      <c r="H988" s="638"/>
      <c r="I988" s="638"/>
      <c r="J988" s="638"/>
      <c r="K988" s="638"/>
      <c r="L988" s="638"/>
      <c r="M988" s="638"/>
    </row>
    <row r="989" spans="1:13" ht="15" customHeight="1">
      <c r="A989" s="638"/>
      <c r="B989" s="638"/>
      <c r="C989" s="638"/>
      <c r="D989" s="638"/>
      <c r="E989" s="638"/>
      <c r="F989" s="638"/>
      <c r="G989" s="638"/>
      <c r="H989" s="638"/>
      <c r="I989" s="638"/>
      <c r="J989" s="638"/>
      <c r="K989" s="638"/>
      <c r="L989" s="638"/>
      <c r="M989" s="638"/>
    </row>
    <row r="990" spans="1:13" ht="15" customHeight="1">
      <c r="A990" s="638"/>
      <c r="B990" s="638"/>
      <c r="C990" s="638"/>
      <c r="D990" s="638"/>
      <c r="E990" s="638"/>
      <c r="F990" s="638"/>
      <c r="G990" s="638"/>
      <c r="H990" s="638"/>
      <c r="I990" s="638"/>
      <c r="J990" s="638"/>
      <c r="K990" s="638"/>
      <c r="L990" s="638"/>
      <c r="M990" s="638"/>
    </row>
    <row r="991" spans="1:13" ht="15" customHeight="1">
      <c r="A991" s="638"/>
      <c r="B991" s="638"/>
      <c r="C991" s="638"/>
      <c r="D991" s="638"/>
      <c r="E991" s="638"/>
      <c r="F991" s="638"/>
      <c r="G991" s="638"/>
      <c r="H991" s="638"/>
      <c r="I991" s="638"/>
      <c r="J991" s="638"/>
      <c r="K991" s="638"/>
      <c r="L991" s="638"/>
      <c r="M991" s="638"/>
    </row>
    <row r="992" spans="1:13" ht="15" customHeight="1">
      <c r="A992" s="638"/>
      <c r="B992" s="638"/>
      <c r="C992" s="638"/>
      <c r="D992" s="638"/>
      <c r="E992" s="638"/>
      <c r="F992" s="638"/>
      <c r="G992" s="638"/>
      <c r="H992" s="638"/>
      <c r="I992" s="638"/>
      <c r="J992" s="638"/>
      <c r="K992" s="638"/>
      <c r="L992" s="638"/>
      <c r="M992" s="638"/>
    </row>
    <row r="993" spans="1:13" ht="15" customHeight="1">
      <c r="A993" s="638"/>
      <c r="B993" s="638"/>
      <c r="C993" s="638"/>
      <c r="D993" s="638"/>
      <c r="E993" s="638"/>
      <c r="F993" s="638"/>
      <c r="G993" s="638"/>
      <c r="H993" s="638"/>
      <c r="I993" s="638"/>
      <c r="J993" s="638"/>
      <c r="K993" s="638"/>
      <c r="L993" s="638"/>
      <c r="M993" s="638"/>
    </row>
    <row r="994" spans="1:13" ht="15" customHeight="1">
      <c r="A994" s="638"/>
      <c r="B994" s="638"/>
      <c r="C994" s="638"/>
      <c r="D994" s="638"/>
      <c r="E994" s="638"/>
      <c r="F994" s="638"/>
      <c r="G994" s="638"/>
      <c r="H994" s="638"/>
      <c r="I994" s="638"/>
      <c r="J994" s="638"/>
      <c r="K994" s="638"/>
      <c r="L994" s="638"/>
      <c r="M994" s="638"/>
    </row>
    <row r="995" spans="1:13" ht="15" customHeight="1">
      <c r="A995" s="638"/>
      <c r="B995" s="638"/>
      <c r="C995" s="638"/>
      <c r="D995" s="638"/>
      <c r="E995" s="638"/>
      <c r="F995" s="638"/>
      <c r="G995" s="638"/>
      <c r="H995" s="638"/>
      <c r="I995" s="638"/>
      <c r="J995" s="638"/>
      <c r="K995" s="638"/>
      <c r="L995" s="638"/>
      <c r="M995" s="638"/>
    </row>
    <row r="996" spans="1:13" ht="15" customHeight="1">
      <c r="A996" s="638"/>
      <c r="B996" s="638"/>
      <c r="C996" s="638"/>
      <c r="D996" s="638"/>
      <c r="E996" s="638"/>
      <c r="F996" s="638"/>
      <c r="G996" s="638"/>
      <c r="H996" s="638"/>
      <c r="I996" s="638"/>
      <c r="J996" s="638"/>
      <c r="K996" s="638"/>
      <c r="L996" s="638"/>
      <c r="M996" s="638"/>
    </row>
    <row r="997" spans="1:13" ht="15" customHeight="1">
      <c r="A997" s="638"/>
      <c r="B997" s="638"/>
      <c r="C997" s="638"/>
      <c r="D997" s="638"/>
      <c r="E997" s="638"/>
      <c r="F997" s="638"/>
      <c r="G997" s="638"/>
      <c r="H997" s="638"/>
      <c r="I997" s="638"/>
      <c r="J997" s="638"/>
      <c r="K997" s="638"/>
      <c r="L997" s="638"/>
      <c r="M997" s="638"/>
    </row>
    <row r="998" spans="1:13" ht="15" customHeight="1">
      <c r="A998" s="638"/>
      <c r="B998" s="638"/>
      <c r="C998" s="638"/>
      <c r="D998" s="638"/>
      <c r="E998" s="638"/>
      <c r="F998" s="638"/>
      <c r="G998" s="638"/>
      <c r="H998" s="638"/>
      <c r="I998" s="638"/>
      <c r="J998" s="638"/>
      <c r="K998" s="638"/>
      <c r="L998" s="638"/>
      <c r="M998" s="638"/>
    </row>
    <row r="999" spans="1:13" ht="15" customHeight="1">
      <c r="A999" s="638"/>
      <c r="B999" s="638"/>
      <c r="C999" s="638"/>
      <c r="D999" s="638"/>
      <c r="E999" s="638"/>
      <c r="F999" s="638"/>
      <c r="G999" s="638"/>
      <c r="H999" s="638"/>
      <c r="I999" s="638"/>
      <c r="J999" s="638"/>
      <c r="K999" s="638"/>
      <c r="L999" s="638"/>
      <c r="M999" s="638"/>
    </row>
    <row r="1000" spans="1:13" ht="15" customHeight="1">
      <c r="A1000" s="638"/>
      <c r="B1000" s="638"/>
      <c r="C1000" s="638"/>
      <c r="D1000" s="638"/>
      <c r="E1000" s="638"/>
      <c r="F1000" s="638"/>
      <c r="G1000" s="638"/>
      <c r="H1000" s="638"/>
      <c r="I1000" s="638"/>
      <c r="J1000" s="638"/>
      <c r="K1000" s="638"/>
      <c r="L1000" s="638"/>
      <c r="M1000" s="638"/>
    </row>
    <row r="1001" spans="1:13" ht="15" customHeight="1">
      <c r="A1001" s="638"/>
      <c r="B1001" s="638"/>
      <c r="C1001" s="638"/>
      <c r="D1001" s="638"/>
      <c r="E1001" s="638"/>
      <c r="F1001" s="638"/>
      <c r="G1001" s="638"/>
      <c r="H1001" s="638"/>
      <c r="I1001" s="638"/>
      <c r="J1001" s="638"/>
      <c r="K1001" s="638"/>
      <c r="L1001" s="638"/>
      <c r="M1001" s="638"/>
    </row>
    <row r="1002" spans="1:13" ht="15" customHeight="1">
      <c r="A1002" s="638"/>
      <c r="B1002" s="638"/>
      <c r="C1002" s="638"/>
      <c r="D1002" s="638"/>
      <c r="E1002" s="638"/>
      <c r="F1002" s="638"/>
      <c r="G1002" s="638"/>
      <c r="H1002" s="638"/>
      <c r="I1002" s="638"/>
      <c r="J1002" s="638"/>
      <c r="K1002" s="638"/>
      <c r="L1002" s="638"/>
      <c r="M1002" s="638"/>
    </row>
  </sheetData>
  <conditionalFormatting sqref="C3:E93">
    <cfRule type="containsBlanks" dxfId="501" priority="6">
      <formula>LEN(TRIM(C3))=0</formula>
    </cfRule>
  </conditionalFormatting>
  <conditionalFormatting sqref="C94:E99">
    <cfRule type="containsBlanks" dxfId="500" priority="14">
      <formula>LEN(TRIM(C94))=0</formula>
    </cfRule>
  </conditionalFormatting>
  <conditionalFormatting sqref="C100:E108">
    <cfRule type="containsBlanks" dxfId="499" priority="4">
      <formula>LEN(TRIM(C100))=0</formula>
    </cfRule>
  </conditionalFormatting>
  <conditionalFormatting sqref="C98:M98">
    <cfRule type="containsBlanks" dxfId="498" priority="13" stopIfTrue="1">
      <formula>LEN(TRIM(C98))=0</formula>
    </cfRule>
  </conditionalFormatting>
  <conditionalFormatting sqref="C110:M110">
    <cfRule type="containsBlanks" dxfId="497" priority="2">
      <formula>LEN(TRIM(C110))=0</formula>
    </cfRule>
  </conditionalFormatting>
  <conditionalFormatting sqref="F3:F108">
    <cfRule type="containsBlanks" dxfId="496" priority="15">
      <formula>LEN(TRIM(F3))=0</formula>
    </cfRule>
  </conditionalFormatting>
  <conditionalFormatting sqref="G3:M108">
    <cfRule type="containsBlanks" dxfId="495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H24" sqref="H24"/>
    </sheetView>
  </sheetViews>
  <sheetFormatPr baseColWidth="10" defaultColWidth="14.3984375" defaultRowHeight="15" customHeight="1"/>
  <cols>
    <col min="1" max="1" width="1.19921875" style="305" customWidth="1"/>
    <col min="2" max="2" width="20" style="305" customWidth="1"/>
    <col min="3" max="3" width="12" style="305" customWidth="1"/>
    <col min="4" max="4" width="11.33203125" style="305" customWidth="1"/>
    <col min="5" max="5" width="10.53125" style="305" bestFit="1" customWidth="1"/>
    <col min="6" max="6" width="11.265625" style="305" customWidth="1"/>
    <col min="7" max="7" width="10" style="305" customWidth="1"/>
    <col min="8" max="8" width="10.86328125" style="305" customWidth="1"/>
    <col min="9" max="9" width="14.6640625" style="305" customWidth="1"/>
    <col min="10" max="11" width="14.3984375" style="305" customWidth="1"/>
    <col min="12" max="16384" width="14.3984375" style="305"/>
  </cols>
  <sheetData>
    <row r="1" spans="1:10" ht="18.5" customHeight="1">
      <c r="A1" s="244" t="s">
        <v>567</v>
      </c>
      <c r="B1" s="285"/>
      <c r="C1" s="285"/>
      <c r="D1" s="285"/>
      <c r="E1" s="285"/>
      <c r="F1" s="285"/>
      <c r="G1" s="285"/>
      <c r="H1" s="285"/>
      <c r="I1" s="285"/>
    </row>
    <row r="2" spans="1:10" ht="11.25" customHeight="1">
      <c r="A2" s="294"/>
      <c r="B2" s="93"/>
      <c r="C2" s="895" t="s">
        <v>568</v>
      </c>
      <c r="D2" s="893" t="s">
        <v>569</v>
      </c>
      <c r="E2" s="894"/>
      <c r="F2" s="894"/>
      <c r="G2" s="893" t="s">
        <v>570</v>
      </c>
      <c r="H2" s="894"/>
      <c r="I2" s="894"/>
    </row>
    <row r="3" spans="1:10" ht="16.5" customHeight="1" thickBot="1">
      <c r="A3" s="294" t="s">
        <v>571</v>
      </c>
      <c r="B3" s="210"/>
      <c r="C3" s="882"/>
      <c r="D3" s="309" t="s">
        <v>572</v>
      </c>
      <c r="E3" s="309" t="s">
        <v>573</v>
      </c>
      <c r="F3" s="309" t="s">
        <v>574</v>
      </c>
      <c r="G3" s="309" t="s">
        <v>572</v>
      </c>
      <c r="H3" s="309" t="s">
        <v>573</v>
      </c>
      <c r="I3" s="309" t="s">
        <v>574</v>
      </c>
      <c r="J3" s="305" t="s">
        <v>2863</v>
      </c>
    </row>
    <row r="4" spans="1:10" s="87" customFormat="1" ht="15" customHeight="1">
      <c r="A4" s="2" t="s">
        <v>445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39"/>
      <c r="B5" s="637" t="s">
        <v>446</v>
      </c>
      <c r="C5" s="640">
        <f>+Population!F4</f>
        <v>0</v>
      </c>
      <c r="D5" s="640"/>
      <c r="E5" s="640"/>
      <c r="F5" s="640"/>
      <c r="G5" s="649" t="str">
        <f t="shared" si="0"/>
        <v/>
      </c>
      <c r="H5" s="649" t="str">
        <f t="shared" si="0"/>
        <v/>
      </c>
      <c r="I5" s="649" t="str">
        <f t="shared" si="0"/>
        <v/>
      </c>
      <c r="J5" s="305" t="b">
        <f t="shared" ref="J5:J68" si="1">IF(C5="","",C5=SUM(D5+E5+F5))</f>
        <v>1</v>
      </c>
    </row>
    <row r="6" spans="1:10" ht="15" customHeight="1">
      <c r="A6" s="639"/>
      <c r="B6" s="637" t="s">
        <v>447</v>
      </c>
      <c r="C6" s="641">
        <f>+Population!F5</f>
        <v>0</v>
      </c>
      <c r="D6" s="641">
        <v>277565</v>
      </c>
      <c r="E6" s="641">
        <v>44103</v>
      </c>
      <c r="F6" s="641">
        <v>27043</v>
      </c>
      <c r="G6" s="650" t="str">
        <f t="shared" si="0"/>
        <v/>
      </c>
      <c r="H6" s="650" t="str">
        <f t="shared" si="0"/>
        <v/>
      </c>
      <c r="I6" s="650" t="str">
        <f t="shared" si="0"/>
        <v/>
      </c>
      <c r="J6" s="305" t="b">
        <f t="shared" si="1"/>
        <v>0</v>
      </c>
    </row>
    <row r="7" spans="1:10" ht="15" customHeight="1">
      <c r="A7" s="639"/>
      <c r="B7" s="637" t="s">
        <v>448</v>
      </c>
      <c r="C7" s="641">
        <f>+Population!F6</f>
        <v>0</v>
      </c>
      <c r="D7" s="641">
        <v>282952</v>
      </c>
      <c r="E7" s="641">
        <v>111627</v>
      </c>
      <c r="F7" s="641">
        <v>59156</v>
      </c>
      <c r="G7" s="650" t="str">
        <f t="shared" si="0"/>
        <v/>
      </c>
      <c r="H7" s="650" t="str">
        <f t="shared" si="0"/>
        <v/>
      </c>
      <c r="I7" s="650" t="str">
        <f t="shared" si="0"/>
        <v/>
      </c>
      <c r="J7" s="305" t="b">
        <f t="shared" si="1"/>
        <v>0</v>
      </c>
    </row>
    <row r="8" spans="1:10" ht="15" customHeight="1">
      <c r="A8" s="639"/>
      <c r="B8" s="637" t="s">
        <v>449</v>
      </c>
      <c r="C8" s="641">
        <f>+Population!F7</f>
        <v>0</v>
      </c>
      <c r="D8" s="641">
        <v>269545</v>
      </c>
      <c r="E8" s="641">
        <v>64279</v>
      </c>
      <c r="F8" s="641">
        <v>66458</v>
      </c>
      <c r="G8" s="650" t="str">
        <f t="shared" si="0"/>
        <v/>
      </c>
      <c r="H8" s="650" t="str">
        <f t="shared" si="0"/>
        <v/>
      </c>
      <c r="I8" s="650" t="str">
        <f t="shared" si="0"/>
        <v/>
      </c>
      <c r="J8" s="305" t="b">
        <f t="shared" si="1"/>
        <v>0</v>
      </c>
    </row>
    <row r="9" spans="1:10" s="87" customFormat="1" ht="15" customHeight="1">
      <c r="A9" s="2" t="s">
        <v>450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39"/>
      <c r="B10" s="637" t="s">
        <v>451</v>
      </c>
      <c r="C10" s="641">
        <f>+Population!F9</f>
        <v>0</v>
      </c>
      <c r="D10" s="641"/>
      <c r="E10" s="641"/>
      <c r="F10" s="641"/>
      <c r="G10" s="650" t="str">
        <f t="shared" si="0"/>
        <v/>
      </c>
      <c r="H10" s="650" t="str">
        <f t="shared" si="0"/>
        <v/>
      </c>
      <c r="I10" s="650" t="str">
        <f t="shared" si="0"/>
        <v/>
      </c>
      <c r="J10" s="305" t="b">
        <f t="shared" si="1"/>
        <v>1</v>
      </c>
    </row>
    <row r="11" spans="1:10" ht="15" customHeight="1">
      <c r="A11" s="639"/>
      <c r="B11" s="637" t="s">
        <v>452</v>
      </c>
      <c r="C11" s="641">
        <f>+Population!F10</f>
        <v>0</v>
      </c>
      <c r="D11" s="641">
        <v>33087</v>
      </c>
      <c r="E11" s="641">
        <v>45937</v>
      </c>
      <c r="F11" s="641">
        <v>37247</v>
      </c>
      <c r="G11" s="650" t="str">
        <f t="shared" si="0"/>
        <v/>
      </c>
      <c r="H11" s="650" t="str">
        <f t="shared" si="0"/>
        <v/>
      </c>
      <c r="I11" s="650" t="str">
        <f t="shared" si="0"/>
        <v/>
      </c>
      <c r="J11" s="305" t="b">
        <f t="shared" si="1"/>
        <v>0</v>
      </c>
    </row>
    <row r="12" spans="1:10" ht="15" customHeight="1">
      <c r="A12" s="639"/>
      <c r="B12" s="637" t="s">
        <v>453</v>
      </c>
      <c r="C12" s="641">
        <f>+Population!F11</f>
        <v>0</v>
      </c>
      <c r="D12" s="641">
        <v>178091</v>
      </c>
      <c r="E12" s="641">
        <v>109836</v>
      </c>
      <c r="F12" s="641">
        <v>23353</v>
      </c>
      <c r="G12" s="650" t="str">
        <f t="shared" si="0"/>
        <v/>
      </c>
      <c r="H12" s="650" t="str">
        <f t="shared" si="0"/>
        <v/>
      </c>
      <c r="I12" s="650" t="str">
        <f t="shared" si="0"/>
        <v/>
      </c>
      <c r="J12" s="305" t="b">
        <f t="shared" si="1"/>
        <v>0</v>
      </c>
    </row>
    <row r="13" spans="1:10" ht="15" customHeight="1">
      <c r="A13" s="639"/>
      <c r="B13" s="637" t="s">
        <v>454</v>
      </c>
      <c r="C13" s="641">
        <f>+Population!F12</f>
        <v>0</v>
      </c>
      <c r="D13" s="641">
        <v>72678</v>
      </c>
      <c r="E13" s="641">
        <v>76534</v>
      </c>
      <c r="F13" s="641">
        <v>33978</v>
      </c>
      <c r="G13" s="650" t="str">
        <f t="shared" si="0"/>
        <v/>
      </c>
      <c r="H13" s="650" t="str">
        <f t="shared" si="0"/>
        <v/>
      </c>
      <c r="I13" s="650" t="str">
        <f t="shared" si="0"/>
        <v/>
      </c>
      <c r="J13" s="305" t="b">
        <f t="shared" si="1"/>
        <v>0</v>
      </c>
    </row>
    <row r="14" spans="1:10" ht="15" customHeight="1">
      <c r="A14" s="639"/>
      <c r="B14" s="637" t="s">
        <v>455</v>
      </c>
      <c r="C14" s="641">
        <f>+Population!F13</f>
        <v>0</v>
      </c>
      <c r="D14" s="641">
        <v>115171</v>
      </c>
      <c r="E14" s="641">
        <v>81651</v>
      </c>
      <c r="F14" s="641">
        <v>83313</v>
      </c>
      <c r="G14" s="650" t="str">
        <f t="shared" si="0"/>
        <v/>
      </c>
      <c r="H14" s="650" t="str">
        <f t="shared" si="0"/>
        <v/>
      </c>
      <c r="I14" s="650" t="str">
        <f t="shared" si="0"/>
        <v/>
      </c>
      <c r="J14" s="305" t="b">
        <f t="shared" si="1"/>
        <v>0</v>
      </c>
    </row>
    <row r="15" spans="1:10" ht="15" customHeight="1">
      <c r="A15" s="639"/>
      <c r="B15" s="637" t="s">
        <v>456</v>
      </c>
      <c r="C15" s="641">
        <f>+Population!F14</f>
        <v>0</v>
      </c>
      <c r="D15" s="641">
        <v>56125</v>
      </c>
      <c r="E15" s="641">
        <v>44856</v>
      </c>
      <c r="F15" s="641">
        <v>37013</v>
      </c>
      <c r="G15" s="650" t="str">
        <f t="shared" si="0"/>
        <v/>
      </c>
      <c r="H15" s="650" t="str">
        <f t="shared" si="0"/>
        <v/>
      </c>
      <c r="I15" s="650" t="str">
        <f t="shared" si="0"/>
        <v/>
      </c>
      <c r="J15" s="305" t="b">
        <f t="shared" si="1"/>
        <v>0</v>
      </c>
    </row>
    <row r="16" spans="1:10" s="87" customFormat="1" ht="15" customHeight="1">
      <c r="A16" s="2" t="s">
        <v>457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37"/>
      <c r="B17" s="637" t="s">
        <v>458</v>
      </c>
      <c r="C17" s="641"/>
      <c r="D17" s="641"/>
      <c r="E17" s="641"/>
      <c r="F17" s="641"/>
      <c r="G17" s="650" t="str">
        <f t="shared" si="0"/>
        <v/>
      </c>
      <c r="H17" s="650" t="str">
        <f t="shared" si="0"/>
        <v/>
      </c>
      <c r="I17" s="650" t="str">
        <f t="shared" si="0"/>
        <v/>
      </c>
      <c r="J17" s="305" t="str">
        <f t="shared" si="1"/>
        <v/>
      </c>
    </row>
    <row r="18" spans="1:10" ht="15" customHeight="1">
      <c r="A18" s="639"/>
      <c r="B18" s="637" t="s">
        <v>459</v>
      </c>
      <c r="C18" s="641">
        <f>+Population!F17</f>
        <v>0</v>
      </c>
      <c r="D18" s="641">
        <v>244281</v>
      </c>
      <c r="E18" s="641">
        <v>119176</v>
      </c>
      <c r="F18" s="641">
        <v>151355</v>
      </c>
      <c r="G18" s="650" t="str">
        <f t="shared" si="0"/>
        <v/>
      </c>
      <c r="H18" s="650" t="str">
        <f t="shared" si="0"/>
        <v/>
      </c>
      <c r="I18" s="650" t="str">
        <f t="shared" si="0"/>
        <v/>
      </c>
      <c r="J18" s="305" t="b">
        <f t="shared" si="1"/>
        <v>0</v>
      </c>
    </row>
    <row r="19" spans="1:10" ht="15" customHeight="1">
      <c r="A19" s="639"/>
      <c r="B19" s="637" t="s">
        <v>460</v>
      </c>
      <c r="C19" s="641">
        <f>+Population!F18</f>
        <v>0</v>
      </c>
      <c r="D19" s="641">
        <v>69497</v>
      </c>
      <c r="E19" s="641">
        <v>30943</v>
      </c>
      <c r="F19" s="641">
        <v>40432</v>
      </c>
      <c r="G19" s="650" t="str">
        <f t="shared" si="0"/>
        <v/>
      </c>
      <c r="H19" s="650" t="str">
        <f t="shared" si="0"/>
        <v/>
      </c>
      <c r="I19" s="650" t="str">
        <f t="shared" si="0"/>
        <v/>
      </c>
      <c r="J19" s="305" t="b">
        <f t="shared" si="1"/>
        <v>0</v>
      </c>
    </row>
    <row r="20" spans="1:10" s="87" customFormat="1" ht="15" customHeight="1">
      <c r="A20" s="2" t="s">
        <v>461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51" t="str">
        <f t="shared" si="0"/>
        <v/>
      </c>
      <c r="H20" s="651" t="str">
        <f t="shared" si="0"/>
        <v/>
      </c>
      <c r="I20" s="651" t="str">
        <f t="shared" si="0"/>
        <v/>
      </c>
      <c r="J20" s="87" t="b">
        <f t="shared" si="1"/>
        <v>0</v>
      </c>
    </row>
    <row r="21" spans="1:10" ht="15" customHeight="1">
      <c r="A21" s="637"/>
      <c r="B21" s="638" t="s">
        <v>462</v>
      </c>
      <c r="C21" s="640">
        <f>+Population!F20</f>
        <v>0</v>
      </c>
      <c r="D21" s="640"/>
      <c r="E21" s="640"/>
      <c r="F21" s="640"/>
      <c r="G21" s="649" t="str">
        <f t="shared" si="0"/>
        <v/>
      </c>
      <c r="H21" s="649" t="str">
        <f t="shared" si="0"/>
        <v/>
      </c>
      <c r="I21" s="649" t="str">
        <f t="shared" si="0"/>
        <v/>
      </c>
      <c r="J21" s="305" t="b">
        <f t="shared" si="1"/>
        <v>1</v>
      </c>
    </row>
    <row r="22" spans="1:10" ht="15" customHeight="1">
      <c r="A22" s="639"/>
      <c r="B22" s="637" t="s">
        <v>463</v>
      </c>
      <c r="C22" s="641">
        <f>+Population!F21</f>
        <v>0</v>
      </c>
      <c r="D22" s="641">
        <v>498264</v>
      </c>
      <c r="E22" s="641">
        <v>8725</v>
      </c>
      <c r="F22" s="641">
        <v>12752</v>
      </c>
      <c r="G22" s="650" t="str">
        <f t="shared" si="0"/>
        <v/>
      </c>
      <c r="H22" s="650" t="str">
        <f t="shared" si="0"/>
        <v/>
      </c>
      <c r="I22" s="650" t="str">
        <f t="shared" si="0"/>
        <v/>
      </c>
      <c r="J22" s="305" t="b">
        <f t="shared" si="1"/>
        <v>0</v>
      </c>
    </row>
    <row r="23" spans="1:10" ht="15" customHeight="1">
      <c r="A23" s="639"/>
      <c r="B23" s="637" t="s">
        <v>464</v>
      </c>
      <c r="C23" s="641">
        <f>+Population!F22</f>
        <v>0</v>
      </c>
      <c r="D23" s="641">
        <v>173216</v>
      </c>
      <c r="E23" s="641">
        <v>57112</v>
      </c>
      <c r="F23" s="641">
        <v>33802</v>
      </c>
      <c r="G23" s="650" t="str">
        <f t="shared" si="0"/>
        <v/>
      </c>
      <c r="H23" s="650" t="str">
        <f t="shared" si="0"/>
        <v/>
      </c>
      <c r="I23" s="650" t="str">
        <f t="shared" si="0"/>
        <v/>
      </c>
      <c r="J23" s="305" t="b">
        <f t="shared" si="1"/>
        <v>0</v>
      </c>
    </row>
    <row r="24" spans="1:10" ht="15" customHeight="1">
      <c r="A24" s="639"/>
      <c r="B24" s="637" t="s">
        <v>465</v>
      </c>
      <c r="C24" s="641">
        <f>+Population!F23</f>
        <v>0</v>
      </c>
      <c r="D24" s="641">
        <v>686566</v>
      </c>
      <c r="E24" s="641">
        <v>48477</v>
      </c>
      <c r="F24" s="641">
        <v>62270</v>
      </c>
      <c r="G24" s="650" t="str">
        <f t="shared" si="0"/>
        <v/>
      </c>
      <c r="H24" s="650" t="str">
        <f t="shared" si="0"/>
        <v/>
      </c>
      <c r="I24" s="650" t="str">
        <f t="shared" si="0"/>
        <v/>
      </c>
      <c r="J24" s="305" t="b">
        <f t="shared" si="1"/>
        <v>0</v>
      </c>
    </row>
    <row r="25" spans="1:10" ht="15" customHeight="1">
      <c r="A25" s="639"/>
      <c r="B25" s="637" t="s">
        <v>466</v>
      </c>
      <c r="C25" s="641">
        <f>+Population!F24</f>
        <v>0</v>
      </c>
      <c r="D25" s="641">
        <v>309732</v>
      </c>
      <c r="E25" s="641">
        <v>31939</v>
      </c>
      <c r="F25" s="641">
        <v>46872</v>
      </c>
      <c r="G25" s="650" t="str">
        <f t="shared" si="0"/>
        <v/>
      </c>
      <c r="H25" s="650" t="str">
        <f t="shared" si="0"/>
        <v/>
      </c>
      <c r="I25" s="650" t="str">
        <f t="shared" si="0"/>
        <v/>
      </c>
      <c r="J25" s="305" t="b">
        <f t="shared" si="1"/>
        <v>0</v>
      </c>
    </row>
    <row r="26" spans="1:10" ht="15" customHeight="1">
      <c r="A26" s="639"/>
      <c r="B26" s="637" t="s">
        <v>467</v>
      </c>
      <c r="C26" s="641">
        <f>+Population!F25</f>
        <v>0</v>
      </c>
      <c r="D26" s="641">
        <v>52074</v>
      </c>
      <c r="E26" s="641">
        <v>51079</v>
      </c>
      <c r="F26" s="641">
        <v>43288</v>
      </c>
      <c r="G26" s="650" t="str">
        <f t="shared" si="0"/>
        <v/>
      </c>
      <c r="H26" s="650" t="str">
        <f t="shared" si="0"/>
        <v/>
      </c>
      <c r="I26" s="650" t="str">
        <f t="shared" si="0"/>
        <v/>
      </c>
      <c r="J26" s="305" t="b">
        <f t="shared" si="1"/>
        <v>0</v>
      </c>
    </row>
    <row r="27" spans="1:10" ht="15" customHeight="1">
      <c r="A27" s="639"/>
      <c r="B27" s="637" t="s">
        <v>468</v>
      </c>
      <c r="C27" s="641">
        <f>+Population!F26</f>
        <v>0</v>
      </c>
      <c r="D27" s="641">
        <v>72144</v>
      </c>
      <c r="E27" s="641">
        <v>8547</v>
      </c>
      <c r="F27" s="641">
        <v>8343</v>
      </c>
      <c r="G27" s="650" t="str">
        <f t="shared" si="0"/>
        <v/>
      </c>
      <c r="H27" s="650" t="str">
        <f t="shared" si="0"/>
        <v/>
      </c>
      <c r="I27" s="650" t="str">
        <f t="shared" si="0"/>
        <v/>
      </c>
      <c r="J27" s="305" t="b">
        <f t="shared" si="1"/>
        <v>0</v>
      </c>
    </row>
    <row r="28" spans="1:10" ht="15" customHeight="1">
      <c r="A28" s="639"/>
      <c r="B28" s="637" t="s">
        <v>469</v>
      </c>
      <c r="C28" s="641">
        <f>+Population!F27</f>
        <v>0</v>
      </c>
      <c r="D28" s="641">
        <v>102157</v>
      </c>
      <c r="E28" s="641">
        <v>40779</v>
      </c>
      <c r="F28" s="641">
        <v>34725</v>
      </c>
      <c r="G28" s="650" t="str">
        <f t="shared" si="0"/>
        <v/>
      </c>
      <c r="H28" s="650" t="str">
        <f t="shared" si="0"/>
        <v/>
      </c>
      <c r="I28" s="650" t="str">
        <f t="shared" si="0"/>
        <v/>
      </c>
      <c r="J28" s="305" t="b">
        <f t="shared" si="1"/>
        <v>0</v>
      </c>
    </row>
    <row r="29" spans="1:10" ht="15" customHeight="1">
      <c r="A29" s="639"/>
      <c r="B29" s="637" t="s">
        <v>470</v>
      </c>
      <c r="C29" s="641">
        <f>+Population!F28</f>
        <v>0</v>
      </c>
      <c r="D29" s="641">
        <v>194957</v>
      </c>
      <c r="E29" s="641">
        <v>41624</v>
      </c>
      <c r="F29" s="641">
        <v>54934</v>
      </c>
      <c r="G29" s="650" t="str">
        <f t="shared" si="0"/>
        <v/>
      </c>
      <c r="H29" s="650" t="str">
        <f t="shared" si="0"/>
        <v/>
      </c>
      <c r="I29" s="650" t="str">
        <f t="shared" si="0"/>
        <v/>
      </c>
      <c r="J29" s="305" t="b">
        <f t="shared" si="1"/>
        <v>0</v>
      </c>
    </row>
    <row r="30" spans="1:10" s="87" customFormat="1" ht="15" customHeight="1">
      <c r="A30" s="2" t="s">
        <v>471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37"/>
      <c r="B31" s="637" t="s">
        <v>472</v>
      </c>
      <c r="C31" s="640">
        <f>+Population!F30</f>
        <v>0</v>
      </c>
      <c r="D31" s="640"/>
      <c r="E31" s="640"/>
      <c r="F31" s="640"/>
      <c r="G31" s="649" t="str">
        <f t="shared" si="0"/>
        <v/>
      </c>
      <c r="H31" s="649" t="str">
        <f t="shared" si="0"/>
        <v/>
      </c>
      <c r="I31" s="649" t="str">
        <f t="shared" si="0"/>
        <v/>
      </c>
      <c r="J31" s="305" t="b">
        <f t="shared" si="1"/>
        <v>1</v>
      </c>
    </row>
    <row r="32" spans="1:10" ht="15" customHeight="1">
      <c r="A32" s="637"/>
      <c r="B32" s="637" t="s">
        <v>473</v>
      </c>
      <c r="C32" s="641">
        <f>+Population!F31</f>
        <v>0</v>
      </c>
      <c r="D32" s="641"/>
      <c r="E32" s="641"/>
      <c r="F32" s="641"/>
      <c r="G32" s="650" t="str">
        <f t="shared" si="0"/>
        <v/>
      </c>
      <c r="H32" s="650" t="str">
        <f t="shared" si="0"/>
        <v/>
      </c>
      <c r="I32" s="650" t="str">
        <f t="shared" si="0"/>
        <v/>
      </c>
      <c r="J32" s="305" t="b">
        <f t="shared" si="1"/>
        <v>1</v>
      </c>
    </row>
    <row r="33" spans="1:10" ht="15" customHeight="1">
      <c r="A33" s="637"/>
      <c r="B33" s="637" t="s">
        <v>474</v>
      </c>
      <c r="C33" s="641">
        <f>+Population!F32</f>
        <v>0</v>
      </c>
      <c r="D33" s="641"/>
      <c r="E33" s="641"/>
      <c r="F33" s="641"/>
      <c r="G33" s="650" t="str">
        <f t="shared" si="0"/>
        <v/>
      </c>
      <c r="H33" s="650" t="str">
        <f t="shared" si="0"/>
        <v/>
      </c>
      <c r="I33" s="650" t="str">
        <f t="shared" si="0"/>
        <v/>
      </c>
      <c r="J33" s="305" t="b">
        <f t="shared" si="1"/>
        <v>1</v>
      </c>
    </row>
    <row r="34" spans="1:10" ht="15" customHeight="1">
      <c r="A34" s="637"/>
      <c r="B34" s="637" t="s">
        <v>475</v>
      </c>
      <c r="C34" s="641">
        <f>+Population!F33</f>
        <v>0</v>
      </c>
      <c r="D34" s="641"/>
      <c r="E34" s="641"/>
      <c r="F34" s="641"/>
      <c r="G34" s="650" t="str">
        <f t="shared" si="0"/>
        <v/>
      </c>
      <c r="H34" s="650" t="str">
        <f t="shared" si="0"/>
        <v/>
      </c>
      <c r="I34" s="650" t="str">
        <f t="shared" si="0"/>
        <v/>
      </c>
      <c r="J34" s="305" t="b">
        <f t="shared" si="1"/>
        <v>1</v>
      </c>
    </row>
    <row r="35" spans="1:10" ht="15" customHeight="1">
      <c r="A35" s="637"/>
      <c r="B35" s="637" t="s">
        <v>476</v>
      </c>
      <c r="C35" s="641">
        <f>+Population!F34</f>
        <v>0</v>
      </c>
      <c r="D35" s="641"/>
      <c r="E35" s="641"/>
      <c r="F35" s="641"/>
      <c r="G35" s="650" t="str">
        <f t="shared" si="0"/>
        <v/>
      </c>
      <c r="H35" s="650" t="str">
        <f t="shared" si="0"/>
        <v/>
      </c>
      <c r="I35" s="650" t="str">
        <f t="shared" si="0"/>
        <v/>
      </c>
      <c r="J35" s="305" t="b">
        <f t="shared" si="1"/>
        <v>1</v>
      </c>
    </row>
    <row r="36" spans="1:10" ht="15" customHeight="1">
      <c r="A36" s="637"/>
      <c r="B36" s="637" t="s">
        <v>477</v>
      </c>
      <c r="C36" s="641">
        <f>+Population!F35</f>
        <v>0</v>
      </c>
      <c r="D36" s="641"/>
      <c r="E36" s="641"/>
      <c r="F36" s="641"/>
      <c r="G36" s="650" t="str">
        <f t="shared" si="0"/>
        <v/>
      </c>
      <c r="H36" s="650" t="str">
        <f t="shared" si="0"/>
        <v/>
      </c>
      <c r="I36" s="650" t="str">
        <f t="shared" si="0"/>
        <v/>
      </c>
      <c r="J36" s="305" t="b">
        <f t="shared" si="1"/>
        <v>1</v>
      </c>
    </row>
    <row r="37" spans="1:10" ht="15" customHeight="1">
      <c r="A37" s="637"/>
      <c r="B37" s="637" t="s">
        <v>478</v>
      </c>
      <c r="C37" s="641">
        <f>+Population!F36</f>
        <v>0</v>
      </c>
      <c r="D37" s="641"/>
      <c r="E37" s="641"/>
      <c r="F37" s="641"/>
      <c r="G37" s="650" t="str">
        <f t="shared" si="0"/>
        <v/>
      </c>
      <c r="H37" s="650" t="str">
        <f t="shared" si="0"/>
        <v/>
      </c>
      <c r="I37" s="650" t="str">
        <f t="shared" si="0"/>
        <v/>
      </c>
      <c r="J37" s="305" t="b">
        <f t="shared" si="1"/>
        <v>1</v>
      </c>
    </row>
    <row r="38" spans="1:10" ht="15" customHeight="1">
      <c r="A38" s="639"/>
      <c r="B38" s="637" t="s">
        <v>479</v>
      </c>
      <c r="C38" s="641">
        <f>+Population!F37</f>
        <v>0</v>
      </c>
      <c r="D38" s="641">
        <v>184704</v>
      </c>
      <c r="E38" s="641">
        <v>0</v>
      </c>
      <c r="F38" s="641">
        <v>0</v>
      </c>
      <c r="G38" s="650" t="str">
        <f t="shared" si="0"/>
        <v/>
      </c>
      <c r="H38" s="650" t="str">
        <f t="shared" si="0"/>
        <v/>
      </c>
      <c r="I38" s="650" t="str">
        <f t="shared" si="0"/>
        <v/>
      </c>
      <c r="J38" s="305" t="b">
        <f t="shared" si="1"/>
        <v>0</v>
      </c>
    </row>
    <row r="39" spans="1:10" ht="15" customHeight="1">
      <c r="A39" s="639"/>
      <c r="B39" s="637" t="s">
        <v>480</v>
      </c>
      <c r="C39" s="641">
        <f>+Population!F38</f>
        <v>0</v>
      </c>
      <c r="D39" s="641">
        <v>1129454</v>
      </c>
      <c r="E39" s="641">
        <v>29109</v>
      </c>
      <c r="F39" s="641">
        <v>5823</v>
      </c>
      <c r="G39" s="650" t="str">
        <f t="shared" si="0"/>
        <v/>
      </c>
      <c r="H39" s="650" t="str">
        <f t="shared" si="0"/>
        <v/>
      </c>
      <c r="I39" s="650" t="str">
        <f t="shared" si="0"/>
        <v/>
      </c>
      <c r="J39" s="305" t="b">
        <f t="shared" si="1"/>
        <v>0</v>
      </c>
    </row>
    <row r="40" spans="1:10" ht="15" customHeight="1">
      <c r="A40" s="639"/>
      <c r="B40" s="637" t="s">
        <v>481</v>
      </c>
      <c r="C40" s="641">
        <f>+Population!F39</f>
        <v>0</v>
      </c>
      <c r="D40" s="641">
        <v>1194422</v>
      </c>
      <c r="E40" s="641">
        <v>72976</v>
      </c>
      <c r="F40" s="641">
        <v>8951</v>
      </c>
      <c r="G40" s="650" t="str">
        <f t="shared" si="0"/>
        <v/>
      </c>
      <c r="H40" s="650" t="str">
        <f t="shared" si="0"/>
        <v/>
      </c>
      <c r="I40" s="650" t="str">
        <f t="shared" si="0"/>
        <v/>
      </c>
      <c r="J40" s="305" t="b">
        <f t="shared" si="1"/>
        <v>0</v>
      </c>
    </row>
    <row r="41" spans="1:10" ht="15" customHeight="1">
      <c r="A41" s="639"/>
      <c r="B41" s="637" t="s">
        <v>482</v>
      </c>
      <c r="C41" s="641">
        <f>+Population!F40</f>
        <v>0</v>
      </c>
      <c r="D41" s="641">
        <v>384822</v>
      </c>
      <c r="E41" s="641">
        <v>0</v>
      </c>
      <c r="F41" s="641">
        <v>0</v>
      </c>
      <c r="G41" s="650" t="str">
        <f t="shared" si="0"/>
        <v/>
      </c>
      <c r="H41" s="650" t="str">
        <f t="shared" si="0"/>
        <v/>
      </c>
      <c r="I41" s="650" t="str">
        <f t="shared" si="0"/>
        <v/>
      </c>
      <c r="J41" s="305" t="b">
        <f t="shared" si="1"/>
        <v>0</v>
      </c>
    </row>
    <row r="42" spans="1:10" ht="15" customHeight="1">
      <c r="A42" s="639"/>
      <c r="B42" s="637" t="s">
        <v>483</v>
      </c>
      <c r="C42" s="641">
        <f>+Population!F41</f>
        <v>0</v>
      </c>
      <c r="D42" s="641">
        <v>707533</v>
      </c>
      <c r="E42" s="641">
        <v>5346</v>
      </c>
      <c r="F42" s="641">
        <v>0</v>
      </c>
      <c r="G42" s="650" t="str">
        <f t="shared" si="0"/>
        <v/>
      </c>
      <c r="H42" s="650" t="str">
        <f t="shared" si="0"/>
        <v/>
      </c>
      <c r="I42" s="650" t="str">
        <f t="shared" si="0"/>
        <v/>
      </c>
      <c r="J42" s="305" t="b">
        <f t="shared" si="1"/>
        <v>0</v>
      </c>
    </row>
    <row r="43" spans="1:10" s="87" customFormat="1" ht="15" customHeight="1">
      <c r="A43" s="2" t="s">
        <v>484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37"/>
      <c r="B44" s="637" t="s">
        <v>485</v>
      </c>
      <c r="C44" s="641">
        <f>+Population!F43</f>
        <v>0</v>
      </c>
      <c r="D44" s="641"/>
      <c r="E44" s="641"/>
      <c r="F44" s="641"/>
      <c r="G44" s="650" t="str">
        <f t="shared" si="0"/>
        <v/>
      </c>
      <c r="H44" s="650" t="str">
        <f t="shared" si="0"/>
        <v/>
      </c>
      <c r="I44" s="650" t="str">
        <f t="shared" si="0"/>
        <v/>
      </c>
      <c r="J44" s="305" t="b">
        <f t="shared" si="1"/>
        <v>1</v>
      </c>
    </row>
    <row r="45" spans="1:10" ht="15" customHeight="1">
      <c r="A45" s="639"/>
      <c r="B45" s="637" t="s">
        <v>486</v>
      </c>
      <c r="C45" s="641">
        <f>+Population!F44</f>
        <v>0</v>
      </c>
      <c r="D45" s="641">
        <v>77118.883148175097</v>
      </c>
      <c r="E45" s="641">
        <v>66990.898494267298</v>
      </c>
      <c r="F45" s="641">
        <v>83759.218357557693</v>
      </c>
      <c r="G45" s="650" t="str">
        <f t="shared" si="0"/>
        <v/>
      </c>
      <c r="H45" s="650" t="str">
        <f t="shared" si="0"/>
        <v/>
      </c>
      <c r="I45" s="650" t="str">
        <f t="shared" si="0"/>
        <v/>
      </c>
      <c r="J45" s="305" t="b">
        <f t="shared" si="1"/>
        <v>0</v>
      </c>
    </row>
    <row r="46" spans="1:10" ht="15" customHeight="1">
      <c r="A46" s="639"/>
      <c r="B46" s="637" t="s">
        <v>487</v>
      </c>
      <c r="C46" s="641">
        <f>+Population!F45</f>
        <v>0</v>
      </c>
      <c r="D46" s="641">
        <v>165869</v>
      </c>
      <c r="E46" s="641">
        <v>68858</v>
      </c>
      <c r="F46" s="641">
        <v>39781</v>
      </c>
      <c r="G46" s="650" t="str">
        <f t="shared" si="0"/>
        <v/>
      </c>
      <c r="H46" s="650" t="str">
        <f t="shared" si="0"/>
        <v/>
      </c>
      <c r="I46" s="650" t="str">
        <f t="shared" si="0"/>
        <v/>
      </c>
      <c r="J46" s="305" t="b">
        <f t="shared" si="1"/>
        <v>0</v>
      </c>
    </row>
    <row r="47" spans="1:10" ht="15" customHeight="1">
      <c r="A47" s="639"/>
      <c r="B47" s="637" t="s">
        <v>488</v>
      </c>
      <c r="C47" s="641">
        <f>+Population!F46</f>
        <v>0</v>
      </c>
      <c r="D47" s="641">
        <v>137229</v>
      </c>
      <c r="E47" s="641">
        <v>71468</v>
      </c>
      <c r="F47" s="641">
        <v>46130</v>
      </c>
      <c r="G47" s="650" t="str">
        <f t="shared" si="0"/>
        <v/>
      </c>
      <c r="H47" s="650" t="str">
        <f t="shared" si="0"/>
        <v/>
      </c>
      <c r="I47" s="650" t="str">
        <f t="shared" si="0"/>
        <v/>
      </c>
      <c r="J47" s="305" t="b">
        <f t="shared" si="1"/>
        <v>0</v>
      </c>
    </row>
    <row r="48" spans="1:10" ht="15" customHeight="1">
      <c r="A48" s="639"/>
      <c r="B48" s="637" t="s">
        <v>489</v>
      </c>
      <c r="C48" s="641">
        <f>+Population!F47</f>
        <v>0</v>
      </c>
      <c r="D48" s="641">
        <v>316341</v>
      </c>
      <c r="E48" s="641">
        <v>163613</v>
      </c>
      <c r="F48" s="641">
        <v>86946</v>
      </c>
      <c r="G48" s="650" t="str">
        <f t="shared" si="0"/>
        <v/>
      </c>
      <c r="H48" s="650" t="str">
        <f t="shared" si="0"/>
        <v/>
      </c>
      <c r="I48" s="650" t="str">
        <f t="shared" si="0"/>
        <v/>
      </c>
      <c r="J48" s="305" t="b">
        <f t="shared" si="1"/>
        <v>0</v>
      </c>
    </row>
    <row r="49" spans="1:10" ht="15" customHeight="1">
      <c r="A49" s="639"/>
      <c r="B49" s="637" t="s">
        <v>490</v>
      </c>
      <c r="C49" s="641">
        <f>+Population!F48</f>
        <v>0</v>
      </c>
      <c r="D49" s="641">
        <v>359738</v>
      </c>
      <c r="E49" s="641">
        <v>163610</v>
      </c>
      <c r="F49" s="641">
        <v>59626</v>
      </c>
      <c r="G49" s="650" t="str">
        <f t="shared" si="0"/>
        <v/>
      </c>
      <c r="H49" s="650" t="str">
        <f t="shared" si="0"/>
        <v/>
      </c>
      <c r="I49" s="650" t="str">
        <f t="shared" si="0"/>
        <v/>
      </c>
      <c r="J49" s="305" t="b">
        <f t="shared" si="1"/>
        <v>0</v>
      </c>
    </row>
    <row r="50" spans="1:10" ht="15" customHeight="1">
      <c r="A50" s="639"/>
      <c r="B50" s="637" t="s">
        <v>491</v>
      </c>
      <c r="C50" s="641">
        <f>+Population!F49</f>
        <v>0</v>
      </c>
      <c r="D50" s="641">
        <v>189888</v>
      </c>
      <c r="E50" s="641">
        <v>52052</v>
      </c>
      <c r="F50" s="641">
        <v>99851</v>
      </c>
      <c r="G50" s="650" t="str">
        <f t="shared" si="0"/>
        <v/>
      </c>
      <c r="H50" s="650" t="str">
        <f t="shared" si="0"/>
        <v/>
      </c>
      <c r="I50" s="650" t="str">
        <f t="shared" si="0"/>
        <v/>
      </c>
      <c r="J50" s="305" t="b">
        <f t="shared" si="1"/>
        <v>0</v>
      </c>
    </row>
    <row r="51" spans="1:10" s="87" customFormat="1" ht="15" customHeight="1">
      <c r="A51" s="2" t="s">
        <v>492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37"/>
      <c r="B52" s="637" t="s">
        <v>493</v>
      </c>
      <c r="C52" s="641">
        <f>+Population!F51</f>
        <v>0</v>
      </c>
      <c r="D52" s="641"/>
      <c r="E52" s="641"/>
      <c r="F52" s="641"/>
      <c r="G52" s="650" t="str">
        <f t="shared" si="0"/>
        <v/>
      </c>
      <c r="H52" s="650" t="str">
        <f t="shared" si="0"/>
        <v/>
      </c>
      <c r="I52" s="650" t="str">
        <f t="shared" si="0"/>
        <v/>
      </c>
      <c r="J52" s="305" t="b">
        <f t="shared" si="1"/>
        <v>1</v>
      </c>
    </row>
    <row r="53" spans="1:10" ht="15" customHeight="1">
      <c r="A53" s="639"/>
      <c r="B53" s="637" t="s">
        <v>494</v>
      </c>
      <c r="C53" s="641">
        <f>+Population!F52</f>
        <v>0</v>
      </c>
      <c r="D53" s="641">
        <v>201706</v>
      </c>
      <c r="E53" s="641">
        <v>85587</v>
      </c>
      <c r="F53" s="641">
        <v>192959</v>
      </c>
      <c r="G53" s="650" t="str">
        <f t="shared" si="0"/>
        <v/>
      </c>
      <c r="H53" s="650" t="str">
        <f t="shared" si="0"/>
        <v/>
      </c>
      <c r="I53" s="650" t="str">
        <f t="shared" si="0"/>
        <v/>
      </c>
      <c r="J53" s="305" t="b">
        <f t="shared" si="1"/>
        <v>0</v>
      </c>
    </row>
    <row r="54" spans="1:10" ht="15" customHeight="1">
      <c r="A54" s="639"/>
      <c r="B54" s="637" t="s">
        <v>495</v>
      </c>
      <c r="C54" s="641">
        <f>+Population!F53</f>
        <v>0</v>
      </c>
      <c r="D54" s="641">
        <v>56524.457240068703</v>
      </c>
      <c r="E54" s="641">
        <v>14270.821223639001</v>
      </c>
      <c r="F54" s="641">
        <v>94043.721536292302</v>
      </c>
      <c r="G54" s="650" t="str">
        <f t="shared" si="0"/>
        <v/>
      </c>
      <c r="H54" s="650" t="str">
        <f t="shared" si="0"/>
        <v/>
      </c>
      <c r="I54" s="650" t="str">
        <f t="shared" si="0"/>
        <v/>
      </c>
      <c r="J54" s="305" t="b">
        <f t="shared" si="1"/>
        <v>0</v>
      </c>
    </row>
    <row r="55" spans="1:10" ht="15" customHeight="1">
      <c r="A55" s="639"/>
      <c r="B55" s="637" t="s">
        <v>496</v>
      </c>
      <c r="C55" s="641">
        <f>+Population!F54</f>
        <v>0</v>
      </c>
      <c r="D55" s="641">
        <v>82852.818845531001</v>
      </c>
      <c r="E55" s="641">
        <v>35957.632009641296</v>
      </c>
      <c r="F55" s="641">
        <v>70671.549144827906</v>
      </c>
      <c r="G55" s="650" t="str">
        <f t="shared" si="0"/>
        <v/>
      </c>
      <c r="H55" s="650" t="str">
        <f t="shared" si="0"/>
        <v/>
      </c>
      <c r="I55" s="650" t="str">
        <f t="shared" si="0"/>
        <v/>
      </c>
      <c r="J55" s="305" t="b">
        <f t="shared" si="1"/>
        <v>0</v>
      </c>
    </row>
    <row r="56" spans="1:10" s="87" customFormat="1" ht="15" customHeight="1">
      <c r="A56" s="2" t="s">
        <v>497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51" t="str">
        <f t="shared" si="0"/>
        <v/>
      </c>
      <c r="H56" s="651" t="str">
        <f t="shared" si="0"/>
        <v/>
      </c>
      <c r="I56" s="651" t="str">
        <f t="shared" si="0"/>
        <v/>
      </c>
      <c r="J56" s="87" t="b">
        <f t="shared" si="1"/>
        <v>0</v>
      </c>
    </row>
    <row r="57" spans="1:10" ht="15" customHeight="1">
      <c r="A57" s="637"/>
      <c r="B57" s="637" t="s">
        <v>498</v>
      </c>
      <c r="C57" s="642">
        <f>+Population!F56</f>
        <v>0</v>
      </c>
      <c r="D57" s="642"/>
      <c r="E57" s="642"/>
      <c r="F57" s="642"/>
      <c r="G57" s="649" t="str">
        <f t="shared" si="0"/>
        <v/>
      </c>
      <c r="H57" s="649" t="str">
        <f t="shared" si="0"/>
        <v/>
      </c>
      <c r="I57" s="649" t="str">
        <f t="shared" si="0"/>
        <v/>
      </c>
      <c r="J57" s="305" t="b">
        <f t="shared" si="1"/>
        <v>1</v>
      </c>
    </row>
    <row r="58" spans="1:10" ht="15" customHeight="1">
      <c r="A58" s="639"/>
      <c r="B58" s="637" t="s">
        <v>499</v>
      </c>
      <c r="C58" s="641">
        <f>+Population!F57</f>
        <v>0</v>
      </c>
      <c r="D58" s="641">
        <v>89784</v>
      </c>
      <c r="E58" s="641">
        <v>41908</v>
      </c>
      <c r="F58" s="641">
        <v>29548</v>
      </c>
      <c r="G58" s="650" t="str">
        <f t="shared" si="0"/>
        <v/>
      </c>
      <c r="H58" s="650" t="str">
        <f t="shared" si="0"/>
        <v/>
      </c>
      <c r="I58" s="650" t="str">
        <f t="shared" si="0"/>
        <v/>
      </c>
      <c r="J58" s="305" t="b">
        <f t="shared" si="1"/>
        <v>0</v>
      </c>
    </row>
    <row r="59" spans="1:10" ht="15" customHeight="1">
      <c r="A59" s="639"/>
      <c r="B59" s="637" t="s">
        <v>500</v>
      </c>
      <c r="C59" s="641">
        <f>+Population!F58</f>
        <v>0</v>
      </c>
      <c r="D59" s="641">
        <v>198490</v>
      </c>
      <c r="E59" s="641">
        <v>33417</v>
      </c>
      <c r="F59" s="641">
        <v>8417</v>
      </c>
      <c r="G59" s="650" t="str">
        <f t="shared" si="0"/>
        <v/>
      </c>
      <c r="H59" s="650" t="str">
        <f t="shared" si="0"/>
        <v/>
      </c>
      <c r="I59" s="650" t="str">
        <f t="shared" si="0"/>
        <v/>
      </c>
      <c r="J59" s="305" t="b">
        <f t="shared" si="1"/>
        <v>0</v>
      </c>
    </row>
    <row r="60" spans="1:10" ht="15" customHeight="1">
      <c r="A60" s="639"/>
      <c r="B60" s="637" t="s">
        <v>501</v>
      </c>
      <c r="C60" s="641">
        <f>+Population!F59</f>
        <v>0</v>
      </c>
      <c r="D60" s="641">
        <v>175954</v>
      </c>
      <c r="E60" s="641">
        <v>82725</v>
      </c>
      <c r="F60" s="641">
        <v>39724</v>
      </c>
      <c r="G60" s="650" t="str">
        <f t="shared" si="0"/>
        <v/>
      </c>
      <c r="H60" s="650" t="str">
        <f t="shared" si="0"/>
        <v/>
      </c>
      <c r="I60" s="650" t="str">
        <f t="shared" si="0"/>
        <v/>
      </c>
      <c r="J60" s="305" t="b">
        <f t="shared" si="1"/>
        <v>0</v>
      </c>
    </row>
    <row r="61" spans="1:10" ht="15" customHeight="1">
      <c r="A61" s="639"/>
      <c r="B61" s="637" t="s">
        <v>502</v>
      </c>
      <c r="C61" s="641">
        <f>+Population!F60</f>
        <v>0</v>
      </c>
      <c r="D61" s="641">
        <v>223310</v>
      </c>
      <c r="E61" s="641">
        <v>84513</v>
      </c>
      <c r="F61" s="641">
        <v>117819</v>
      </c>
      <c r="G61" s="650" t="str">
        <f t="shared" si="0"/>
        <v/>
      </c>
      <c r="H61" s="650" t="str">
        <f t="shared" si="0"/>
        <v/>
      </c>
      <c r="I61" s="650" t="str">
        <f t="shared" si="0"/>
        <v/>
      </c>
      <c r="J61" s="305" t="b">
        <f t="shared" si="1"/>
        <v>0</v>
      </c>
    </row>
    <row r="62" spans="1:10" s="87" customFormat="1" ht="15" customHeight="1">
      <c r="A62" s="639"/>
      <c r="B62" s="637" t="s">
        <v>503</v>
      </c>
      <c r="C62" s="641">
        <f>+Population!F61</f>
        <v>0</v>
      </c>
      <c r="D62" s="641">
        <v>184240</v>
      </c>
      <c r="E62" s="641">
        <v>73356</v>
      </c>
      <c r="F62" s="641">
        <v>11733</v>
      </c>
      <c r="G62" s="650" t="str">
        <f t="shared" si="0"/>
        <v/>
      </c>
      <c r="H62" s="650" t="str">
        <f t="shared" si="0"/>
        <v/>
      </c>
      <c r="I62" s="650" t="str">
        <f t="shared" si="0"/>
        <v/>
      </c>
      <c r="J62" s="87" t="b">
        <f t="shared" si="1"/>
        <v>0</v>
      </c>
    </row>
    <row r="63" spans="1:10" ht="15" customHeight="1">
      <c r="A63" s="639"/>
      <c r="B63" s="637" t="s">
        <v>504</v>
      </c>
      <c r="C63" s="641">
        <f>+Population!F62</f>
        <v>0</v>
      </c>
      <c r="D63" s="641">
        <v>159035</v>
      </c>
      <c r="E63" s="641">
        <v>70889</v>
      </c>
      <c r="F63" s="641">
        <v>26786</v>
      </c>
      <c r="G63" s="650" t="str">
        <f t="shared" si="0"/>
        <v/>
      </c>
      <c r="H63" s="650" t="str">
        <f t="shared" si="0"/>
        <v/>
      </c>
      <c r="I63" s="650" t="str">
        <f t="shared" si="0"/>
        <v/>
      </c>
      <c r="J63" s="305" t="b">
        <f t="shared" si="1"/>
        <v>0</v>
      </c>
    </row>
    <row r="64" spans="1:10" ht="15" customHeight="1">
      <c r="A64" s="639"/>
      <c r="B64" s="637" t="s">
        <v>505</v>
      </c>
      <c r="C64" s="641">
        <f>+Population!F63</f>
        <v>0</v>
      </c>
      <c r="D64" s="641">
        <v>111091</v>
      </c>
      <c r="E64" s="641">
        <v>45925</v>
      </c>
      <c r="F64" s="641">
        <v>45042</v>
      </c>
      <c r="G64" s="650" t="str">
        <f t="shared" si="0"/>
        <v/>
      </c>
      <c r="H64" s="650" t="str">
        <f t="shared" si="0"/>
        <v/>
      </c>
      <c r="I64" s="650" t="str">
        <f t="shared" si="0"/>
        <v/>
      </c>
      <c r="J64" s="305" t="b">
        <f t="shared" si="1"/>
        <v>0</v>
      </c>
    </row>
    <row r="65" spans="1:10" s="87" customFormat="1" ht="15" customHeight="1">
      <c r="A65" s="2" t="s">
        <v>506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37"/>
      <c r="B66" s="637" t="s">
        <v>507</v>
      </c>
      <c r="C66" s="641">
        <f>+Population!F65</f>
        <v>0</v>
      </c>
      <c r="D66" s="641"/>
      <c r="E66" s="641"/>
      <c r="F66" s="641"/>
      <c r="G66" s="650" t="str">
        <f t="shared" si="0"/>
        <v/>
      </c>
      <c r="H66" s="650" t="str">
        <f t="shared" si="0"/>
        <v/>
      </c>
      <c r="I66" s="650" t="str">
        <f t="shared" si="0"/>
        <v/>
      </c>
      <c r="J66" s="305" t="b">
        <f t="shared" si="1"/>
        <v>1</v>
      </c>
    </row>
    <row r="67" spans="1:10" ht="15" customHeight="1">
      <c r="A67" s="639"/>
      <c r="B67" s="637" t="s">
        <v>508</v>
      </c>
      <c r="C67" s="641">
        <f>+Population!F66</f>
        <v>0</v>
      </c>
      <c r="D67" s="641">
        <v>364423</v>
      </c>
      <c r="E67" s="641">
        <v>111527</v>
      </c>
      <c r="F67" s="641">
        <v>0</v>
      </c>
      <c r="G67" s="650" t="str">
        <f t="shared" si="0"/>
        <v/>
      </c>
      <c r="H67" s="650" t="str">
        <f t="shared" si="0"/>
        <v/>
      </c>
      <c r="I67" s="650" t="str">
        <f t="shared" si="0"/>
        <v/>
      </c>
      <c r="J67" s="305" t="b">
        <f t="shared" si="1"/>
        <v>0</v>
      </c>
    </row>
    <row r="68" spans="1:10" ht="15" customHeight="1">
      <c r="A68" s="639"/>
      <c r="B68" s="637" t="s">
        <v>509</v>
      </c>
      <c r="C68" s="641">
        <f>+Population!F67</f>
        <v>0</v>
      </c>
      <c r="D68" s="641">
        <v>168777</v>
      </c>
      <c r="E68" s="641">
        <v>70435</v>
      </c>
      <c r="F68" s="641">
        <v>167879</v>
      </c>
      <c r="G68" s="650" t="str">
        <f t="shared" ref="G68:I112" si="3">IFERROR(D68/$C68*100,"")</f>
        <v/>
      </c>
      <c r="H68" s="650" t="str">
        <f t="shared" si="3"/>
        <v/>
      </c>
      <c r="I68" s="650" t="str">
        <f t="shared" si="3"/>
        <v/>
      </c>
      <c r="J68" s="305" t="b">
        <f t="shared" si="1"/>
        <v>0</v>
      </c>
    </row>
    <row r="69" spans="1:10" ht="15" customHeight="1">
      <c r="A69" s="639"/>
      <c r="B69" s="637" t="s">
        <v>510</v>
      </c>
      <c r="C69" s="641">
        <f>+Population!F68</f>
        <v>0</v>
      </c>
      <c r="D69" s="641">
        <v>156108</v>
      </c>
      <c r="E69" s="641">
        <v>38629</v>
      </c>
      <c r="F69" s="641">
        <v>4276</v>
      </c>
      <c r="G69" s="650" t="str">
        <f t="shared" si="3"/>
        <v/>
      </c>
      <c r="H69" s="650" t="str">
        <f t="shared" si="3"/>
        <v/>
      </c>
      <c r="I69" s="650" t="str">
        <f t="shared" si="3"/>
        <v/>
      </c>
      <c r="J69" s="305" t="b">
        <f t="shared" ref="J69:J111" si="4">IF(C69="","",C69=SUM(D69+E69+F69))</f>
        <v>0</v>
      </c>
    </row>
    <row r="70" spans="1:10" s="87" customFormat="1" ht="15" customHeight="1">
      <c r="A70" s="639"/>
      <c r="B70" s="637" t="s">
        <v>511</v>
      </c>
      <c r="C70" s="641">
        <f>+Population!F69</f>
        <v>0</v>
      </c>
      <c r="D70" s="641">
        <v>155493</v>
      </c>
      <c r="E70" s="641">
        <v>51889</v>
      </c>
      <c r="F70" s="641">
        <v>22773</v>
      </c>
      <c r="G70" s="650" t="str">
        <f t="shared" si="3"/>
        <v/>
      </c>
      <c r="H70" s="650" t="str">
        <f t="shared" si="3"/>
        <v/>
      </c>
      <c r="I70" s="650" t="str">
        <f t="shared" si="3"/>
        <v/>
      </c>
      <c r="J70" s="87" t="b">
        <f t="shared" si="4"/>
        <v>0</v>
      </c>
    </row>
    <row r="71" spans="1:10" ht="15" customHeight="1">
      <c r="A71" s="639"/>
      <c r="B71" s="637" t="s">
        <v>512</v>
      </c>
      <c r="C71" s="641">
        <f>+Population!F70</f>
        <v>0</v>
      </c>
      <c r="D71" s="641">
        <v>108341</v>
      </c>
      <c r="E71" s="641">
        <v>19497</v>
      </c>
      <c r="F71" s="641">
        <v>1930</v>
      </c>
      <c r="G71" s="650" t="str">
        <f t="shared" si="3"/>
        <v/>
      </c>
      <c r="H71" s="650" t="str">
        <f t="shared" si="3"/>
        <v/>
      </c>
      <c r="I71" s="650" t="str">
        <f t="shared" si="3"/>
        <v/>
      </c>
      <c r="J71" s="305" t="b">
        <f t="shared" si="4"/>
        <v>0</v>
      </c>
    </row>
    <row r="72" spans="1:10" ht="15" customHeight="1">
      <c r="A72" s="639"/>
      <c r="B72" s="637" t="s">
        <v>513</v>
      </c>
      <c r="C72" s="641">
        <f>+Population!F71</f>
        <v>0</v>
      </c>
      <c r="D72" s="641">
        <v>163064</v>
      </c>
      <c r="E72" s="641">
        <v>26144</v>
      </c>
      <c r="F72" s="641">
        <v>93212</v>
      </c>
      <c r="G72" s="650" t="str">
        <f t="shared" si="3"/>
        <v/>
      </c>
      <c r="H72" s="650" t="str">
        <f t="shared" si="3"/>
        <v/>
      </c>
      <c r="I72" s="650" t="str">
        <f t="shared" si="3"/>
        <v/>
      </c>
      <c r="J72" s="305" t="b">
        <f t="shared" si="4"/>
        <v>0</v>
      </c>
    </row>
    <row r="73" spans="1:10" ht="15" customHeight="1">
      <c r="A73" s="639"/>
      <c r="B73" s="637" t="s">
        <v>514</v>
      </c>
      <c r="C73" s="641">
        <f>+Population!F72</f>
        <v>0</v>
      </c>
      <c r="D73" s="641">
        <v>145659</v>
      </c>
      <c r="E73" s="641">
        <v>36723</v>
      </c>
      <c r="F73" s="641">
        <v>41148</v>
      </c>
      <c r="G73" s="650" t="str">
        <f t="shared" si="3"/>
        <v/>
      </c>
      <c r="H73" s="650" t="str">
        <f t="shared" si="3"/>
        <v/>
      </c>
      <c r="I73" s="650" t="str">
        <f t="shared" si="3"/>
        <v/>
      </c>
      <c r="J73" s="305" t="b">
        <f t="shared" si="4"/>
        <v>0</v>
      </c>
    </row>
    <row r="74" spans="1:10" s="87" customFormat="1" ht="15" customHeight="1">
      <c r="A74" s="2" t="s">
        <v>515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37"/>
      <c r="B75" s="637" t="s">
        <v>516</v>
      </c>
      <c r="C75" s="641">
        <f>+Population!F74</f>
        <v>0</v>
      </c>
      <c r="D75" s="641"/>
      <c r="E75" s="641"/>
      <c r="F75" s="641"/>
      <c r="G75" s="650" t="str">
        <f t="shared" si="3"/>
        <v/>
      </c>
      <c r="H75" s="650" t="str">
        <f t="shared" si="3"/>
        <v/>
      </c>
      <c r="I75" s="650" t="str">
        <f t="shared" si="3"/>
        <v/>
      </c>
      <c r="J75" s="305" t="b">
        <f t="shared" si="4"/>
        <v>1</v>
      </c>
    </row>
    <row r="76" spans="1:10" ht="15" customHeight="1">
      <c r="A76" s="639"/>
      <c r="B76" s="637" t="s">
        <v>517</v>
      </c>
      <c r="C76" s="641">
        <f>+Population!F75</f>
        <v>0</v>
      </c>
      <c r="D76" s="641">
        <v>113937</v>
      </c>
      <c r="E76" s="641">
        <v>56593</v>
      </c>
      <c r="F76" s="641">
        <v>36295</v>
      </c>
      <c r="G76" s="650" t="str">
        <f t="shared" si="3"/>
        <v/>
      </c>
      <c r="H76" s="650" t="str">
        <f t="shared" si="3"/>
        <v/>
      </c>
      <c r="I76" s="650" t="str">
        <f t="shared" si="3"/>
        <v/>
      </c>
      <c r="J76" s="305" t="b">
        <f t="shared" si="4"/>
        <v>0</v>
      </c>
    </row>
    <row r="77" spans="1:10" ht="15" customHeight="1">
      <c r="A77" s="639"/>
      <c r="B77" s="637" t="s">
        <v>518</v>
      </c>
      <c r="C77" s="641">
        <f>+Population!F76</f>
        <v>0</v>
      </c>
      <c r="D77" s="641">
        <v>193287</v>
      </c>
      <c r="E77" s="641">
        <v>67391</v>
      </c>
      <c r="F77" s="641">
        <v>98151</v>
      </c>
      <c r="G77" s="650" t="str">
        <f t="shared" si="3"/>
        <v/>
      </c>
      <c r="H77" s="650" t="str">
        <f t="shared" si="3"/>
        <v/>
      </c>
      <c r="I77" s="650" t="str">
        <f t="shared" si="3"/>
        <v/>
      </c>
      <c r="J77" s="305" t="b">
        <f t="shared" si="4"/>
        <v>0</v>
      </c>
    </row>
    <row r="78" spans="1:10" ht="15" customHeight="1">
      <c r="A78" s="639"/>
      <c r="B78" s="637" t="s">
        <v>519</v>
      </c>
      <c r="C78" s="641">
        <f>+Population!F77</f>
        <v>0</v>
      </c>
      <c r="D78" s="641">
        <v>118903</v>
      </c>
      <c r="E78" s="641">
        <v>41644</v>
      </c>
      <c r="F78" s="641">
        <v>63823</v>
      </c>
      <c r="G78" s="650" t="str">
        <f t="shared" si="3"/>
        <v/>
      </c>
      <c r="H78" s="650" t="str">
        <f t="shared" si="3"/>
        <v/>
      </c>
      <c r="I78" s="650" t="str">
        <f t="shared" si="3"/>
        <v/>
      </c>
      <c r="J78" s="305" t="b">
        <f t="shared" si="4"/>
        <v>0</v>
      </c>
    </row>
    <row r="79" spans="1:10" ht="15" customHeight="1">
      <c r="A79" s="639"/>
      <c r="B79" s="637" t="s">
        <v>520</v>
      </c>
      <c r="C79" s="641">
        <f>+Population!F78</f>
        <v>0</v>
      </c>
      <c r="D79" s="641">
        <v>52637</v>
      </c>
      <c r="E79" s="641">
        <v>7059</v>
      </c>
      <c r="F79" s="641">
        <v>51610</v>
      </c>
      <c r="G79" s="650" t="str">
        <f t="shared" si="3"/>
        <v/>
      </c>
      <c r="H79" s="650" t="str">
        <f t="shared" si="3"/>
        <v/>
      </c>
      <c r="I79" s="650" t="str">
        <f t="shared" si="3"/>
        <v/>
      </c>
      <c r="J79" s="305" t="b">
        <f t="shared" si="4"/>
        <v>0</v>
      </c>
    </row>
    <row r="80" spans="1:10" s="87" customFormat="1" ht="15" customHeight="1">
      <c r="A80" s="2" t="s">
        <v>521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51" t="str">
        <f t="shared" si="3"/>
        <v/>
      </c>
      <c r="H80" s="651" t="str">
        <f t="shared" si="3"/>
        <v/>
      </c>
      <c r="I80" s="651" t="str">
        <f t="shared" si="3"/>
        <v/>
      </c>
      <c r="J80" s="87" t="b">
        <f t="shared" si="4"/>
        <v>0</v>
      </c>
    </row>
    <row r="81" spans="1:10" ht="15" customHeight="1">
      <c r="A81" s="637"/>
      <c r="B81" s="637" t="s">
        <v>522</v>
      </c>
      <c r="C81" s="640">
        <f>+Population!F80</f>
        <v>0</v>
      </c>
      <c r="D81" s="640"/>
      <c r="E81" s="640"/>
      <c r="F81" s="640"/>
      <c r="G81" s="649" t="str">
        <f t="shared" si="3"/>
        <v/>
      </c>
      <c r="H81" s="649" t="str">
        <f t="shared" si="3"/>
        <v/>
      </c>
      <c r="I81" s="649" t="str">
        <f t="shared" si="3"/>
        <v/>
      </c>
      <c r="J81" s="305" t="b">
        <f t="shared" si="4"/>
        <v>1</v>
      </c>
    </row>
    <row r="82" spans="1:10" ht="15" customHeight="1">
      <c r="A82" s="639"/>
      <c r="B82" s="637" t="s">
        <v>523</v>
      </c>
      <c r="C82" s="641">
        <f>+Population!F81</f>
        <v>0</v>
      </c>
      <c r="D82" s="641">
        <v>142709</v>
      </c>
      <c r="E82" s="641">
        <v>44609</v>
      </c>
      <c r="F82" s="641">
        <v>22427</v>
      </c>
      <c r="G82" s="650" t="str">
        <f t="shared" si="3"/>
        <v/>
      </c>
      <c r="H82" s="650" t="str">
        <f t="shared" si="3"/>
        <v/>
      </c>
      <c r="I82" s="650" t="str">
        <f t="shared" si="3"/>
        <v/>
      </c>
      <c r="J82" s="305" t="b">
        <f t="shared" si="4"/>
        <v>0</v>
      </c>
    </row>
    <row r="83" spans="1:10" ht="15" customHeight="1">
      <c r="A83" s="639"/>
      <c r="B83" s="637" t="s">
        <v>524</v>
      </c>
      <c r="C83" s="641">
        <f>+Population!F82</f>
        <v>0</v>
      </c>
      <c r="D83" s="641">
        <v>262400</v>
      </c>
      <c r="E83" s="641">
        <v>65235</v>
      </c>
      <c r="F83" s="641">
        <v>36809</v>
      </c>
      <c r="G83" s="650" t="str">
        <f t="shared" si="3"/>
        <v/>
      </c>
      <c r="H83" s="650" t="str">
        <f t="shared" si="3"/>
        <v/>
      </c>
      <c r="I83" s="650" t="str">
        <f t="shared" si="3"/>
        <v/>
      </c>
      <c r="J83" s="305" t="b">
        <f t="shared" si="4"/>
        <v>0</v>
      </c>
    </row>
    <row r="84" spans="1:10" ht="15" customHeight="1">
      <c r="A84" s="639"/>
      <c r="B84" s="637" t="s">
        <v>525</v>
      </c>
      <c r="C84" s="641">
        <f>+Population!F83</f>
        <v>0</v>
      </c>
      <c r="D84" s="641">
        <v>341878</v>
      </c>
      <c r="E84" s="641">
        <v>145064</v>
      </c>
      <c r="F84" s="641">
        <v>88166</v>
      </c>
      <c r="G84" s="650" t="str">
        <f t="shared" si="3"/>
        <v/>
      </c>
      <c r="H84" s="650" t="str">
        <f t="shared" si="3"/>
        <v/>
      </c>
      <c r="I84" s="650" t="str">
        <f t="shared" si="3"/>
        <v/>
      </c>
      <c r="J84" s="305" t="b">
        <f t="shared" si="4"/>
        <v>0</v>
      </c>
    </row>
    <row r="85" spans="1:10" s="87" customFormat="1" ht="15" customHeight="1">
      <c r="A85" s="2" t="s">
        <v>526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39"/>
      <c r="B86" s="637" t="s">
        <v>527</v>
      </c>
      <c r="C86" s="641">
        <f>+Population!F85</f>
        <v>0</v>
      </c>
      <c r="D86" s="641">
        <v>154822</v>
      </c>
      <c r="E86" s="641">
        <v>156893</v>
      </c>
      <c r="F86" s="641">
        <v>194690</v>
      </c>
      <c r="G86" s="650" t="str">
        <f t="shared" si="3"/>
        <v/>
      </c>
      <c r="H86" s="650" t="str">
        <f t="shared" si="3"/>
        <v/>
      </c>
      <c r="I86" s="650" t="str">
        <f t="shared" si="3"/>
        <v/>
      </c>
      <c r="J86" s="305" t="b">
        <f t="shared" si="4"/>
        <v>0</v>
      </c>
    </row>
    <row r="87" spans="1:10" ht="15" customHeight="1">
      <c r="A87" s="639"/>
      <c r="B87" s="637" t="s">
        <v>528</v>
      </c>
      <c r="C87" s="641">
        <f>+Population!F86</f>
        <v>0</v>
      </c>
      <c r="D87" s="641">
        <v>38332</v>
      </c>
      <c r="E87" s="641">
        <v>25808</v>
      </c>
      <c r="F87" s="641">
        <v>58323</v>
      </c>
      <c r="G87" s="650" t="str">
        <f t="shared" si="3"/>
        <v/>
      </c>
      <c r="H87" s="650" t="str">
        <f t="shared" si="3"/>
        <v/>
      </c>
      <c r="I87" s="650" t="str">
        <f t="shared" si="3"/>
        <v/>
      </c>
      <c r="J87" s="305" t="b">
        <f t="shared" si="4"/>
        <v>0</v>
      </c>
    </row>
    <row r="88" spans="1:10" s="87" customFormat="1" ht="15" customHeight="1">
      <c r="A88" s="639"/>
      <c r="B88" s="637" t="s">
        <v>529</v>
      </c>
      <c r="C88" s="641">
        <f>+Population!F87</f>
        <v>0</v>
      </c>
      <c r="D88" s="641">
        <v>106051</v>
      </c>
      <c r="E88" s="641">
        <v>95515</v>
      </c>
      <c r="F88" s="641">
        <v>112605</v>
      </c>
      <c r="G88" s="650" t="str">
        <f t="shared" si="3"/>
        <v/>
      </c>
      <c r="H88" s="650" t="str">
        <f t="shared" si="3"/>
        <v/>
      </c>
      <c r="I88" s="65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530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51" t="str">
        <f t="shared" si="3"/>
        <v/>
      </c>
      <c r="H89" s="651" t="str">
        <f t="shared" si="3"/>
        <v/>
      </c>
      <c r="I89" s="651" t="str">
        <f t="shared" si="3"/>
        <v/>
      </c>
      <c r="J89" s="87" t="b">
        <f t="shared" si="4"/>
        <v>0</v>
      </c>
    </row>
    <row r="90" spans="1:10" ht="15" customHeight="1">
      <c r="A90" s="639"/>
      <c r="B90" s="637" t="s">
        <v>531</v>
      </c>
      <c r="C90" s="641">
        <f>+Population!F89</f>
        <v>0</v>
      </c>
      <c r="D90" s="641">
        <v>183061</v>
      </c>
      <c r="E90" s="641">
        <v>68063</v>
      </c>
      <c r="F90" s="641">
        <v>148557</v>
      </c>
      <c r="G90" s="650" t="str">
        <f t="shared" si="3"/>
        <v/>
      </c>
      <c r="H90" s="650" t="str">
        <f t="shared" si="3"/>
        <v/>
      </c>
      <c r="I90" s="650" t="str">
        <f t="shared" si="3"/>
        <v/>
      </c>
      <c r="J90" s="305" t="b">
        <f t="shared" si="4"/>
        <v>0</v>
      </c>
    </row>
    <row r="91" spans="1:10" s="87" customFormat="1" ht="15" customHeight="1">
      <c r="A91" s="2" t="s">
        <v>532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39"/>
      <c r="B92" s="637" t="s">
        <v>533</v>
      </c>
      <c r="C92" s="641">
        <f>+Population!F91</f>
        <v>0</v>
      </c>
      <c r="D92" s="641">
        <v>208166</v>
      </c>
      <c r="E92" s="641">
        <v>99969</v>
      </c>
      <c r="F92" s="641">
        <v>103396</v>
      </c>
      <c r="G92" s="650" t="str">
        <f t="shared" si="3"/>
        <v/>
      </c>
      <c r="H92" s="650" t="str">
        <f t="shared" si="3"/>
        <v/>
      </c>
      <c r="I92" s="650" t="str">
        <f t="shared" si="3"/>
        <v/>
      </c>
      <c r="J92" s="305" t="b">
        <f t="shared" si="4"/>
        <v>0</v>
      </c>
    </row>
    <row r="93" spans="1:10" s="87" customFormat="1" ht="15" customHeight="1">
      <c r="A93" s="639"/>
      <c r="B93" s="637" t="s">
        <v>534</v>
      </c>
      <c r="C93" s="641">
        <f>+Population!F92</f>
        <v>0</v>
      </c>
      <c r="D93" s="641">
        <v>179744</v>
      </c>
      <c r="E93" s="641">
        <v>48453</v>
      </c>
      <c r="F93" s="641">
        <v>32302</v>
      </c>
      <c r="G93" s="650" t="str">
        <f t="shared" si="3"/>
        <v/>
      </c>
      <c r="H93" s="650" t="str">
        <f t="shared" si="3"/>
        <v/>
      </c>
      <c r="I93" s="650" t="str">
        <f t="shared" si="3"/>
        <v/>
      </c>
      <c r="J93" s="87" t="b">
        <f t="shared" si="4"/>
        <v>0</v>
      </c>
    </row>
    <row r="94" spans="1:10" ht="15" customHeight="1">
      <c r="A94" s="639"/>
      <c r="B94" s="637" t="s">
        <v>535</v>
      </c>
      <c r="C94" s="641">
        <f>+Population!F93</f>
        <v>0</v>
      </c>
      <c r="D94" s="641">
        <v>217942</v>
      </c>
      <c r="E94" s="641">
        <v>75772</v>
      </c>
      <c r="F94" s="641">
        <v>35265</v>
      </c>
      <c r="G94" s="650" t="str">
        <f t="shared" si="3"/>
        <v/>
      </c>
      <c r="H94" s="650" t="str">
        <f t="shared" si="3"/>
        <v/>
      </c>
      <c r="I94" s="650" t="str">
        <f t="shared" si="3"/>
        <v/>
      </c>
      <c r="J94" s="305" t="b">
        <f t="shared" si="4"/>
        <v>0</v>
      </c>
    </row>
    <row r="95" spans="1:10" s="87" customFormat="1" ht="15" customHeight="1">
      <c r="A95" s="2" t="s">
        <v>536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37"/>
      <c r="B96" s="637" t="s">
        <v>537</v>
      </c>
      <c r="C96" s="641">
        <f>+Population!F95</f>
        <v>0</v>
      </c>
      <c r="D96" s="641"/>
      <c r="E96" s="641"/>
      <c r="F96" s="641"/>
      <c r="G96" s="650" t="str">
        <f t="shared" si="3"/>
        <v/>
      </c>
      <c r="H96" s="650" t="str">
        <f t="shared" si="3"/>
        <v/>
      </c>
      <c r="I96" s="650" t="str">
        <f t="shared" si="3"/>
        <v/>
      </c>
      <c r="J96" s="305" t="b">
        <f t="shared" si="4"/>
        <v>1</v>
      </c>
    </row>
    <row r="97" spans="1:10" ht="15" customHeight="1">
      <c r="A97" s="637"/>
      <c r="B97" s="637" t="s">
        <v>538</v>
      </c>
      <c r="C97" s="641">
        <f>+Population!F96</f>
        <v>0</v>
      </c>
      <c r="D97" s="641">
        <v>258277</v>
      </c>
      <c r="E97" s="641">
        <v>70755</v>
      </c>
      <c r="F97" s="641">
        <v>125368</v>
      </c>
      <c r="G97" s="650" t="str">
        <f t="shared" si="3"/>
        <v/>
      </c>
      <c r="H97" s="650" t="str">
        <f t="shared" si="3"/>
        <v/>
      </c>
      <c r="I97" s="650" t="str">
        <f t="shared" si="3"/>
        <v/>
      </c>
      <c r="J97" s="305" t="b">
        <f t="shared" si="4"/>
        <v>0</v>
      </c>
    </row>
    <row r="98" spans="1:10" ht="15" customHeight="1">
      <c r="A98" s="637"/>
      <c r="B98" s="637" t="s">
        <v>539</v>
      </c>
      <c r="C98" s="641">
        <f>+Population!F97</f>
        <v>0</v>
      </c>
      <c r="D98" s="641">
        <v>85181</v>
      </c>
      <c r="E98" s="641">
        <v>56057</v>
      </c>
      <c r="F98" s="641">
        <v>163068</v>
      </c>
      <c r="G98" s="650" t="str">
        <f t="shared" si="3"/>
        <v/>
      </c>
      <c r="H98" s="650" t="str">
        <f t="shared" si="3"/>
        <v/>
      </c>
      <c r="I98" s="650" t="str">
        <f t="shared" si="3"/>
        <v/>
      </c>
      <c r="J98" s="305" t="b">
        <f t="shared" si="4"/>
        <v>0</v>
      </c>
    </row>
    <row r="99" spans="1:10" s="87" customFormat="1" ht="15" customHeight="1">
      <c r="A99" s="637"/>
      <c r="B99" s="637" t="s">
        <v>540</v>
      </c>
      <c r="C99" s="641">
        <f>+Population!F98</f>
        <v>0</v>
      </c>
      <c r="D99" s="641">
        <v>150424</v>
      </c>
      <c r="E99" s="641">
        <v>48358</v>
      </c>
      <c r="F99" s="641">
        <v>13070</v>
      </c>
      <c r="G99" s="650" t="str">
        <f t="shared" si="3"/>
        <v/>
      </c>
      <c r="H99" s="650" t="str">
        <f t="shared" si="3"/>
        <v/>
      </c>
      <c r="I99" s="65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541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51" t="str">
        <f t="shared" si="3"/>
        <v/>
      </c>
      <c r="H100" s="651" t="str">
        <f t="shared" si="3"/>
        <v/>
      </c>
      <c r="I100" s="651" t="str">
        <f t="shared" si="3"/>
        <v/>
      </c>
      <c r="J100" s="87" t="b">
        <f t="shared" si="4"/>
        <v>0</v>
      </c>
    </row>
    <row r="101" spans="1:10" ht="15" customHeight="1">
      <c r="A101" s="639"/>
      <c r="B101" s="637" t="s">
        <v>542</v>
      </c>
      <c r="C101" s="641">
        <f>+Population!F100</f>
        <v>0</v>
      </c>
      <c r="D101" s="641">
        <v>279876</v>
      </c>
      <c r="E101" s="641">
        <v>199131</v>
      </c>
      <c r="F101" s="641">
        <v>265800</v>
      </c>
      <c r="G101" s="650" t="str">
        <f t="shared" si="3"/>
        <v/>
      </c>
      <c r="H101" s="650" t="str">
        <f t="shared" si="3"/>
        <v/>
      </c>
      <c r="I101" s="650" t="str">
        <f t="shared" si="3"/>
        <v/>
      </c>
      <c r="J101" s="305" t="b">
        <f t="shared" si="4"/>
        <v>0</v>
      </c>
    </row>
    <row r="102" spans="1:10" s="87" customFormat="1" ht="15" customHeight="1">
      <c r="A102" s="2" t="s">
        <v>543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37"/>
      <c r="B103" s="637" t="s">
        <v>544</v>
      </c>
      <c r="C103" s="641">
        <f>+Population!F102</f>
        <v>0</v>
      </c>
      <c r="D103" s="641"/>
      <c r="E103" s="641"/>
      <c r="F103" s="641"/>
      <c r="G103" s="650" t="str">
        <f t="shared" si="3"/>
        <v/>
      </c>
      <c r="H103" s="650" t="str">
        <f t="shared" si="3"/>
        <v/>
      </c>
      <c r="I103" s="650" t="str">
        <f t="shared" si="3"/>
        <v/>
      </c>
      <c r="J103" s="305" t="b">
        <f t="shared" si="4"/>
        <v>1</v>
      </c>
    </row>
    <row r="104" spans="1:10" ht="15" customHeight="1">
      <c r="A104" s="639"/>
      <c r="B104" s="637" t="s">
        <v>545</v>
      </c>
      <c r="C104" s="641">
        <f>+Population!F103</f>
        <v>0</v>
      </c>
      <c r="D104" s="641">
        <v>193890</v>
      </c>
      <c r="E104" s="641">
        <v>59491</v>
      </c>
      <c r="F104" s="641">
        <v>29922</v>
      </c>
      <c r="G104" s="650" t="str">
        <f t="shared" si="3"/>
        <v/>
      </c>
      <c r="H104" s="650" t="str">
        <f t="shared" si="3"/>
        <v/>
      </c>
      <c r="I104" s="650" t="str">
        <f t="shared" si="3"/>
        <v/>
      </c>
      <c r="J104" s="305" t="b">
        <f t="shared" si="4"/>
        <v>0</v>
      </c>
    </row>
    <row r="105" spans="1:10" ht="15" customHeight="1">
      <c r="A105" s="639"/>
      <c r="B105" s="637" t="s">
        <v>546</v>
      </c>
      <c r="C105" s="641">
        <f>+Population!F104</f>
        <v>0</v>
      </c>
      <c r="D105" s="641">
        <v>343201</v>
      </c>
      <c r="E105" s="641">
        <v>87259</v>
      </c>
      <c r="F105" s="641">
        <v>26371</v>
      </c>
      <c r="G105" s="650" t="str">
        <f t="shared" si="3"/>
        <v/>
      </c>
      <c r="H105" s="650" t="str">
        <f t="shared" si="3"/>
        <v/>
      </c>
      <c r="I105" s="650" t="str">
        <f t="shared" si="3"/>
        <v/>
      </c>
      <c r="J105" s="305" t="b">
        <f t="shared" si="4"/>
        <v>0</v>
      </c>
    </row>
    <row r="106" spans="1:10" ht="15" customHeight="1">
      <c r="A106" s="639"/>
      <c r="B106" s="637" t="s">
        <v>547</v>
      </c>
      <c r="C106" s="641">
        <f>+Population!F105</f>
        <v>0</v>
      </c>
      <c r="D106" s="641">
        <v>180781</v>
      </c>
      <c r="E106" s="641">
        <v>90301</v>
      </c>
      <c r="F106" s="641">
        <v>28721</v>
      </c>
      <c r="G106" s="650" t="str">
        <f t="shared" si="3"/>
        <v/>
      </c>
      <c r="H106" s="650" t="str">
        <f t="shared" si="3"/>
        <v/>
      </c>
      <c r="I106" s="650" t="str">
        <f t="shared" si="3"/>
        <v/>
      </c>
      <c r="J106" s="305" t="b">
        <f t="shared" si="4"/>
        <v>0</v>
      </c>
    </row>
    <row r="107" spans="1:10" ht="15.75" customHeight="1">
      <c r="A107" s="639"/>
      <c r="B107" s="637" t="s">
        <v>548</v>
      </c>
      <c r="C107" s="641">
        <f>+Population!F106</f>
        <v>0</v>
      </c>
      <c r="D107" s="641">
        <v>147401</v>
      </c>
      <c r="E107" s="641">
        <v>49425</v>
      </c>
      <c r="F107" s="641">
        <v>28556</v>
      </c>
      <c r="G107" s="650" t="str">
        <f t="shared" si="3"/>
        <v/>
      </c>
      <c r="H107" s="650" t="str">
        <f t="shared" si="3"/>
        <v/>
      </c>
      <c r="I107" s="650" t="str">
        <f t="shared" si="3"/>
        <v/>
      </c>
      <c r="J107" s="305" t="b">
        <f t="shared" si="4"/>
        <v>0</v>
      </c>
    </row>
    <row r="108" spans="1:10" ht="15.75" customHeight="1">
      <c r="A108" s="639"/>
      <c r="B108" s="637" t="s">
        <v>549</v>
      </c>
      <c r="C108" s="641">
        <f>+Population!F107</f>
        <v>0</v>
      </c>
      <c r="D108" s="641">
        <v>113719</v>
      </c>
      <c r="E108" s="641">
        <v>63511</v>
      </c>
      <c r="F108" s="641">
        <v>54899</v>
      </c>
      <c r="G108" s="650" t="str">
        <f t="shared" si="3"/>
        <v/>
      </c>
      <c r="H108" s="650" t="str">
        <f t="shared" si="3"/>
        <v/>
      </c>
      <c r="I108" s="650" t="str">
        <f t="shared" si="3"/>
        <v/>
      </c>
      <c r="J108" s="305" t="b">
        <f t="shared" si="4"/>
        <v>0</v>
      </c>
    </row>
    <row r="109" spans="1:10" ht="15" customHeight="1">
      <c r="A109" s="639"/>
      <c r="B109" s="637" t="s">
        <v>550</v>
      </c>
      <c r="C109" s="641">
        <f>+Population!F108</f>
        <v>0</v>
      </c>
      <c r="D109" s="641">
        <v>347139</v>
      </c>
      <c r="E109" s="641">
        <v>158486</v>
      </c>
      <c r="F109" s="641">
        <v>33017</v>
      </c>
      <c r="G109" s="650" t="str">
        <f t="shared" si="3"/>
        <v/>
      </c>
      <c r="H109" s="650" t="str">
        <f t="shared" si="3"/>
        <v/>
      </c>
      <c r="I109" s="650" t="str">
        <f t="shared" si="3"/>
        <v/>
      </c>
      <c r="J109" s="305" t="b">
        <f t="shared" si="4"/>
        <v>0</v>
      </c>
    </row>
    <row r="110" spans="1:10" s="87" customFormat="1" ht="15" customHeight="1">
      <c r="A110" s="2" t="s">
        <v>551</v>
      </c>
      <c r="B110" s="2"/>
      <c r="C110" s="643">
        <f>+Population!F109</f>
        <v>0</v>
      </c>
      <c r="D110" s="643">
        <f>SUM(D102+D100+D95+D91+D89+D85+D80+D74+D65+D56+D51+D43+D30+D20+D16+D9+D4)</f>
        <v>15693831.159233775</v>
      </c>
      <c r="E110" s="643">
        <f>SUM(E102+E100+E95+E91+E89+E85+E80+E74+E65+E56+E51+E43+E30+E20+E16+E9+E4)</f>
        <v>4515481.3517275471</v>
      </c>
      <c r="F110" s="643">
        <f>SUM(F102+F100+F95+F91+F89+F85+F80+F74+F65+F56+F51+F43+F30+F20+F16+F9+F4)</f>
        <v>4106373.4890386779</v>
      </c>
      <c r="G110" s="652" t="str">
        <f t="shared" si="3"/>
        <v/>
      </c>
      <c r="H110" s="652" t="str">
        <f t="shared" si="3"/>
        <v/>
      </c>
      <c r="I110" s="65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552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1" t="s">
        <v>553</v>
      </c>
      <c r="B112" s="281"/>
      <c r="C112" s="205">
        <f>+Population!F111</f>
        <v>0</v>
      </c>
      <c r="D112" s="205">
        <f>SUM(D110:D111)</f>
        <v>15693831.159233775</v>
      </c>
      <c r="E112" s="205">
        <f>SUM(E110:E111)</f>
        <v>4515481.3517275471</v>
      </c>
      <c r="F112" s="205">
        <f>SUM(F110:F111)</f>
        <v>4106373.4890386779</v>
      </c>
      <c r="G112" s="653" t="str">
        <f t="shared" si="3"/>
        <v/>
      </c>
      <c r="H112" s="653" t="str">
        <f t="shared" si="3"/>
        <v/>
      </c>
      <c r="I112" s="65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494" priority="19">
      <formula>LEN(TRIM(C4))=0</formula>
    </cfRule>
  </conditionalFormatting>
  <conditionalFormatting sqref="C99:I99">
    <cfRule type="containsBlanks" dxfId="493" priority="12" stopIfTrue="1">
      <formula>LEN(TRIM(C99))=0</formula>
    </cfRule>
  </conditionalFormatting>
  <conditionalFormatting sqref="C111:I111">
    <cfRule type="containsBlanks" dxfId="492" priority="10">
      <formula>LEN(TRIM(C111))=0</formula>
    </cfRule>
  </conditionalFormatting>
  <conditionalFormatting sqref="D4:I109">
    <cfRule type="containsBlanks" dxfId="491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05" customWidth="1"/>
    <col min="2" max="2" width="20.19921875" style="305" customWidth="1"/>
    <col min="3" max="3" width="10.06640625" style="305" customWidth="1"/>
    <col min="4" max="4" width="10.53125" style="305" customWidth="1"/>
    <col min="5" max="5" width="14" style="305" customWidth="1"/>
    <col min="6" max="6" width="11.796875" style="305" customWidth="1"/>
    <col min="7" max="7" width="11.3984375" style="305" customWidth="1"/>
    <col min="8" max="8" width="14.19921875" style="305" customWidth="1"/>
    <col min="9" max="9" width="9.3984375" style="305" customWidth="1"/>
    <col min="10" max="10" width="12.19921875" style="305" customWidth="1"/>
    <col min="11" max="11" width="13.796875" style="305" customWidth="1"/>
    <col min="12" max="12" width="11.3984375" style="305" customWidth="1"/>
    <col min="13" max="13" width="12.19921875" style="305" customWidth="1"/>
    <col min="14" max="25" width="10.796875" style="305" customWidth="1"/>
    <col min="26" max="27" width="14.3984375" style="305" customWidth="1"/>
    <col min="28" max="16384" width="14.3984375" style="305"/>
  </cols>
  <sheetData>
    <row r="1" spans="1:25" ht="19.5" customHeight="1">
      <c r="A1" s="14" t="s">
        <v>575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7"/>
      <c r="N1" s="307"/>
      <c r="O1" s="307"/>
      <c r="P1" s="307"/>
      <c r="Q1" s="307"/>
      <c r="R1" s="307"/>
      <c r="S1" s="307"/>
      <c r="T1" s="307"/>
      <c r="U1" s="307"/>
      <c r="V1" s="307"/>
      <c r="W1" s="307"/>
      <c r="X1" s="307"/>
      <c r="Y1" s="307"/>
    </row>
    <row r="2" spans="1:25" ht="19.5" customHeight="1" thickBot="1">
      <c r="A2" s="900" t="s">
        <v>576</v>
      </c>
      <c r="B2" s="901"/>
      <c r="C2" s="896" t="s">
        <v>577</v>
      </c>
      <c r="D2" s="894"/>
      <c r="E2" s="897"/>
      <c r="F2" s="898" t="s">
        <v>578</v>
      </c>
      <c r="G2" s="894"/>
      <c r="H2" s="897"/>
      <c r="I2" s="899" t="s">
        <v>579</v>
      </c>
      <c r="J2" s="894"/>
      <c r="K2" s="894"/>
      <c r="L2" s="894"/>
      <c r="M2" s="894"/>
      <c r="N2" s="304"/>
      <c r="O2" s="304"/>
      <c r="P2" s="304"/>
      <c r="Q2" s="304"/>
      <c r="R2" s="304"/>
      <c r="S2" s="304"/>
      <c r="T2" s="304"/>
      <c r="U2" s="304"/>
      <c r="V2" s="304"/>
      <c r="W2" s="304"/>
      <c r="X2" s="304"/>
      <c r="Y2" s="304"/>
    </row>
    <row r="3" spans="1:25" ht="63" customHeight="1" thickBot="1">
      <c r="A3" s="884"/>
      <c r="B3" s="884"/>
      <c r="C3" s="308" t="s">
        <v>580</v>
      </c>
      <c r="D3" s="308" t="s">
        <v>581</v>
      </c>
      <c r="E3" s="308" t="s">
        <v>582</v>
      </c>
      <c r="F3" s="308" t="s">
        <v>580</v>
      </c>
      <c r="G3" s="308" t="s">
        <v>581</v>
      </c>
      <c r="H3" s="308" t="s">
        <v>582</v>
      </c>
      <c r="I3" s="308" t="s">
        <v>580</v>
      </c>
      <c r="J3" s="308" t="s">
        <v>581</v>
      </c>
      <c r="K3" s="308" t="s">
        <v>582</v>
      </c>
      <c r="L3" s="308" t="s">
        <v>583</v>
      </c>
      <c r="M3" s="308" t="s">
        <v>584</v>
      </c>
      <c r="N3" s="304"/>
      <c r="O3" s="304"/>
      <c r="P3" s="304"/>
      <c r="Q3" s="304"/>
      <c r="R3" s="304"/>
      <c r="S3" s="304"/>
      <c r="T3" s="304"/>
      <c r="U3" s="304"/>
      <c r="V3" s="304"/>
      <c r="W3" s="304"/>
      <c r="X3" s="304"/>
      <c r="Y3" s="304"/>
    </row>
    <row r="4" spans="1:25" ht="15" customHeight="1">
      <c r="A4" s="2" t="s">
        <v>445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04"/>
      <c r="O4" s="304"/>
      <c r="P4" s="304"/>
      <c r="Q4" s="304"/>
      <c r="R4" s="304"/>
      <c r="S4" s="304"/>
      <c r="T4" s="304"/>
      <c r="U4" s="304"/>
      <c r="V4" s="304"/>
      <c r="W4" s="304"/>
      <c r="X4" s="304"/>
      <c r="Y4" s="304"/>
    </row>
    <row r="5" spans="1:25" ht="15" customHeight="1">
      <c r="A5" s="639"/>
      <c r="B5" s="637" t="s">
        <v>446</v>
      </c>
      <c r="C5" s="642"/>
      <c r="D5" s="642"/>
      <c r="E5" s="649" t="str">
        <f t="shared" si="0"/>
        <v/>
      </c>
      <c r="F5" s="642"/>
      <c r="G5" s="642"/>
      <c r="H5" s="649" t="str">
        <f t="shared" si="1"/>
        <v/>
      </c>
      <c r="I5" s="642">
        <f t="shared" si="2"/>
        <v>0</v>
      </c>
      <c r="J5" s="642">
        <f t="shared" si="3"/>
        <v>0</v>
      </c>
      <c r="K5" s="649" t="str">
        <f t="shared" si="4"/>
        <v/>
      </c>
      <c r="L5" s="642"/>
      <c r="M5" s="649" t="str">
        <f t="shared" si="5"/>
        <v/>
      </c>
      <c r="N5" s="304"/>
      <c r="O5" s="304"/>
      <c r="P5" s="304"/>
      <c r="Q5" s="304"/>
      <c r="R5" s="304"/>
      <c r="S5" s="304"/>
      <c r="T5" s="304"/>
      <c r="U5" s="304"/>
      <c r="V5" s="304"/>
      <c r="W5" s="304"/>
      <c r="X5" s="304"/>
      <c r="Y5" s="304"/>
    </row>
    <row r="6" spans="1:25" ht="15" customHeight="1">
      <c r="A6" s="639"/>
      <c r="B6" s="637" t="s">
        <v>447</v>
      </c>
      <c r="C6" s="641"/>
      <c r="D6" s="641"/>
      <c r="E6" s="650" t="str">
        <f t="shared" si="0"/>
        <v/>
      </c>
      <c r="F6" s="641"/>
      <c r="G6" s="641"/>
      <c r="H6" s="650" t="str">
        <f t="shared" si="1"/>
        <v/>
      </c>
      <c r="I6" s="641">
        <f t="shared" si="2"/>
        <v>0</v>
      </c>
      <c r="J6" s="641">
        <f t="shared" si="3"/>
        <v>0</v>
      </c>
      <c r="K6" s="650" t="str">
        <f t="shared" si="4"/>
        <v/>
      </c>
      <c r="L6" s="641"/>
      <c r="M6" s="650" t="str">
        <f t="shared" si="5"/>
        <v/>
      </c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304"/>
    </row>
    <row r="7" spans="1:25" ht="15" customHeight="1">
      <c r="A7" s="639"/>
      <c r="B7" s="637" t="s">
        <v>448</v>
      </c>
      <c r="C7" s="641"/>
      <c r="D7" s="641"/>
      <c r="E7" s="650" t="str">
        <f t="shared" si="0"/>
        <v/>
      </c>
      <c r="F7" s="641"/>
      <c r="G7" s="641"/>
      <c r="H7" s="650" t="str">
        <f t="shared" si="1"/>
        <v/>
      </c>
      <c r="I7" s="641">
        <f t="shared" si="2"/>
        <v>0</v>
      </c>
      <c r="J7" s="641">
        <f t="shared" si="3"/>
        <v>0</v>
      </c>
      <c r="K7" s="650" t="str">
        <f t="shared" si="4"/>
        <v/>
      </c>
      <c r="L7" s="641"/>
      <c r="M7" s="650" t="str">
        <f t="shared" si="5"/>
        <v/>
      </c>
      <c r="N7" s="304"/>
      <c r="O7" s="304"/>
      <c r="P7" s="304"/>
      <c r="Q7" s="304"/>
      <c r="R7" s="304"/>
      <c r="S7" s="304"/>
      <c r="T7" s="304"/>
      <c r="U7" s="304"/>
      <c r="V7" s="304"/>
      <c r="W7" s="304"/>
      <c r="X7" s="304"/>
      <c r="Y7" s="304"/>
    </row>
    <row r="8" spans="1:25" ht="15" customHeight="1">
      <c r="A8" s="639"/>
      <c r="B8" s="637" t="s">
        <v>449</v>
      </c>
      <c r="C8" s="641"/>
      <c r="D8" s="641"/>
      <c r="E8" s="650" t="str">
        <f t="shared" si="0"/>
        <v/>
      </c>
      <c r="F8" s="641"/>
      <c r="G8" s="641"/>
      <c r="H8" s="650" t="str">
        <f t="shared" si="1"/>
        <v/>
      </c>
      <c r="I8" s="641">
        <f t="shared" si="2"/>
        <v>0</v>
      </c>
      <c r="J8" s="641">
        <f t="shared" si="3"/>
        <v>0</v>
      </c>
      <c r="K8" s="650" t="str">
        <f t="shared" si="4"/>
        <v/>
      </c>
      <c r="L8" s="641"/>
      <c r="M8" s="650" t="str">
        <f t="shared" si="5"/>
        <v/>
      </c>
      <c r="N8" s="304"/>
      <c r="O8" s="304"/>
      <c r="P8" s="304"/>
      <c r="Q8" s="304"/>
      <c r="R8" s="304"/>
      <c r="S8" s="304"/>
      <c r="T8" s="304"/>
      <c r="U8" s="304"/>
      <c r="V8" s="304"/>
      <c r="W8" s="304"/>
      <c r="X8" s="304"/>
      <c r="Y8" s="304"/>
    </row>
    <row r="9" spans="1:25" ht="15" customHeight="1">
      <c r="A9" s="2" t="s">
        <v>450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04"/>
      <c r="O9" s="304"/>
      <c r="P9" s="304"/>
      <c r="Q9" s="304"/>
      <c r="R9" s="304"/>
      <c r="S9" s="304"/>
      <c r="T9" s="304"/>
      <c r="U9" s="304"/>
      <c r="V9" s="304"/>
      <c r="W9" s="304"/>
      <c r="X9" s="304"/>
      <c r="Y9" s="304"/>
    </row>
    <row r="10" spans="1:25" ht="15" customHeight="1">
      <c r="A10" s="639"/>
      <c r="B10" s="637" t="s">
        <v>451</v>
      </c>
      <c r="C10" s="641"/>
      <c r="D10" s="641"/>
      <c r="E10" s="650" t="str">
        <f t="shared" si="0"/>
        <v/>
      </c>
      <c r="F10" s="641"/>
      <c r="G10" s="641"/>
      <c r="H10" s="650" t="str">
        <f t="shared" si="1"/>
        <v/>
      </c>
      <c r="I10" s="641">
        <f t="shared" si="2"/>
        <v>0</v>
      </c>
      <c r="J10" s="641">
        <f t="shared" si="3"/>
        <v>0</v>
      </c>
      <c r="K10" s="650" t="str">
        <f t="shared" si="4"/>
        <v/>
      </c>
      <c r="L10" s="641"/>
      <c r="M10" s="650" t="str">
        <f t="shared" si="5"/>
        <v/>
      </c>
      <c r="N10" s="304"/>
      <c r="O10" s="304"/>
      <c r="P10" s="304"/>
      <c r="Q10" s="304"/>
      <c r="R10" s="304"/>
      <c r="S10" s="304"/>
      <c r="T10" s="304"/>
      <c r="U10" s="304"/>
      <c r="V10" s="304"/>
      <c r="W10" s="304"/>
      <c r="X10" s="304"/>
      <c r="Y10" s="304"/>
    </row>
    <row r="11" spans="1:25" ht="15" customHeight="1">
      <c r="A11" s="639"/>
      <c r="B11" s="637" t="s">
        <v>452</v>
      </c>
      <c r="C11" s="641"/>
      <c r="D11" s="641"/>
      <c r="E11" s="650" t="str">
        <f t="shared" si="0"/>
        <v/>
      </c>
      <c r="F11" s="641"/>
      <c r="G11" s="641"/>
      <c r="H11" s="650" t="str">
        <f t="shared" si="1"/>
        <v/>
      </c>
      <c r="I11" s="641">
        <f t="shared" si="2"/>
        <v>0</v>
      </c>
      <c r="J11" s="641">
        <f t="shared" si="3"/>
        <v>0</v>
      </c>
      <c r="K11" s="650" t="str">
        <f t="shared" si="4"/>
        <v/>
      </c>
      <c r="L11" s="641"/>
      <c r="M11" s="650" t="str">
        <f t="shared" si="5"/>
        <v/>
      </c>
      <c r="N11" s="304"/>
      <c r="O11" s="304"/>
      <c r="P11" s="304"/>
      <c r="Q11" s="304"/>
      <c r="R11" s="304"/>
      <c r="S11" s="304"/>
      <c r="T11" s="304"/>
      <c r="U11" s="304"/>
      <c r="V11" s="304"/>
      <c r="W11" s="304"/>
      <c r="X11" s="304"/>
      <c r="Y11" s="304"/>
    </row>
    <row r="12" spans="1:25" ht="15" customHeight="1">
      <c r="A12" s="639"/>
      <c r="B12" s="637" t="s">
        <v>453</v>
      </c>
      <c r="C12" s="641"/>
      <c r="D12" s="641"/>
      <c r="E12" s="650" t="str">
        <f t="shared" si="0"/>
        <v/>
      </c>
      <c r="F12" s="641"/>
      <c r="G12" s="641"/>
      <c r="H12" s="650" t="str">
        <f t="shared" si="1"/>
        <v/>
      </c>
      <c r="I12" s="641">
        <f t="shared" si="2"/>
        <v>0</v>
      </c>
      <c r="J12" s="641">
        <f t="shared" si="3"/>
        <v>0</v>
      </c>
      <c r="K12" s="650" t="str">
        <f t="shared" si="4"/>
        <v/>
      </c>
      <c r="L12" s="641"/>
      <c r="M12" s="650" t="str">
        <f t="shared" si="5"/>
        <v/>
      </c>
      <c r="N12" s="304"/>
      <c r="O12" s="304"/>
      <c r="P12" s="304"/>
      <c r="Q12" s="304"/>
      <c r="R12" s="304"/>
      <c r="S12" s="304"/>
      <c r="T12" s="304"/>
      <c r="U12" s="304"/>
      <c r="V12" s="304"/>
      <c r="W12" s="304"/>
      <c r="X12" s="304"/>
      <c r="Y12" s="304"/>
    </row>
    <row r="13" spans="1:25" ht="15" customHeight="1">
      <c r="A13" s="639"/>
      <c r="B13" s="637" t="s">
        <v>454</v>
      </c>
      <c r="C13" s="641"/>
      <c r="D13" s="641"/>
      <c r="E13" s="650" t="str">
        <f t="shared" si="0"/>
        <v/>
      </c>
      <c r="F13" s="641"/>
      <c r="G13" s="641"/>
      <c r="H13" s="650" t="str">
        <f t="shared" si="1"/>
        <v/>
      </c>
      <c r="I13" s="641">
        <f t="shared" si="2"/>
        <v>0</v>
      </c>
      <c r="J13" s="641">
        <f t="shared" si="3"/>
        <v>0</v>
      </c>
      <c r="K13" s="650" t="str">
        <f t="shared" si="4"/>
        <v/>
      </c>
      <c r="L13" s="641"/>
      <c r="M13" s="650" t="str">
        <f t="shared" si="5"/>
        <v/>
      </c>
      <c r="N13" s="304"/>
      <c r="O13" s="304"/>
      <c r="P13" s="304"/>
      <c r="Q13" s="304"/>
      <c r="R13" s="304"/>
      <c r="S13" s="304"/>
      <c r="T13" s="304"/>
      <c r="U13" s="304"/>
      <c r="V13" s="304"/>
      <c r="W13" s="304"/>
      <c r="X13" s="304"/>
      <c r="Y13" s="304"/>
    </row>
    <row r="14" spans="1:25" ht="15" customHeight="1">
      <c r="A14" s="639"/>
      <c r="B14" s="637" t="s">
        <v>455</v>
      </c>
      <c r="C14" s="641"/>
      <c r="D14" s="641"/>
      <c r="E14" s="650" t="str">
        <f t="shared" si="0"/>
        <v/>
      </c>
      <c r="F14" s="641"/>
      <c r="G14" s="641"/>
      <c r="H14" s="650" t="str">
        <f t="shared" si="1"/>
        <v/>
      </c>
      <c r="I14" s="641">
        <f t="shared" si="2"/>
        <v>0</v>
      </c>
      <c r="J14" s="641">
        <f t="shared" si="3"/>
        <v>0</v>
      </c>
      <c r="K14" s="650" t="str">
        <f t="shared" si="4"/>
        <v/>
      </c>
      <c r="L14" s="641"/>
      <c r="M14" s="650" t="str">
        <f t="shared" si="5"/>
        <v/>
      </c>
      <c r="N14" s="304"/>
      <c r="O14" s="304"/>
      <c r="P14" s="304"/>
      <c r="Q14" s="304"/>
      <c r="R14" s="304"/>
      <c r="S14" s="304"/>
      <c r="T14" s="304"/>
      <c r="U14" s="304"/>
      <c r="V14" s="304"/>
      <c r="W14" s="304"/>
      <c r="X14" s="304"/>
      <c r="Y14" s="304"/>
    </row>
    <row r="15" spans="1:25" ht="15" customHeight="1">
      <c r="A15" s="639"/>
      <c r="B15" s="637" t="s">
        <v>456</v>
      </c>
      <c r="C15" s="641"/>
      <c r="D15" s="641"/>
      <c r="E15" s="650" t="str">
        <f t="shared" si="0"/>
        <v/>
      </c>
      <c r="F15" s="641"/>
      <c r="G15" s="641"/>
      <c r="H15" s="650" t="str">
        <f t="shared" si="1"/>
        <v/>
      </c>
      <c r="I15" s="641">
        <f t="shared" si="2"/>
        <v>0</v>
      </c>
      <c r="J15" s="641">
        <f t="shared" si="3"/>
        <v>0</v>
      </c>
      <c r="K15" s="650" t="str">
        <f t="shared" si="4"/>
        <v/>
      </c>
      <c r="L15" s="641"/>
      <c r="M15" s="650" t="str">
        <f t="shared" si="5"/>
        <v/>
      </c>
      <c r="N15" s="304"/>
      <c r="O15" s="304"/>
      <c r="P15" s="304"/>
      <c r="Q15" s="304"/>
      <c r="R15" s="304"/>
      <c r="S15" s="304"/>
      <c r="T15" s="304"/>
      <c r="U15" s="304"/>
      <c r="V15" s="304"/>
      <c r="W15" s="304"/>
      <c r="X15" s="304"/>
      <c r="Y15" s="304"/>
    </row>
    <row r="16" spans="1:25" ht="15" customHeight="1">
      <c r="A16" s="2" t="s">
        <v>457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04"/>
      <c r="O16" s="304"/>
      <c r="P16" s="304"/>
      <c r="Q16" s="304"/>
      <c r="R16" s="304"/>
      <c r="S16" s="304"/>
      <c r="T16" s="304"/>
      <c r="U16" s="304"/>
      <c r="V16" s="304"/>
      <c r="W16" s="304"/>
      <c r="X16" s="304"/>
      <c r="Y16" s="304"/>
    </row>
    <row r="17" spans="1:13" s="87" customFormat="1" ht="15" customHeight="1">
      <c r="A17" s="637"/>
      <c r="B17" s="637" t="s">
        <v>458</v>
      </c>
      <c r="C17" s="641"/>
      <c r="D17" s="641"/>
      <c r="E17" s="650" t="str">
        <f t="shared" si="0"/>
        <v/>
      </c>
      <c r="F17" s="641"/>
      <c r="G17" s="641"/>
      <c r="H17" s="650" t="str">
        <f t="shared" si="1"/>
        <v/>
      </c>
      <c r="I17" s="641">
        <f t="shared" si="2"/>
        <v>0</v>
      </c>
      <c r="J17" s="641">
        <f t="shared" si="3"/>
        <v>0</v>
      </c>
      <c r="K17" s="650" t="str">
        <f t="shared" si="4"/>
        <v/>
      </c>
      <c r="L17" s="641"/>
      <c r="M17" s="650" t="str">
        <f t="shared" si="5"/>
        <v/>
      </c>
    </row>
    <row r="18" spans="1:13" ht="15" customHeight="1">
      <c r="A18" s="639"/>
      <c r="B18" s="637" t="s">
        <v>459</v>
      </c>
      <c r="C18" s="641"/>
      <c r="D18" s="641"/>
      <c r="E18" s="650" t="str">
        <f t="shared" si="0"/>
        <v/>
      </c>
      <c r="F18" s="641"/>
      <c r="G18" s="641"/>
      <c r="H18" s="650" t="str">
        <f t="shared" si="1"/>
        <v/>
      </c>
      <c r="I18" s="641">
        <f t="shared" si="2"/>
        <v>0</v>
      </c>
      <c r="J18" s="641">
        <f t="shared" si="3"/>
        <v>0</v>
      </c>
      <c r="K18" s="650" t="str">
        <f t="shared" si="4"/>
        <v/>
      </c>
      <c r="L18" s="641"/>
      <c r="M18" s="650" t="str">
        <f t="shared" si="5"/>
        <v/>
      </c>
    </row>
    <row r="19" spans="1:13" ht="15" customHeight="1">
      <c r="A19" s="639"/>
      <c r="B19" s="637" t="s">
        <v>460</v>
      </c>
      <c r="C19" s="641"/>
      <c r="D19" s="641"/>
      <c r="E19" s="650" t="str">
        <f t="shared" si="0"/>
        <v/>
      </c>
      <c r="F19" s="641"/>
      <c r="G19" s="641"/>
      <c r="H19" s="650" t="str">
        <f t="shared" si="1"/>
        <v/>
      </c>
      <c r="I19" s="641">
        <f t="shared" si="2"/>
        <v>0</v>
      </c>
      <c r="J19" s="641">
        <f t="shared" si="3"/>
        <v>0</v>
      </c>
      <c r="K19" s="650" t="str">
        <f t="shared" si="4"/>
        <v/>
      </c>
      <c r="L19" s="641"/>
      <c r="M19" s="650" t="str">
        <f t="shared" si="5"/>
        <v/>
      </c>
    </row>
    <row r="20" spans="1:13" ht="15" customHeight="1">
      <c r="A20" s="2" t="s">
        <v>461</v>
      </c>
      <c r="B20" s="6"/>
      <c r="C20" s="49"/>
      <c r="D20" s="49"/>
      <c r="E20" s="651" t="str">
        <f t="shared" si="0"/>
        <v/>
      </c>
      <c r="F20" s="49"/>
      <c r="G20" s="49"/>
      <c r="H20" s="651" t="str">
        <f t="shared" si="1"/>
        <v/>
      </c>
      <c r="I20" s="49">
        <f t="shared" si="2"/>
        <v>0</v>
      </c>
      <c r="J20" s="49">
        <f t="shared" si="3"/>
        <v>0</v>
      </c>
      <c r="K20" s="651" t="str">
        <f t="shared" si="4"/>
        <v/>
      </c>
      <c r="L20" s="49"/>
      <c r="M20" s="651" t="str">
        <f t="shared" si="5"/>
        <v/>
      </c>
    </row>
    <row r="21" spans="1:13" ht="15" customHeight="1">
      <c r="A21" s="637"/>
      <c r="B21" s="638" t="s">
        <v>462</v>
      </c>
      <c r="C21" s="642"/>
      <c r="D21" s="642"/>
      <c r="E21" s="649" t="str">
        <f t="shared" si="0"/>
        <v/>
      </c>
      <c r="F21" s="642"/>
      <c r="G21" s="642"/>
      <c r="H21" s="649" t="str">
        <f t="shared" si="1"/>
        <v/>
      </c>
      <c r="I21" s="642">
        <f t="shared" si="2"/>
        <v>0</v>
      </c>
      <c r="J21" s="642">
        <f t="shared" si="3"/>
        <v>0</v>
      </c>
      <c r="K21" s="649" t="str">
        <f t="shared" si="4"/>
        <v/>
      </c>
      <c r="L21" s="642"/>
      <c r="M21" s="649" t="str">
        <f t="shared" si="5"/>
        <v/>
      </c>
    </row>
    <row r="22" spans="1:13" ht="15" customHeight="1">
      <c r="A22" s="639"/>
      <c r="B22" s="637" t="s">
        <v>463</v>
      </c>
      <c r="C22" s="641"/>
      <c r="D22" s="641"/>
      <c r="E22" s="650" t="str">
        <f t="shared" si="0"/>
        <v/>
      </c>
      <c r="F22" s="641"/>
      <c r="G22" s="641"/>
      <c r="H22" s="650" t="str">
        <f t="shared" si="1"/>
        <v/>
      </c>
      <c r="I22" s="641">
        <f t="shared" si="2"/>
        <v>0</v>
      </c>
      <c r="J22" s="641">
        <f t="shared" si="3"/>
        <v>0</v>
      </c>
      <c r="K22" s="650" t="str">
        <f t="shared" si="4"/>
        <v/>
      </c>
      <c r="L22" s="641"/>
      <c r="M22" s="650" t="str">
        <f t="shared" si="5"/>
        <v/>
      </c>
    </row>
    <row r="23" spans="1:13" ht="15" customHeight="1">
      <c r="A23" s="639"/>
      <c r="B23" s="637" t="s">
        <v>464</v>
      </c>
      <c r="C23" s="641"/>
      <c r="D23" s="641"/>
      <c r="E23" s="650" t="str">
        <f t="shared" si="0"/>
        <v/>
      </c>
      <c r="F23" s="641"/>
      <c r="G23" s="641"/>
      <c r="H23" s="650" t="str">
        <f t="shared" si="1"/>
        <v/>
      </c>
      <c r="I23" s="641">
        <f t="shared" si="2"/>
        <v>0</v>
      </c>
      <c r="J23" s="641">
        <f t="shared" si="3"/>
        <v>0</v>
      </c>
      <c r="K23" s="650" t="str">
        <f t="shared" si="4"/>
        <v/>
      </c>
      <c r="L23" s="641"/>
      <c r="M23" s="650" t="str">
        <f t="shared" si="5"/>
        <v/>
      </c>
    </row>
    <row r="24" spans="1:13" ht="15" customHeight="1">
      <c r="A24" s="639"/>
      <c r="B24" s="637" t="s">
        <v>465</v>
      </c>
      <c r="C24" s="641"/>
      <c r="D24" s="641"/>
      <c r="E24" s="650" t="str">
        <f t="shared" si="0"/>
        <v/>
      </c>
      <c r="F24" s="641"/>
      <c r="G24" s="641"/>
      <c r="H24" s="650" t="str">
        <f t="shared" si="1"/>
        <v/>
      </c>
      <c r="I24" s="641">
        <f t="shared" si="2"/>
        <v>0</v>
      </c>
      <c r="J24" s="641">
        <f t="shared" si="3"/>
        <v>0</v>
      </c>
      <c r="K24" s="650" t="str">
        <f t="shared" si="4"/>
        <v/>
      </c>
      <c r="L24" s="641"/>
      <c r="M24" s="650" t="str">
        <f t="shared" si="5"/>
        <v/>
      </c>
    </row>
    <row r="25" spans="1:13" ht="15" customHeight="1">
      <c r="A25" s="639"/>
      <c r="B25" s="637" t="s">
        <v>466</v>
      </c>
      <c r="C25" s="641"/>
      <c r="D25" s="641"/>
      <c r="E25" s="650" t="str">
        <f t="shared" si="0"/>
        <v/>
      </c>
      <c r="F25" s="641"/>
      <c r="G25" s="641"/>
      <c r="H25" s="650" t="str">
        <f t="shared" si="1"/>
        <v/>
      </c>
      <c r="I25" s="641">
        <f t="shared" si="2"/>
        <v>0</v>
      </c>
      <c r="J25" s="641">
        <f t="shared" si="3"/>
        <v>0</v>
      </c>
      <c r="K25" s="650" t="str">
        <f t="shared" si="4"/>
        <v/>
      </c>
      <c r="L25" s="641"/>
      <c r="M25" s="650" t="str">
        <f t="shared" si="5"/>
        <v/>
      </c>
    </row>
    <row r="26" spans="1:13" ht="15" customHeight="1">
      <c r="A26" s="639"/>
      <c r="B26" s="637" t="s">
        <v>467</v>
      </c>
      <c r="C26" s="641"/>
      <c r="D26" s="641"/>
      <c r="E26" s="650" t="str">
        <f t="shared" si="0"/>
        <v/>
      </c>
      <c r="F26" s="641"/>
      <c r="G26" s="641"/>
      <c r="H26" s="650" t="str">
        <f t="shared" si="1"/>
        <v/>
      </c>
      <c r="I26" s="641">
        <f t="shared" si="2"/>
        <v>0</v>
      </c>
      <c r="J26" s="641">
        <f t="shared" si="3"/>
        <v>0</v>
      </c>
      <c r="K26" s="650" t="str">
        <f t="shared" si="4"/>
        <v/>
      </c>
      <c r="L26" s="641"/>
      <c r="M26" s="650" t="str">
        <f t="shared" si="5"/>
        <v/>
      </c>
    </row>
    <row r="27" spans="1:13" ht="15" customHeight="1">
      <c r="A27" s="639"/>
      <c r="B27" s="637" t="s">
        <v>468</v>
      </c>
      <c r="C27" s="641"/>
      <c r="D27" s="641"/>
      <c r="E27" s="650" t="str">
        <f t="shared" si="0"/>
        <v/>
      </c>
      <c r="F27" s="641"/>
      <c r="G27" s="641"/>
      <c r="H27" s="650" t="str">
        <f t="shared" si="1"/>
        <v/>
      </c>
      <c r="I27" s="641">
        <f t="shared" si="2"/>
        <v>0</v>
      </c>
      <c r="J27" s="641">
        <f t="shared" si="3"/>
        <v>0</v>
      </c>
      <c r="K27" s="650" t="str">
        <f t="shared" si="4"/>
        <v/>
      </c>
      <c r="L27" s="641"/>
      <c r="M27" s="650" t="str">
        <f t="shared" si="5"/>
        <v/>
      </c>
    </row>
    <row r="28" spans="1:13" ht="15" customHeight="1">
      <c r="A28" s="639"/>
      <c r="B28" s="637" t="s">
        <v>469</v>
      </c>
      <c r="C28" s="641"/>
      <c r="D28" s="641"/>
      <c r="E28" s="650" t="str">
        <f t="shared" si="0"/>
        <v/>
      </c>
      <c r="F28" s="641"/>
      <c r="G28" s="641"/>
      <c r="H28" s="650" t="str">
        <f t="shared" si="1"/>
        <v/>
      </c>
      <c r="I28" s="641">
        <f t="shared" si="2"/>
        <v>0</v>
      </c>
      <c r="J28" s="641">
        <f t="shared" si="3"/>
        <v>0</v>
      </c>
      <c r="K28" s="650" t="str">
        <f t="shared" si="4"/>
        <v/>
      </c>
      <c r="L28" s="641"/>
      <c r="M28" s="650" t="str">
        <f t="shared" si="5"/>
        <v/>
      </c>
    </row>
    <row r="29" spans="1:13" ht="15" customHeight="1">
      <c r="A29" s="639"/>
      <c r="B29" s="637" t="s">
        <v>470</v>
      </c>
      <c r="C29" s="641"/>
      <c r="D29" s="641"/>
      <c r="E29" s="650" t="str">
        <f t="shared" si="0"/>
        <v/>
      </c>
      <c r="F29" s="641"/>
      <c r="G29" s="641"/>
      <c r="H29" s="650" t="str">
        <f t="shared" si="1"/>
        <v/>
      </c>
      <c r="I29" s="641">
        <f t="shared" si="2"/>
        <v>0</v>
      </c>
      <c r="J29" s="641">
        <f t="shared" si="3"/>
        <v>0</v>
      </c>
      <c r="K29" s="650" t="str">
        <f t="shared" si="4"/>
        <v/>
      </c>
      <c r="L29" s="641"/>
      <c r="M29" s="650" t="str">
        <f t="shared" si="5"/>
        <v/>
      </c>
    </row>
    <row r="30" spans="1:13" s="87" customFormat="1" ht="15" customHeight="1">
      <c r="A30" s="2" t="s">
        <v>471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37"/>
      <c r="B31" s="637" t="s">
        <v>472</v>
      </c>
      <c r="C31" s="642"/>
      <c r="D31" s="642"/>
      <c r="E31" s="649" t="str">
        <f t="shared" si="0"/>
        <v/>
      </c>
      <c r="F31" s="642"/>
      <c r="G31" s="642"/>
      <c r="H31" s="649" t="str">
        <f t="shared" si="1"/>
        <v/>
      </c>
      <c r="I31" s="642">
        <f t="shared" si="2"/>
        <v>0</v>
      </c>
      <c r="J31" s="642">
        <f t="shared" si="3"/>
        <v>0</v>
      </c>
      <c r="K31" s="649" t="str">
        <f t="shared" si="4"/>
        <v/>
      </c>
      <c r="L31" s="642"/>
      <c r="M31" s="649" t="str">
        <f t="shared" si="5"/>
        <v/>
      </c>
    </row>
    <row r="32" spans="1:13" ht="15" customHeight="1">
      <c r="A32" s="637"/>
      <c r="B32" s="637" t="s">
        <v>473</v>
      </c>
      <c r="C32" s="641"/>
      <c r="D32" s="641"/>
      <c r="E32" s="650" t="str">
        <f t="shared" si="0"/>
        <v/>
      </c>
      <c r="F32" s="641"/>
      <c r="G32" s="641"/>
      <c r="H32" s="650" t="str">
        <f t="shared" si="1"/>
        <v/>
      </c>
      <c r="I32" s="641">
        <f t="shared" si="2"/>
        <v>0</v>
      </c>
      <c r="J32" s="641">
        <f t="shared" si="3"/>
        <v>0</v>
      </c>
      <c r="K32" s="650" t="str">
        <f t="shared" si="4"/>
        <v/>
      </c>
      <c r="L32" s="641"/>
      <c r="M32" s="650" t="str">
        <f t="shared" si="5"/>
        <v/>
      </c>
    </row>
    <row r="33" spans="1:13" ht="15" customHeight="1">
      <c r="A33" s="637"/>
      <c r="B33" s="637" t="s">
        <v>474</v>
      </c>
      <c r="C33" s="641"/>
      <c r="D33" s="641"/>
      <c r="E33" s="650" t="str">
        <f t="shared" si="0"/>
        <v/>
      </c>
      <c r="F33" s="641"/>
      <c r="G33" s="641"/>
      <c r="H33" s="650" t="str">
        <f t="shared" si="1"/>
        <v/>
      </c>
      <c r="I33" s="641">
        <f t="shared" si="2"/>
        <v>0</v>
      </c>
      <c r="J33" s="641">
        <f t="shared" si="3"/>
        <v>0</v>
      </c>
      <c r="K33" s="650" t="str">
        <f t="shared" si="4"/>
        <v/>
      </c>
      <c r="L33" s="641"/>
      <c r="M33" s="650" t="str">
        <f t="shared" si="5"/>
        <v/>
      </c>
    </row>
    <row r="34" spans="1:13" ht="15" customHeight="1">
      <c r="A34" s="637"/>
      <c r="B34" s="637" t="s">
        <v>475</v>
      </c>
      <c r="C34" s="641"/>
      <c r="D34" s="641"/>
      <c r="E34" s="650" t="str">
        <f t="shared" si="0"/>
        <v/>
      </c>
      <c r="F34" s="641"/>
      <c r="G34" s="641"/>
      <c r="H34" s="650" t="str">
        <f t="shared" si="1"/>
        <v/>
      </c>
      <c r="I34" s="641">
        <f t="shared" si="2"/>
        <v>0</v>
      </c>
      <c r="J34" s="641">
        <f t="shared" si="3"/>
        <v>0</v>
      </c>
      <c r="K34" s="650" t="str">
        <f t="shared" si="4"/>
        <v/>
      </c>
      <c r="L34" s="641"/>
      <c r="M34" s="650" t="str">
        <f t="shared" si="5"/>
        <v/>
      </c>
    </row>
    <row r="35" spans="1:13" ht="15" customHeight="1">
      <c r="A35" s="637"/>
      <c r="B35" s="637" t="s">
        <v>476</v>
      </c>
      <c r="C35" s="641"/>
      <c r="D35" s="641"/>
      <c r="E35" s="650" t="str">
        <f t="shared" si="0"/>
        <v/>
      </c>
      <c r="F35" s="641"/>
      <c r="G35" s="641"/>
      <c r="H35" s="650" t="str">
        <f t="shared" si="1"/>
        <v/>
      </c>
      <c r="I35" s="641">
        <f t="shared" si="2"/>
        <v>0</v>
      </c>
      <c r="J35" s="641">
        <f t="shared" si="3"/>
        <v>0</v>
      </c>
      <c r="K35" s="650" t="str">
        <f t="shared" si="4"/>
        <v/>
      </c>
      <c r="L35" s="641"/>
      <c r="M35" s="650" t="str">
        <f t="shared" si="5"/>
        <v/>
      </c>
    </row>
    <row r="36" spans="1:13" ht="15" customHeight="1">
      <c r="A36" s="637"/>
      <c r="B36" s="637" t="s">
        <v>477</v>
      </c>
      <c r="C36" s="641"/>
      <c r="D36" s="641"/>
      <c r="E36" s="650" t="str">
        <f t="shared" ref="E36:E67" si="6">IF(C36=0,"",D36/C36*100)</f>
        <v/>
      </c>
      <c r="F36" s="641"/>
      <c r="G36" s="641"/>
      <c r="H36" s="650" t="str">
        <f t="shared" ref="H36:H67" si="7">IF(F36=0,"",G36/F36*100)</f>
        <v/>
      </c>
      <c r="I36" s="641">
        <f t="shared" ref="I36:I67" si="8">SUM(C36)+SUM(F36)</f>
        <v>0</v>
      </c>
      <c r="J36" s="641">
        <f t="shared" ref="J36:J67" si="9">D36+G36</f>
        <v>0</v>
      </c>
      <c r="K36" s="650" t="str">
        <f t="shared" ref="K36:K67" si="10">IF(I36=0,"",J36/I36*100)</f>
        <v/>
      </c>
      <c r="L36" s="641"/>
      <c r="M36" s="650" t="str">
        <f t="shared" ref="M36:M67" si="11">IF(I36=0,"",L36/I36*100)</f>
        <v/>
      </c>
    </row>
    <row r="37" spans="1:13" ht="15" customHeight="1">
      <c r="A37" s="637"/>
      <c r="B37" s="637" t="s">
        <v>478</v>
      </c>
      <c r="C37" s="641"/>
      <c r="D37" s="641"/>
      <c r="E37" s="650" t="str">
        <f t="shared" si="6"/>
        <v/>
      </c>
      <c r="F37" s="641"/>
      <c r="G37" s="641"/>
      <c r="H37" s="650" t="str">
        <f t="shared" si="7"/>
        <v/>
      </c>
      <c r="I37" s="641">
        <f t="shared" si="8"/>
        <v>0</v>
      </c>
      <c r="J37" s="641">
        <f t="shared" si="9"/>
        <v>0</v>
      </c>
      <c r="K37" s="650" t="str">
        <f t="shared" si="10"/>
        <v/>
      </c>
      <c r="L37" s="641"/>
      <c r="M37" s="650" t="str">
        <f t="shared" si="11"/>
        <v/>
      </c>
    </row>
    <row r="38" spans="1:13" ht="15" customHeight="1">
      <c r="A38" s="639"/>
      <c r="B38" s="637" t="s">
        <v>479</v>
      </c>
      <c r="C38" s="641"/>
      <c r="D38" s="641"/>
      <c r="E38" s="650" t="str">
        <f t="shared" si="6"/>
        <v/>
      </c>
      <c r="F38" s="641"/>
      <c r="G38" s="641"/>
      <c r="H38" s="650" t="str">
        <f t="shared" si="7"/>
        <v/>
      </c>
      <c r="I38" s="641">
        <f t="shared" si="8"/>
        <v>0</v>
      </c>
      <c r="J38" s="641">
        <f t="shared" si="9"/>
        <v>0</v>
      </c>
      <c r="K38" s="650" t="str">
        <f t="shared" si="10"/>
        <v/>
      </c>
      <c r="L38" s="641"/>
      <c r="M38" s="650" t="str">
        <f t="shared" si="11"/>
        <v/>
      </c>
    </row>
    <row r="39" spans="1:13" s="87" customFormat="1" ht="15" customHeight="1">
      <c r="A39" s="639"/>
      <c r="B39" s="637" t="s">
        <v>480</v>
      </c>
      <c r="C39" s="641"/>
      <c r="D39" s="641"/>
      <c r="E39" s="650" t="str">
        <f t="shared" si="6"/>
        <v/>
      </c>
      <c r="F39" s="641"/>
      <c r="G39" s="641"/>
      <c r="H39" s="650" t="str">
        <f t="shared" si="7"/>
        <v/>
      </c>
      <c r="I39" s="641">
        <f t="shared" si="8"/>
        <v>0</v>
      </c>
      <c r="J39" s="641">
        <f t="shared" si="9"/>
        <v>0</v>
      </c>
      <c r="K39" s="650" t="str">
        <f t="shared" si="10"/>
        <v/>
      </c>
      <c r="L39" s="641"/>
      <c r="M39" s="650" t="str">
        <f t="shared" si="11"/>
        <v/>
      </c>
    </row>
    <row r="40" spans="1:13" ht="15" customHeight="1">
      <c r="A40" s="639"/>
      <c r="B40" s="637" t="s">
        <v>481</v>
      </c>
      <c r="C40" s="641"/>
      <c r="D40" s="641"/>
      <c r="E40" s="650" t="str">
        <f t="shared" si="6"/>
        <v/>
      </c>
      <c r="F40" s="641"/>
      <c r="G40" s="641"/>
      <c r="H40" s="650" t="str">
        <f t="shared" si="7"/>
        <v/>
      </c>
      <c r="I40" s="641">
        <f t="shared" si="8"/>
        <v>0</v>
      </c>
      <c r="J40" s="641">
        <f t="shared" si="9"/>
        <v>0</v>
      </c>
      <c r="K40" s="650" t="str">
        <f t="shared" si="10"/>
        <v/>
      </c>
      <c r="L40" s="641"/>
      <c r="M40" s="650" t="str">
        <f t="shared" si="11"/>
        <v/>
      </c>
    </row>
    <row r="41" spans="1:13" ht="15" customHeight="1">
      <c r="A41" s="639"/>
      <c r="B41" s="637" t="s">
        <v>482</v>
      </c>
      <c r="C41" s="641"/>
      <c r="D41" s="641"/>
      <c r="E41" s="650" t="str">
        <f t="shared" si="6"/>
        <v/>
      </c>
      <c r="F41" s="641"/>
      <c r="G41" s="641"/>
      <c r="H41" s="650" t="str">
        <f t="shared" si="7"/>
        <v/>
      </c>
      <c r="I41" s="641">
        <f t="shared" si="8"/>
        <v>0</v>
      </c>
      <c r="J41" s="641">
        <f t="shared" si="9"/>
        <v>0</v>
      </c>
      <c r="K41" s="650" t="str">
        <f t="shared" si="10"/>
        <v/>
      </c>
      <c r="L41" s="641"/>
      <c r="M41" s="650" t="str">
        <f t="shared" si="11"/>
        <v/>
      </c>
    </row>
    <row r="42" spans="1:13" ht="15" customHeight="1">
      <c r="A42" s="639"/>
      <c r="B42" s="637" t="s">
        <v>483</v>
      </c>
      <c r="C42" s="641"/>
      <c r="D42" s="641"/>
      <c r="E42" s="650" t="str">
        <f t="shared" si="6"/>
        <v/>
      </c>
      <c r="F42" s="641"/>
      <c r="G42" s="641"/>
      <c r="H42" s="650" t="str">
        <f t="shared" si="7"/>
        <v/>
      </c>
      <c r="I42" s="641">
        <f t="shared" si="8"/>
        <v>0</v>
      </c>
      <c r="J42" s="641">
        <f t="shared" si="9"/>
        <v>0</v>
      </c>
      <c r="K42" s="650" t="str">
        <f t="shared" si="10"/>
        <v/>
      </c>
      <c r="L42" s="641"/>
      <c r="M42" s="650" t="str">
        <f t="shared" si="11"/>
        <v/>
      </c>
    </row>
    <row r="43" spans="1:13" ht="15" customHeight="1">
      <c r="A43" s="2" t="s">
        <v>484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37"/>
      <c r="B44" s="637" t="s">
        <v>485</v>
      </c>
      <c r="C44" s="641"/>
      <c r="D44" s="641"/>
      <c r="E44" s="650" t="str">
        <f t="shared" si="6"/>
        <v/>
      </c>
      <c r="F44" s="641"/>
      <c r="G44" s="641"/>
      <c r="H44" s="650" t="str">
        <f t="shared" si="7"/>
        <v/>
      </c>
      <c r="I44" s="641">
        <f t="shared" si="8"/>
        <v>0</v>
      </c>
      <c r="J44" s="641">
        <f t="shared" si="9"/>
        <v>0</v>
      </c>
      <c r="K44" s="650" t="str">
        <f t="shared" si="10"/>
        <v/>
      </c>
      <c r="L44" s="641"/>
      <c r="M44" s="650" t="str">
        <f t="shared" si="11"/>
        <v/>
      </c>
    </row>
    <row r="45" spans="1:13" ht="15" customHeight="1">
      <c r="A45" s="639"/>
      <c r="B45" s="637" t="s">
        <v>486</v>
      </c>
      <c r="C45" s="641"/>
      <c r="D45" s="641"/>
      <c r="E45" s="650" t="str">
        <f t="shared" si="6"/>
        <v/>
      </c>
      <c r="F45" s="641"/>
      <c r="G45" s="641"/>
      <c r="H45" s="650" t="str">
        <f t="shared" si="7"/>
        <v/>
      </c>
      <c r="I45" s="641">
        <f t="shared" si="8"/>
        <v>0</v>
      </c>
      <c r="J45" s="641">
        <f t="shared" si="9"/>
        <v>0</v>
      </c>
      <c r="K45" s="650" t="str">
        <f t="shared" si="10"/>
        <v/>
      </c>
      <c r="L45" s="641"/>
      <c r="M45" s="650" t="str">
        <f t="shared" si="11"/>
        <v/>
      </c>
    </row>
    <row r="46" spans="1:13" ht="15" customHeight="1">
      <c r="A46" s="639"/>
      <c r="B46" s="637" t="s">
        <v>487</v>
      </c>
      <c r="C46" s="641"/>
      <c r="D46" s="641"/>
      <c r="E46" s="650" t="str">
        <f t="shared" si="6"/>
        <v/>
      </c>
      <c r="F46" s="641"/>
      <c r="G46" s="641"/>
      <c r="H46" s="650" t="str">
        <f t="shared" si="7"/>
        <v/>
      </c>
      <c r="I46" s="641">
        <f t="shared" si="8"/>
        <v>0</v>
      </c>
      <c r="J46" s="641">
        <f t="shared" si="9"/>
        <v>0</v>
      </c>
      <c r="K46" s="650" t="str">
        <f t="shared" si="10"/>
        <v/>
      </c>
      <c r="L46" s="641"/>
      <c r="M46" s="650" t="str">
        <f t="shared" si="11"/>
        <v/>
      </c>
    </row>
    <row r="47" spans="1:13" s="87" customFormat="1" ht="15" customHeight="1">
      <c r="A47" s="639"/>
      <c r="B47" s="637" t="s">
        <v>488</v>
      </c>
      <c r="C47" s="641"/>
      <c r="D47" s="641"/>
      <c r="E47" s="650" t="str">
        <f t="shared" si="6"/>
        <v/>
      </c>
      <c r="F47" s="641"/>
      <c r="G47" s="641"/>
      <c r="H47" s="650" t="str">
        <f t="shared" si="7"/>
        <v/>
      </c>
      <c r="I47" s="641">
        <f t="shared" si="8"/>
        <v>0</v>
      </c>
      <c r="J47" s="641">
        <f t="shared" si="9"/>
        <v>0</v>
      </c>
      <c r="K47" s="650" t="str">
        <f t="shared" si="10"/>
        <v/>
      </c>
      <c r="L47" s="641"/>
      <c r="M47" s="650" t="str">
        <f t="shared" si="11"/>
        <v/>
      </c>
    </row>
    <row r="48" spans="1:13" ht="15" customHeight="1">
      <c r="A48" s="639"/>
      <c r="B48" s="637" t="s">
        <v>489</v>
      </c>
      <c r="C48" s="641"/>
      <c r="D48" s="641"/>
      <c r="E48" s="650" t="str">
        <f t="shared" si="6"/>
        <v/>
      </c>
      <c r="F48" s="641"/>
      <c r="G48" s="641"/>
      <c r="H48" s="650" t="str">
        <f t="shared" si="7"/>
        <v/>
      </c>
      <c r="I48" s="641">
        <f t="shared" si="8"/>
        <v>0</v>
      </c>
      <c r="J48" s="641">
        <f t="shared" si="9"/>
        <v>0</v>
      </c>
      <c r="K48" s="650" t="str">
        <f t="shared" si="10"/>
        <v/>
      </c>
      <c r="L48" s="641"/>
      <c r="M48" s="650" t="str">
        <f t="shared" si="11"/>
        <v/>
      </c>
    </row>
    <row r="49" spans="1:13" ht="15" customHeight="1">
      <c r="A49" s="639"/>
      <c r="B49" s="637" t="s">
        <v>490</v>
      </c>
      <c r="C49" s="641"/>
      <c r="D49" s="641"/>
      <c r="E49" s="650" t="str">
        <f t="shared" si="6"/>
        <v/>
      </c>
      <c r="F49" s="641"/>
      <c r="G49" s="641"/>
      <c r="H49" s="650" t="str">
        <f t="shared" si="7"/>
        <v/>
      </c>
      <c r="I49" s="641">
        <f t="shared" si="8"/>
        <v>0</v>
      </c>
      <c r="J49" s="641">
        <f t="shared" si="9"/>
        <v>0</v>
      </c>
      <c r="K49" s="650" t="str">
        <f t="shared" si="10"/>
        <v/>
      </c>
      <c r="L49" s="641"/>
      <c r="M49" s="650" t="str">
        <f t="shared" si="11"/>
        <v/>
      </c>
    </row>
    <row r="50" spans="1:13" ht="15" customHeight="1">
      <c r="A50" s="639"/>
      <c r="B50" s="637" t="s">
        <v>491</v>
      </c>
      <c r="C50" s="641"/>
      <c r="D50" s="641"/>
      <c r="E50" s="650" t="str">
        <f t="shared" si="6"/>
        <v/>
      </c>
      <c r="F50" s="641"/>
      <c r="G50" s="641"/>
      <c r="H50" s="650" t="str">
        <f t="shared" si="7"/>
        <v/>
      </c>
      <c r="I50" s="641">
        <f t="shared" si="8"/>
        <v>0</v>
      </c>
      <c r="J50" s="641">
        <f t="shared" si="9"/>
        <v>0</v>
      </c>
      <c r="K50" s="650" t="str">
        <f t="shared" si="10"/>
        <v/>
      </c>
      <c r="L50" s="641"/>
      <c r="M50" s="650" t="str">
        <f t="shared" si="11"/>
        <v/>
      </c>
    </row>
    <row r="51" spans="1:13" ht="15" customHeight="1">
      <c r="A51" s="2" t="s">
        <v>492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37"/>
      <c r="B52" s="637" t="s">
        <v>493</v>
      </c>
      <c r="C52" s="641"/>
      <c r="D52" s="641"/>
      <c r="E52" s="650" t="str">
        <f t="shared" si="6"/>
        <v/>
      </c>
      <c r="F52" s="641"/>
      <c r="G52" s="641"/>
      <c r="H52" s="650" t="str">
        <f t="shared" si="7"/>
        <v/>
      </c>
      <c r="I52" s="641">
        <f t="shared" si="8"/>
        <v>0</v>
      </c>
      <c r="J52" s="641">
        <f t="shared" si="9"/>
        <v>0</v>
      </c>
      <c r="K52" s="650" t="str">
        <f t="shared" si="10"/>
        <v/>
      </c>
      <c r="L52" s="641"/>
      <c r="M52" s="650" t="str">
        <f t="shared" si="11"/>
        <v/>
      </c>
    </row>
    <row r="53" spans="1:13" ht="15" customHeight="1">
      <c r="A53" s="639"/>
      <c r="B53" s="637" t="s">
        <v>494</v>
      </c>
      <c r="C53" s="641"/>
      <c r="D53" s="641"/>
      <c r="E53" s="650" t="str">
        <f t="shared" si="6"/>
        <v/>
      </c>
      <c r="F53" s="641"/>
      <c r="G53" s="641"/>
      <c r="H53" s="650" t="str">
        <f t="shared" si="7"/>
        <v/>
      </c>
      <c r="I53" s="641">
        <f t="shared" si="8"/>
        <v>0</v>
      </c>
      <c r="J53" s="641">
        <f t="shared" si="9"/>
        <v>0</v>
      </c>
      <c r="K53" s="650" t="str">
        <f t="shared" si="10"/>
        <v/>
      </c>
      <c r="L53" s="641"/>
      <c r="M53" s="650" t="str">
        <f t="shared" si="11"/>
        <v/>
      </c>
    </row>
    <row r="54" spans="1:13" ht="15" customHeight="1">
      <c r="A54" s="639"/>
      <c r="B54" s="637" t="s">
        <v>495</v>
      </c>
      <c r="C54" s="641"/>
      <c r="D54" s="641"/>
      <c r="E54" s="650" t="str">
        <f t="shared" si="6"/>
        <v/>
      </c>
      <c r="F54" s="641"/>
      <c r="G54" s="641"/>
      <c r="H54" s="650" t="str">
        <f t="shared" si="7"/>
        <v/>
      </c>
      <c r="I54" s="641">
        <f t="shared" si="8"/>
        <v>0</v>
      </c>
      <c r="J54" s="641">
        <f t="shared" si="9"/>
        <v>0</v>
      </c>
      <c r="K54" s="650" t="str">
        <f t="shared" si="10"/>
        <v/>
      </c>
      <c r="L54" s="641"/>
      <c r="M54" s="650" t="str">
        <f t="shared" si="11"/>
        <v/>
      </c>
    </row>
    <row r="55" spans="1:13" ht="15" customHeight="1">
      <c r="A55" s="639"/>
      <c r="B55" s="637" t="s">
        <v>496</v>
      </c>
      <c r="C55" s="641"/>
      <c r="D55" s="641"/>
      <c r="E55" s="650" t="str">
        <f t="shared" si="6"/>
        <v/>
      </c>
      <c r="F55" s="641"/>
      <c r="G55" s="641"/>
      <c r="H55" s="650" t="str">
        <f t="shared" si="7"/>
        <v/>
      </c>
      <c r="I55" s="641">
        <f t="shared" si="8"/>
        <v>0</v>
      </c>
      <c r="J55" s="641">
        <f t="shared" si="9"/>
        <v>0</v>
      </c>
      <c r="K55" s="650" t="str">
        <f t="shared" si="10"/>
        <v/>
      </c>
      <c r="L55" s="641"/>
      <c r="M55" s="650" t="str">
        <f t="shared" si="11"/>
        <v/>
      </c>
    </row>
    <row r="56" spans="1:13" s="87" customFormat="1" ht="15" customHeight="1">
      <c r="A56" s="2" t="s">
        <v>497</v>
      </c>
      <c r="B56" s="2"/>
      <c r="C56" s="49"/>
      <c r="D56" s="49"/>
      <c r="E56" s="651" t="str">
        <f t="shared" si="6"/>
        <v/>
      </c>
      <c r="F56" s="25"/>
      <c r="G56" s="25"/>
      <c r="H56" s="651" t="str">
        <f t="shared" si="7"/>
        <v/>
      </c>
      <c r="I56" s="25">
        <f t="shared" si="8"/>
        <v>0</v>
      </c>
      <c r="J56" s="25">
        <f t="shared" si="9"/>
        <v>0</v>
      </c>
      <c r="K56" s="651" t="str">
        <f t="shared" si="10"/>
        <v/>
      </c>
      <c r="L56" s="25"/>
      <c r="M56" s="651" t="str">
        <f t="shared" si="11"/>
        <v/>
      </c>
    </row>
    <row r="57" spans="1:13" ht="15" customHeight="1">
      <c r="A57" s="637"/>
      <c r="B57" s="637" t="s">
        <v>498</v>
      </c>
      <c r="C57" s="642"/>
      <c r="D57" s="642"/>
      <c r="E57" s="649" t="str">
        <f t="shared" si="6"/>
        <v/>
      </c>
      <c r="F57" s="641"/>
      <c r="G57" s="641"/>
      <c r="H57" s="649" t="str">
        <f t="shared" si="7"/>
        <v/>
      </c>
      <c r="I57" s="641">
        <f t="shared" si="8"/>
        <v>0</v>
      </c>
      <c r="J57" s="641">
        <f t="shared" si="9"/>
        <v>0</v>
      </c>
      <c r="K57" s="649" t="str">
        <f t="shared" si="10"/>
        <v/>
      </c>
      <c r="L57" s="641"/>
      <c r="M57" s="649" t="str">
        <f t="shared" si="11"/>
        <v/>
      </c>
    </row>
    <row r="58" spans="1:13" ht="15" customHeight="1">
      <c r="A58" s="639"/>
      <c r="B58" s="637" t="s">
        <v>499</v>
      </c>
      <c r="C58" s="641"/>
      <c r="D58" s="641"/>
      <c r="E58" s="650" t="str">
        <f t="shared" si="6"/>
        <v/>
      </c>
      <c r="F58" s="641"/>
      <c r="G58" s="641"/>
      <c r="H58" s="650" t="str">
        <f t="shared" si="7"/>
        <v/>
      </c>
      <c r="I58" s="641">
        <f t="shared" si="8"/>
        <v>0</v>
      </c>
      <c r="J58" s="641">
        <f t="shared" si="9"/>
        <v>0</v>
      </c>
      <c r="K58" s="650" t="str">
        <f t="shared" si="10"/>
        <v/>
      </c>
      <c r="L58" s="641"/>
      <c r="M58" s="650" t="str">
        <f t="shared" si="11"/>
        <v/>
      </c>
    </row>
    <row r="59" spans="1:13" ht="15" customHeight="1">
      <c r="A59" s="639"/>
      <c r="B59" s="637" t="s">
        <v>500</v>
      </c>
      <c r="C59" s="641"/>
      <c r="D59" s="641"/>
      <c r="E59" s="650" t="str">
        <f t="shared" si="6"/>
        <v/>
      </c>
      <c r="F59" s="641"/>
      <c r="G59" s="641"/>
      <c r="H59" s="650" t="str">
        <f t="shared" si="7"/>
        <v/>
      </c>
      <c r="I59" s="641">
        <f t="shared" si="8"/>
        <v>0</v>
      </c>
      <c r="J59" s="641">
        <f t="shared" si="9"/>
        <v>0</v>
      </c>
      <c r="K59" s="650" t="str">
        <f t="shared" si="10"/>
        <v/>
      </c>
      <c r="L59" s="641"/>
      <c r="M59" s="650" t="str">
        <f t="shared" si="11"/>
        <v/>
      </c>
    </row>
    <row r="60" spans="1:13" ht="15" customHeight="1">
      <c r="A60" s="639"/>
      <c r="B60" s="637" t="s">
        <v>501</v>
      </c>
      <c r="C60" s="641"/>
      <c r="D60" s="641"/>
      <c r="E60" s="650" t="str">
        <f t="shared" si="6"/>
        <v/>
      </c>
      <c r="F60" s="641"/>
      <c r="G60" s="641"/>
      <c r="H60" s="650" t="str">
        <f t="shared" si="7"/>
        <v/>
      </c>
      <c r="I60" s="641">
        <f t="shared" si="8"/>
        <v>0</v>
      </c>
      <c r="J60" s="641">
        <f t="shared" si="9"/>
        <v>0</v>
      </c>
      <c r="K60" s="650" t="str">
        <f t="shared" si="10"/>
        <v/>
      </c>
      <c r="L60" s="641"/>
      <c r="M60" s="650" t="str">
        <f t="shared" si="11"/>
        <v/>
      </c>
    </row>
    <row r="61" spans="1:13" ht="15" customHeight="1">
      <c r="A61" s="639"/>
      <c r="B61" s="637" t="s">
        <v>502</v>
      </c>
      <c r="C61" s="641"/>
      <c r="D61" s="641"/>
      <c r="E61" s="650" t="str">
        <f t="shared" si="6"/>
        <v/>
      </c>
      <c r="F61" s="641"/>
      <c r="G61" s="641"/>
      <c r="H61" s="650" t="str">
        <f t="shared" si="7"/>
        <v/>
      </c>
      <c r="I61" s="641">
        <f t="shared" si="8"/>
        <v>0</v>
      </c>
      <c r="J61" s="641">
        <f t="shared" si="9"/>
        <v>0</v>
      </c>
      <c r="K61" s="650" t="str">
        <f t="shared" si="10"/>
        <v/>
      </c>
      <c r="L61" s="641"/>
      <c r="M61" s="650" t="str">
        <f t="shared" si="11"/>
        <v/>
      </c>
    </row>
    <row r="62" spans="1:13" s="87" customFormat="1" ht="15" customHeight="1">
      <c r="A62" s="639"/>
      <c r="B62" s="637" t="s">
        <v>503</v>
      </c>
      <c r="C62" s="641"/>
      <c r="D62" s="641"/>
      <c r="E62" s="650" t="str">
        <f t="shared" si="6"/>
        <v/>
      </c>
      <c r="F62" s="641"/>
      <c r="G62" s="641"/>
      <c r="H62" s="650" t="str">
        <f t="shared" si="7"/>
        <v/>
      </c>
      <c r="I62" s="641">
        <f t="shared" si="8"/>
        <v>0</v>
      </c>
      <c r="J62" s="641">
        <f t="shared" si="9"/>
        <v>0</v>
      </c>
      <c r="K62" s="650" t="str">
        <f t="shared" si="10"/>
        <v/>
      </c>
      <c r="L62" s="641"/>
      <c r="M62" s="650" t="str">
        <f t="shared" si="11"/>
        <v/>
      </c>
    </row>
    <row r="63" spans="1:13" ht="15" customHeight="1">
      <c r="A63" s="639"/>
      <c r="B63" s="637" t="s">
        <v>504</v>
      </c>
      <c r="C63" s="641"/>
      <c r="D63" s="641"/>
      <c r="E63" s="650" t="str">
        <f t="shared" si="6"/>
        <v/>
      </c>
      <c r="F63" s="641"/>
      <c r="G63" s="641"/>
      <c r="H63" s="650" t="str">
        <f t="shared" si="7"/>
        <v/>
      </c>
      <c r="I63" s="641">
        <f t="shared" si="8"/>
        <v>0</v>
      </c>
      <c r="J63" s="641">
        <f t="shared" si="9"/>
        <v>0</v>
      </c>
      <c r="K63" s="650" t="str">
        <f t="shared" si="10"/>
        <v/>
      </c>
      <c r="L63" s="641"/>
      <c r="M63" s="650" t="str">
        <f t="shared" si="11"/>
        <v/>
      </c>
    </row>
    <row r="64" spans="1:13" ht="15" customHeight="1">
      <c r="A64" s="639"/>
      <c r="B64" s="637" t="s">
        <v>505</v>
      </c>
      <c r="C64" s="641"/>
      <c r="D64" s="641"/>
      <c r="E64" s="650" t="str">
        <f t="shared" si="6"/>
        <v/>
      </c>
      <c r="F64" s="641"/>
      <c r="G64" s="641"/>
      <c r="H64" s="650" t="str">
        <f t="shared" si="7"/>
        <v/>
      </c>
      <c r="I64" s="641">
        <f t="shared" si="8"/>
        <v>0</v>
      </c>
      <c r="J64" s="641">
        <f t="shared" si="9"/>
        <v>0</v>
      </c>
      <c r="K64" s="650" t="str">
        <f t="shared" si="10"/>
        <v/>
      </c>
      <c r="L64" s="641"/>
      <c r="M64" s="650" t="str">
        <f t="shared" si="11"/>
        <v/>
      </c>
    </row>
    <row r="65" spans="1:13" ht="15" customHeight="1">
      <c r="A65" s="2" t="s">
        <v>506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37"/>
      <c r="B66" s="637" t="s">
        <v>507</v>
      </c>
      <c r="C66" s="641"/>
      <c r="D66" s="641"/>
      <c r="E66" s="650" t="str">
        <f t="shared" si="6"/>
        <v/>
      </c>
      <c r="F66" s="641"/>
      <c r="G66" s="641"/>
      <c r="H66" s="650" t="str">
        <f t="shared" si="7"/>
        <v/>
      </c>
      <c r="I66" s="641">
        <f t="shared" si="8"/>
        <v>0</v>
      </c>
      <c r="J66" s="641">
        <f t="shared" si="9"/>
        <v>0</v>
      </c>
      <c r="K66" s="650" t="str">
        <f t="shared" si="10"/>
        <v/>
      </c>
      <c r="L66" s="641"/>
      <c r="M66" s="650" t="str">
        <f t="shared" si="11"/>
        <v/>
      </c>
    </row>
    <row r="67" spans="1:13" ht="15" customHeight="1">
      <c r="A67" s="639"/>
      <c r="B67" s="637" t="s">
        <v>508</v>
      </c>
      <c r="C67" s="641"/>
      <c r="D67" s="641"/>
      <c r="E67" s="650" t="str">
        <f t="shared" si="6"/>
        <v/>
      </c>
      <c r="F67" s="641"/>
      <c r="G67" s="641"/>
      <c r="H67" s="650" t="str">
        <f t="shared" si="7"/>
        <v/>
      </c>
      <c r="I67" s="641">
        <f t="shared" si="8"/>
        <v>0</v>
      </c>
      <c r="J67" s="641">
        <f t="shared" si="9"/>
        <v>0</v>
      </c>
      <c r="K67" s="650" t="str">
        <f t="shared" si="10"/>
        <v/>
      </c>
      <c r="L67" s="641"/>
      <c r="M67" s="650" t="str">
        <f t="shared" si="11"/>
        <v/>
      </c>
    </row>
    <row r="68" spans="1:13" ht="15" customHeight="1">
      <c r="A68" s="639"/>
      <c r="B68" s="637" t="s">
        <v>509</v>
      </c>
      <c r="C68" s="641"/>
      <c r="D68" s="641"/>
      <c r="E68" s="650" t="str">
        <f t="shared" ref="E68:E99" si="12">IF(C68=0,"",D68/C68*100)</f>
        <v/>
      </c>
      <c r="F68" s="641"/>
      <c r="G68" s="641"/>
      <c r="H68" s="650" t="str">
        <f t="shared" ref="H68:H99" si="13">IF(F68=0,"",G68/F68*100)</f>
        <v/>
      </c>
      <c r="I68" s="641">
        <f t="shared" ref="I68:I99" si="14">SUM(C68)+SUM(F68)</f>
        <v>0</v>
      </c>
      <c r="J68" s="641">
        <f t="shared" ref="J68:J99" si="15">D68+G68</f>
        <v>0</v>
      </c>
      <c r="K68" s="650" t="str">
        <f t="shared" ref="K68:K99" si="16">IF(I68=0,"",J68/I68*100)</f>
        <v/>
      </c>
      <c r="L68" s="641"/>
      <c r="M68" s="650" t="str">
        <f t="shared" ref="M68:M99" si="17">IF(I68=0,"",L68/I68*100)</f>
        <v/>
      </c>
    </row>
    <row r="69" spans="1:13" ht="15" customHeight="1">
      <c r="A69" s="639"/>
      <c r="B69" s="637" t="s">
        <v>510</v>
      </c>
      <c r="C69" s="641"/>
      <c r="D69" s="641"/>
      <c r="E69" s="650" t="str">
        <f t="shared" si="12"/>
        <v/>
      </c>
      <c r="F69" s="641"/>
      <c r="G69" s="641"/>
      <c r="H69" s="650" t="str">
        <f t="shared" si="13"/>
        <v/>
      </c>
      <c r="I69" s="641">
        <f t="shared" si="14"/>
        <v>0</v>
      </c>
      <c r="J69" s="641">
        <f t="shared" si="15"/>
        <v>0</v>
      </c>
      <c r="K69" s="650" t="str">
        <f t="shared" si="16"/>
        <v/>
      </c>
      <c r="L69" s="641"/>
      <c r="M69" s="650" t="str">
        <f t="shared" si="17"/>
        <v/>
      </c>
    </row>
    <row r="70" spans="1:13" s="87" customFormat="1" ht="15" customHeight="1">
      <c r="A70" s="639"/>
      <c r="B70" s="637" t="s">
        <v>511</v>
      </c>
      <c r="C70" s="641"/>
      <c r="D70" s="641"/>
      <c r="E70" s="650" t="str">
        <f t="shared" si="12"/>
        <v/>
      </c>
      <c r="F70" s="641"/>
      <c r="G70" s="641"/>
      <c r="H70" s="650" t="str">
        <f t="shared" si="13"/>
        <v/>
      </c>
      <c r="I70" s="641">
        <f t="shared" si="14"/>
        <v>0</v>
      </c>
      <c r="J70" s="641">
        <f t="shared" si="15"/>
        <v>0</v>
      </c>
      <c r="K70" s="650" t="str">
        <f t="shared" si="16"/>
        <v/>
      </c>
      <c r="L70" s="641"/>
      <c r="M70" s="650" t="str">
        <f t="shared" si="17"/>
        <v/>
      </c>
    </row>
    <row r="71" spans="1:13" ht="15" customHeight="1">
      <c r="A71" s="639"/>
      <c r="B71" s="637" t="s">
        <v>512</v>
      </c>
      <c r="C71" s="641"/>
      <c r="D71" s="641"/>
      <c r="E71" s="650" t="str">
        <f t="shared" si="12"/>
        <v/>
      </c>
      <c r="F71" s="641"/>
      <c r="G71" s="641"/>
      <c r="H71" s="650" t="str">
        <f t="shared" si="13"/>
        <v/>
      </c>
      <c r="I71" s="641">
        <f t="shared" si="14"/>
        <v>0</v>
      </c>
      <c r="J71" s="641">
        <f t="shared" si="15"/>
        <v>0</v>
      </c>
      <c r="K71" s="650" t="str">
        <f t="shared" si="16"/>
        <v/>
      </c>
      <c r="L71" s="641"/>
      <c r="M71" s="650" t="str">
        <f t="shared" si="17"/>
        <v/>
      </c>
    </row>
    <row r="72" spans="1:13" ht="15" customHeight="1">
      <c r="A72" s="639"/>
      <c r="B72" s="637" t="s">
        <v>513</v>
      </c>
      <c r="C72" s="641"/>
      <c r="D72" s="641"/>
      <c r="E72" s="650" t="str">
        <f t="shared" si="12"/>
        <v/>
      </c>
      <c r="F72" s="641"/>
      <c r="G72" s="641"/>
      <c r="H72" s="650" t="str">
        <f t="shared" si="13"/>
        <v/>
      </c>
      <c r="I72" s="641">
        <f t="shared" si="14"/>
        <v>0</v>
      </c>
      <c r="J72" s="641">
        <f t="shared" si="15"/>
        <v>0</v>
      </c>
      <c r="K72" s="650" t="str">
        <f t="shared" si="16"/>
        <v/>
      </c>
      <c r="L72" s="641"/>
      <c r="M72" s="650" t="str">
        <f t="shared" si="17"/>
        <v/>
      </c>
    </row>
    <row r="73" spans="1:13" ht="15" customHeight="1">
      <c r="A73" s="639"/>
      <c r="B73" s="637" t="s">
        <v>514</v>
      </c>
      <c r="C73" s="641"/>
      <c r="D73" s="641"/>
      <c r="E73" s="650" t="str">
        <f t="shared" si="12"/>
        <v/>
      </c>
      <c r="F73" s="641"/>
      <c r="G73" s="641"/>
      <c r="H73" s="650" t="str">
        <f t="shared" si="13"/>
        <v/>
      </c>
      <c r="I73" s="641">
        <f t="shared" si="14"/>
        <v>0</v>
      </c>
      <c r="J73" s="641">
        <f t="shared" si="15"/>
        <v>0</v>
      </c>
      <c r="K73" s="650" t="str">
        <f t="shared" si="16"/>
        <v/>
      </c>
      <c r="L73" s="641"/>
      <c r="M73" s="650" t="str">
        <f t="shared" si="17"/>
        <v/>
      </c>
    </row>
    <row r="74" spans="1:13" ht="15" customHeight="1">
      <c r="A74" s="2" t="s">
        <v>515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37"/>
      <c r="B75" s="637" t="s">
        <v>516</v>
      </c>
      <c r="C75" s="641"/>
      <c r="D75" s="641"/>
      <c r="E75" s="650" t="str">
        <f t="shared" si="12"/>
        <v/>
      </c>
      <c r="F75" s="641"/>
      <c r="G75" s="641"/>
      <c r="H75" s="650" t="str">
        <f t="shared" si="13"/>
        <v/>
      </c>
      <c r="I75" s="641">
        <f t="shared" si="14"/>
        <v>0</v>
      </c>
      <c r="J75" s="641">
        <f t="shared" si="15"/>
        <v>0</v>
      </c>
      <c r="K75" s="650" t="str">
        <f t="shared" si="16"/>
        <v/>
      </c>
      <c r="L75" s="641"/>
      <c r="M75" s="650" t="str">
        <f t="shared" si="17"/>
        <v/>
      </c>
    </row>
    <row r="76" spans="1:13" ht="15" customHeight="1">
      <c r="A76" s="639"/>
      <c r="B76" s="637" t="s">
        <v>517</v>
      </c>
      <c r="C76" s="641"/>
      <c r="D76" s="641"/>
      <c r="E76" s="650" t="str">
        <f t="shared" si="12"/>
        <v/>
      </c>
      <c r="F76" s="641"/>
      <c r="G76" s="641"/>
      <c r="H76" s="650" t="str">
        <f t="shared" si="13"/>
        <v/>
      </c>
      <c r="I76" s="641">
        <f t="shared" si="14"/>
        <v>0</v>
      </c>
      <c r="J76" s="641">
        <f t="shared" si="15"/>
        <v>0</v>
      </c>
      <c r="K76" s="650" t="str">
        <f t="shared" si="16"/>
        <v/>
      </c>
      <c r="L76" s="641"/>
      <c r="M76" s="650" t="str">
        <f t="shared" si="17"/>
        <v/>
      </c>
    </row>
    <row r="77" spans="1:13" ht="15" customHeight="1">
      <c r="A77" s="639"/>
      <c r="B77" s="637" t="s">
        <v>518</v>
      </c>
      <c r="C77" s="641"/>
      <c r="D77" s="641"/>
      <c r="E77" s="650" t="str">
        <f t="shared" si="12"/>
        <v/>
      </c>
      <c r="F77" s="641"/>
      <c r="G77" s="641"/>
      <c r="H77" s="650" t="str">
        <f t="shared" si="13"/>
        <v/>
      </c>
      <c r="I77" s="641">
        <f t="shared" si="14"/>
        <v>0</v>
      </c>
      <c r="J77" s="641">
        <f t="shared" si="15"/>
        <v>0</v>
      </c>
      <c r="K77" s="650" t="str">
        <f t="shared" si="16"/>
        <v/>
      </c>
      <c r="L77" s="641"/>
      <c r="M77" s="650" t="str">
        <f t="shared" si="17"/>
        <v/>
      </c>
    </row>
    <row r="78" spans="1:13" ht="15" customHeight="1">
      <c r="A78" s="639"/>
      <c r="B78" s="637" t="s">
        <v>519</v>
      </c>
      <c r="C78" s="641"/>
      <c r="D78" s="641"/>
      <c r="E78" s="650" t="str">
        <f t="shared" si="12"/>
        <v/>
      </c>
      <c r="F78" s="641"/>
      <c r="G78" s="641"/>
      <c r="H78" s="650" t="str">
        <f t="shared" si="13"/>
        <v/>
      </c>
      <c r="I78" s="641">
        <f t="shared" si="14"/>
        <v>0</v>
      </c>
      <c r="J78" s="641">
        <f t="shared" si="15"/>
        <v>0</v>
      </c>
      <c r="K78" s="650" t="str">
        <f t="shared" si="16"/>
        <v/>
      </c>
      <c r="L78" s="641"/>
      <c r="M78" s="650" t="str">
        <f t="shared" si="17"/>
        <v/>
      </c>
    </row>
    <row r="79" spans="1:13" ht="15" customHeight="1">
      <c r="A79" s="639"/>
      <c r="B79" s="637" t="s">
        <v>520</v>
      </c>
      <c r="C79" s="641"/>
      <c r="D79" s="641"/>
      <c r="E79" s="650" t="str">
        <f t="shared" si="12"/>
        <v/>
      </c>
      <c r="F79" s="641"/>
      <c r="G79" s="641"/>
      <c r="H79" s="650" t="str">
        <f t="shared" si="13"/>
        <v/>
      </c>
      <c r="I79" s="641">
        <f t="shared" si="14"/>
        <v>0</v>
      </c>
      <c r="J79" s="641">
        <f t="shared" si="15"/>
        <v>0</v>
      </c>
      <c r="K79" s="650" t="str">
        <f t="shared" si="16"/>
        <v/>
      </c>
      <c r="L79" s="641"/>
      <c r="M79" s="650" t="str">
        <f t="shared" si="17"/>
        <v/>
      </c>
    </row>
    <row r="80" spans="1:13" s="87" customFormat="1" ht="15" customHeight="1">
      <c r="A80" s="2" t="s">
        <v>521</v>
      </c>
      <c r="B80" s="2"/>
      <c r="C80" s="49"/>
      <c r="D80" s="49"/>
      <c r="E80" s="651" t="str">
        <f t="shared" si="12"/>
        <v/>
      </c>
      <c r="F80" s="25"/>
      <c r="G80" s="25"/>
      <c r="H80" s="651" t="str">
        <f t="shared" si="13"/>
        <v/>
      </c>
      <c r="I80" s="25">
        <f t="shared" si="14"/>
        <v>0</v>
      </c>
      <c r="J80" s="25">
        <f t="shared" si="15"/>
        <v>0</v>
      </c>
      <c r="K80" s="651" t="str">
        <f t="shared" si="16"/>
        <v/>
      </c>
      <c r="L80" s="25"/>
      <c r="M80" s="651" t="str">
        <f t="shared" si="17"/>
        <v/>
      </c>
    </row>
    <row r="81" spans="1:13" ht="15" customHeight="1">
      <c r="A81" s="637"/>
      <c r="B81" s="637" t="s">
        <v>522</v>
      </c>
      <c r="C81" s="642"/>
      <c r="D81" s="642"/>
      <c r="E81" s="649" t="str">
        <f t="shared" si="12"/>
        <v/>
      </c>
      <c r="F81" s="642"/>
      <c r="G81" s="642"/>
      <c r="H81" s="649" t="str">
        <f t="shared" si="13"/>
        <v/>
      </c>
      <c r="I81" s="642">
        <f t="shared" si="14"/>
        <v>0</v>
      </c>
      <c r="J81" s="642">
        <f t="shared" si="15"/>
        <v>0</v>
      </c>
      <c r="K81" s="649" t="str">
        <f t="shared" si="16"/>
        <v/>
      </c>
      <c r="L81" s="642"/>
      <c r="M81" s="649" t="str">
        <f t="shared" si="17"/>
        <v/>
      </c>
    </row>
    <row r="82" spans="1:13" ht="15" customHeight="1">
      <c r="A82" s="639"/>
      <c r="B82" s="637" t="s">
        <v>523</v>
      </c>
      <c r="C82" s="641"/>
      <c r="D82" s="641"/>
      <c r="E82" s="650" t="str">
        <f t="shared" si="12"/>
        <v/>
      </c>
      <c r="F82" s="641"/>
      <c r="G82" s="641"/>
      <c r="H82" s="650" t="str">
        <f t="shared" si="13"/>
        <v/>
      </c>
      <c r="I82" s="641">
        <f t="shared" si="14"/>
        <v>0</v>
      </c>
      <c r="J82" s="641">
        <f t="shared" si="15"/>
        <v>0</v>
      </c>
      <c r="K82" s="650" t="str">
        <f t="shared" si="16"/>
        <v/>
      </c>
      <c r="L82" s="641"/>
      <c r="M82" s="650" t="str">
        <f t="shared" si="17"/>
        <v/>
      </c>
    </row>
    <row r="83" spans="1:13" ht="15" customHeight="1">
      <c r="A83" s="639"/>
      <c r="B83" s="637" t="s">
        <v>524</v>
      </c>
      <c r="C83" s="641"/>
      <c r="D83" s="641"/>
      <c r="E83" s="650" t="str">
        <f t="shared" si="12"/>
        <v/>
      </c>
      <c r="F83" s="641"/>
      <c r="G83" s="641"/>
      <c r="H83" s="650" t="str">
        <f t="shared" si="13"/>
        <v/>
      </c>
      <c r="I83" s="641">
        <f t="shared" si="14"/>
        <v>0</v>
      </c>
      <c r="J83" s="641">
        <f t="shared" si="15"/>
        <v>0</v>
      </c>
      <c r="K83" s="650" t="str">
        <f t="shared" si="16"/>
        <v/>
      </c>
      <c r="L83" s="641"/>
      <c r="M83" s="650" t="str">
        <f t="shared" si="17"/>
        <v/>
      </c>
    </row>
    <row r="84" spans="1:13" ht="15" customHeight="1">
      <c r="A84" s="639"/>
      <c r="B84" s="637" t="s">
        <v>525</v>
      </c>
      <c r="C84" s="641"/>
      <c r="D84" s="641"/>
      <c r="E84" s="650" t="str">
        <f t="shared" si="12"/>
        <v/>
      </c>
      <c r="F84" s="641"/>
      <c r="G84" s="641"/>
      <c r="H84" s="650" t="str">
        <f t="shared" si="13"/>
        <v/>
      </c>
      <c r="I84" s="641">
        <f t="shared" si="14"/>
        <v>0</v>
      </c>
      <c r="J84" s="641">
        <f t="shared" si="15"/>
        <v>0</v>
      </c>
      <c r="K84" s="650" t="str">
        <f t="shared" si="16"/>
        <v/>
      </c>
      <c r="L84" s="641"/>
      <c r="M84" s="650" t="str">
        <f t="shared" si="17"/>
        <v/>
      </c>
    </row>
    <row r="85" spans="1:13" ht="15" customHeight="1">
      <c r="A85" s="2" t="s">
        <v>526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39"/>
      <c r="B86" s="637" t="s">
        <v>527</v>
      </c>
      <c r="C86" s="641"/>
      <c r="D86" s="641"/>
      <c r="E86" s="650" t="str">
        <f t="shared" si="12"/>
        <v/>
      </c>
      <c r="F86" s="641"/>
      <c r="G86" s="641"/>
      <c r="H86" s="650" t="str">
        <f t="shared" si="13"/>
        <v/>
      </c>
      <c r="I86" s="641">
        <f t="shared" si="14"/>
        <v>0</v>
      </c>
      <c r="J86" s="641">
        <f t="shared" si="15"/>
        <v>0</v>
      </c>
      <c r="K86" s="650" t="str">
        <f t="shared" si="16"/>
        <v/>
      </c>
      <c r="L86" s="641"/>
      <c r="M86" s="650" t="str">
        <f t="shared" si="17"/>
        <v/>
      </c>
    </row>
    <row r="87" spans="1:13" ht="15" customHeight="1">
      <c r="A87" s="639"/>
      <c r="B87" s="637" t="s">
        <v>528</v>
      </c>
      <c r="C87" s="641"/>
      <c r="D87" s="641"/>
      <c r="E87" s="650" t="str">
        <f t="shared" si="12"/>
        <v/>
      </c>
      <c r="F87" s="641"/>
      <c r="G87" s="641"/>
      <c r="H87" s="650" t="str">
        <f t="shared" si="13"/>
        <v/>
      </c>
      <c r="I87" s="641">
        <f t="shared" si="14"/>
        <v>0</v>
      </c>
      <c r="J87" s="641">
        <f t="shared" si="15"/>
        <v>0</v>
      </c>
      <c r="K87" s="650" t="str">
        <f t="shared" si="16"/>
        <v/>
      </c>
      <c r="L87" s="641"/>
      <c r="M87" s="650" t="str">
        <f t="shared" si="17"/>
        <v/>
      </c>
    </row>
    <row r="88" spans="1:13" s="87" customFormat="1" ht="15" customHeight="1">
      <c r="A88" s="639"/>
      <c r="B88" s="637" t="s">
        <v>529</v>
      </c>
      <c r="C88" s="641"/>
      <c r="D88" s="641"/>
      <c r="E88" s="650" t="str">
        <f t="shared" si="12"/>
        <v/>
      </c>
      <c r="F88" s="641"/>
      <c r="G88" s="641"/>
      <c r="H88" s="650" t="str">
        <f t="shared" si="13"/>
        <v/>
      </c>
      <c r="I88" s="641">
        <f t="shared" si="14"/>
        <v>0</v>
      </c>
      <c r="J88" s="641">
        <f t="shared" si="15"/>
        <v>0</v>
      </c>
      <c r="K88" s="650" t="str">
        <f t="shared" si="16"/>
        <v/>
      </c>
      <c r="L88" s="641"/>
      <c r="M88" s="650" t="str">
        <f t="shared" si="17"/>
        <v/>
      </c>
    </row>
    <row r="89" spans="1:13" ht="15" customHeight="1">
      <c r="A89" s="2" t="s">
        <v>530</v>
      </c>
      <c r="B89" s="2"/>
      <c r="C89" s="49"/>
      <c r="D89" s="49"/>
      <c r="E89" s="651" t="str">
        <f t="shared" si="12"/>
        <v/>
      </c>
      <c r="F89" s="49"/>
      <c r="G89" s="49"/>
      <c r="H89" s="651" t="str">
        <f t="shared" si="13"/>
        <v/>
      </c>
      <c r="I89" s="49">
        <f t="shared" si="14"/>
        <v>0</v>
      </c>
      <c r="J89" s="49">
        <f t="shared" si="15"/>
        <v>0</v>
      </c>
      <c r="K89" s="651" t="str">
        <f t="shared" si="16"/>
        <v/>
      </c>
      <c r="L89" s="49"/>
      <c r="M89" s="651" t="str">
        <f t="shared" si="17"/>
        <v/>
      </c>
    </row>
    <row r="90" spans="1:13" ht="15" customHeight="1">
      <c r="A90" s="639"/>
      <c r="B90" s="637" t="s">
        <v>531</v>
      </c>
      <c r="C90" s="641"/>
      <c r="D90" s="641"/>
      <c r="E90" s="650" t="str">
        <f t="shared" si="12"/>
        <v/>
      </c>
      <c r="F90" s="641"/>
      <c r="G90" s="641"/>
      <c r="H90" s="650" t="str">
        <f t="shared" si="13"/>
        <v/>
      </c>
      <c r="I90" s="641">
        <f t="shared" si="14"/>
        <v>0</v>
      </c>
      <c r="J90" s="641">
        <f t="shared" si="15"/>
        <v>0</v>
      </c>
      <c r="K90" s="650" t="str">
        <f t="shared" si="16"/>
        <v/>
      </c>
      <c r="L90" s="641"/>
      <c r="M90" s="650" t="str">
        <f t="shared" si="17"/>
        <v/>
      </c>
    </row>
    <row r="91" spans="1:13" ht="15" customHeight="1">
      <c r="A91" s="2" t="s">
        <v>532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39"/>
      <c r="B92" s="637" t="s">
        <v>533</v>
      </c>
      <c r="C92" s="641"/>
      <c r="D92" s="641"/>
      <c r="E92" s="650" t="str">
        <f t="shared" si="12"/>
        <v/>
      </c>
      <c r="F92" s="641"/>
      <c r="G92" s="641"/>
      <c r="H92" s="650" t="str">
        <f t="shared" si="13"/>
        <v/>
      </c>
      <c r="I92" s="641">
        <f t="shared" si="14"/>
        <v>0</v>
      </c>
      <c r="J92" s="641">
        <f t="shared" si="15"/>
        <v>0</v>
      </c>
      <c r="K92" s="650" t="str">
        <f t="shared" si="16"/>
        <v/>
      </c>
      <c r="L92" s="641"/>
      <c r="M92" s="650" t="str">
        <f t="shared" si="17"/>
        <v/>
      </c>
    </row>
    <row r="93" spans="1:13" s="87" customFormat="1" ht="15" customHeight="1">
      <c r="A93" s="639"/>
      <c r="B93" s="637" t="s">
        <v>534</v>
      </c>
      <c r="C93" s="641"/>
      <c r="D93" s="641"/>
      <c r="E93" s="650" t="str">
        <f t="shared" si="12"/>
        <v/>
      </c>
      <c r="F93" s="641"/>
      <c r="G93" s="641"/>
      <c r="H93" s="650" t="str">
        <f t="shared" si="13"/>
        <v/>
      </c>
      <c r="I93" s="641">
        <f t="shared" si="14"/>
        <v>0</v>
      </c>
      <c r="J93" s="641">
        <f t="shared" si="15"/>
        <v>0</v>
      </c>
      <c r="K93" s="650" t="str">
        <f t="shared" si="16"/>
        <v/>
      </c>
      <c r="L93" s="641"/>
      <c r="M93" s="650" t="str">
        <f t="shared" si="17"/>
        <v/>
      </c>
    </row>
    <row r="94" spans="1:13" ht="15" customHeight="1">
      <c r="A94" s="639"/>
      <c r="B94" s="637" t="s">
        <v>535</v>
      </c>
      <c r="C94" s="641"/>
      <c r="D94" s="641"/>
      <c r="E94" s="650" t="str">
        <f t="shared" si="12"/>
        <v/>
      </c>
      <c r="F94" s="641"/>
      <c r="G94" s="641"/>
      <c r="H94" s="650" t="str">
        <f t="shared" si="13"/>
        <v/>
      </c>
      <c r="I94" s="641">
        <f t="shared" si="14"/>
        <v>0</v>
      </c>
      <c r="J94" s="641">
        <f t="shared" si="15"/>
        <v>0</v>
      </c>
      <c r="K94" s="650" t="str">
        <f t="shared" si="16"/>
        <v/>
      </c>
      <c r="L94" s="641"/>
      <c r="M94" s="650" t="str">
        <f t="shared" si="17"/>
        <v/>
      </c>
    </row>
    <row r="95" spans="1:13" ht="15" customHeight="1">
      <c r="A95" s="2" t="s">
        <v>536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37"/>
      <c r="B96" s="637" t="s">
        <v>537</v>
      </c>
      <c r="C96" s="641"/>
      <c r="D96" s="641"/>
      <c r="E96" s="650" t="str">
        <f t="shared" si="12"/>
        <v/>
      </c>
      <c r="F96" s="641"/>
      <c r="G96" s="641"/>
      <c r="H96" s="650" t="str">
        <f t="shared" si="13"/>
        <v/>
      </c>
      <c r="I96" s="641">
        <f t="shared" si="14"/>
        <v>0</v>
      </c>
      <c r="J96" s="641">
        <f t="shared" si="15"/>
        <v>0</v>
      </c>
      <c r="K96" s="650" t="str">
        <f t="shared" si="16"/>
        <v/>
      </c>
      <c r="L96" s="641"/>
      <c r="M96" s="650" t="str">
        <f t="shared" si="17"/>
        <v/>
      </c>
    </row>
    <row r="97" spans="1:13" ht="15" customHeight="1">
      <c r="A97" s="637"/>
      <c r="B97" s="637" t="s">
        <v>538</v>
      </c>
      <c r="C97" s="641"/>
      <c r="D97" s="641"/>
      <c r="E97" s="650" t="str">
        <f t="shared" si="12"/>
        <v/>
      </c>
      <c r="F97" s="641"/>
      <c r="G97" s="641"/>
      <c r="H97" s="650" t="str">
        <f t="shared" si="13"/>
        <v/>
      </c>
      <c r="I97" s="641">
        <f t="shared" si="14"/>
        <v>0</v>
      </c>
      <c r="J97" s="641">
        <f t="shared" si="15"/>
        <v>0</v>
      </c>
      <c r="K97" s="650" t="str">
        <f t="shared" si="16"/>
        <v/>
      </c>
      <c r="L97" s="641"/>
      <c r="M97" s="650" t="str">
        <f t="shared" si="17"/>
        <v/>
      </c>
    </row>
    <row r="98" spans="1:13" ht="15" customHeight="1">
      <c r="A98" s="637"/>
      <c r="B98" s="637" t="s">
        <v>539</v>
      </c>
      <c r="C98" s="641"/>
      <c r="D98" s="641"/>
      <c r="E98" s="650" t="str">
        <f t="shared" si="12"/>
        <v/>
      </c>
      <c r="F98" s="641"/>
      <c r="G98" s="641"/>
      <c r="H98" s="650" t="str">
        <f t="shared" si="13"/>
        <v/>
      </c>
      <c r="I98" s="641">
        <f t="shared" si="14"/>
        <v>0</v>
      </c>
      <c r="J98" s="641">
        <f t="shared" si="15"/>
        <v>0</v>
      </c>
      <c r="K98" s="650" t="str">
        <f t="shared" si="16"/>
        <v/>
      </c>
      <c r="L98" s="641"/>
      <c r="M98" s="650" t="str">
        <f t="shared" si="17"/>
        <v/>
      </c>
    </row>
    <row r="99" spans="1:13" s="87" customFormat="1" ht="15" customHeight="1">
      <c r="A99" s="637"/>
      <c r="B99" s="637" t="s">
        <v>540</v>
      </c>
      <c r="C99" s="641"/>
      <c r="D99" s="641"/>
      <c r="E99" s="650" t="str">
        <f t="shared" si="12"/>
        <v/>
      </c>
      <c r="F99" s="641"/>
      <c r="G99" s="641"/>
      <c r="H99" s="650" t="str">
        <f t="shared" si="13"/>
        <v/>
      </c>
      <c r="I99" s="641">
        <f t="shared" si="14"/>
        <v>0</v>
      </c>
      <c r="J99" s="641">
        <f t="shared" si="15"/>
        <v>0</v>
      </c>
      <c r="K99" s="650" t="str">
        <f t="shared" si="16"/>
        <v/>
      </c>
      <c r="L99" s="641"/>
      <c r="M99" s="650" t="str">
        <f t="shared" si="17"/>
        <v/>
      </c>
    </row>
    <row r="100" spans="1:13" ht="15" customHeight="1">
      <c r="A100" s="2" t="s">
        <v>541</v>
      </c>
      <c r="B100" s="2"/>
      <c r="C100" s="49"/>
      <c r="D100" s="49"/>
      <c r="E100" s="651" t="str">
        <f t="shared" ref="E100:E112" si="18">IF(C100=0,"",D100/C100*100)</f>
        <v/>
      </c>
      <c r="F100" s="49"/>
      <c r="G100" s="49"/>
      <c r="H100" s="65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51" t="str">
        <f t="shared" ref="K100:K112" si="22">IF(I100=0,"",J100/I100*100)</f>
        <v/>
      </c>
      <c r="L100" s="49"/>
      <c r="M100" s="651" t="str">
        <f t="shared" ref="M100:M112" si="23">IF(I100=0,"",L100/I100*100)</f>
        <v/>
      </c>
    </row>
    <row r="101" spans="1:13" ht="15" customHeight="1">
      <c r="A101" s="639"/>
      <c r="B101" s="637" t="s">
        <v>542</v>
      </c>
      <c r="C101" s="641"/>
      <c r="D101" s="641"/>
      <c r="E101" s="650" t="str">
        <f t="shared" si="18"/>
        <v/>
      </c>
      <c r="F101" s="641"/>
      <c r="G101" s="641"/>
      <c r="H101" s="650" t="str">
        <f t="shared" si="19"/>
        <v/>
      </c>
      <c r="I101" s="641">
        <f t="shared" si="20"/>
        <v>0</v>
      </c>
      <c r="J101" s="641">
        <f t="shared" si="21"/>
        <v>0</v>
      </c>
      <c r="K101" s="650" t="str">
        <f t="shared" si="22"/>
        <v/>
      </c>
      <c r="L101" s="641"/>
      <c r="M101" s="650" t="str">
        <f t="shared" si="23"/>
        <v/>
      </c>
    </row>
    <row r="102" spans="1:13" ht="15" customHeight="1">
      <c r="A102" s="2" t="s">
        <v>543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37"/>
      <c r="B103" s="637" t="s">
        <v>544</v>
      </c>
      <c r="C103" s="641"/>
      <c r="D103" s="641"/>
      <c r="E103" s="650" t="str">
        <f t="shared" si="18"/>
        <v/>
      </c>
      <c r="F103" s="641"/>
      <c r="G103" s="641"/>
      <c r="H103" s="650" t="str">
        <f t="shared" si="19"/>
        <v/>
      </c>
      <c r="I103" s="641">
        <f t="shared" si="20"/>
        <v>0</v>
      </c>
      <c r="J103" s="641">
        <f t="shared" si="21"/>
        <v>0</v>
      </c>
      <c r="K103" s="650" t="str">
        <f t="shared" si="22"/>
        <v/>
      </c>
      <c r="L103" s="641"/>
      <c r="M103" s="650" t="str">
        <f t="shared" si="23"/>
        <v/>
      </c>
    </row>
    <row r="104" spans="1:13" ht="15" customHeight="1">
      <c r="A104" s="639"/>
      <c r="B104" s="637" t="s">
        <v>545</v>
      </c>
      <c r="C104" s="641"/>
      <c r="D104" s="641"/>
      <c r="E104" s="650" t="str">
        <f t="shared" si="18"/>
        <v/>
      </c>
      <c r="F104" s="641"/>
      <c r="G104" s="641"/>
      <c r="H104" s="650" t="str">
        <f t="shared" si="19"/>
        <v/>
      </c>
      <c r="I104" s="641">
        <f t="shared" si="20"/>
        <v>0</v>
      </c>
      <c r="J104" s="641">
        <f t="shared" si="21"/>
        <v>0</v>
      </c>
      <c r="K104" s="650" t="str">
        <f t="shared" si="22"/>
        <v/>
      </c>
      <c r="L104" s="641"/>
      <c r="M104" s="650" t="str">
        <f t="shared" si="23"/>
        <v/>
      </c>
    </row>
    <row r="105" spans="1:13" ht="15" customHeight="1">
      <c r="A105" s="639"/>
      <c r="B105" s="637" t="s">
        <v>546</v>
      </c>
      <c r="C105" s="641"/>
      <c r="D105" s="641"/>
      <c r="E105" s="650" t="str">
        <f t="shared" si="18"/>
        <v/>
      </c>
      <c r="F105" s="641"/>
      <c r="G105" s="641"/>
      <c r="H105" s="650" t="str">
        <f t="shared" si="19"/>
        <v/>
      </c>
      <c r="I105" s="641">
        <f t="shared" si="20"/>
        <v>0</v>
      </c>
      <c r="J105" s="641">
        <f t="shared" si="21"/>
        <v>0</v>
      </c>
      <c r="K105" s="650" t="str">
        <f t="shared" si="22"/>
        <v/>
      </c>
      <c r="L105" s="641"/>
      <c r="M105" s="650" t="str">
        <f t="shared" si="23"/>
        <v/>
      </c>
    </row>
    <row r="106" spans="1:13" ht="15" customHeight="1">
      <c r="A106" s="639"/>
      <c r="B106" s="637" t="s">
        <v>547</v>
      </c>
      <c r="C106" s="641"/>
      <c r="D106" s="641"/>
      <c r="E106" s="650" t="str">
        <f t="shared" si="18"/>
        <v/>
      </c>
      <c r="F106" s="641"/>
      <c r="G106" s="641"/>
      <c r="H106" s="650" t="str">
        <f t="shared" si="19"/>
        <v/>
      </c>
      <c r="I106" s="641">
        <f t="shared" si="20"/>
        <v>0</v>
      </c>
      <c r="J106" s="641">
        <f t="shared" si="21"/>
        <v>0</v>
      </c>
      <c r="K106" s="650" t="str">
        <f t="shared" si="22"/>
        <v/>
      </c>
      <c r="L106" s="641"/>
      <c r="M106" s="650" t="str">
        <f t="shared" si="23"/>
        <v/>
      </c>
    </row>
    <row r="107" spans="1:13" s="87" customFormat="1" ht="15.75" customHeight="1">
      <c r="A107" s="639"/>
      <c r="B107" s="637" t="s">
        <v>548</v>
      </c>
      <c r="C107" s="641"/>
      <c r="D107" s="641"/>
      <c r="E107" s="650" t="str">
        <f t="shared" si="18"/>
        <v/>
      </c>
      <c r="F107" s="641"/>
      <c r="G107" s="641"/>
      <c r="H107" s="650" t="str">
        <f t="shared" si="19"/>
        <v/>
      </c>
      <c r="I107" s="641">
        <f t="shared" si="20"/>
        <v>0</v>
      </c>
      <c r="J107" s="641">
        <f t="shared" si="21"/>
        <v>0</v>
      </c>
      <c r="K107" s="650" t="str">
        <f t="shared" si="22"/>
        <v/>
      </c>
      <c r="L107" s="641"/>
      <c r="M107" s="650" t="str">
        <f t="shared" si="23"/>
        <v/>
      </c>
    </row>
    <row r="108" spans="1:13" s="87" customFormat="1" ht="15.75" customHeight="1">
      <c r="A108" s="639"/>
      <c r="B108" s="637" t="s">
        <v>549</v>
      </c>
      <c r="C108" s="641"/>
      <c r="D108" s="641"/>
      <c r="E108" s="650" t="str">
        <f t="shared" si="18"/>
        <v/>
      </c>
      <c r="F108" s="641"/>
      <c r="G108" s="641"/>
      <c r="H108" s="650" t="str">
        <f t="shared" si="19"/>
        <v/>
      </c>
      <c r="I108" s="641">
        <f t="shared" si="20"/>
        <v>0</v>
      </c>
      <c r="J108" s="641">
        <f t="shared" si="21"/>
        <v>0</v>
      </c>
      <c r="K108" s="650" t="str">
        <f t="shared" si="22"/>
        <v/>
      </c>
      <c r="L108" s="641"/>
      <c r="M108" s="650" t="str">
        <f t="shared" si="23"/>
        <v/>
      </c>
    </row>
    <row r="109" spans="1:13" ht="15" customHeight="1">
      <c r="A109" s="639"/>
      <c r="B109" s="637" t="s">
        <v>550</v>
      </c>
      <c r="C109" s="641"/>
      <c r="D109" s="641"/>
      <c r="E109" s="650" t="str">
        <f t="shared" si="18"/>
        <v/>
      </c>
      <c r="F109" s="641"/>
      <c r="G109" s="641"/>
      <c r="H109" s="650" t="str">
        <f t="shared" si="19"/>
        <v/>
      </c>
      <c r="I109" s="641">
        <f t="shared" si="20"/>
        <v>0</v>
      </c>
      <c r="J109" s="641">
        <f t="shared" si="21"/>
        <v>0</v>
      </c>
      <c r="K109" s="650" t="str">
        <f t="shared" si="22"/>
        <v/>
      </c>
      <c r="L109" s="641"/>
      <c r="M109" s="650" t="str">
        <f t="shared" si="23"/>
        <v/>
      </c>
    </row>
    <row r="110" spans="1:13" ht="15" customHeight="1">
      <c r="A110" s="2" t="s">
        <v>551</v>
      </c>
      <c r="B110" s="2"/>
      <c r="C110" s="643"/>
      <c r="D110" s="643"/>
      <c r="E110" s="652" t="str">
        <f t="shared" si="18"/>
        <v/>
      </c>
      <c r="F110" s="643"/>
      <c r="G110" s="643"/>
      <c r="H110" s="652" t="str">
        <f t="shared" si="19"/>
        <v/>
      </c>
      <c r="I110" s="643">
        <f>SUM(C110)+SUM(F110)</f>
        <v>0</v>
      </c>
      <c r="J110" s="643">
        <f t="shared" si="21"/>
        <v>0</v>
      </c>
      <c r="K110" s="652" t="str">
        <f t="shared" si="22"/>
        <v/>
      </c>
      <c r="L110" s="643"/>
      <c r="M110" s="652" t="str">
        <f t="shared" si="23"/>
        <v/>
      </c>
    </row>
    <row r="111" spans="1:13" ht="15" customHeight="1">
      <c r="A111" s="2" t="s">
        <v>552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1" t="s">
        <v>553</v>
      </c>
      <c r="B112" s="281"/>
      <c r="C112" s="205"/>
      <c r="D112" s="205"/>
      <c r="E112" s="653" t="str">
        <f t="shared" si="18"/>
        <v/>
      </c>
      <c r="F112" s="205"/>
      <c r="G112" s="205"/>
      <c r="H112" s="653" t="str">
        <f t="shared" si="19"/>
        <v/>
      </c>
      <c r="I112" s="205">
        <f>SUM(C112)+SUM(F112)</f>
        <v>0</v>
      </c>
      <c r="J112" s="205">
        <f t="shared" si="21"/>
        <v>0</v>
      </c>
      <c r="K112" s="653" t="str">
        <f t="shared" si="22"/>
        <v/>
      </c>
      <c r="L112" s="205"/>
      <c r="M112" s="65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490" priority="39">
      <formula>LEN(TRIM(C4))=0</formula>
    </cfRule>
  </conditionalFormatting>
  <conditionalFormatting sqref="C95:E100">
    <cfRule type="containsBlanks" dxfId="489" priority="47">
      <formula>LEN(TRIM(C95))=0</formula>
    </cfRule>
  </conditionalFormatting>
  <conditionalFormatting sqref="C101:E109">
    <cfRule type="containsBlanks" dxfId="488" priority="37">
      <formula>LEN(TRIM(C101))=0</formula>
    </cfRule>
  </conditionalFormatting>
  <conditionalFormatting sqref="C99:M99">
    <cfRule type="containsBlanks" dxfId="487" priority="46" stopIfTrue="1">
      <formula>LEN(TRIM(C99))=0</formula>
    </cfRule>
  </conditionalFormatting>
  <conditionalFormatting sqref="C111:M111">
    <cfRule type="containsBlanks" dxfId="486" priority="1">
      <formula>LEN(TRIM(C111))=0</formula>
    </cfRule>
  </conditionalFormatting>
  <conditionalFormatting sqref="F4:F109">
    <cfRule type="containsBlanks" dxfId="485" priority="48">
      <formula>LEN(TRIM(F4))=0</formula>
    </cfRule>
  </conditionalFormatting>
  <conditionalFormatting sqref="G4:M109">
    <cfRule type="containsBlanks" dxfId="484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62" activePane="bottomLeft" state="frozen"/>
      <selection activeCell="O97" sqref="O97"/>
      <selection pane="bottomLeft" activeCell="I106" sqref="I106"/>
    </sheetView>
  </sheetViews>
  <sheetFormatPr baseColWidth="10" defaultColWidth="14.3984375" defaultRowHeight="15" customHeight="1"/>
  <cols>
    <col min="1" max="1" width="1" style="318" customWidth="1"/>
    <col min="2" max="2" width="21" style="318" customWidth="1"/>
    <col min="3" max="13" width="5.796875" style="318" customWidth="1"/>
    <col min="14" max="14" width="5.19921875" style="318" customWidth="1"/>
    <col min="15" max="15" width="11" style="318" customWidth="1"/>
    <col min="16" max="16" width="8.796875" style="318" customWidth="1"/>
    <col min="17" max="18" width="14.3984375" style="318" customWidth="1"/>
    <col min="19" max="16384" width="14.3984375" style="318"/>
  </cols>
  <sheetData>
    <row r="1" spans="1:15" ht="16.25" customHeight="1">
      <c r="A1" s="290" t="s">
        <v>585</v>
      </c>
    </row>
    <row r="2" spans="1:15" ht="20.75" customHeight="1">
      <c r="A2" s="331" t="s">
        <v>571</v>
      </c>
      <c r="B2" s="331"/>
      <c r="C2" s="332" t="s">
        <v>586</v>
      </c>
      <c r="D2" s="332" t="s">
        <v>587</v>
      </c>
      <c r="E2" s="332" t="s">
        <v>588</v>
      </c>
      <c r="F2" s="332" t="s">
        <v>589</v>
      </c>
      <c r="G2" s="332" t="s">
        <v>590</v>
      </c>
      <c r="H2" s="332" t="s">
        <v>591</v>
      </c>
      <c r="I2" s="332" t="s">
        <v>592</v>
      </c>
      <c r="J2" s="332" t="s">
        <v>593</v>
      </c>
      <c r="K2" s="332" t="s">
        <v>594</v>
      </c>
      <c r="L2" s="332" t="s">
        <v>595</v>
      </c>
      <c r="M2" s="332" t="s">
        <v>596</v>
      </c>
      <c r="N2" s="332" t="s">
        <v>597</v>
      </c>
      <c r="O2" s="333" t="s">
        <v>598</v>
      </c>
    </row>
    <row r="3" spans="1:15" s="319" customFormat="1" ht="15" customHeight="1">
      <c r="A3" s="2" t="s">
        <v>445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39"/>
      <c r="B4" s="637" t="s">
        <v>446</v>
      </c>
      <c r="C4" s="642">
        <v>0</v>
      </c>
      <c r="D4" s="642">
        <v>0</v>
      </c>
      <c r="E4" s="642">
        <v>0</v>
      </c>
      <c r="F4" s="642">
        <v>0</v>
      </c>
      <c r="G4" s="642">
        <v>0</v>
      </c>
      <c r="H4" s="642">
        <v>0</v>
      </c>
      <c r="I4" s="642">
        <v>0</v>
      </c>
      <c r="J4" s="642">
        <v>0</v>
      </c>
      <c r="K4" s="642">
        <v>0</v>
      </c>
      <c r="L4" s="642">
        <v>0</v>
      </c>
      <c r="M4" s="642">
        <v>0</v>
      </c>
      <c r="N4" s="642">
        <v>0</v>
      </c>
      <c r="O4" s="642">
        <f t="shared" si="1"/>
        <v>0</v>
      </c>
    </row>
    <row r="5" spans="1:15" ht="15" customHeight="1">
      <c r="A5" s="639"/>
      <c r="B5" s="637" t="s">
        <v>447</v>
      </c>
      <c r="C5" s="641">
        <v>0</v>
      </c>
      <c r="D5" s="641">
        <v>0</v>
      </c>
      <c r="E5" s="641">
        <v>0</v>
      </c>
      <c r="F5" s="641">
        <v>0</v>
      </c>
      <c r="G5" s="641">
        <v>0</v>
      </c>
      <c r="H5" s="641">
        <v>0</v>
      </c>
      <c r="I5" s="641">
        <v>0</v>
      </c>
      <c r="J5" s="641">
        <v>0</v>
      </c>
      <c r="K5" s="641">
        <v>0</v>
      </c>
      <c r="L5" s="641">
        <v>0</v>
      </c>
      <c r="M5" s="641">
        <v>0</v>
      </c>
      <c r="N5" s="641">
        <v>0</v>
      </c>
      <c r="O5" s="641">
        <f t="shared" si="1"/>
        <v>0</v>
      </c>
    </row>
    <row r="6" spans="1:15" ht="15" customHeight="1">
      <c r="A6" s="639"/>
      <c r="B6" s="637" t="s">
        <v>448</v>
      </c>
      <c r="C6" s="641">
        <v>6</v>
      </c>
      <c r="D6" s="641">
        <v>6</v>
      </c>
      <c r="E6" s="641">
        <v>6</v>
      </c>
      <c r="F6" s="641">
        <v>6</v>
      </c>
      <c r="G6" s="641">
        <v>6</v>
      </c>
      <c r="H6" s="641">
        <v>6</v>
      </c>
      <c r="I6" s="641">
        <v>6</v>
      </c>
      <c r="J6" s="641">
        <v>6</v>
      </c>
      <c r="K6" s="641">
        <v>6</v>
      </c>
      <c r="L6" s="641">
        <v>5</v>
      </c>
      <c r="M6" s="641">
        <v>5</v>
      </c>
      <c r="N6" s="641">
        <v>5</v>
      </c>
      <c r="O6" s="641">
        <f t="shared" si="1"/>
        <v>69</v>
      </c>
    </row>
    <row r="7" spans="1:15" ht="15" customHeight="1">
      <c r="A7" s="639"/>
      <c r="B7" s="637" t="s">
        <v>449</v>
      </c>
      <c r="C7" s="641">
        <v>17</v>
      </c>
      <c r="D7" s="641">
        <v>17</v>
      </c>
      <c r="E7" s="641">
        <v>17</v>
      </c>
      <c r="F7" s="641">
        <v>17</v>
      </c>
      <c r="G7" s="641">
        <v>16</v>
      </c>
      <c r="H7" s="641">
        <v>15</v>
      </c>
      <c r="I7" s="641">
        <v>13</v>
      </c>
      <c r="J7" s="641">
        <v>12</v>
      </c>
      <c r="K7" s="641">
        <v>11</v>
      </c>
      <c r="L7" s="641">
        <v>11</v>
      </c>
      <c r="M7" s="641">
        <v>10</v>
      </c>
      <c r="N7" s="641">
        <v>11</v>
      </c>
      <c r="O7" s="641">
        <f t="shared" si="1"/>
        <v>167</v>
      </c>
    </row>
    <row r="8" spans="1:15" ht="15" customHeight="1">
      <c r="A8" s="2" t="s">
        <v>450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39"/>
      <c r="B9" s="637" t="s">
        <v>451</v>
      </c>
      <c r="C9" s="641">
        <v>0</v>
      </c>
      <c r="D9" s="641">
        <v>0</v>
      </c>
      <c r="E9" s="641">
        <v>0</v>
      </c>
      <c r="F9" s="641">
        <v>0</v>
      </c>
      <c r="G9" s="641">
        <v>0</v>
      </c>
      <c r="H9" s="641">
        <v>0</v>
      </c>
      <c r="I9" s="641">
        <v>0</v>
      </c>
      <c r="J9" s="641">
        <v>0</v>
      </c>
      <c r="K9" s="641">
        <v>0</v>
      </c>
      <c r="L9" s="641">
        <v>0</v>
      </c>
      <c r="M9" s="641">
        <v>0</v>
      </c>
      <c r="N9" s="641">
        <v>0</v>
      </c>
      <c r="O9" s="641">
        <f t="shared" si="1"/>
        <v>0</v>
      </c>
    </row>
    <row r="10" spans="1:15" ht="15" customHeight="1">
      <c r="A10" s="639"/>
      <c r="B10" s="637" t="s">
        <v>452</v>
      </c>
      <c r="C10" s="641">
        <v>0</v>
      </c>
      <c r="D10" s="641">
        <v>0</v>
      </c>
      <c r="E10" s="641">
        <v>0</v>
      </c>
      <c r="F10" s="641">
        <v>0</v>
      </c>
      <c r="G10" s="641">
        <v>0</v>
      </c>
      <c r="H10" s="641">
        <v>0</v>
      </c>
      <c r="I10" s="641">
        <v>0</v>
      </c>
      <c r="J10" s="641">
        <v>0</v>
      </c>
      <c r="K10" s="641">
        <v>0</v>
      </c>
      <c r="L10" s="641">
        <v>0</v>
      </c>
      <c r="M10" s="641">
        <v>0</v>
      </c>
      <c r="N10" s="641">
        <v>0</v>
      </c>
      <c r="O10" s="641">
        <f t="shared" si="1"/>
        <v>0</v>
      </c>
    </row>
    <row r="11" spans="1:15" s="319" customFormat="1" ht="15" customHeight="1">
      <c r="A11" s="639"/>
      <c r="B11" s="637" t="s">
        <v>453</v>
      </c>
      <c r="C11" s="641">
        <v>0</v>
      </c>
      <c r="D11" s="641">
        <v>0</v>
      </c>
      <c r="E11" s="641">
        <v>0</v>
      </c>
      <c r="F11" s="641">
        <v>0</v>
      </c>
      <c r="G11" s="641">
        <v>0</v>
      </c>
      <c r="H11" s="641">
        <v>0</v>
      </c>
      <c r="I11" s="641">
        <v>0</v>
      </c>
      <c r="J11" s="641">
        <v>0</v>
      </c>
      <c r="K11" s="641">
        <v>0</v>
      </c>
      <c r="L11" s="641">
        <v>0</v>
      </c>
      <c r="M11" s="641">
        <v>0</v>
      </c>
      <c r="N11" s="641">
        <v>0</v>
      </c>
      <c r="O11" s="641">
        <f t="shared" si="1"/>
        <v>0</v>
      </c>
    </row>
    <row r="12" spans="1:15" ht="15" customHeight="1">
      <c r="A12" s="639"/>
      <c r="B12" s="637" t="s">
        <v>454</v>
      </c>
      <c r="C12" s="641">
        <v>0</v>
      </c>
      <c r="D12" s="641">
        <v>0</v>
      </c>
      <c r="E12" s="641">
        <v>0</v>
      </c>
      <c r="F12" s="641">
        <v>0</v>
      </c>
      <c r="G12" s="641">
        <v>0</v>
      </c>
      <c r="H12" s="641">
        <v>0</v>
      </c>
      <c r="I12" s="641">
        <v>0</v>
      </c>
      <c r="J12" s="641">
        <v>0</v>
      </c>
      <c r="K12" s="641">
        <v>0</v>
      </c>
      <c r="L12" s="641">
        <v>0</v>
      </c>
      <c r="M12" s="641">
        <v>0</v>
      </c>
      <c r="N12" s="641">
        <v>0</v>
      </c>
      <c r="O12" s="641">
        <f t="shared" si="1"/>
        <v>0</v>
      </c>
    </row>
    <row r="13" spans="1:15" ht="15" customHeight="1">
      <c r="A13" s="639"/>
      <c r="B13" s="637" t="s">
        <v>455</v>
      </c>
      <c r="C13" s="641">
        <v>0</v>
      </c>
      <c r="D13" s="641">
        <v>0</v>
      </c>
      <c r="E13" s="641">
        <v>0</v>
      </c>
      <c r="F13" s="641">
        <v>0</v>
      </c>
      <c r="G13" s="641">
        <v>0</v>
      </c>
      <c r="H13" s="641">
        <v>0</v>
      </c>
      <c r="I13" s="641">
        <v>0</v>
      </c>
      <c r="J13" s="641">
        <v>0</v>
      </c>
      <c r="K13" s="641">
        <v>0</v>
      </c>
      <c r="L13" s="641">
        <v>0</v>
      </c>
      <c r="M13" s="641">
        <v>0</v>
      </c>
      <c r="N13" s="641">
        <v>0</v>
      </c>
      <c r="O13" s="641">
        <f t="shared" si="1"/>
        <v>0</v>
      </c>
    </row>
    <row r="14" spans="1:15" ht="15" customHeight="1">
      <c r="A14" s="639"/>
      <c r="B14" s="637" t="s">
        <v>456</v>
      </c>
      <c r="C14" s="641">
        <v>1</v>
      </c>
      <c r="D14" s="641">
        <v>1</v>
      </c>
      <c r="E14" s="641">
        <v>1</v>
      </c>
      <c r="F14" s="641">
        <v>1</v>
      </c>
      <c r="G14" s="641">
        <v>1</v>
      </c>
      <c r="H14" s="641">
        <v>1</v>
      </c>
      <c r="I14" s="641">
        <v>1</v>
      </c>
      <c r="J14" s="641">
        <v>1</v>
      </c>
      <c r="K14" s="641">
        <v>1</v>
      </c>
      <c r="L14" s="641">
        <v>1</v>
      </c>
      <c r="M14" s="641">
        <v>1</v>
      </c>
      <c r="N14" s="641">
        <v>1</v>
      </c>
      <c r="O14" s="641">
        <f t="shared" si="1"/>
        <v>12</v>
      </c>
    </row>
    <row r="15" spans="1:15" ht="15" customHeight="1">
      <c r="A15" s="2" t="s">
        <v>457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19" customFormat="1" ht="15" customHeight="1">
      <c r="A16" s="637"/>
      <c r="B16" s="637" t="s">
        <v>458</v>
      </c>
      <c r="C16" s="641">
        <v>0</v>
      </c>
      <c r="D16" s="641">
        <v>0</v>
      </c>
      <c r="E16" s="641">
        <v>0</v>
      </c>
      <c r="F16" s="641">
        <v>0</v>
      </c>
      <c r="G16" s="641">
        <v>0</v>
      </c>
      <c r="H16" s="641">
        <v>0</v>
      </c>
      <c r="I16" s="641">
        <v>0</v>
      </c>
      <c r="J16" s="641">
        <v>0</v>
      </c>
      <c r="K16" s="641">
        <v>0</v>
      </c>
      <c r="L16" s="641">
        <v>0</v>
      </c>
      <c r="M16" s="641">
        <v>0</v>
      </c>
      <c r="N16" s="641">
        <v>0</v>
      </c>
      <c r="O16" s="641">
        <f t="shared" si="1"/>
        <v>0</v>
      </c>
    </row>
    <row r="17" spans="1:15" ht="15" customHeight="1">
      <c r="A17" s="639"/>
      <c r="B17" s="637" t="s">
        <v>459</v>
      </c>
      <c r="C17" s="641">
        <v>17</v>
      </c>
      <c r="D17" s="641">
        <v>20</v>
      </c>
      <c r="E17" s="641">
        <v>21</v>
      </c>
      <c r="F17" s="641">
        <v>20</v>
      </c>
      <c r="G17" s="641">
        <v>22</v>
      </c>
      <c r="H17" s="641">
        <v>22</v>
      </c>
      <c r="I17" s="641">
        <v>24</v>
      </c>
      <c r="J17" s="641">
        <v>30</v>
      </c>
      <c r="K17" s="641">
        <v>32</v>
      </c>
      <c r="L17" s="641">
        <v>33</v>
      </c>
      <c r="M17" s="641">
        <v>33</v>
      </c>
      <c r="N17" s="641">
        <v>33</v>
      </c>
      <c r="O17" s="641">
        <f t="shared" si="1"/>
        <v>307</v>
      </c>
    </row>
    <row r="18" spans="1:15" ht="15" customHeight="1">
      <c r="A18" s="639"/>
      <c r="B18" s="637" t="s">
        <v>460</v>
      </c>
      <c r="C18" s="641">
        <v>9</v>
      </c>
      <c r="D18" s="641">
        <v>9</v>
      </c>
      <c r="E18" s="641">
        <v>9</v>
      </c>
      <c r="F18" s="641">
        <v>9</v>
      </c>
      <c r="G18" s="641">
        <v>9</v>
      </c>
      <c r="H18" s="641">
        <v>9</v>
      </c>
      <c r="I18" s="641">
        <v>9</v>
      </c>
      <c r="J18" s="641">
        <v>9</v>
      </c>
      <c r="K18" s="641">
        <v>9</v>
      </c>
      <c r="L18" s="641">
        <v>9</v>
      </c>
      <c r="M18" s="641">
        <v>9</v>
      </c>
      <c r="N18" s="641">
        <v>9</v>
      </c>
      <c r="O18" s="641">
        <f t="shared" si="1"/>
        <v>108</v>
      </c>
    </row>
    <row r="19" spans="1:15" ht="15" customHeight="1">
      <c r="A19" s="2" t="s">
        <v>461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37"/>
      <c r="B20" s="638" t="s">
        <v>462</v>
      </c>
      <c r="C20" s="642">
        <v>0</v>
      </c>
      <c r="D20" s="642">
        <v>0</v>
      </c>
      <c r="E20" s="642">
        <v>0</v>
      </c>
      <c r="F20" s="642">
        <v>0</v>
      </c>
      <c r="G20" s="642">
        <v>0</v>
      </c>
      <c r="H20" s="642">
        <v>0</v>
      </c>
      <c r="I20" s="642">
        <v>0</v>
      </c>
      <c r="J20" s="642">
        <v>0</v>
      </c>
      <c r="K20" s="642">
        <v>0</v>
      </c>
      <c r="L20" s="642">
        <v>0</v>
      </c>
      <c r="M20" s="642">
        <v>0</v>
      </c>
      <c r="N20" s="642">
        <v>0</v>
      </c>
      <c r="O20" s="642">
        <f t="shared" si="1"/>
        <v>0</v>
      </c>
    </row>
    <row r="21" spans="1:15" ht="15" customHeight="1">
      <c r="A21" s="639"/>
      <c r="B21" s="637" t="s">
        <v>463</v>
      </c>
      <c r="C21" s="641">
        <v>0</v>
      </c>
      <c r="D21" s="641">
        <v>0</v>
      </c>
      <c r="E21" s="641">
        <v>0</v>
      </c>
      <c r="F21" s="641">
        <v>0</v>
      </c>
      <c r="G21" s="641">
        <v>0</v>
      </c>
      <c r="H21" s="641">
        <v>0</v>
      </c>
      <c r="I21" s="641">
        <v>0</v>
      </c>
      <c r="J21" s="641">
        <v>0</v>
      </c>
      <c r="K21" s="641">
        <v>0</v>
      </c>
      <c r="L21" s="641">
        <v>0</v>
      </c>
      <c r="M21" s="641">
        <v>0</v>
      </c>
      <c r="N21" s="641">
        <v>0</v>
      </c>
      <c r="O21" s="641">
        <f t="shared" si="1"/>
        <v>0</v>
      </c>
    </row>
    <row r="22" spans="1:15" ht="15" customHeight="1">
      <c r="A22" s="639"/>
      <c r="B22" s="637" t="s">
        <v>464</v>
      </c>
      <c r="C22" s="641">
        <v>2</v>
      </c>
      <c r="D22" s="641">
        <v>2</v>
      </c>
      <c r="E22" s="641">
        <v>2</v>
      </c>
      <c r="F22" s="641">
        <v>2</v>
      </c>
      <c r="G22" s="641">
        <v>2</v>
      </c>
      <c r="H22" s="641">
        <v>2</v>
      </c>
      <c r="I22" s="641">
        <v>1</v>
      </c>
      <c r="J22" s="641">
        <v>1</v>
      </c>
      <c r="K22" s="641">
        <v>1</v>
      </c>
      <c r="L22" s="641">
        <v>1</v>
      </c>
      <c r="M22" s="641">
        <v>1</v>
      </c>
      <c r="N22" s="641">
        <v>1</v>
      </c>
      <c r="O22" s="641">
        <f t="shared" si="1"/>
        <v>18</v>
      </c>
    </row>
    <row r="23" spans="1:15" ht="15" customHeight="1">
      <c r="A23" s="639"/>
      <c r="B23" s="637" t="s">
        <v>465</v>
      </c>
      <c r="C23" s="641">
        <v>0</v>
      </c>
      <c r="D23" s="641">
        <v>0</v>
      </c>
      <c r="E23" s="641">
        <v>0</v>
      </c>
      <c r="F23" s="641">
        <v>0</v>
      </c>
      <c r="G23" s="641">
        <v>0</v>
      </c>
      <c r="H23" s="641">
        <v>0</v>
      </c>
      <c r="I23" s="641">
        <v>0</v>
      </c>
      <c r="J23" s="641">
        <v>0</v>
      </c>
      <c r="K23" s="641">
        <v>0</v>
      </c>
      <c r="L23" s="641">
        <v>0</v>
      </c>
      <c r="M23" s="641">
        <v>0</v>
      </c>
      <c r="N23" s="641">
        <v>0</v>
      </c>
      <c r="O23" s="641">
        <f t="shared" si="1"/>
        <v>0</v>
      </c>
    </row>
    <row r="24" spans="1:15" ht="15" customHeight="1">
      <c r="A24" s="639"/>
      <c r="B24" s="637" t="s">
        <v>466</v>
      </c>
      <c r="C24" s="641">
        <v>1</v>
      </c>
      <c r="D24" s="641">
        <v>1</v>
      </c>
      <c r="E24" s="641">
        <v>1</v>
      </c>
      <c r="F24" s="641">
        <v>1</v>
      </c>
      <c r="G24" s="641">
        <v>1</v>
      </c>
      <c r="H24" s="641">
        <v>1</v>
      </c>
      <c r="I24" s="641">
        <v>1</v>
      </c>
      <c r="J24" s="641">
        <v>1</v>
      </c>
      <c r="K24" s="641">
        <v>1</v>
      </c>
      <c r="L24" s="641">
        <v>1</v>
      </c>
      <c r="M24" s="641">
        <v>1</v>
      </c>
      <c r="N24" s="641">
        <v>1</v>
      </c>
      <c r="O24" s="641">
        <f t="shared" si="1"/>
        <v>12</v>
      </c>
    </row>
    <row r="25" spans="1:15" ht="15" customHeight="1">
      <c r="A25" s="639"/>
      <c r="B25" s="637" t="s">
        <v>467</v>
      </c>
      <c r="C25" s="641">
        <v>0</v>
      </c>
      <c r="D25" s="641">
        <v>0</v>
      </c>
      <c r="E25" s="641">
        <v>0</v>
      </c>
      <c r="F25" s="641">
        <v>0</v>
      </c>
      <c r="G25" s="641">
        <v>0</v>
      </c>
      <c r="H25" s="641">
        <v>0</v>
      </c>
      <c r="I25" s="641">
        <v>0</v>
      </c>
      <c r="J25" s="641">
        <v>0</v>
      </c>
      <c r="K25" s="641">
        <v>0</v>
      </c>
      <c r="L25" s="641">
        <v>0</v>
      </c>
      <c r="M25" s="641">
        <v>0</v>
      </c>
      <c r="N25" s="641">
        <v>0</v>
      </c>
      <c r="O25" s="641">
        <f t="shared" si="1"/>
        <v>0</v>
      </c>
    </row>
    <row r="26" spans="1:15" ht="15" customHeight="1">
      <c r="A26" s="639"/>
      <c r="B26" s="637" t="s">
        <v>468</v>
      </c>
      <c r="C26" s="641">
        <v>0</v>
      </c>
      <c r="D26" s="641">
        <v>0</v>
      </c>
      <c r="E26" s="641">
        <v>0</v>
      </c>
      <c r="F26" s="641">
        <v>0</v>
      </c>
      <c r="G26" s="641">
        <v>0</v>
      </c>
      <c r="H26" s="641">
        <v>0</v>
      </c>
      <c r="I26" s="641">
        <v>0</v>
      </c>
      <c r="J26" s="641">
        <v>0</v>
      </c>
      <c r="K26" s="641">
        <v>0</v>
      </c>
      <c r="L26" s="641">
        <v>0</v>
      </c>
      <c r="M26" s="641">
        <v>0</v>
      </c>
      <c r="N26" s="641">
        <v>0</v>
      </c>
      <c r="O26" s="641">
        <f t="shared" si="1"/>
        <v>0</v>
      </c>
    </row>
    <row r="27" spans="1:15" ht="15" customHeight="1">
      <c r="A27" s="639"/>
      <c r="B27" s="637" t="s">
        <v>469</v>
      </c>
      <c r="C27" s="641">
        <v>3</v>
      </c>
      <c r="D27" s="641">
        <v>3</v>
      </c>
      <c r="E27" s="641">
        <v>3</v>
      </c>
      <c r="F27" s="641">
        <v>3</v>
      </c>
      <c r="G27" s="641">
        <v>3</v>
      </c>
      <c r="H27" s="641">
        <v>3</v>
      </c>
      <c r="I27" s="641">
        <v>3</v>
      </c>
      <c r="J27" s="641">
        <v>3</v>
      </c>
      <c r="K27" s="641">
        <v>3</v>
      </c>
      <c r="L27" s="641">
        <v>3</v>
      </c>
      <c r="M27" s="641">
        <v>3</v>
      </c>
      <c r="N27" s="641">
        <v>3</v>
      </c>
      <c r="O27" s="641">
        <f t="shared" si="1"/>
        <v>36</v>
      </c>
    </row>
    <row r="28" spans="1:15" ht="15" customHeight="1">
      <c r="A28" s="639"/>
      <c r="B28" s="637" t="s">
        <v>470</v>
      </c>
      <c r="C28" s="641">
        <v>3</v>
      </c>
      <c r="D28" s="641">
        <v>3</v>
      </c>
      <c r="E28" s="641">
        <v>3</v>
      </c>
      <c r="F28" s="641">
        <v>3</v>
      </c>
      <c r="G28" s="641">
        <v>3</v>
      </c>
      <c r="H28" s="641">
        <v>3</v>
      </c>
      <c r="I28" s="641">
        <v>2</v>
      </c>
      <c r="J28" s="641">
        <v>2</v>
      </c>
      <c r="K28" s="641">
        <v>2</v>
      </c>
      <c r="L28" s="641">
        <v>2</v>
      </c>
      <c r="M28" s="641">
        <v>2</v>
      </c>
      <c r="N28" s="641">
        <v>2</v>
      </c>
      <c r="O28" s="641">
        <f t="shared" si="1"/>
        <v>30</v>
      </c>
    </row>
    <row r="29" spans="1:15" s="319" customFormat="1" ht="15" customHeight="1">
      <c r="A29" s="2" t="s">
        <v>471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37"/>
      <c r="B30" s="637" t="s">
        <v>472</v>
      </c>
      <c r="C30" s="642">
        <v>0</v>
      </c>
      <c r="D30" s="642">
        <v>0</v>
      </c>
      <c r="E30" s="642">
        <v>0</v>
      </c>
      <c r="F30" s="642">
        <v>0</v>
      </c>
      <c r="G30" s="642">
        <v>0</v>
      </c>
      <c r="H30" s="642">
        <v>0</v>
      </c>
      <c r="I30" s="642">
        <v>0</v>
      </c>
      <c r="J30" s="642">
        <v>0</v>
      </c>
      <c r="K30" s="642">
        <v>0</v>
      </c>
      <c r="L30" s="642">
        <v>0</v>
      </c>
      <c r="M30" s="642">
        <v>0</v>
      </c>
      <c r="N30" s="642">
        <v>0</v>
      </c>
      <c r="O30" s="642">
        <f t="shared" si="1"/>
        <v>0</v>
      </c>
    </row>
    <row r="31" spans="1:15" ht="15" customHeight="1">
      <c r="A31" s="637"/>
      <c r="B31" s="637" t="s">
        <v>473</v>
      </c>
      <c r="C31" s="641">
        <v>0</v>
      </c>
      <c r="D31" s="641">
        <v>0</v>
      </c>
      <c r="E31" s="641">
        <v>0</v>
      </c>
      <c r="F31" s="641">
        <v>0</v>
      </c>
      <c r="G31" s="641">
        <v>0</v>
      </c>
      <c r="H31" s="641">
        <v>0</v>
      </c>
      <c r="I31" s="641">
        <v>0</v>
      </c>
      <c r="J31" s="641">
        <v>0</v>
      </c>
      <c r="K31" s="641">
        <v>0</v>
      </c>
      <c r="L31" s="641">
        <v>0</v>
      </c>
      <c r="M31" s="641">
        <v>0</v>
      </c>
      <c r="N31" s="641">
        <v>0</v>
      </c>
      <c r="O31" s="641">
        <f t="shared" si="1"/>
        <v>0</v>
      </c>
    </row>
    <row r="32" spans="1:15" ht="15" customHeight="1">
      <c r="A32" s="637"/>
      <c r="B32" s="637" t="s">
        <v>474</v>
      </c>
      <c r="C32" s="641">
        <v>0</v>
      </c>
      <c r="D32" s="641">
        <v>0</v>
      </c>
      <c r="E32" s="641">
        <v>0</v>
      </c>
      <c r="F32" s="641">
        <v>0</v>
      </c>
      <c r="G32" s="641">
        <v>0</v>
      </c>
      <c r="H32" s="641">
        <v>0</v>
      </c>
      <c r="I32" s="641">
        <v>0</v>
      </c>
      <c r="J32" s="641">
        <v>0</v>
      </c>
      <c r="K32" s="641">
        <v>0</v>
      </c>
      <c r="L32" s="641">
        <v>0</v>
      </c>
      <c r="M32" s="641">
        <v>0</v>
      </c>
      <c r="N32" s="641">
        <v>0</v>
      </c>
      <c r="O32" s="641">
        <f t="shared" si="1"/>
        <v>0</v>
      </c>
    </row>
    <row r="33" spans="1:15" ht="15" customHeight="1">
      <c r="A33" s="637"/>
      <c r="B33" s="637" t="s">
        <v>475</v>
      </c>
      <c r="C33" s="641">
        <v>0</v>
      </c>
      <c r="D33" s="641">
        <v>0</v>
      </c>
      <c r="E33" s="641">
        <v>0</v>
      </c>
      <c r="F33" s="641">
        <v>0</v>
      </c>
      <c r="G33" s="641">
        <v>0</v>
      </c>
      <c r="H33" s="641">
        <v>0</v>
      </c>
      <c r="I33" s="641">
        <v>0</v>
      </c>
      <c r="J33" s="641">
        <v>0</v>
      </c>
      <c r="K33" s="641">
        <v>0</v>
      </c>
      <c r="L33" s="641">
        <v>0</v>
      </c>
      <c r="M33" s="641">
        <v>0</v>
      </c>
      <c r="N33" s="641">
        <v>0</v>
      </c>
      <c r="O33" s="641">
        <f t="shared" si="1"/>
        <v>0</v>
      </c>
    </row>
    <row r="34" spans="1:15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>
        <f t="shared" si="1"/>
        <v>0</v>
      </c>
    </row>
    <row r="35" spans="1:15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>
        <f t="shared" ref="O35:O66" si="6">SUM(C35:N35)</f>
        <v>0</v>
      </c>
    </row>
    <row r="36" spans="1:15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>
        <f t="shared" si="6"/>
        <v>0</v>
      </c>
    </row>
    <row r="37" spans="1:15" ht="15" customHeight="1">
      <c r="A37" s="639"/>
      <c r="B37" s="637" t="s">
        <v>479</v>
      </c>
      <c r="C37" s="641">
        <v>0</v>
      </c>
      <c r="D37" s="641">
        <v>0</v>
      </c>
      <c r="E37" s="641">
        <v>0</v>
      </c>
      <c r="F37" s="641">
        <v>0</v>
      </c>
      <c r="G37" s="641">
        <v>0</v>
      </c>
      <c r="H37" s="641">
        <v>0</v>
      </c>
      <c r="I37" s="641">
        <v>0</v>
      </c>
      <c r="J37" s="641">
        <v>0</v>
      </c>
      <c r="K37" s="641">
        <v>0</v>
      </c>
      <c r="L37" s="641">
        <v>0</v>
      </c>
      <c r="M37" s="641">
        <v>0</v>
      </c>
      <c r="N37" s="641">
        <v>0</v>
      </c>
      <c r="O37" s="641">
        <f t="shared" si="6"/>
        <v>0</v>
      </c>
    </row>
    <row r="38" spans="1:15" s="319" customFormat="1" ht="15" customHeight="1">
      <c r="A38" s="639"/>
      <c r="B38" s="637" t="s">
        <v>480</v>
      </c>
      <c r="C38" s="641">
        <v>0</v>
      </c>
      <c r="D38" s="641">
        <v>0</v>
      </c>
      <c r="E38" s="641">
        <v>0</v>
      </c>
      <c r="F38" s="641">
        <v>0</v>
      </c>
      <c r="G38" s="641">
        <v>0</v>
      </c>
      <c r="H38" s="641">
        <v>0</v>
      </c>
      <c r="I38" s="641">
        <v>0</v>
      </c>
      <c r="J38" s="641">
        <v>0</v>
      </c>
      <c r="K38" s="641">
        <v>0</v>
      </c>
      <c r="L38" s="641">
        <v>0</v>
      </c>
      <c r="M38" s="641">
        <v>0</v>
      </c>
      <c r="N38" s="641">
        <v>0</v>
      </c>
      <c r="O38" s="641">
        <f t="shared" si="6"/>
        <v>0</v>
      </c>
    </row>
    <row r="39" spans="1:15" ht="15" customHeight="1">
      <c r="A39" s="639"/>
      <c r="B39" s="637" t="s">
        <v>481</v>
      </c>
      <c r="C39" s="641">
        <v>0</v>
      </c>
      <c r="D39" s="641">
        <v>0</v>
      </c>
      <c r="E39" s="641">
        <v>0</v>
      </c>
      <c r="F39" s="641">
        <v>0</v>
      </c>
      <c r="G39" s="641">
        <v>0</v>
      </c>
      <c r="H39" s="641">
        <v>0</v>
      </c>
      <c r="I39" s="641">
        <v>0</v>
      </c>
      <c r="J39" s="641">
        <v>0</v>
      </c>
      <c r="K39" s="641">
        <v>0</v>
      </c>
      <c r="L39" s="641">
        <v>0</v>
      </c>
      <c r="M39" s="641">
        <v>0</v>
      </c>
      <c r="N39" s="641">
        <v>0</v>
      </c>
      <c r="O39" s="641">
        <f t="shared" si="6"/>
        <v>0</v>
      </c>
    </row>
    <row r="40" spans="1:15" ht="15" customHeight="1">
      <c r="A40" s="639"/>
      <c r="B40" s="637" t="s">
        <v>482</v>
      </c>
      <c r="C40" s="641">
        <v>0</v>
      </c>
      <c r="D40" s="641">
        <v>0</v>
      </c>
      <c r="E40" s="641">
        <v>0</v>
      </c>
      <c r="F40" s="641">
        <v>0</v>
      </c>
      <c r="G40" s="641">
        <v>0</v>
      </c>
      <c r="H40" s="641">
        <v>0</v>
      </c>
      <c r="I40" s="641">
        <v>0</v>
      </c>
      <c r="J40" s="641">
        <v>0</v>
      </c>
      <c r="K40" s="641">
        <v>0</v>
      </c>
      <c r="L40" s="641">
        <v>0</v>
      </c>
      <c r="M40" s="641">
        <v>0</v>
      </c>
      <c r="N40" s="641">
        <v>0</v>
      </c>
      <c r="O40" s="641">
        <f t="shared" si="6"/>
        <v>0</v>
      </c>
    </row>
    <row r="41" spans="1:15" ht="15" customHeight="1">
      <c r="A41" s="639"/>
      <c r="B41" s="637" t="s">
        <v>483</v>
      </c>
      <c r="C41" s="641">
        <v>0</v>
      </c>
      <c r="D41" s="641">
        <v>0</v>
      </c>
      <c r="E41" s="641">
        <v>0</v>
      </c>
      <c r="F41" s="641">
        <v>0</v>
      </c>
      <c r="G41" s="641">
        <v>0</v>
      </c>
      <c r="H41" s="641">
        <v>0</v>
      </c>
      <c r="I41" s="641">
        <v>0</v>
      </c>
      <c r="J41" s="641">
        <v>0</v>
      </c>
      <c r="K41" s="641">
        <v>0</v>
      </c>
      <c r="L41" s="641">
        <v>0</v>
      </c>
      <c r="M41" s="641">
        <v>0</v>
      </c>
      <c r="N41" s="641">
        <v>0</v>
      </c>
      <c r="O41" s="641">
        <f t="shared" si="6"/>
        <v>0</v>
      </c>
    </row>
    <row r="42" spans="1:15" ht="15" customHeight="1">
      <c r="A42" s="2" t="s">
        <v>484</v>
      </c>
      <c r="B42" s="2"/>
      <c r="C42" s="25">
        <f>SUM(C43:C49)</f>
        <v>77</v>
      </c>
      <c r="D42" s="25">
        <f t="shared" ref="D42:N42" si="7">SUM(D43:D49)</f>
        <v>77</v>
      </c>
      <c r="E42" s="25">
        <f t="shared" si="7"/>
        <v>76</v>
      </c>
      <c r="F42" s="25">
        <f t="shared" si="7"/>
        <v>78</v>
      </c>
      <c r="G42" s="25">
        <f t="shared" si="7"/>
        <v>78</v>
      </c>
      <c r="H42" s="25">
        <f t="shared" si="7"/>
        <v>80</v>
      </c>
      <c r="I42" s="25">
        <f t="shared" si="7"/>
        <v>81</v>
      </c>
      <c r="J42" s="25">
        <f t="shared" si="7"/>
        <v>81</v>
      </c>
      <c r="K42" s="25">
        <f t="shared" si="7"/>
        <v>81</v>
      </c>
      <c r="L42" s="25">
        <f t="shared" si="7"/>
        <v>81</v>
      </c>
      <c r="M42" s="25">
        <f t="shared" si="7"/>
        <v>80</v>
      </c>
      <c r="N42" s="25">
        <f t="shared" si="7"/>
        <v>80</v>
      </c>
      <c r="O42" s="25">
        <f t="shared" si="6"/>
        <v>950</v>
      </c>
    </row>
    <row r="43" spans="1:15" ht="15" customHeight="1">
      <c r="A43" s="637"/>
      <c r="B43" s="637" t="s">
        <v>485</v>
      </c>
      <c r="C43" s="641">
        <v>0</v>
      </c>
      <c r="D43" s="641">
        <v>0</v>
      </c>
      <c r="E43" s="641">
        <v>0</v>
      </c>
      <c r="F43" s="641">
        <v>0</v>
      </c>
      <c r="G43" s="641">
        <v>0</v>
      </c>
      <c r="H43" s="641">
        <v>0</v>
      </c>
      <c r="I43" s="641">
        <v>0</v>
      </c>
      <c r="J43" s="641">
        <v>0</v>
      </c>
      <c r="K43" s="641">
        <v>0</v>
      </c>
      <c r="L43" s="641">
        <v>0</v>
      </c>
      <c r="M43" s="641">
        <v>0</v>
      </c>
      <c r="N43" s="641">
        <v>0</v>
      </c>
      <c r="O43" s="641">
        <f t="shared" si="6"/>
        <v>0</v>
      </c>
    </row>
    <row r="44" spans="1:15" ht="15" customHeight="1">
      <c r="A44" s="639"/>
      <c r="B44" s="637" t="s">
        <v>486</v>
      </c>
      <c r="C44" s="641">
        <v>12</v>
      </c>
      <c r="D44" s="641">
        <v>12</v>
      </c>
      <c r="E44" s="641">
        <v>10</v>
      </c>
      <c r="F44" s="641">
        <v>10</v>
      </c>
      <c r="G44" s="641">
        <v>10</v>
      </c>
      <c r="H44" s="641">
        <v>10</v>
      </c>
      <c r="I44" s="641">
        <v>10</v>
      </c>
      <c r="J44" s="641">
        <v>10</v>
      </c>
      <c r="K44" s="641">
        <v>10</v>
      </c>
      <c r="L44" s="641">
        <v>10</v>
      </c>
      <c r="M44" s="641">
        <v>10</v>
      </c>
      <c r="N44" s="641">
        <v>10</v>
      </c>
      <c r="O44" s="641">
        <f t="shared" si="6"/>
        <v>124</v>
      </c>
    </row>
    <row r="45" spans="1:15" ht="15" customHeight="1">
      <c r="A45" s="639"/>
      <c r="B45" s="637" t="s">
        <v>487</v>
      </c>
      <c r="C45" s="641">
        <v>8</v>
      </c>
      <c r="D45" s="641">
        <v>8</v>
      </c>
      <c r="E45" s="641">
        <v>8</v>
      </c>
      <c r="F45" s="641">
        <v>8</v>
      </c>
      <c r="G45" s="641">
        <v>8</v>
      </c>
      <c r="H45" s="641">
        <v>8</v>
      </c>
      <c r="I45" s="641">
        <v>8</v>
      </c>
      <c r="J45" s="641">
        <v>8</v>
      </c>
      <c r="K45" s="641">
        <v>8</v>
      </c>
      <c r="L45" s="641">
        <v>8</v>
      </c>
      <c r="M45" s="641">
        <v>8</v>
      </c>
      <c r="N45" s="641">
        <v>8</v>
      </c>
      <c r="O45" s="641">
        <f t="shared" si="6"/>
        <v>96</v>
      </c>
    </row>
    <row r="46" spans="1:15" s="319" customFormat="1" ht="15" customHeight="1">
      <c r="A46" s="639"/>
      <c r="B46" s="637" t="s">
        <v>488</v>
      </c>
      <c r="C46" s="641">
        <v>0</v>
      </c>
      <c r="D46" s="641">
        <v>0</v>
      </c>
      <c r="E46" s="641">
        <v>0</v>
      </c>
      <c r="F46" s="641">
        <v>0</v>
      </c>
      <c r="G46" s="641">
        <v>0</v>
      </c>
      <c r="H46" s="641">
        <v>1</v>
      </c>
      <c r="I46" s="641">
        <v>1</v>
      </c>
      <c r="J46" s="641">
        <v>1</v>
      </c>
      <c r="K46" s="641">
        <v>1</v>
      </c>
      <c r="L46" s="641">
        <v>1</v>
      </c>
      <c r="M46" s="641">
        <v>0</v>
      </c>
      <c r="N46" s="641">
        <v>0</v>
      </c>
      <c r="O46" s="641">
        <f t="shared" si="6"/>
        <v>5</v>
      </c>
    </row>
    <row r="47" spans="1:15" ht="15" customHeight="1">
      <c r="A47" s="639"/>
      <c r="B47" s="637" t="s">
        <v>489</v>
      </c>
      <c r="C47" s="641">
        <v>11</v>
      </c>
      <c r="D47" s="641">
        <v>11</v>
      </c>
      <c r="E47" s="641">
        <v>12</v>
      </c>
      <c r="F47" s="641">
        <v>12</v>
      </c>
      <c r="G47" s="641">
        <v>12</v>
      </c>
      <c r="H47" s="641">
        <v>12</v>
      </c>
      <c r="I47" s="641">
        <v>13</v>
      </c>
      <c r="J47" s="641">
        <v>13</v>
      </c>
      <c r="K47" s="641">
        <v>13</v>
      </c>
      <c r="L47" s="641">
        <v>13</v>
      </c>
      <c r="M47" s="641">
        <v>13</v>
      </c>
      <c r="N47" s="641">
        <v>13</v>
      </c>
      <c r="O47" s="641">
        <f t="shared" si="6"/>
        <v>148</v>
      </c>
    </row>
    <row r="48" spans="1:15" ht="15" customHeight="1">
      <c r="A48" s="639"/>
      <c r="B48" s="637" t="s">
        <v>490</v>
      </c>
      <c r="C48" s="641">
        <v>28</v>
      </c>
      <c r="D48" s="641">
        <v>28</v>
      </c>
      <c r="E48" s="641">
        <v>28</v>
      </c>
      <c r="F48" s="641">
        <v>28</v>
      </c>
      <c r="G48" s="641">
        <v>28</v>
      </c>
      <c r="H48" s="641">
        <v>28</v>
      </c>
      <c r="I48" s="641">
        <v>28</v>
      </c>
      <c r="J48" s="641">
        <v>28</v>
      </c>
      <c r="K48" s="641">
        <v>28</v>
      </c>
      <c r="L48" s="641">
        <v>28</v>
      </c>
      <c r="M48" s="641">
        <v>28</v>
      </c>
      <c r="N48" s="641">
        <v>28</v>
      </c>
      <c r="O48" s="641">
        <f t="shared" si="6"/>
        <v>336</v>
      </c>
    </row>
    <row r="49" spans="1:15" ht="15" customHeight="1">
      <c r="A49" s="639"/>
      <c r="B49" s="637" t="s">
        <v>491</v>
      </c>
      <c r="C49" s="641">
        <v>18</v>
      </c>
      <c r="D49" s="641">
        <v>18</v>
      </c>
      <c r="E49" s="641">
        <v>18</v>
      </c>
      <c r="F49" s="641">
        <v>20</v>
      </c>
      <c r="G49" s="641">
        <v>20</v>
      </c>
      <c r="H49" s="641">
        <v>21</v>
      </c>
      <c r="I49" s="641">
        <v>21</v>
      </c>
      <c r="J49" s="641">
        <v>21</v>
      </c>
      <c r="K49" s="641">
        <v>21</v>
      </c>
      <c r="L49" s="641">
        <v>21</v>
      </c>
      <c r="M49" s="641">
        <v>21</v>
      </c>
      <c r="N49" s="641">
        <v>21</v>
      </c>
      <c r="O49" s="641">
        <f t="shared" si="6"/>
        <v>241</v>
      </c>
    </row>
    <row r="50" spans="1:15" ht="15" customHeight="1">
      <c r="A50" s="2" t="s">
        <v>492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37"/>
      <c r="B51" s="637" t="s">
        <v>493</v>
      </c>
      <c r="C51" s="641">
        <v>0</v>
      </c>
      <c r="D51" s="641">
        <v>0</v>
      </c>
      <c r="E51" s="641">
        <v>0</v>
      </c>
      <c r="F51" s="641">
        <v>0</v>
      </c>
      <c r="G51" s="641">
        <v>0</v>
      </c>
      <c r="H51" s="641">
        <v>0</v>
      </c>
      <c r="I51" s="641">
        <v>0</v>
      </c>
      <c r="J51" s="641">
        <v>0</v>
      </c>
      <c r="K51" s="641">
        <v>0</v>
      </c>
      <c r="L51" s="641">
        <v>0</v>
      </c>
      <c r="M51" s="641">
        <v>0</v>
      </c>
      <c r="N51" s="641">
        <v>0</v>
      </c>
      <c r="O51" s="641">
        <f t="shared" si="6"/>
        <v>0</v>
      </c>
    </row>
    <row r="52" spans="1:15" ht="15" customHeight="1">
      <c r="A52" s="639"/>
      <c r="B52" s="637" t="s">
        <v>494</v>
      </c>
      <c r="C52" s="641">
        <v>20</v>
      </c>
      <c r="D52" s="641">
        <v>21</v>
      </c>
      <c r="E52" s="641">
        <v>21</v>
      </c>
      <c r="F52" s="641">
        <v>22</v>
      </c>
      <c r="G52" s="641">
        <v>24</v>
      </c>
      <c r="H52" s="641">
        <v>22</v>
      </c>
      <c r="I52" s="641">
        <v>24</v>
      </c>
      <c r="J52" s="641">
        <v>24</v>
      </c>
      <c r="K52" s="641">
        <v>24</v>
      </c>
      <c r="L52" s="641">
        <v>26</v>
      </c>
      <c r="M52" s="641">
        <v>24</v>
      </c>
      <c r="N52" s="641">
        <v>24</v>
      </c>
      <c r="O52" s="641">
        <f t="shared" si="6"/>
        <v>276</v>
      </c>
    </row>
    <row r="53" spans="1:15" ht="15" customHeight="1">
      <c r="A53" s="639"/>
      <c r="B53" s="637" t="s">
        <v>495</v>
      </c>
      <c r="C53" s="641">
        <v>17</v>
      </c>
      <c r="D53" s="641">
        <v>17</v>
      </c>
      <c r="E53" s="641">
        <v>17</v>
      </c>
      <c r="F53" s="641">
        <v>17</v>
      </c>
      <c r="G53" s="641">
        <v>17</v>
      </c>
      <c r="H53" s="641">
        <v>17</v>
      </c>
      <c r="I53" s="641">
        <v>16</v>
      </c>
      <c r="J53" s="641">
        <v>16</v>
      </c>
      <c r="K53" s="641">
        <v>16</v>
      </c>
      <c r="L53" s="641">
        <v>16</v>
      </c>
      <c r="M53" s="641">
        <v>16</v>
      </c>
      <c r="N53" s="641">
        <v>18</v>
      </c>
      <c r="O53" s="641">
        <f t="shared" si="6"/>
        <v>200</v>
      </c>
    </row>
    <row r="54" spans="1:15" ht="15" customHeight="1">
      <c r="A54" s="639"/>
      <c r="B54" s="637" t="s">
        <v>496</v>
      </c>
      <c r="C54" s="641">
        <v>14</v>
      </c>
      <c r="D54" s="641">
        <v>14</v>
      </c>
      <c r="E54" s="641">
        <v>14</v>
      </c>
      <c r="F54" s="641">
        <v>14</v>
      </c>
      <c r="G54" s="641">
        <v>14</v>
      </c>
      <c r="H54" s="641">
        <v>14</v>
      </c>
      <c r="I54" s="641">
        <v>14</v>
      </c>
      <c r="J54" s="641">
        <v>14</v>
      </c>
      <c r="K54" s="641">
        <v>15</v>
      </c>
      <c r="L54" s="641">
        <v>15</v>
      </c>
      <c r="M54" s="641">
        <v>19</v>
      </c>
      <c r="N54" s="641">
        <v>19</v>
      </c>
      <c r="O54" s="641">
        <f t="shared" si="6"/>
        <v>180</v>
      </c>
    </row>
    <row r="55" spans="1:15" s="319" customFormat="1" ht="15" customHeight="1">
      <c r="A55" s="2" t="s">
        <v>497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28</v>
      </c>
      <c r="I55" s="25">
        <f t="shared" si="9"/>
        <v>26</v>
      </c>
      <c r="J55" s="25">
        <f t="shared" si="9"/>
        <v>27</v>
      </c>
      <c r="K55" s="25">
        <f t="shared" si="9"/>
        <v>27</v>
      </c>
      <c r="L55" s="25">
        <f t="shared" si="9"/>
        <v>27</v>
      </c>
      <c r="M55" s="25">
        <f t="shared" si="9"/>
        <v>26</v>
      </c>
      <c r="N55" s="25">
        <f t="shared" si="9"/>
        <v>26</v>
      </c>
      <c r="O55" s="25">
        <f t="shared" si="6"/>
        <v>297</v>
      </c>
    </row>
    <row r="56" spans="1:15" ht="15" customHeight="1">
      <c r="A56" s="637"/>
      <c r="B56" s="637" t="s">
        <v>498</v>
      </c>
      <c r="C56" s="641">
        <v>0</v>
      </c>
      <c r="D56" s="641">
        <v>0</v>
      </c>
      <c r="E56" s="641">
        <v>0</v>
      </c>
      <c r="F56" s="641">
        <v>0</v>
      </c>
      <c r="G56" s="641">
        <v>0</v>
      </c>
      <c r="H56" s="641">
        <v>0</v>
      </c>
      <c r="I56" s="641">
        <v>0</v>
      </c>
      <c r="J56" s="641">
        <v>0</v>
      </c>
      <c r="K56" s="641">
        <v>0</v>
      </c>
      <c r="L56" s="641">
        <v>0</v>
      </c>
      <c r="M56" s="641">
        <v>0</v>
      </c>
      <c r="N56" s="641">
        <v>0</v>
      </c>
      <c r="O56" s="641">
        <f t="shared" si="6"/>
        <v>0</v>
      </c>
    </row>
    <row r="57" spans="1:15" ht="15" customHeight="1">
      <c r="A57" s="639"/>
      <c r="B57" s="637" t="s">
        <v>499</v>
      </c>
      <c r="C57" s="641">
        <v>3</v>
      </c>
      <c r="D57" s="641">
        <v>3</v>
      </c>
      <c r="E57" s="641">
        <v>3</v>
      </c>
      <c r="F57" s="641">
        <v>3</v>
      </c>
      <c r="G57" s="641">
        <v>3</v>
      </c>
      <c r="H57" s="641">
        <v>3</v>
      </c>
      <c r="I57" s="641">
        <v>3</v>
      </c>
      <c r="J57" s="641">
        <v>3</v>
      </c>
      <c r="K57" s="641">
        <v>3</v>
      </c>
      <c r="L57" s="641">
        <v>3</v>
      </c>
      <c r="M57" s="641">
        <v>3</v>
      </c>
      <c r="N57" s="641">
        <v>3</v>
      </c>
      <c r="O57" s="641">
        <f t="shared" si="6"/>
        <v>36</v>
      </c>
    </row>
    <row r="58" spans="1:15" ht="15" customHeight="1">
      <c r="A58" s="639"/>
      <c r="B58" s="637" t="s">
        <v>500</v>
      </c>
      <c r="C58" s="641">
        <v>0</v>
      </c>
      <c r="D58" s="641">
        <v>0</v>
      </c>
      <c r="E58" s="641">
        <v>0</v>
      </c>
      <c r="F58" s="641">
        <v>0</v>
      </c>
      <c r="G58" s="641">
        <v>0</v>
      </c>
      <c r="H58" s="641">
        <v>0</v>
      </c>
      <c r="I58" s="641">
        <v>0</v>
      </c>
      <c r="J58" s="641">
        <v>0</v>
      </c>
      <c r="K58" s="641">
        <v>0</v>
      </c>
      <c r="L58" s="641">
        <v>0</v>
      </c>
      <c r="M58" s="641">
        <v>0</v>
      </c>
      <c r="N58" s="641">
        <v>0</v>
      </c>
      <c r="O58" s="641">
        <f t="shared" si="6"/>
        <v>0</v>
      </c>
    </row>
    <row r="59" spans="1:15" ht="15" customHeight="1">
      <c r="A59" s="639"/>
      <c r="B59" s="637" t="s">
        <v>501</v>
      </c>
      <c r="C59" s="641">
        <v>0</v>
      </c>
      <c r="D59" s="641">
        <v>0</v>
      </c>
      <c r="E59" s="641">
        <v>0</v>
      </c>
      <c r="F59" s="641">
        <v>0</v>
      </c>
      <c r="G59" s="641">
        <v>0</v>
      </c>
      <c r="H59" s="641">
        <v>0</v>
      </c>
      <c r="I59" s="641">
        <v>0</v>
      </c>
      <c r="J59" s="641">
        <v>0</v>
      </c>
      <c r="K59" s="641">
        <v>0</v>
      </c>
      <c r="L59" s="641">
        <v>0</v>
      </c>
      <c r="M59" s="641">
        <v>0</v>
      </c>
      <c r="N59" s="641">
        <v>0</v>
      </c>
      <c r="O59" s="641">
        <f t="shared" si="6"/>
        <v>0</v>
      </c>
    </row>
    <row r="60" spans="1:15" ht="15" customHeight="1">
      <c r="A60" s="639"/>
      <c r="B60" s="637" t="s">
        <v>502</v>
      </c>
      <c r="C60" s="641">
        <v>15</v>
      </c>
      <c r="D60" s="641">
        <v>17</v>
      </c>
      <c r="E60" s="641">
        <v>18</v>
      </c>
      <c r="F60" s="641">
        <v>21</v>
      </c>
      <c r="G60" s="641">
        <v>22</v>
      </c>
      <c r="H60" s="641">
        <v>22</v>
      </c>
      <c r="I60" s="641">
        <v>21</v>
      </c>
      <c r="J60" s="641">
        <v>22</v>
      </c>
      <c r="K60" s="641">
        <v>22</v>
      </c>
      <c r="L60" s="641">
        <v>22</v>
      </c>
      <c r="M60" s="641">
        <v>21</v>
      </c>
      <c r="N60" s="641">
        <v>21</v>
      </c>
      <c r="O60" s="641">
        <f t="shared" si="6"/>
        <v>244</v>
      </c>
    </row>
    <row r="61" spans="1:15" s="319" customFormat="1" ht="15" customHeight="1">
      <c r="A61" s="639"/>
      <c r="B61" s="637" t="s">
        <v>503</v>
      </c>
      <c r="C61" s="641">
        <v>0</v>
      </c>
      <c r="D61" s="641">
        <v>0</v>
      </c>
      <c r="E61" s="641">
        <v>0</v>
      </c>
      <c r="F61" s="641">
        <v>0</v>
      </c>
      <c r="G61" s="641">
        <v>0</v>
      </c>
      <c r="H61" s="641">
        <v>0</v>
      </c>
      <c r="I61" s="641">
        <v>0</v>
      </c>
      <c r="J61" s="641">
        <v>0</v>
      </c>
      <c r="K61" s="641">
        <v>0</v>
      </c>
      <c r="L61" s="641">
        <v>0</v>
      </c>
      <c r="M61" s="641">
        <v>0</v>
      </c>
      <c r="N61" s="641">
        <v>0</v>
      </c>
      <c r="O61" s="641">
        <f t="shared" si="6"/>
        <v>0</v>
      </c>
    </row>
    <row r="62" spans="1:15" ht="15" customHeight="1">
      <c r="A62" s="639"/>
      <c r="B62" s="637" t="s">
        <v>504</v>
      </c>
      <c r="C62" s="641">
        <v>0</v>
      </c>
      <c r="D62" s="641">
        <v>0</v>
      </c>
      <c r="E62" s="641">
        <v>0</v>
      </c>
      <c r="F62" s="641">
        <v>0</v>
      </c>
      <c r="G62" s="641">
        <v>2</v>
      </c>
      <c r="H62" s="641">
        <v>3</v>
      </c>
      <c r="I62" s="641">
        <v>2</v>
      </c>
      <c r="J62" s="641">
        <v>2</v>
      </c>
      <c r="K62" s="641">
        <v>2</v>
      </c>
      <c r="L62" s="641">
        <v>2</v>
      </c>
      <c r="M62" s="641">
        <v>2</v>
      </c>
      <c r="N62" s="641">
        <v>2</v>
      </c>
      <c r="O62" s="641">
        <f t="shared" si="6"/>
        <v>17</v>
      </c>
    </row>
    <row r="63" spans="1:15" ht="15" customHeight="1">
      <c r="A63" s="639"/>
      <c r="B63" s="637" t="s">
        <v>505</v>
      </c>
      <c r="C63" s="641">
        <v>0</v>
      </c>
      <c r="D63" s="641">
        <v>0</v>
      </c>
      <c r="E63" s="641">
        <v>0</v>
      </c>
      <c r="F63" s="641">
        <v>0</v>
      </c>
      <c r="G63" s="641">
        <v>0</v>
      </c>
      <c r="H63" s="641">
        <v>0</v>
      </c>
      <c r="I63" s="641">
        <v>0</v>
      </c>
      <c r="J63" s="641">
        <v>0</v>
      </c>
      <c r="K63" s="641">
        <v>0</v>
      </c>
      <c r="L63" s="641">
        <v>0</v>
      </c>
      <c r="M63" s="641">
        <v>0</v>
      </c>
      <c r="N63" s="641">
        <v>0</v>
      </c>
      <c r="O63" s="641">
        <f t="shared" si="6"/>
        <v>0</v>
      </c>
    </row>
    <row r="64" spans="1:15" ht="15" customHeight="1">
      <c r="A64" s="2" t="s">
        <v>506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37"/>
      <c r="B65" s="637" t="s">
        <v>507</v>
      </c>
      <c r="C65" s="641">
        <v>0</v>
      </c>
      <c r="D65" s="641">
        <v>0</v>
      </c>
      <c r="E65" s="641">
        <v>0</v>
      </c>
      <c r="F65" s="641">
        <v>0</v>
      </c>
      <c r="G65" s="641">
        <v>0</v>
      </c>
      <c r="H65" s="641">
        <v>0</v>
      </c>
      <c r="I65" s="641">
        <v>0</v>
      </c>
      <c r="J65" s="641">
        <v>0</v>
      </c>
      <c r="K65" s="641">
        <v>0</v>
      </c>
      <c r="L65" s="641">
        <v>0</v>
      </c>
      <c r="M65" s="641">
        <v>0</v>
      </c>
      <c r="N65" s="641">
        <v>0</v>
      </c>
      <c r="O65" s="641">
        <f t="shared" si="6"/>
        <v>0</v>
      </c>
    </row>
    <row r="66" spans="1:15" ht="15" customHeight="1">
      <c r="A66" s="639"/>
      <c r="B66" s="637" t="s">
        <v>508</v>
      </c>
      <c r="C66" s="641">
        <v>0</v>
      </c>
      <c r="D66" s="641">
        <v>0</v>
      </c>
      <c r="E66" s="641">
        <v>0</v>
      </c>
      <c r="F66" s="641">
        <v>0</v>
      </c>
      <c r="G66" s="641">
        <v>0</v>
      </c>
      <c r="H66" s="641">
        <v>0</v>
      </c>
      <c r="I66" s="641">
        <v>0</v>
      </c>
      <c r="J66" s="641">
        <v>0</v>
      </c>
      <c r="K66" s="641">
        <v>0</v>
      </c>
      <c r="L66" s="641">
        <v>0</v>
      </c>
      <c r="M66" s="641">
        <v>0</v>
      </c>
      <c r="N66" s="641">
        <v>0</v>
      </c>
      <c r="O66" s="641">
        <f t="shared" si="6"/>
        <v>0</v>
      </c>
    </row>
    <row r="67" spans="1:15" ht="15" customHeight="1">
      <c r="A67" s="639"/>
      <c r="B67" s="637" t="s">
        <v>509</v>
      </c>
      <c r="C67" s="641">
        <v>0</v>
      </c>
      <c r="D67" s="641">
        <v>0</v>
      </c>
      <c r="E67" s="641">
        <v>0</v>
      </c>
      <c r="F67" s="641">
        <v>0</v>
      </c>
      <c r="G67" s="641">
        <v>0</v>
      </c>
      <c r="H67" s="641">
        <v>0</v>
      </c>
      <c r="I67" s="641">
        <v>0</v>
      </c>
      <c r="J67" s="641">
        <v>0</v>
      </c>
      <c r="K67" s="641">
        <v>0</v>
      </c>
      <c r="L67" s="641">
        <v>0</v>
      </c>
      <c r="M67" s="641">
        <v>0</v>
      </c>
      <c r="N67" s="641">
        <v>0</v>
      </c>
      <c r="O67" s="641">
        <f t="shared" ref="O67:O98" si="11">SUM(C67:N67)</f>
        <v>0</v>
      </c>
    </row>
    <row r="68" spans="1:15" ht="15" customHeight="1">
      <c r="A68" s="639"/>
      <c r="B68" s="637" t="s">
        <v>510</v>
      </c>
      <c r="C68" s="641">
        <v>0</v>
      </c>
      <c r="D68" s="641">
        <v>0</v>
      </c>
      <c r="E68" s="641">
        <v>0</v>
      </c>
      <c r="F68" s="641">
        <v>0</v>
      </c>
      <c r="G68" s="641">
        <v>0</v>
      </c>
      <c r="H68" s="641">
        <v>0</v>
      </c>
      <c r="I68" s="641">
        <v>0</v>
      </c>
      <c r="J68" s="641">
        <v>0</v>
      </c>
      <c r="K68" s="641">
        <v>0</v>
      </c>
      <c r="L68" s="641">
        <v>0</v>
      </c>
      <c r="M68" s="641">
        <v>0</v>
      </c>
      <c r="N68" s="641">
        <v>0</v>
      </c>
      <c r="O68" s="641">
        <f t="shared" si="11"/>
        <v>0</v>
      </c>
    </row>
    <row r="69" spans="1:15" s="319" customFormat="1" ht="15" customHeight="1">
      <c r="A69" s="639"/>
      <c r="B69" s="637" t="s">
        <v>511</v>
      </c>
      <c r="C69" s="641">
        <v>0</v>
      </c>
      <c r="D69" s="641">
        <v>0</v>
      </c>
      <c r="E69" s="641">
        <v>0</v>
      </c>
      <c r="F69" s="641">
        <v>0</v>
      </c>
      <c r="G69" s="641">
        <v>0</v>
      </c>
      <c r="H69" s="641">
        <v>0</v>
      </c>
      <c r="I69" s="641">
        <v>0</v>
      </c>
      <c r="J69" s="641">
        <v>0</v>
      </c>
      <c r="K69" s="641">
        <v>0</v>
      </c>
      <c r="L69" s="641">
        <v>0</v>
      </c>
      <c r="M69" s="641">
        <v>0</v>
      </c>
      <c r="N69" s="641">
        <v>0</v>
      </c>
      <c r="O69" s="641">
        <f t="shared" si="11"/>
        <v>0</v>
      </c>
    </row>
    <row r="70" spans="1:15" ht="15" customHeight="1">
      <c r="A70" s="639"/>
      <c r="B70" s="637" t="s">
        <v>512</v>
      </c>
      <c r="C70" s="641">
        <v>0</v>
      </c>
      <c r="D70" s="641">
        <v>0</v>
      </c>
      <c r="E70" s="641">
        <v>0</v>
      </c>
      <c r="F70" s="641">
        <v>0</v>
      </c>
      <c r="G70" s="641">
        <v>0</v>
      </c>
      <c r="H70" s="641">
        <v>0</v>
      </c>
      <c r="I70" s="641">
        <v>0</v>
      </c>
      <c r="J70" s="641">
        <v>0</v>
      </c>
      <c r="K70" s="641">
        <v>0</v>
      </c>
      <c r="L70" s="641">
        <v>0</v>
      </c>
      <c r="M70" s="641">
        <v>0</v>
      </c>
      <c r="N70" s="641">
        <v>0</v>
      </c>
      <c r="O70" s="641">
        <f t="shared" si="11"/>
        <v>0</v>
      </c>
    </row>
    <row r="71" spans="1:15" ht="15" customHeight="1">
      <c r="A71" s="639"/>
      <c r="B71" s="637" t="s">
        <v>513</v>
      </c>
      <c r="C71" s="641">
        <v>0</v>
      </c>
      <c r="D71" s="641">
        <v>0</v>
      </c>
      <c r="E71" s="641">
        <v>0</v>
      </c>
      <c r="F71" s="641">
        <v>0</v>
      </c>
      <c r="G71" s="641">
        <v>0</v>
      </c>
      <c r="H71" s="641">
        <v>0</v>
      </c>
      <c r="I71" s="641">
        <v>0</v>
      </c>
      <c r="J71" s="641">
        <v>0</v>
      </c>
      <c r="K71" s="641">
        <v>0</v>
      </c>
      <c r="L71" s="641">
        <v>0</v>
      </c>
      <c r="M71" s="641">
        <v>0</v>
      </c>
      <c r="N71" s="641">
        <v>0</v>
      </c>
      <c r="O71" s="641">
        <f t="shared" si="11"/>
        <v>0</v>
      </c>
    </row>
    <row r="72" spans="1:15" ht="15" customHeight="1">
      <c r="A72" s="639"/>
      <c r="B72" s="637" t="s">
        <v>514</v>
      </c>
      <c r="C72" s="641">
        <v>0</v>
      </c>
      <c r="D72" s="641">
        <v>0</v>
      </c>
      <c r="E72" s="641">
        <v>0</v>
      </c>
      <c r="F72" s="641">
        <v>0</v>
      </c>
      <c r="G72" s="641">
        <v>0</v>
      </c>
      <c r="H72" s="641">
        <v>0</v>
      </c>
      <c r="I72" s="641">
        <v>0</v>
      </c>
      <c r="J72" s="641">
        <v>0</v>
      </c>
      <c r="K72" s="641">
        <v>0</v>
      </c>
      <c r="L72" s="641">
        <v>0</v>
      </c>
      <c r="M72" s="641">
        <v>0</v>
      </c>
      <c r="N72" s="641">
        <v>0</v>
      </c>
      <c r="O72" s="641">
        <f t="shared" si="11"/>
        <v>0</v>
      </c>
    </row>
    <row r="73" spans="1:15" ht="15" customHeight="1">
      <c r="A73" s="2" t="s">
        <v>515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37"/>
      <c r="B74" s="637" t="s">
        <v>516</v>
      </c>
      <c r="C74" s="641">
        <v>0</v>
      </c>
      <c r="D74" s="641">
        <v>0</v>
      </c>
      <c r="E74" s="641">
        <v>0</v>
      </c>
      <c r="F74" s="641">
        <v>0</v>
      </c>
      <c r="G74" s="641">
        <v>0</v>
      </c>
      <c r="H74" s="641">
        <v>0</v>
      </c>
      <c r="I74" s="641">
        <v>0</v>
      </c>
      <c r="J74" s="641">
        <v>0</v>
      </c>
      <c r="K74" s="641">
        <v>0</v>
      </c>
      <c r="L74" s="641">
        <v>0</v>
      </c>
      <c r="M74" s="641">
        <v>0</v>
      </c>
      <c r="N74" s="641">
        <v>0</v>
      </c>
      <c r="O74" s="641">
        <f t="shared" si="11"/>
        <v>0</v>
      </c>
    </row>
    <row r="75" spans="1:15" ht="15" customHeight="1">
      <c r="A75" s="639"/>
      <c r="B75" s="637" t="s">
        <v>517</v>
      </c>
      <c r="C75" s="641">
        <v>0</v>
      </c>
      <c r="D75" s="641">
        <v>0</v>
      </c>
      <c r="E75" s="641">
        <v>0</v>
      </c>
      <c r="F75" s="641">
        <v>0</v>
      </c>
      <c r="G75" s="641">
        <v>0</v>
      </c>
      <c r="H75" s="641">
        <v>0</v>
      </c>
      <c r="I75" s="641">
        <v>0</v>
      </c>
      <c r="J75" s="641">
        <v>0</v>
      </c>
      <c r="K75" s="641">
        <v>0</v>
      </c>
      <c r="L75" s="641">
        <v>0</v>
      </c>
      <c r="M75" s="641">
        <v>0</v>
      </c>
      <c r="N75" s="641">
        <v>0</v>
      </c>
      <c r="O75" s="641">
        <f t="shared" si="11"/>
        <v>0</v>
      </c>
    </row>
    <row r="76" spans="1:15" ht="15" customHeight="1">
      <c r="A76" s="639"/>
      <c r="B76" s="637" t="s">
        <v>518</v>
      </c>
      <c r="C76" s="641">
        <v>0</v>
      </c>
      <c r="D76" s="641">
        <v>0</v>
      </c>
      <c r="E76" s="641">
        <v>0</v>
      </c>
      <c r="F76" s="641">
        <v>0</v>
      </c>
      <c r="G76" s="641">
        <v>0</v>
      </c>
      <c r="H76" s="641">
        <v>0</v>
      </c>
      <c r="I76" s="641">
        <v>0</v>
      </c>
      <c r="J76" s="641">
        <v>0</v>
      </c>
      <c r="K76" s="641">
        <v>0</v>
      </c>
      <c r="L76" s="641">
        <v>0</v>
      </c>
      <c r="M76" s="641">
        <v>0</v>
      </c>
      <c r="N76" s="641">
        <v>0</v>
      </c>
      <c r="O76" s="641">
        <f t="shared" si="11"/>
        <v>0</v>
      </c>
    </row>
    <row r="77" spans="1:15" ht="15" customHeight="1">
      <c r="A77" s="639"/>
      <c r="B77" s="637" t="s">
        <v>519</v>
      </c>
      <c r="C77" s="641">
        <v>0</v>
      </c>
      <c r="D77" s="641">
        <v>0</v>
      </c>
      <c r="E77" s="641">
        <v>0</v>
      </c>
      <c r="F77" s="641">
        <v>0</v>
      </c>
      <c r="G77" s="641">
        <v>0</v>
      </c>
      <c r="H77" s="641">
        <v>0</v>
      </c>
      <c r="I77" s="641">
        <v>0</v>
      </c>
      <c r="J77" s="641">
        <v>0</v>
      </c>
      <c r="K77" s="641">
        <v>0</v>
      </c>
      <c r="L77" s="641">
        <v>0</v>
      </c>
      <c r="M77" s="641">
        <v>0</v>
      </c>
      <c r="N77" s="641">
        <v>0</v>
      </c>
      <c r="O77" s="641">
        <f t="shared" si="11"/>
        <v>0</v>
      </c>
    </row>
    <row r="78" spans="1:15" ht="15" customHeight="1">
      <c r="A78" s="639"/>
      <c r="B78" s="637" t="s">
        <v>520</v>
      </c>
      <c r="C78" s="641">
        <v>0</v>
      </c>
      <c r="D78" s="641">
        <v>0</v>
      </c>
      <c r="E78" s="641">
        <v>0</v>
      </c>
      <c r="F78" s="641">
        <v>0</v>
      </c>
      <c r="G78" s="641">
        <v>0</v>
      </c>
      <c r="H78" s="641">
        <v>0</v>
      </c>
      <c r="I78" s="641">
        <v>0</v>
      </c>
      <c r="J78" s="641">
        <v>0</v>
      </c>
      <c r="K78" s="641">
        <v>0</v>
      </c>
      <c r="L78" s="641">
        <v>0</v>
      </c>
      <c r="M78" s="641">
        <v>0</v>
      </c>
      <c r="N78" s="641">
        <v>0</v>
      </c>
      <c r="O78" s="641">
        <f t="shared" si="11"/>
        <v>0</v>
      </c>
    </row>
    <row r="79" spans="1:15" s="319" customFormat="1" ht="15" customHeight="1">
      <c r="A79" s="2" t="s">
        <v>521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37"/>
      <c r="B80" s="637" t="s">
        <v>522</v>
      </c>
      <c r="C80" s="642">
        <v>0</v>
      </c>
      <c r="D80" s="642">
        <v>0</v>
      </c>
      <c r="E80" s="642">
        <v>0</v>
      </c>
      <c r="F80" s="642">
        <v>0</v>
      </c>
      <c r="G80" s="642">
        <v>0</v>
      </c>
      <c r="H80" s="642">
        <v>0</v>
      </c>
      <c r="I80" s="642">
        <v>0</v>
      </c>
      <c r="J80" s="642">
        <v>0</v>
      </c>
      <c r="K80" s="642">
        <v>0</v>
      </c>
      <c r="L80" s="642">
        <v>0</v>
      </c>
      <c r="M80" s="642">
        <v>0</v>
      </c>
      <c r="N80" s="642">
        <v>0</v>
      </c>
      <c r="O80" s="642">
        <f t="shared" si="11"/>
        <v>0</v>
      </c>
    </row>
    <row r="81" spans="1:15" ht="15" customHeight="1">
      <c r="A81" s="639"/>
      <c r="B81" s="637" t="s">
        <v>523</v>
      </c>
      <c r="C81" s="641">
        <v>0</v>
      </c>
      <c r="D81" s="641">
        <v>0</v>
      </c>
      <c r="E81" s="641">
        <v>0</v>
      </c>
      <c r="F81" s="641">
        <v>0</v>
      </c>
      <c r="G81" s="641">
        <v>0</v>
      </c>
      <c r="H81" s="641">
        <v>0</v>
      </c>
      <c r="I81" s="641">
        <v>0</v>
      </c>
      <c r="J81" s="641">
        <v>0</v>
      </c>
      <c r="K81" s="641">
        <v>0</v>
      </c>
      <c r="L81" s="641">
        <v>0</v>
      </c>
      <c r="M81" s="641">
        <v>0</v>
      </c>
      <c r="N81" s="641">
        <v>0</v>
      </c>
      <c r="O81" s="641">
        <f t="shared" si="11"/>
        <v>0</v>
      </c>
    </row>
    <row r="82" spans="1:15" ht="15" customHeight="1">
      <c r="A82" s="639"/>
      <c r="B82" s="637" t="s">
        <v>524</v>
      </c>
      <c r="C82" s="641">
        <v>0</v>
      </c>
      <c r="D82" s="641">
        <v>0</v>
      </c>
      <c r="E82" s="641">
        <v>0</v>
      </c>
      <c r="F82" s="641">
        <v>0</v>
      </c>
      <c r="G82" s="641">
        <v>0</v>
      </c>
      <c r="H82" s="641">
        <v>0</v>
      </c>
      <c r="I82" s="641">
        <v>0</v>
      </c>
      <c r="J82" s="641">
        <v>0</v>
      </c>
      <c r="K82" s="641">
        <v>0</v>
      </c>
      <c r="L82" s="641">
        <v>0</v>
      </c>
      <c r="M82" s="641">
        <v>0</v>
      </c>
      <c r="N82" s="641">
        <v>0</v>
      </c>
      <c r="O82" s="641">
        <f t="shared" si="11"/>
        <v>0</v>
      </c>
    </row>
    <row r="83" spans="1:15" ht="15" customHeight="1">
      <c r="A83" s="639"/>
      <c r="B83" s="637" t="s">
        <v>525</v>
      </c>
      <c r="C83" s="641">
        <v>0</v>
      </c>
      <c r="D83" s="641">
        <v>0</v>
      </c>
      <c r="E83" s="641">
        <v>0</v>
      </c>
      <c r="F83" s="641">
        <v>0</v>
      </c>
      <c r="G83" s="641">
        <v>0</v>
      </c>
      <c r="H83" s="641">
        <v>0</v>
      </c>
      <c r="I83" s="641">
        <v>0</v>
      </c>
      <c r="J83" s="641">
        <v>0</v>
      </c>
      <c r="K83" s="641">
        <v>0</v>
      </c>
      <c r="L83" s="641">
        <v>0</v>
      </c>
      <c r="M83" s="641">
        <v>0</v>
      </c>
      <c r="N83" s="641">
        <v>0</v>
      </c>
      <c r="O83" s="641">
        <f t="shared" si="11"/>
        <v>0</v>
      </c>
    </row>
    <row r="84" spans="1:15" ht="15" customHeight="1">
      <c r="A84" s="2" t="s">
        <v>526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39"/>
      <c r="B85" s="637" t="s">
        <v>527</v>
      </c>
      <c r="C85" s="641">
        <v>9</v>
      </c>
      <c r="D85" s="641">
        <v>9</v>
      </c>
      <c r="E85" s="641">
        <v>9</v>
      </c>
      <c r="F85" s="641">
        <v>9</v>
      </c>
      <c r="G85" s="641">
        <v>9</v>
      </c>
      <c r="H85" s="641">
        <v>9</v>
      </c>
      <c r="I85" s="641">
        <v>8</v>
      </c>
      <c r="J85" s="641">
        <v>8</v>
      </c>
      <c r="K85" s="641">
        <v>8</v>
      </c>
      <c r="L85" s="641">
        <v>8</v>
      </c>
      <c r="M85" s="641">
        <v>8</v>
      </c>
      <c r="N85" s="641">
        <v>8</v>
      </c>
      <c r="O85" s="641">
        <f t="shared" si="11"/>
        <v>102</v>
      </c>
    </row>
    <row r="86" spans="1:15" ht="15" customHeight="1">
      <c r="A86" s="639"/>
      <c r="B86" s="637" t="s">
        <v>528</v>
      </c>
      <c r="C86" s="641">
        <v>11</v>
      </c>
      <c r="D86" s="641">
        <v>6</v>
      </c>
      <c r="E86" s="641">
        <v>4</v>
      </c>
      <c r="F86" s="641">
        <v>5</v>
      </c>
      <c r="G86" s="641">
        <v>3</v>
      </c>
      <c r="H86" s="641">
        <v>3</v>
      </c>
      <c r="I86" s="641">
        <v>3</v>
      </c>
      <c r="J86" s="641">
        <v>4</v>
      </c>
      <c r="K86" s="641">
        <v>11</v>
      </c>
      <c r="L86" s="641">
        <v>11</v>
      </c>
      <c r="M86" s="641">
        <v>11</v>
      </c>
      <c r="N86" s="641">
        <v>11</v>
      </c>
      <c r="O86" s="641">
        <f t="shared" si="11"/>
        <v>83</v>
      </c>
    </row>
    <row r="87" spans="1:15" s="319" customFormat="1" ht="15" customHeight="1">
      <c r="A87" s="639"/>
      <c r="B87" s="637" t="s">
        <v>529</v>
      </c>
      <c r="C87" s="641">
        <v>16</v>
      </c>
      <c r="D87" s="641">
        <v>16</v>
      </c>
      <c r="E87" s="641">
        <v>15</v>
      </c>
      <c r="F87" s="641">
        <v>14</v>
      </c>
      <c r="G87" s="641">
        <v>13</v>
      </c>
      <c r="H87" s="641">
        <v>13</v>
      </c>
      <c r="I87" s="641">
        <v>13</v>
      </c>
      <c r="J87" s="641">
        <v>13</v>
      </c>
      <c r="K87" s="641">
        <v>12</v>
      </c>
      <c r="L87" s="641">
        <v>9</v>
      </c>
      <c r="M87" s="641">
        <v>6</v>
      </c>
      <c r="N87" s="641">
        <v>6</v>
      </c>
      <c r="O87" s="641">
        <f t="shared" si="11"/>
        <v>146</v>
      </c>
    </row>
    <row r="88" spans="1:15" ht="15" customHeight="1">
      <c r="A88" s="2" t="s">
        <v>530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39"/>
      <c r="B89" s="637" t="s">
        <v>531</v>
      </c>
      <c r="C89" s="641">
        <v>36</v>
      </c>
      <c r="D89" s="641">
        <v>36</v>
      </c>
      <c r="E89" s="641">
        <v>36</v>
      </c>
      <c r="F89" s="641">
        <v>36</v>
      </c>
      <c r="G89" s="641">
        <v>36</v>
      </c>
      <c r="H89" s="641">
        <v>36</v>
      </c>
      <c r="I89" s="641">
        <v>36</v>
      </c>
      <c r="J89" s="641">
        <v>36</v>
      </c>
      <c r="K89" s="641">
        <v>36</v>
      </c>
      <c r="L89" s="641">
        <v>36</v>
      </c>
      <c r="M89" s="641">
        <v>36</v>
      </c>
      <c r="N89" s="641">
        <v>36</v>
      </c>
      <c r="O89" s="641">
        <f t="shared" si="11"/>
        <v>432</v>
      </c>
    </row>
    <row r="90" spans="1:15" ht="15" customHeight="1">
      <c r="A90" s="2" t="s">
        <v>532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39"/>
      <c r="B91" s="637" t="s">
        <v>533</v>
      </c>
      <c r="C91" s="641">
        <v>19</v>
      </c>
      <c r="D91" s="641">
        <v>19</v>
      </c>
      <c r="E91" s="641">
        <v>19</v>
      </c>
      <c r="F91" s="641">
        <v>19</v>
      </c>
      <c r="G91" s="641">
        <v>19</v>
      </c>
      <c r="H91" s="641">
        <v>19</v>
      </c>
      <c r="I91" s="641">
        <v>19</v>
      </c>
      <c r="J91" s="641">
        <v>20</v>
      </c>
      <c r="K91" s="641">
        <v>21</v>
      </c>
      <c r="L91" s="641">
        <v>21</v>
      </c>
      <c r="M91" s="641">
        <v>19</v>
      </c>
      <c r="N91" s="641">
        <v>19</v>
      </c>
      <c r="O91" s="641">
        <f t="shared" si="11"/>
        <v>233</v>
      </c>
    </row>
    <row r="92" spans="1:15" s="319" customFormat="1" ht="15" customHeight="1">
      <c r="A92" s="639"/>
      <c r="B92" s="637" t="s">
        <v>534</v>
      </c>
      <c r="C92" s="641">
        <v>14</v>
      </c>
      <c r="D92" s="641">
        <v>14</v>
      </c>
      <c r="E92" s="641">
        <v>10</v>
      </c>
      <c r="F92" s="641">
        <v>10</v>
      </c>
      <c r="G92" s="641">
        <v>10</v>
      </c>
      <c r="H92" s="641">
        <v>11</v>
      </c>
      <c r="I92" s="641">
        <v>11</v>
      </c>
      <c r="J92" s="641">
        <v>11</v>
      </c>
      <c r="K92" s="641">
        <v>11</v>
      </c>
      <c r="L92" s="641">
        <v>11</v>
      </c>
      <c r="M92" s="641">
        <v>11</v>
      </c>
      <c r="N92" s="641">
        <v>11</v>
      </c>
      <c r="O92" s="641">
        <f t="shared" si="11"/>
        <v>135</v>
      </c>
    </row>
    <row r="93" spans="1:15" ht="15" customHeight="1">
      <c r="A93" s="639"/>
      <c r="B93" s="637" t="s">
        <v>535</v>
      </c>
      <c r="C93" s="641">
        <v>17</v>
      </c>
      <c r="D93" s="641">
        <v>19</v>
      </c>
      <c r="E93" s="641">
        <v>17</v>
      </c>
      <c r="F93" s="641">
        <v>28</v>
      </c>
      <c r="G93" s="641">
        <v>28</v>
      </c>
      <c r="H93" s="641">
        <v>28</v>
      </c>
      <c r="I93" s="641">
        <v>28</v>
      </c>
      <c r="J93" s="641">
        <v>28</v>
      </c>
      <c r="K93" s="641">
        <v>30</v>
      </c>
      <c r="L93" s="641">
        <v>37</v>
      </c>
      <c r="M93" s="641">
        <v>35</v>
      </c>
      <c r="N93" s="641">
        <v>36</v>
      </c>
      <c r="O93" s="641">
        <f t="shared" si="11"/>
        <v>331</v>
      </c>
    </row>
    <row r="94" spans="1:15" ht="15" customHeight="1">
      <c r="A94" s="2" t="s">
        <v>536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37"/>
      <c r="B95" s="637" t="s">
        <v>537</v>
      </c>
      <c r="C95" s="641">
        <v>0</v>
      </c>
      <c r="D95" s="641">
        <v>0</v>
      </c>
      <c r="E95" s="641">
        <v>0</v>
      </c>
      <c r="F95" s="641">
        <v>0</v>
      </c>
      <c r="G95" s="641">
        <v>0</v>
      </c>
      <c r="H95" s="641">
        <v>0</v>
      </c>
      <c r="I95" s="641">
        <v>0</v>
      </c>
      <c r="J95" s="641">
        <v>0</v>
      </c>
      <c r="K95" s="641">
        <v>0</v>
      </c>
      <c r="L95" s="641">
        <v>0</v>
      </c>
      <c r="M95" s="641">
        <v>0</v>
      </c>
      <c r="N95" s="641">
        <v>0</v>
      </c>
      <c r="O95" s="641">
        <f t="shared" si="11"/>
        <v>0</v>
      </c>
    </row>
    <row r="96" spans="1:15" ht="15" customHeight="1">
      <c r="A96" s="637"/>
      <c r="B96" s="637" t="s">
        <v>538</v>
      </c>
      <c r="C96" s="641">
        <v>0</v>
      </c>
      <c r="D96" s="641">
        <v>0</v>
      </c>
      <c r="E96" s="641">
        <v>0</v>
      </c>
      <c r="F96" s="641">
        <v>0</v>
      </c>
      <c r="G96" s="641">
        <v>0</v>
      </c>
      <c r="H96" s="641">
        <v>0</v>
      </c>
      <c r="I96" s="641">
        <v>0</v>
      </c>
      <c r="J96" s="641">
        <v>0</v>
      </c>
      <c r="K96" s="641">
        <v>0</v>
      </c>
      <c r="L96" s="641">
        <v>0</v>
      </c>
      <c r="M96" s="641">
        <v>0</v>
      </c>
      <c r="N96" s="641">
        <v>0</v>
      </c>
      <c r="O96" s="641">
        <f t="shared" si="11"/>
        <v>0</v>
      </c>
    </row>
    <row r="97" spans="1:15" ht="15" customHeight="1">
      <c r="A97" s="637"/>
      <c r="B97" s="637" t="s">
        <v>539</v>
      </c>
      <c r="C97" s="641">
        <v>1</v>
      </c>
      <c r="D97" s="641">
        <v>1</v>
      </c>
      <c r="E97" s="641">
        <v>0</v>
      </c>
      <c r="F97" s="641">
        <v>0</v>
      </c>
      <c r="G97" s="641">
        <v>0</v>
      </c>
      <c r="H97" s="641">
        <v>0</v>
      </c>
      <c r="I97" s="641">
        <v>0</v>
      </c>
      <c r="J97" s="641">
        <v>0</v>
      </c>
      <c r="K97" s="641">
        <v>0</v>
      </c>
      <c r="L97" s="641">
        <v>0</v>
      </c>
      <c r="M97" s="641">
        <v>0</v>
      </c>
      <c r="N97" s="641">
        <v>0</v>
      </c>
      <c r="O97" s="641">
        <f t="shared" si="11"/>
        <v>2</v>
      </c>
    </row>
    <row r="98" spans="1:15" s="319" customFormat="1" ht="15" customHeight="1">
      <c r="A98" s="637"/>
      <c r="B98" s="637" t="s">
        <v>540</v>
      </c>
      <c r="C98" s="641">
        <v>0</v>
      </c>
      <c r="D98" s="641">
        <v>0</v>
      </c>
      <c r="E98" s="641">
        <v>0</v>
      </c>
      <c r="F98" s="641">
        <v>0</v>
      </c>
      <c r="G98" s="641">
        <v>0</v>
      </c>
      <c r="H98" s="641">
        <v>0</v>
      </c>
      <c r="I98" s="641">
        <v>0</v>
      </c>
      <c r="J98" s="641">
        <v>0</v>
      </c>
      <c r="K98" s="641">
        <v>0</v>
      </c>
      <c r="L98" s="641">
        <v>0</v>
      </c>
      <c r="M98" s="641">
        <v>0</v>
      </c>
      <c r="N98" s="641">
        <v>0</v>
      </c>
      <c r="O98" s="641">
        <f t="shared" si="11"/>
        <v>0</v>
      </c>
    </row>
    <row r="99" spans="1:15" ht="15" customHeight="1">
      <c r="A99" s="2" t="s">
        <v>541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39"/>
      <c r="B100" s="637" t="s">
        <v>542</v>
      </c>
      <c r="C100" s="641">
        <v>23</v>
      </c>
      <c r="D100" s="641">
        <v>12</v>
      </c>
      <c r="E100" s="641">
        <v>13</v>
      </c>
      <c r="F100" s="641">
        <v>12</v>
      </c>
      <c r="G100" s="641">
        <v>14</v>
      </c>
      <c r="H100" s="641">
        <v>13</v>
      </c>
      <c r="I100" s="641">
        <v>22</v>
      </c>
      <c r="J100" s="641">
        <v>40</v>
      </c>
      <c r="K100" s="641">
        <v>43</v>
      </c>
      <c r="L100" s="641">
        <v>43</v>
      </c>
      <c r="M100" s="641">
        <v>43</v>
      </c>
      <c r="N100" s="641">
        <v>43</v>
      </c>
      <c r="O100" s="641">
        <f t="shared" si="19"/>
        <v>321</v>
      </c>
    </row>
    <row r="101" spans="1:15" ht="15" customHeight="1">
      <c r="A101" s="2" t="s">
        <v>543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58</v>
      </c>
      <c r="H101" s="25">
        <f t="shared" si="20"/>
        <v>58</v>
      </c>
      <c r="I101" s="25">
        <f t="shared" si="20"/>
        <v>61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719</v>
      </c>
    </row>
    <row r="102" spans="1:15" ht="15" customHeight="1">
      <c r="A102" s="637"/>
      <c r="B102" s="637" t="s">
        <v>544</v>
      </c>
      <c r="C102" s="641">
        <v>0</v>
      </c>
      <c r="D102" s="641">
        <v>0</v>
      </c>
      <c r="E102" s="641">
        <v>0</v>
      </c>
      <c r="F102" s="641">
        <v>0</v>
      </c>
      <c r="G102" s="641">
        <v>0</v>
      </c>
      <c r="H102" s="641">
        <v>0</v>
      </c>
      <c r="I102" s="641">
        <v>0</v>
      </c>
      <c r="J102" s="641">
        <v>0</v>
      </c>
      <c r="K102" s="641">
        <v>0</v>
      </c>
      <c r="L102" s="641">
        <v>0</v>
      </c>
      <c r="M102" s="641">
        <v>0</v>
      </c>
      <c r="N102" s="641">
        <v>0</v>
      </c>
      <c r="O102" s="641">
        <f t="shared" si="19"/>
        <v>0</v>
      </c>
    </row>
    <row r="103" spans="1:15" ht="15" customHeight="1">
      <c r="A103" s="639"/>
      <c r="B103" s="637" t="s">
        <v>545</v>
      </c>
      <c r="C103" s="641">
        <v>2</v>
      </c>
      <c r="D103" s="641">
        <v>2</v>
      </c>
      <c r="E103" s="641">
        <v>2</v>
      </c>
      <c r="F103" s="641">
        <v>2</v>
      </c>
      <c r="G103" s="641">
        <v>2</v>
      </c>
      <c r="H103" s="641">
        <v>2</v>
      </c>
      <c r="I103" s="641">
        <v>2</v>
      </c>
      <c r="J103" s="641">
        <v>2</v>
      </c>
      <c r="K103" s="641">
        <v>3</v>
      </c>
      <c r="L103" s="641">
        <v>3</v>
      </c>
      <c r="M103" s="641">
        <v>3</v>
      </c>
      <c r="N103" s="641">
        <v>3</v>
      </c>
      <c r="O103" s="641">
        <f t="shared" si="19"/>
        <v>28</v>
      </c>
    </row>
    <row r="104" spans="1:15" ht="15" customHeight="1">
      <c r="A104" s="639"/>
      <c r="B104" s="637" t="s">
        <v>546</v>
      </c>
      <c r="C104" s="641">
        <v>10</v>
      </c>
      <c r="D104" s="641">
        <v>10</v>
      </c>
      <c r="E104" s="641">
        <v>10</v>
      </c>
      <c r="F104" s="641">
        <v>10</v>
      </c>
      <c r="G104" s="641">
        <v>10</v>
      </c>
      <c r="H104" s="641">
        <v>10</v>
      </c>
      <c r="I104" s="641">
        <v>10</v>
      </c>
      <c r="J104" s="641">
        <v>9</v>
      </c>
      <c r="K104" s="641">
        <v>9</v>
      </c>
      <c r="L104" s="641">
        <v>9</v>
      </c>
      <c r="M104" s="641">
        <v>9</v>
      </c>
      <c r="N104" s="641">
        <v>9</v>
      </c>
      <c r="O104" s="641">
        <f t="shared" si="19"/>
        <v>115</v>
      </c>
    </row>
    <row r="105" spans="1:15" s="319" customFormat="1" ht="15" customHeight="1">
      <c r="A105" s="639"/>
      <c r="B105" s="637" t="s">
        <v>547</v>
      </c>
      <c r="C105" s="641">
        <v>7</v>
      </c>
      <c r="D105" s="641">
        <v>7</v>
      </c>
      <c r="E105" s="641">
        <v>7</v>
      </c>
      <c r="F105" s="641">
        <v>7</v>
      </c>
      <c r="G105" s="641">
        <v>7</v>
      </c>
      <c r="H105" s="641">
        <v>7</v>
      </c>
      <c r="I105" s="641">
        <v>7</v>
      </c>
      <c r="J105" s="641">
        <v>9</v>
      </c>
      <c r="K105" s="641">
        <v>9</v>
      </c>
      <c r="L105" s="641">
        <v>9</v>
      </c>
      <c r="M105" s="641">
        <v>8</v>
      </c>
      <c r="N105" s="641">
        <v>9</v>
      </c>
      <c r="O105" s="641">
        <f t="shared" si="19"/>
        <v>93</v>
      </c>
    </row>
    <row r="106" spans="1:15" s="319" customFormat="1" ht="15" customHeight="1">
      <c r="A106" s="639"/>
      <c r="B106" s="637" t="s">
        <v>548</v>
      </c>
      <c r="C106" s="641">
        <v>28</v>
      </c>
      <c r="D106" s="641">
        <v>28</v>
      </c>
      <c r="E106" s="641">
        <v>28</v>
      </c>
      <c r="F106" s="641">
        <v>28</v>
      </c>
      <c r="G106" s="641">
        <v>29</v>
      </c>
      <c r="H106" s="641">
        <v>29</v>
      </c>
      <c r="I106" s="641">
        <v>29</v>
      </c>
      <c r="J106" s="641">
        <v>29</v>
      </c>
      <c r="K106" s="641">
        <v>29</v>
      </c>
      <c r="L106" s="641">
        <v>29</v>
      </c>
      <c r="M106" s="641">
        <v>29</v>
      </c>
      <c r="N106" s="641">
        <v>29</v>
      </c>
      <c r="O106" s="641">
        <f t="shared" si="19"/>
        <v>344</v>
      </c>
    </row>
    <row r="107" spans="1:15" s="319" customFormat="1" ht="15" customHeight="1">
      <c r="A107" s="639"/>
      <c r="B107" s="637" t="s">
        <v>549</v>
      </c>
      <c r="C107" s="641">
        <v>10</v>
      </c>
      <c r="D107" s="641">
        <v>10</v>
      </c>
      <c r="E107" s="641">
        <v>11</v>
      </c>
      <c r="F107" s="641">
        <v>10</v>
      </c>
      <c r="G107" s="641">
        <v>10</v>
      </c>
      <c r="H107" s="641">
        <v>10</v>
      </c>
      <c r="I107" s="641">
        <v>11</v>
      </c>
      <c r="J107" s="641">
        <v>11</v>
      </c>
      <c r="K107" s="641">
        <v>11</v>
      </c>
      <c r="L107" s="641">
        <v>11</v>
      </c>
      <c r="M107" s="641">
        <v>11</v>
      </c>
      <c r="N107" s="641">
        <v>11</v>
      </c>
      <c r="O107" s="641">
        <f t="shared" si="19"/>
        <v>127</v>
      </c>
    </row>
    <row r="108" spans="1:15" ht="15" customHeight="1">
      <c r="A108" s="639"/>
      <c r="B108" s="637" t="s">
        <v>550</v>
      </c>
      <c r="C108" s="641">
        <v>0</v>
      </c>
      <c r="D108" s="641">
        <v>0</v>
      </c>
      <c r="E108" s="641">
        <v>0</v>
      </c>
      <c r="F108" s="641">
        <v>0</v>
      </c>
      <c r="G108" s="641">
        <v>0</v>
      </c>
      <c r="H108" s="641">
        <v>0</v>
      </c>
      <c r="I108" s="641">
        <v>2</v>
      </c>
      <c r="J108" s="641">
        <v>2</v>
      </c>
      <c r="K108" s="641">
        <v>2</v>
      </c>
      <c r="L108" s="641">
        <v>2</v>
      </c>
      <c r="M108" s="641">
        <v>2</v>
      </c>
      <c r="N108" s="641">
        <v>2</v>
      </c>
      <c r="O108" s="641">
        <f t="shared" si="19"/>
        <v>12</v>
      </c>
    </row>
    <row r="109" spans="1:15" ht="15" customHeight="1">
      <c r="A109" s="2" t="s">
        <v>551</v>
      </c>
      <c r="B109" s="2"/>
      <c r="C109" s="643">
        <f>SUM(C101+C99+C94+C90+C88+C84+C79+C73+C64+C55+C50+C42+C29+C19+C15+C8+C3)</f>
        <v>408</v>
      </c>
      <c r="D109" s="643">
        <f t="shared" ref="D109:N109" si="21">SUM(D101+D99+D94+D90+D88+D84+D79+D73+D64+D55+D50+D42+D29+D19+D15+D8+D3)</f>
        <v>400</v>
      </c>
      <c r="E109" s="643">
        <f t="shared" si="21"/>
        <v>393</v>
      </c>
      <c r="F109" s="643">
        <f t="shared" si="21"/>
        <v>407</v>
      </c>
      <c r="G109" s="643">
        <f t="shared" si="21"/>
        <v>413</v>
      </c>
      <c r="H109" s="643">
        <f t="shared" si="21"/>
        <v>413</v>
      </c>
      <c r="I109" s="643">
        <f t="shared" si="21"/>
        <v>422</v>
      </c>
      <c r="J109" s="643">
        <f t="shared" si="21"/>
        <v>449</v>
      </c>
      <c r="K109" s="643">
        <f t="shared" si="21"/>
        <v>464</v>
      </c>
      <c r="L109" s="643">
        <f t="shared" si="21"/>
        <v>470</v>
      </c>
      <c r="M109" s="643">
        <f t="shared" si="21"/>
        <v>461</v>
      </c>
      <c r="N109" s="643">
        <f t="shared" si="21"/>
        <v>466</v>
      </c>
      <c r="O109" s="643">
        <f t="shared" si="19"/>
        <v>5166</v>
      </c>
    </row>
    <row r="110" spans="1:15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1" t="s">
        <v>553</v>
      </c>
      <c r="B111" s="281"/>
      <c r="C111" s="205">
        <f t="shared" ref="C111:N111" si="22">SUM(C109:C110)</f>
        <v>408</v>
      </c>
      <c r="D111" s="205">
        <f t="shared" si="22"/>
        <v>400</v>
      </c>
      <c r="E111" s="205">
        <f t="shared" si="22"/>
        <v>393</v>
      </c>
      <c r="F111" s="205">
        <f t="shared" si="22"/>
        <v>407</v>
      </c>
      <c r="G111" s="205">
        <f t="shared" si="22"/>
        <v>413</v>
      </c>
      <c r="H111" s="205">
        <f t="shared" si="22"/>
        <v>413</v>
      </c>
      <c r="I111" s="205">
        <f t="shared" si="22"/>
        <v>422</v>
      </c>
      <c r="J111" s="205">
        <f t="shared" si="22"/>
        <v>449</v>
      </c>
      <c r="K111" s="205">
        <f t="shared" si="22"/>
        <v>464</v>
      </c>
      <c r="L111" s="205">
        <f t="shared" si="22"/>
        <v>470</v>
      </c>
      <c r="M111" s="205">
        <f t="shared" si="22"/>
        <v>461</v>
      </c>
      <c r="N111" s="205">
        <f t="shared" si="22"/>
        <v>466</v>
      </c>
      <c r="O111" s="205">
        <f t="shared" si="19"/>
        <v>5166</v>
      </c>
    </row>
  </sheetData>
  <conditionalFormatting sqref="C3:O108">
    <cfRule type="containsBlanks" dxfId="483" priority="1">
      <formula>LEN(TRIM(C3))=0</formula>
    </cfRule>
  </conditionalFormatting>
  <conditionalFormatting sqref="C110:O110">
    <cfRule type="containsBlanks" dxfId="482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88" customWidth="1"/>
    <col min="2" max="2" width="21" style="288" customWidth="1"/>
    <col min="3" max="3" width="7" style="288" customWidth="1"/>
    <col min="4" max="4" width="6.796875" style="288" customWidth="1"/>
    <col min="5" max="5" width="5" style="288" customWidth="1"/>
    <col min="6" max="6" width="4.3984375" style="288" customWidth="1"/>
    <col min="7" max="7" width="4" style="288" customWidth="1"/>
    <col min="8" max="8" width="4.19921875" style="288" customWidth="1"/>
    <col min="9" max="9" width="4.796875" style="288" customWidth="1"/>
    <col min="10" max="10" width="6.796875" style="288" customWidth="1"/>
    <col min="11" max="11" width="7.53125" style="288" customWidth="1"/>
    <col min="12" max="12" width="6.3984375" style="288" customWidth="1"/>
    <col min="13" max="13" width="5.796875" style="288" customWidth="1"/>
    <col min="14" max="14" width="5.53125" style="288" customWidth="1"/>
    <col min="15" max="15" width="10.53125" style="288" customWidth="1"/>
    <col min="16" max="17" width="14.3984375" style="288" customWidth="1"/>
    <col min="18" max="16384" width="14.3984375" style="288"/>
  </cols>
  <sheetData>
    <row r="1" spans="1:15" ht="21.75" customHeight="1">
      <c r="A1" s="290" t="s">
        <v>599</v>
      </c>
    </row>
    <row r="2" spans="1:15" s="287" customFormat="1" ht="19.25" customHeight="1" thickBot="1">
      <c r="A2" s="291" t="s">
        <v>571</v>
      </c>
      <c r="B2" s="291"/>
      <c r="C2" s="292" t="s">
        <v>586</v>
      </c>
      <c r="D2" s="292" t="s">
        <v>587</v>
      </c>
      <c r="E2" s="292" t="s">
        <v>588</v>
      </c>
      <c r="F2" s="292" t="s">
        <v>589</v>
      </c>
      <c r="G2" s="292" t="s">
        <v>590</v>
      </c>
      <c r="H2" s="292" t="s">
        <v>591</v>
      </c>
      <c r="I2" s="292" t="s">
        <v>592</v>
      </c>
      <c r="J2" s="292" t="s">
        <v>593</v>
      </c>
      <c r="K2" s="292" t="s">
        <v>594</v>
      </c>
      <c r="L2" s="292" t="s">
        <v>595</v>
      </c>
      <c r="M2" s="292" t="s">
        <v>596</v>
      </c>
      <c r="N2" s="292" t="s">
        <v>597</v>
      </c>
      <c r="O2" s="293" t="s">
        <v>598</v>
      </c>
    </row>
    <row r="3" spans="1:15" ht="15" customHeight="1">
      <c r="A3" s="2" t="s">
        <v>445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39"/>
      <c r="B4" s="637" t="s">
        <v>446</v>
      </c>
      <c r="C4" s="642">
        <v>0</v>
      </c>
      <c r="D4" s="642">
        <v>0</v>
      </c>
      <c r="E4" s="642">
        <v>0</v>
      </c>
      <c r="F4" s="642">
        <v>0</v>
      </c>
      <c r="G4" s="642">
        <v>0</v>
      </c>
      <c r="H4" s="642">
        <v>0</v>
      </c>
      <c r="I4" s="642">
        <v>0</v>
      </c>
      <c r="J4" s="642">
        <v>0</v>
      </c>
      <c r="K4" s="642">
        <v>0</v>
      </c>
      <c r="L4" s="642">
        <v>0</v>
      </c>
      <c r="M4" s="642">
        <v>0</v>
      </c>
      <c r="N4" s="642">
        <v>0</v>
      </c>
      <c r="O4" s="642">
        <f t="shared" si="1"/>
        <v>0</v>
      </c>
    </row>
    <row r="5" spans="1:15" ht="15" customHeight="1">
      <c r="A5" s="639"/>
      <c r="B5" s="637" t="s">
        <v>447</v>
      </c>
      <c r="C5" s="641">
        <v>0</v>
      </c>
      <c r="D5" s="641">
        <v>0</v>
      </c>
      <c r="E5" s="641">
        <v>0</v>
      </c>
      <c r="F5" s="641">
        <v>0</v>
      </c>
      <c r="G5" s="641">
        <v>0</v>
      </c>
      <c r="H5" s="641">
        <v>0</v>
      </c>
      <c r="I5" s="641">
        <v>0</v>
      </c>
      <c r="J5" s="641">
        <v>0</v>
      </c>
      <c r="K5" s="641">
        <v>0</v>
      </c>
      <c r="L5" s="641">
        <v>0</v>
      </c>
      <c r="M5" s="641">
        <v>0</v>
      </c>
      <c r="N5" s="641">
        <v>0</v>
      </c>
      <c r="O5" s="641">
        <f t="shared" si="1"/>
        <v>0</v>
      </c>
    </row>
    <row r="6" spans="1:15" ht="15" customHeight="1">
      <c r="A6" s="639"/>
      <c r="B6" s="637" t="s">
        <v>448</v>
      </c>
      <c r="C6" s="641">
        <v>0</v>
      </c>
      <c r="D6" s="641">
        <v>0</v>
      </c>
      <c r="E6" s="641">
        <v>0</v>
      </c>
      <c r="F6" s="641">
        <v>0</v>
      </c>
      <c r="G6" s="641">
        <v>0</v>
      </c>
      <c r="H6" s="641">
        <v>0</v>
      </c>
      <c r="I6" s="641">
        <v>0</v>
      </c>
      <c r="J6" s="641">
        <v>0</v>
      </c>
      <c r="K6" s="641">
        <v>0</v>
      </c>
      <c r="L6" s="641">
        <v>0</v>
      </c>
      <c r="M6" s="641">
        <v>0</v>
      </c>
      <c r="N6" s="641">
        <v>0</v>
      </c>
      <c r="O6" s="641">
        <f t="shared" si="1"/>
        <v>0</v>
      </c>
    </row>
    <row r="7" spans="1:15" ht="15" customHeight="1">
      <c r="A7" s="639"/>
      <c r="B7" s="637" t="s">
        <v>449</v>
      </c>
      <c r="C7" s="641">
        <v>0</v>
      </c>
      <c r="D7" s="641">
        <v>0</v>
      </c>
      <c r="E7" s="641">
        <v>0</v>
      </c>
      <c r="F7" s="641">
        <v>0</v>
      </c>
      <c r="G7" s="641">
        <v>0</v>
      </c>
      <c r="H7" s="641">
        <v>0</v>
      </c>
      <c r="I7" s="641">
        <v>0</v>
      </c>
      <c r="J7" s="641">
        <v>0</v>
      </c>
      <c r="K7" s="641">
        <v>0</v>
      </c>
      <c r="L7" s="641">
        <v>0</v>
      </c>
      <c r="M7" s="641">
        <v>0</v>
      </c>
      <c r="N7" s="641">
        <v>0</v>
      </c>
      <c r="O7" s="641">
        <f t="shared" si="1"/>
        <v>0</v>
      </c>
    </row>
    <row r="8" spans="1:15" ht="15" customHeight="1">
      <c r="A8" s="2" t="s">
        <v>450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39"/>
      <c r="B9" s="637" t="s">
        <v>451</v>
      </c>
      <c r="C9" s="641">
        <v>0</v>
      </c>
      <c r="D9" s="641">
        <v>0</v>
      </c>
      <c r="E9" s="641">
        <v>0</v>
      </c>
      <c r="F9" s="641">
        <v>0</v>
      </c>
      <c r="G9" s="641">
        <v>0</v>
      </c>
      <c r="H9" s="641">
        <v>0</v>
      </c>
      <c r="I9" s="641">
        <v>0</v>
      </c>
      <c r="J9" s="641">
        <v>0</v>
      </c>
      <c r="K9" s="641">
        <v>0</v>
      </c>
      <c r="L9" s="641">
        <v>0</v>
      </c>
      <c r="M9" s="641">
        <v>0</v>
      </c>
      <c r="N9" s="641">
        <v>0</v>
      </c>
      <c r="O9" s="641">
        <f t="shared" si="1"/>
        <v>0</v>
      </c>
    </row>
    <row r="10" spans="1:15" ht="15" customHeight="1">
      <c r="A10" s="639"/>
      <c r="B10" s="637" t="s">
        <v>452</v>
      </c>
      <c r="C10" s="641">
        <v>0</v>
      </c>
      <c r="D10" s="641">
        <v>0</v>
      </c>
      <c r="E10" s="641">
        <v>0</v>
      </c>
      <c r="F10" s="641">
        <v>0</v>
      </c>
      <c r="G10" s="641">
        <v>0</v>
      </c>
      <c r="H10" s="641">
        <v>0</v>
      </c>
      <c r="I10" s="641">
        <v>0</v>
      </c>
      <c r="J10" s="641">
        <v>0</v>
      </c>
      <c r="K10" s="641">
        <v>0</v>
      </c>
      <c r="L10" s="641">
        <v>0</v>
      </c>
      <c r="M10" s="641">
        <v>0</v>
      </c>
      <c r="N10" s="641">
        <v>0</v>
      </c>
      <c r="O10" s="641">
        <f t="shared" si="1"/>
        <v>0</v>
      </c>
    </row>
    <row r="11" spans="1:15" ht="15" customHeight="1">
      <c r="A11" s="639"/>
      <c r="B11" s="637" t="s">
        <v>453</v>
      </c>
      <c r="C11" s="641">
        <v>0</v>
      </c>
      <c r="D11" s="641">
        <v>0</v>
      </c>
      <c r="E11" s="641">
        <v>0</v>
      </c>
      <c r="F11" s="641">
        <v>0</v>
      </c>
      <c r="G11" s="641">
        <v>0</v>
      </c>
      <c r="H11" s="641">
        <v>0</v>
      </c>
      <c r="I11" s="641">
        <v>0</v>
      </c>
      <c r="J11" s="641">
        <v>0</v>
      </c>
      <c r="K11" s="641">
        <v>0</v>
      </c>
      <c r="L11" s="641">
        <v>0</v>
      </c>
      <c r="M11" s="641">
        <v>0</v>
      </c>
      <c r="N11" s="641">
        <v>0</v>
      </c>
      <c r="O11" s="641">
        <f t="shared" si="1"/>
        <v>0</v>
      </c>
    </row>
    <row r="12" spans="1:15" ht="15" customHeight="1">
      <c r="A12" s="639"/>
      <c r="B12" s="637" t="s">
        <v>454</v>
      </c>
      <c r="C12" s="641">
        <v>0</v>
      </c>
      <c r="D12" s="641">
        <v>0</v>
      </c>
      <c r="E12" s="641">
        <v>0</v>
      </c>
      <c r="F12" s="641">
        <v>0</v>
      </c>
      <c r="G12" s="641">
        <v>0</v>
      </c>
      <c r="H12" s="641">
        <v>0</v>
      </c>
      <c r="I12" s="641">
        <v>0</v>
      </c>
      <c r="J12" s="641">
        <v>0</v>
      </c>
      <c r="K12" s="641">
        <v>0</v>
      </c>
      <c r="L12" s="641">
        <v>0</v>
      </c>
      <c r="M12" s="641">
        <v>0</v>
      </c>
      <c r="N12" s="641">
        <v>0</v>
      </c>
      <c r="O12" s="641">
        <f t="shared" si="1"/>
        <v>0</v>
      </c>
    </row>
    <row r="13" spans="1:15" ht="15" customHeight="1">
      <c r="A13" s="639"/>
      <c r="B13" s="637" t="s">
        <v>455</v>
      </c>
      <c r="C13" s="641">
        <v>0</v>
      </c>
      <c r="D13" s="641">
        <v>0</v>
      </c>
      <c r="E13" s="641">
        <v>0</v>
      </c>
      <c r="F13" s="641">
        <v>0</v>
      </c>
      <c r="G13" s="641">
        <v>0</v>
      </c>
      <c r="H13" s="641">
        <v>0</v>
      </c>
      <c r="I13" s="641">
        <v>0</v>
      </c>
      <c r="J13" s="641">
        <v>0</v>
      </c>
      <c r="K13" s="641">
        <v>0</v>
      </c>
      <c r="L13" s="641">
        <v>0</v>
      </c>
      <c r="M13" s="641">
        <v>0</v>
      </c>
      <c r="N13" s="641">
        <v>0</v>
      </c>
      <c r="O13" s="641">
        <f t="shared" si="1"/>
        <v>0</v>
      </c>
    </row>
    <row r="14" spans="1:15" ht="15" customHeight="1">
      <c r="A14" s="639"/>
      <c r="B14" s="637" t="s">
        <v>456</v>
      </c>
      <c r="C14" s="641">
        <v>0</v>
      </c>
      <c r="D14" s="641">
        <v>0</v>
      </c>
      <c r="E14" s="641">
        <v>0</v>
      </c>
      <c r="F14" s="641">
        <v>0</v>
      </c>
      <c r="G14" s="641">
        <v>0</v>
      </c>
      <c r="H14" s="641">
        <v>0</v>
      </c>
      <c r="I14" s="641">
        <v>0</v>
      </c>
      <c r="J14" s="641">
        <v>0</v>
      </c>
      <c r="K14" s="641">
        <v>0</v>
      </c>
      <c r="L14" s="641">
        <v>0</v>
      </c>
      <c r="M14" s="641">
        <v>0</v>
      </c>
      <c r="N14" s="641">
        <v>0</v>
      </c>
      <c r="O14" s="641">
        <f t="shared" si="1"/>
        <v>0</v>
      </c>
    </row>
    <row r="15" spans="1:15" ht="15" customHeight="1">
      <c r="A15" s="2" t="s">
        <v>457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37"/>
      <c r="B16" s="637" t="s">
        <v>458</v>
      </c>
      <c r="C16" s="641">
        <v>0</v>
      </c>
      <c r="D16" s="641">
        <v>0</v>
      </c>
      <c r="E16" s="641">
        <v>0</v>
      </c>
      <c r="F16" s="641">
        <v>0</v>
      </c>
      <c r="G16" s="641">
        <v>0</v>
      </c>
      <c r="H16" s="641">
        <v>0</v>
      </c>
      <c r="I16" s="641">
        <v>0</v>
      </c>
      <c r="J16" s="641">
        <v>0</v>
      </c>
      <c r="K16" s="641">
        <v>0</v>
      </c>
      <c r="L16" s="641">
        <v>0</v>
      </c>
      <c r="M16" s="641">
        <v>0</v>
      </c>
      <c r="N16" s="641">
        <v>0</v>
      </c>
      <c r="O16" s="641">
        <f t="shared" si="1"/>
        <v>0</v>
      </c>
    </row>
    <row r="17" spans="1:15" ht="15" customHeight="1">
      <c r="A17" s="639"/>
      <c r="B17" s="637" t="s">
        <v>459</v>
      </c>
      <c r="C17" s="641">
        <v>1</v>
      </c>
      <c r="D17" s="641">
        <v>1</v>
      </c>
      <c r="E17" s="641">
        <v>1</v>
      </c>
      <c r="F17" s="641">
        <v>1</v>
      </c>
      <c r="G17" s="641">
        <v>1</v>
      </c>
      <c r="H17" s="641">
        <v>1</v>
      </c>
      <c r="I17" s="641">
        <v>1</v>
      </c>
      <c r="J17" s="641">
        <v>1</v>
      </c>
      <c r="K17" s="641">
        <v>1</v>
      </c>
      <c r="L17" s="641">
        <v>1</v>
      </c>
      <c r="M17" s="641">
        <v>1</v>
      </c>
      <c r="N17" s="641">
        <v>1</v>
      </c>
      <c r="O17" s="641">
        <f t="shared" si="1"/>
        <v>12</v>
      </c>
    </row>
    <row r="18" spans="1:15" ht="15" customHeight="1">
      <c r="A18" s="639"/>
      <c r="B18" s="637" t="s">
        <v>460</v>
      </c>
      <c r="C18" s="641">
        <v>1</v>
      </c>
      <c r="D18" s="641">
        <v>1</v>
      </c>
      <c r="E18" s="641">
        <v>1</v>
      </c>
      <c r="F18" s="641">
        <v>1</v>
      </c>
      <c r="G18" s="641">
        <v>1</v>
      </c>
      <c r="H18" s="641">
        <v>1</v>
      </c>
      <c r="I18" s="641">
        <v>1</v>
      </c>
      <c r="J18" s="641">
        <v>1</v>
      </c>
      <c r="K18" s="641">
        <v>1</v>
      </c>
      <c r="L18" s="641">
        <v>1</v>
      </c>
      <c r="M18" s="641">
        <v>1</v>
      </c>
      <c r="N18" s="641">
        <v>1</v>
      </c>
      <c r="O18" s="641">
        <f t="shared" si="1"/>
        <v>12</v>
      </c>
    </row>
    <row r="19" spans="1:15" ht="15" customHeight="1">
      <c r="A19" s="2" t="s">
        <v>461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37"/>
      <c r="B20" s="638" t="s">
        <v>462</v>
      </c>
      <c r="C20" s="642">
        <v>0</v>
      </c>
      <c r="D20" s="642">
        <v>0</v>
      </c>
      <c r="E20" s="642">
        <v>0</v>
      </c>
      <c r="F20" s="642">
        <v>0</v>
      </c>
      <c r="G20" s="642">
        <v>0</v>
      </c>
      <c r="H20" s="642">
        <v>0</v>
      </c>
      <c r="I20" s="642">
        <v>0</v>
      </c>
      <c r="J20" s="642">
        <v>0</v>
      </c>
      <c r="K20" s="642">
        <v>0</v>
      </c>
      <c r="L20" s="642">
        <v>0</v>
      </c>
      <c r="M20" s="642">
        <v>0</v>
      </c>
      <c r="N20" s="642">
        <v>0</v>
      </c>
      <c r="O20" s="642">
        <f t="shared" si="1"/>
        <v>0</v>
      </c>
    </row>
    <row r="21" spans="1:15" ht="15" customHeight="1">
      <c r="A21" s="639"/>
      <c r="B21" s="637" t="s">
        <v>463</v>
      </c>
      <c r="C21" s="641">
        <v>0</v>
      </c>
      <c r="D21" s="641">
        <v>0</v>
      </c>
      <c r="E21" s="641">
        <v>0</v>
      </c>
      <c r="F21" s="641">
        <v>0</v>
      </c>
      <c r="G21" s="641">
        <v>0</v>
      </c>
      <c r="H21" s="641">
        <v>0</v>
      </c>
      <c r="I21" s="641">
        <v>0</v>
      </c>
      <c r="J21" s="641">
        <v>0</v>
      </c>
      <c r="K21" s="641">
        <v>0</v>
      </c>
      <c r="L21" s="641">
        <v>0</v>
      </c>
      <c r="M21" s="641">
        <v>0</v>
      </c>
      <c r="N21" s="641">
        <v>0</v>
      </c>
      <c r="O21" s="641">
        <f t="shared" si="1"/>
        <v>0</v>
      </c>
    </row>
    <row r="22" spans="1:15" ht="15" customHeight="1">
      <c r="A22" s="639"/>
      <c r="B22" s="637" t="s">
        <v>464</v>
      </c>
      <c r="C22" s="641">
        <v>0</v>
      </c>
      <c r="D22" s="641">
        <v>0</v>
      </c>
      <c r="E22" s="641">
        <v>0</v>
      </c>
      <c r="F22" s="641">
        <v>0</v>
      </c>
      <c r="G22" s="641">
        <v>0</v>
      </c>
      <c r="H22" s="641">
        <v>0</v>
      </c>
      <c r="I22" s="641">
        <v>0</v>
      </c>
      <c r="J22" s="641">
        <v>0</v>
      </c>
      <c r="K22" s="641">
        <v>0</v>
      </c>
      <c r="L22" s="641">
        <v>0</v>
      </c>
      <c r="M22" s="641">
        <v>0</v>
      </c>
      <c r="N22" s="641">
        <v>0</v>
      </c>
      <c r="O22" s="641">
        <f t="shared" si="1"/>
        <v>0</v>
      </c>
    </row>
    <row r="23" spans="1:15" ht="15" customHeight="1">
      <c r="A23" s="639"/>
      <c r="B23" s="637" t="s">
        <v>465</v>
      </c>
      <c r="C23" s="641">
        <v>0</v>
      </c>
      <c r="D23" s="641">
        <v>0</v>
      </c>
      <c r="E23" s="641">
        <v>0</v>
      </c>
      <c r="F23" s="641">
        <v>0</v>
      </c>
      <c r="G23" s="641">
        <v>0</v>
      </c>
      <c r="H23" s="641">
        <v>0</v>
      </c>
      <c r="I23" s="641">
        <v>0</v>
      </c>
      <c r="J23" s="641">
        <v>0</v>
      </c>
      <c r="K23" s="641">
        <v>0</v>
      </c>
      <c r="L23" s="641">
        <v>0</v>
      </c>
      <c r="M23" s="641">
        <v>0</v>
      </c>
      <c r="N23" s="641">
        <v>0</v>
      </c>
      <c r="O23" s="641">
        <f t="shared" si="1"/>
        <v>0</v>
      </c>
    </row>
    <row r="24" spans="1:15" ht="15" customHeight="1">
      <c r="A24" s="639"/>
      <c r="B24" s="637" t="s">
        <v>466</v>
      </c>
      <c r="C24" s="641">
        <v>0</v>
      </c>
      <c r="D24" s="641">
        <v>0</v>
      </c>
      <c r="E24" s="641">
        <v>0</v>
      </c>
      <c r="F24" s="641">
        <v>0</v>
      </c>
      <c r="G24" s="641">
        <v>0</v>
      </c>
      <c r="H24" s="641">
        <v>0</v>
      </c>
      <c r="I24" s="641">
        <v>0</v>
      </c>
      <c r="J24" s="641">
        <v>0</v>
      </c>
      <c r="K24" s="641">
        <v>0</v>
      </c>
      <c r="L24" s="641">
        <v>0</v>
      </c>
      <c r="M24" s="641">
        <v>0</v>
      </c>
      <c r="N24" s="641">
        <v>0</v>
      </c>
      <c r="O24" s="641">
        <f t="shared" si="1"/>
        <v>0</v>
      </c>
    </row>
    <row r="25" spans="1:15" ht="15" customHeight="1">
      <c r="A25" s="639"/>
      <c r="B25" s="637" t="s">
        <v>467</v>
      </c>
      <c r="C25" s="641">
        <v>0</v>
      </c>
      <c r="D25" s="641">
        <v>0</v>
      </c>
      <c r="E25" s="641">
        <v>0</v>
      </c>
      <c r="F25" s="641">
        <v>0</v>
      </c>
      <c r="G25" s="641">
        <v>0</v>
      </c>
      <c r="H25" s="641">
        <v>0</v>
      </c>
      <c r="I25" s="641">
        <v>0</v>
      </c>
      <c r="J25" s="641">
        <v>0</v>
      </c>
      <c r="K25" s="641">
        <v>0</v>
      </c>
      <c r="L25" s="641">
        <v>0</v>
      </c>
      <c r="M25" s="641">
        <v>0</v>
      </c>
      <c r="N25" s="641">
        <v>0</v>
      </c>
      <c r="O25" s="641">
        <f t="shared" si="1"/>
        <v>0</v>
      </c>
    </row>
    <row r="26" spans="1:15" ht="15" customHeight="1">
      <c r="A26" s="639"/>
      <c r="B26" s="637" t="s">
        <v>468</v>
      </c>
      <c r="C26" s="641">
        <v>0</v>
      </c>
      <c r="D26" s="641">
        <v>0</v>
      </c>
      <c r="E26" s="641">
        <v>0</v>
      </c>
      <c r="F26" s="641">
        <v>0</v>
      </c>
      <c r="G26" s="641">
        <v>0</v>
      </c>
      <c r="H26" s="641">
        <v>0</v>
      </c>
      <c r="I26" s="641">
        <v>0</v>
      </c>
      <c r="J26" s="641">
        <v>0</v>
      </c>
      <c r="K26" s="641">
        <v>0</v>
      </c>
      <c r="L26" s="641">
        <v>0</v>
      </c>
      <c r="M26" s="641">
        <v>0</v>
      </c>
      <c r="N26" s="641">
        <v>0</v>
      </c>
      <c r="O26" s="641">
        <f t="shared" si="1"/>
        <v>0</v>
      </c>
    </row>
    <row r="27" spans="1:15" ht="15" customHeight="1">
      <c r="A27" s="639"/>
      <c r="B27" s="637" t="s">
        <v>469</v>
      </c>
      <c r="C27" s="641">
        <v>0</v>
      </c>
      <c r="D27" s="641">
        <v>0</v>
      </c>
      <c r="E27" s="641">
        <v>0</v>
      </c>
      <c r="F27" s="641">
        <v>0</v>
      </c>
      <c r="G27" s="641">
        <v>0</v>
      </c>
      <c r="H27" s="641">
        <v>0</v>
      </c>
      <c r="I27" s="641">
        <v>0</v>
      </c>
      <c r="J27" s="641">
        <v>0</v>
      </c>
      <c r="K27" s="641">
        <v>0</v>
      </c>
      <c r="L27" s="641">
        <v>0</v>
      </c>
      <c r="M27" s="641">
        <v>0</v>
      </c>
      <c r="N27" s="641">
        <v>0</v>
      </c>
      <c r="O27" s="641">
        <f t="shared" si="1"/>
        <v>0</v>
      </c>
    </row>
    <row r="28" spans="1:15" ht="15" customHeight="1">
      <c r="A28" s="639"/>
      <c r="B28" s="637" t="s">
        <v>470</v>
      </c>
      <c r="C28" s="641">
        <v>0</v>
      </c>
      <c r="D28" s="641">
        <v>0</v>
      </c>
      <c r="E28" s="641">
        <v>0</v>
      </c>
      <c r="F28" s="641">
        <v>0</v>
      </c>
      <c r="G28" s="641">
        <v>0</v>
      </c>
      <c r="H28" s="641">
        <v>0</v>
      </c>
      <c r="I28" s="641">
        <v>0</v>
      </c>
      <c r="J28" s="641">
        <v>0</v>
      </c>
      <c r="K28" s="641">
        <v>0</v>
      </c>
      <c r="L28" s="641">
        <v>0</v>
      </c>
      <c r="M28" s="641">
        <v>0</v>
      </c>
      <c r="N28" s="641">
        <v>0</v>
      </c>
      <c r="O28" s="641">
        <f t="shared" si="1"/>
        <v>0</v>
      </c>
    </row>
    <row r="29" spans="1:15" s="289" customFormat="1" ht="15" customHeight="1">
      <c r="A29" s="2" t="s">
        <v>471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37"/>
      <c r="B30" s="637" t="s">
        <v>472</v>
      </c>
      <c r="C30" s="642">
        <v>0</v>
      </c>
      <c r="D30" s="642">
        <v>0</v>
      </c>
      <c r="E30" s="642">
        <v>0</v>
      </c>
      <c r="F30" s="642">
        <v>0</v>
      </c>
      <c r="G30" s="642">
        <v>0</v>
      </c>
      <c r="H30" s="642">
        <v>0</v>
      </c>
      <c r="I30" s="642">
        <v>0</v>
      </c>
      <c r="J30" s="642">
        <v>0</v>
      </c>
      <c r="K30" s="642">
        <v>0</v>
      </c>
      <c r="L30" s="642">
        <v>0</v>
      </c>
      <c r="M30" s="642">
        <v>0</v>
      </c>
      <c r="N30" s="642">
        <v>0</v>
      </c>
      <c r="O30" s="642">
        <f t="shared" si="1"/>
        <v>0</v>
      </c>
    </row>
    <row r="31" spans="1:15" ht="15" customHeight="1">
      <c r="A31" s="637"/>
      <c r="B31" s="637" t="s">
        <v>473</v>
      </c>
      <c r="C31" s="641">
        <v>0</v>
      </c>
      <c r="D31" s="641">
        <v>0</v>
      </c>
      <c r="E31" s="641">
        <v>0</v>
      </c>
      <c r="F31" s="641">
        <v>0</v>
      </c>
      <c r="G31" s="641">
        <v>0</v>
      </c>
      <c r="H31" s="641">
        <v>0</v>
      </c>
      <c r="I31" s="641">
        <v>0</v>
      </c>
      <c r="J31" s="641">
        <v>0</v>
      </c>
      <c r="K31" s="641">
        <v>0</v>
      </c>
      <c r="L31" s="641">
        <v>0</v>
      </c>
      <c r="M31" s="641">
        <v>0</v>
      </c>
      <c r="N31" s="641">
        <v>0</v>
      </c>
      <c r="O31" s="641">
        <f t="shared" si="1"/>
        <v>0</v>
      </c>
    </row>
    <row r="32" spans="1:15" ht="15" customHeight="1">
      <c r="A32" s="637"/>
      <c r="B32" s="637" t="s">
        <v>474</v>
      </c>
      <c r="C32" s="641">
        <v>0</v>
      </c>
      <c r="D32" s="641">
        <v>0</v>
      </c>
      <c r="E32" s="641">
        <v>0</v>
      </c>
      <c r="F32" s="641">
        <v>0</v>
      </c>
      <c r="G32" s="641">
        <v>0</v>
      </c>
      <c r="H32" s="641">
        <v>0</v>
      </c>
      <c r="I32" s="641">
        <v>0</v>
      </c>
      <c r="J32" s="641">
        <v>0</v>
      </c>
      <c r="K32" s="641">
        <v>0</v>
      </c>
      <c r="L32" s="641">
        <v>0</v>
      </c>
      <c r="M32" s="641">
        <v>0</v>
      </c>
      <c r="N32" s="641">
        <v>0</v>
      </c>
      <c r="O32" s="641">
        <f t="shared" si="1"/>
        <v>0</v>
      </c>
    </row>
    <row r="33" spans="1:15" ht="15" customHeight="1">
      <c r="A33" s="637"/>
      <c r="B33" s="637" t="s">
        <v>475</v>
      </c>
      <c r="C33" s="641">
        <v>0</v>
      </c>
      <c r="D33" s="641">
        <v>0</v>
      </c>
      <c r="E33" s="641">
        <v>0</v>
      </c>
      <c r="F33" s="641">
        <v>0</v>
      </c>
      <c r="G33" s="641">
        <v>0</v>
      </c>
      <c r="H33" s="641">
        <v>0</v>
      </c>
      <c r="I33" s="641">
        <v>0</v>
      </c>
      <c r="J33" s="641">
        <v>0</v>
      </c>
      <c r="K33" s="641">
        <v>0</v>
      </c>
      <c r="L33" s="641">
        <v>0</v>
      </c>
      <c r="M33" s="641">
        <v>0</v>
      </c>
      <c r="N33" s="641">
        <v>0</v>
      </c>
      <c r="O33" s="641">
        <f t="shared" si="1"/>
        <v>0</v>
      </c>
    </row>
    <row r="34" spans="1:15" ht="15" customHeight="1">
      <c r="A34" s="637"/>
      <c r="B34" s="637" t="s">
        <v>476</v>
      </c>
      <c r="C34" s="641">
        <v>0</v>
      </c>
      <c r="D34" s="641">
        <v>0</v>
      </c>
      <c r="E34" s="641">
        <v>0</v>
      </c>
      <c r="F34" s="641">
        <v>0</v>
      </c>
      <c r="G34" s="641">
        <v>0</v>
      </c>
      <c r="H34" s="641">
        <v>0</v>
      </c>
      <c r="I34" s="641">
        <v>0</v>
      </c>
      <c r="J34" s="641">
        <v>0</v>
      </c>
      <c r="K34" s="641">
        <v>0</v>
      </c>
      <c r="L34" s="641">
        <v>0</v>
      </c>
      <c r="M34" s="641">
        <v>0</v>
      </c>
      <c r="N34" s="641">
        <v>0</v>
      </c>
      <c r="O34" s="641">
        <f t="shared" si="1"/>
        <v>0</v>
      </c>
    </row>
    <row r="35" spans="1:15" ht="15" customHeight="1">
      <c r="A35" s="637"/>
      <c r="B35" s="637" t="s">
        <v>477</v>
      </c>
      <c r="C35" s="641">
        <v>0</v>
      </c>
      <c r="D35" s="641">
        <v>0</v>
      </c>
      <c r="E35" s="641">
        <v>0</v>
      </c>
      <c r="F35" s="641">
        <v>0</v>
      </c>
      <c r="G35" s="641">
        <v>0</v>
      </c>
      <c r="H35" s="641">
        <v>0</v>
      </c>
      <c r="I35" s="641">
        <v>0</v>
      </c>
      <c r="J35" s="641">
        <v>0</v>
      </c>
      <c r="K35" s="641">
        <v>0</v>
      </c>
      <c r="L35" s="641">
        <v>0</v>
      </c>
      <c r="M35" s="641">
        <v>0</v>
      </c>
      <c r="N35" s="641">
        <v>0</v>
      </c>
      <c r="O35" s="641">
        <f t="shared" ref="O35:O66" si="5">SUM(C35:N35)</f>
        <v>0</v>
      </c>
    </row>
    <row r="36" spans="1:15" ht="15" customHeight="1">
      <c r="A36" s="637"/>
      <c r="B36" s="637" t="s">
        <v>478</v>
      </c>
      <c r="C36" s="641">
        <v>0</v>
      </c>
      <c r="D36" s="641">
        <v>0</v>
      </c>
      <c r="E36" s="641">
        <v>0</v>
      </c>
      <c r="F36" s="641">
        <v>0</v>
      </c>
      <c r="G36" s="641">
        <v>0</v>
      </c>
      <c r="H36" s="641">
        <v>0</v>
      </c>
      <c r="I36" s="641">
        <v>0</v>
      </c>
      <c r="J36" s="641">
        <v>0</v>
      </c>
      <c r="K36" s="641">
        <v>0</v>
      </c>
      <c r="L36" s="641">
        <v>0</v>
      </c>
      <c r="M36" s="641">
        <v>0</v>
      </c>
      <c r="N36" s="641">
        <v>0</v>
      </c>
      <c r="O36" s="641">
        <f t="shared" si="5"/>
        <v>0</v>
      </c>
    </row>
    <row r="37" spans="1:15" ht="15" customHeight="1">
      <c r="A37" s="639"/>
      <c r="B37" s="637" t="s">
        <v>479</v>
      </c>
      <c r="C37" s="641">
        <v>0</v>
      </c>
      <c r="D37" s="641">
        <v>0</v>
      </c>
      <c r="E37" s="641">
        <v>0</v>
      </c>
      <c r="F37" s="641">
        <v>0</v>
      </c>
      <c r="G37" s="641">
        <v>0</v>
      </c>
      <c r="H37" s="641">
        <v>0</v>
      </c>
      <c r="I37" s="641">
        <v>0</v>
      </c>
      <c r="J37" s="641">
        <v>0</v>
      </c>
      <c r="K37" s="641">
        <v>0</v>
      </c>
      <c r="L37" s="641">
        <v>0</v>
      </c>
      <c r="M37" s="641">
        <v>0</v>
      </c>
      <c r="N37" s="641">
        <v>0</v>
      </c>
      <c r="O37" s="641">
        <f t="shared" si="5"/>
        <v>0</v>
      </c>
    </row>
    <row r="38" spans="1:15" s="289" customFormat="1" ht="15" customHeight="1">
      <c r="A38" s="639"/>
      <c r="B38" s="637" t="s">
        <v>480</v>
      </c>
      <c r="C38" s="641">
        <v>0</v>
      </c>
      <c r="D38" s="641">
        <v>0</v>
      </c>
      <c r="E38" s="641">
        <v>0</v>
      </c>
      <c r="F38" s="641">
        <v>0</v>
      </c>
      <c r="G38" s="641">
        <v>0</v>
      </c>
      <c r="H38" s="641">
        <v>0</v>
      </c>
      <c r="I38" s="641">
        <v>0</v>
      </c>
      <c r="J38" s="641">
        <v>0</v>
      </c>
      <c r="K38" s="641">
        <v>0</v>
      </c>
      <c r="L38" s="641">
        <v>0</v>
      </c>
      <c r="M38" s="641">
        <v>0</v>
      </c>
      <c r="N38" s="641">
        <v>0</v>
      </c>
      <c r="O38" s="641">
        <f t="shared" si="5"/>
        <v>0</v>
      </c>
    </row>
    <row r="39" spans="1:15" ht="15" customHeight="1">
      <c r="A39" s="639"/>
      <c r="B39" s="637" t="s">
        <v>481</v>
      </c>
      <c r="C39" s="641">
        <v>0</v>
      </c>
      <c r="D39" s="641">
        <v>0</v>
      </c>
      <c r="E39" s="641">
        <v>0</v>
      </c>
      <c r="F39" s="641">
        <v>0</v>
      </c>
      <c r="G39" s="641">
        <v>0</v>
      </c>
      <c r="H39" s="641">
        <v>0</v>
      </c>
      <c r="I39" s="641">
        <v>0</v>
      </c>
      <c r="J39" s="641">
        <v>0</v>
      </c>
      <c r="K39" s="641">
        <v>0</v>
      </c>
      <c r="L39" s="641">
        <v>0</v>
      </c>
      <c r="M39" s="641">
        <v>0</v>
      </c>
      <c r="N39" s="641">
        <v>0</v>
      </c>
      <c r="O39" s="641">
        <f t="shared" si="5"/>
        <v>0</v>
      </c>
    </row>
    <row r="40" spans="1:15" ht="15" customHeight="1">
      <c r="A40" s="639"/>
      <c r="B40" s="637" t="s">
        <v>482</v>
      </c>
      <c r="C40" s="641">
        <v>0</v>
      </c>
      <c r="D40" s="641">
        <v>0</v>
      </c>
      <c r="E40" s="641">
        <v>0</v>
      </c>
      <c r="F40" s="641">
        <v>0</v>
      </c>
      <c r="G40" s="641">
        <v>0</v>
      </c>
      <c r="H40" s="641">
        <v>0</v>
      </c>
      <c r="I40" s="641">
        <v>0</v>
      </c>
      <c r="J40" s="641">
        <v>0</v>
      </c>
      <c r="K40" s="641">
        <v>0</v>
      </c>
      <c r="L40" s="641">
        <v>0</v>
      </c>
      <c r="M40" s="641">
        <v>0</v>
      </c>
      <c r="N40" s="641">
        <v>0</v>
      </c>
      <c r="O40" s="641">
        <f t="shared" si="5"/>
        <v>0</v>
      </c>
    </row>
    <row r="41" spans="1:15" ht="15" customHeight="1">
      <c r="A41" s="639"/>
      <c r="B41" s="637" t="s">
        <v>483</v>
      </c>
      <c r="C41" s="641">
        <v>0</v>
      </c>
      <c r="D41" s="641">
        <v>0</v>
      </c>
      <c r="E41" s="641">
        <v>0</v>
      </c>
      <c r="F41" s="641">
        <v>0</v>
      </c>
      <c r="G41" s="641">
        <v>0</v>
      </c>
      <c r="H41" s="641">
        <v>0</v>
      </c>
      <c r="I41" s="641">
        <v>0</v>
      </c>
      <c r="J41" s="641">
        <v>0</v>
      </c>
      <c r="K41" s="641">
        <v>0</v>
      </c>
      <c r="L41" s="641">
        <v>0</v>
      </c>
      <c r="M41" s="641">
        <v>0</v>
      </c>
      <c r="N41" s="641">
        <v>0</v>
      </c>
      <c r="O41" s="641">
        <f t="shared" si="5"/>
        <v>0</v>
      </c>
    </row>
    <row r="42" spans="1:15" ht="15" customHeight="1">
      <c r="A42" s="2" t="s">
        <v>484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37"/>
      <c r="B43" s="637" t="s">
        <v>485</v>
      </c>
      <c r="C43" s="641">
        <v>0</v>
      </c>
      <c r="D43" s="641">
        <v>0</v>
      </c>
      <c r="E43" s="641">
        <v>0</v>
      </c>
      <c r="F43" s="641">
        <v>0</v>
      </c>
      <c r="G43" s="641">
        <v>0</v>
      </c>
      <c r="H43" s="641">
        <v>0</v>
      </c>
      <c r="I43" s="641">
        <v>0</v>
      </c>
      <c r="J43" s="641">
        <v>0</v>
      </c>
      <c r="K43" s="641">
        <v>0</v>
      </c>
      <c r="L43" s="641">
        <v>0</v>
      </c>
      <c r="M43" s="641">
        <v>0</v>
      </c>
      <c r="N43" s="641">
        <v>0</v>
      </c>
      <c r="O43" s="641">
        <f t="shared" si="5"/>
        <v>0</v>
      </c>
    </row>
    <row r="44" spans="1:15" ht="15" customHeight="1">
      <c r="A44" s="639"/>
      <c r="B44" s="637" t="s">
        <v>486</v>
      </c>
      <c r="C44" s="641">
        <v>1</v>
      </c>
      <c r="D44" s="641">
        <v>1</v>
      </c>
      <c r="E44" s="641">
        <v>1</v>
      </c>
      <c r="F44" s="641">
        <v>1</v>
      </c>
      <c r="G44" s="641">
        <v>1</v>
      </c>
      <c r="H44" s="641">
        <v>1</v>
      </c>
      <c r="I44" s="641">
        <v>1</v>
      </c>
      <c r="J44" s="641">
        <v>1</v>
      </c>
      <c r="K44" s="641">
        <v>1</v>
      </c>
      <c r="L44" s="641">
        <v>1</v>
      </c>
      <c r="M44" s="641">
        <v>1</v>
      </c>
      <c r="N44" s="641">
        <v>1</v>
      </c>
      <c r="O44" s="641">
        <f t="shared" si="5"/>
        <v>12</v>
      </c>
    </row>
    <row r="45" spans="1:15" ht="15" customHeight="1">
      <c r="A45" s="639"/>
      <c r="B45" s="637" t="s">
        <v>487</v>
      </c>
      <c r="C45" s="641">
        <v>0</v>
      </c>
      <c r="D45" s="641">
        <v>0</v>
      </c>
      <c r="E45" s="641">
        <v>0</v>
      </c>
      <c r="F45" s="641">
        <v>0</v>
      </c>
      <c r="G45" s="641">
        <v>0</v>
      </c>
      <c r="H45" s="641">
        <v>0</v>
      </c>
      <c r="I45" s="641">
        <v>0</v>
      </c>
      <c r="J45" s="641">
        <v>0</v>
      </c>
      <c r="K45" s="641">
        <v>0</v>
      </c>
      <c r="L45" s="641">
        <v>0</v>
      </c>
      <c r="M45" s="641">
        <v>0</v>
      </c>
      <c r="N45" s="641">
        <v>0</v>
      </c>
      <c r="O45" s="641">
        <f t="shared" si="5"/>
        <v>0</v>
      </c>
    </row>
    <row r="46" spans="1:15" s="289" customFormat="1" ht="15" customHeight="1">
      <c r="A46" s="639"/>
      <c r="B46" s="637" t="s">
        <v>488</v>
      </c>
      <c r="C46" s="641">
        <v>0</v>
      </c>
      <c r="D46" s="641">
        <v>0</v>
      </c>
      <c r="E46" s="641">
        <v>0</v>
      </c>
      <c r="F46" s="641">
        <v>0</v>
      </c>
      <c r="G46" s="641">
        <v>0</v>
      </c>
      <c r="H46" s="641">
        <v>0</v>
      </c>
      <c r="I46" s="641">
        <v>0</v>
      </c>
      <c r="J46" s="641">
        <v>0</v>
      </c>
      <c r="K46" s="641">
        <v>0</v>
      </c>
      <c r="L46" s="641">
        <v>0</v>
      </c>
      <c r="M46" s="641">
        <v>0</v>
      </c>
      <c r="N46" s="641">
        <v>0</v>
      </c>
      <c r="O46" s="641">
        <f t="shared" si="5"/>
        <v>0</v>
      </c>
    </row>
    <row r="47" spans="1:15" ht="15" customHeight="1">
      <c r="A47" s="639"/>
      <c r="B47" s="637" t="s">
        <v>489</v>
      </c>
      <c r="C47" s="641">
        <v>0</v>
      </c>
      <c r="D47" s="641">
        <v>0</v>
      </c>
      <c r="E47" s="641">
        <v>0</v>
      </c>
      <c r="F47" s="641">
        <v>0</v>
      </c>
      <c r="G47" s="641">
        <v>0</v>
      </c>
      <c r="H47" s="641">
        <v>0</v>
      </c>
      <c r="I47" s="641">
        <v>0</v>
      </c>
      <c r="J47" s="641">
        <v>0</v>
      </c>
      <c r="K47" s="641">
        <v>0</v>
      </c>
      <c r="L47" s="641">
        <v>0</v>
      </c>
      <c r="M47" s="641">
        <v>0</v>
      </c>
      <c r="N47" s="641">
        <v>0</v>
      </c>
      <c r="O47" s="641">
        <f t="shared" si="5"/>
        <v>0</v>
      </c>
    </row>
    <row r="48" spans="1:15" ht="15" customHeight="1">
      <c r="A48" s="639"/>
      <c r="B48" s="637" t="s">
        <v>490</v>
      </c>
      <c r="C48" s="641">
        <v>2</v>
      </c>
      <c r="D48" s="641">
        <v>2</v>
      </c>
      <c r="E48" s="641">
        <v>2</v>
      </c>
      <c r="F48" s="641">
        <v>2</v>
      </c>
      <c r="G48" s="641">
        <v>2</v>
      </c>
      <c r="H48" s="641">
        <v>2</v>
      </c>
      <c r="I48" s="641">
        <v>2</v>
      </c>
      <c r="J48" s="641">
        <v>2</v>
      </c>
      <c r="K48" s="641">
        <v>2</v>
      </c>
      <c r="L48" s="641">
        <v>2</v>
      </c>
      <c r="M48" s="641">
        <v>2</v>
      </c>
      <c r="N48" s="641">
        <v>2</v>
      </c>
      <c r="O48" s="641">
        <f t="shared" si="5"/>
        <v>24</v>
      </c>
    </row>
    <row r="49" spans="1:15" ht="15" customHeight="1">
      <c r="A49" s="639"/>
      <c r="B49" s="637" t="s">
        <v>491</v>
      </c>
      <c r="C49" s="641">
        <v>1</v>
      </c>
      <c r="D49" s="641">
        <v>1</v>
      </c>
      <c r="E49" s="641">
        <v>1</v>
      </c>
      <c r="F49" s="641">
        <v>1</v>
      </c>
      <c r="G49" s="641">
        <v>1</v>
      </c>
      <c r="H49" s="641">
        <v>1</v>
      </c>
      <c r="I49" s="641">
        <v>1</v>
      </c>
      <c r="J49" s="641">
        <v>1</v>
      </c>
      <c r="K49" s="641">
        <v>1</v>
      </c>
      <c r="L49" s="641">
        <v>1</v>
      </c>
      <c r="M49" s="641">
        <v>1</v>
      </c>
      <c r="N49" s="641">
        <v>1</v>
      </c>
      <c r="O49" s="641">
        <f t="shared" si="5"/>
        <v>12</v>
      </c>
    </row>
    <row r="50" spans="1:15" ht="15" customHeight="1">
      <c r="A50" s="2" t="s">
        <v>492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37"/>
      <c r="B51" s="637" t="s">
        <v>493</v>
      </c>
      <c r="C51" s="641">
        <v>0</v>
      </c>
      <c r="D51" s="641">
        <v>0</v>
      </c>
      <c r="E51" s="641">
        <v>0</v>
      </c>
      <c r="F51" s="641">
        <v>0</v>
      </c>
      <c r="G51" s="641">
        <v>0</v>
      </c>
      <c r="H51" s="641">
        <v>0</v>
      </c>
      <c r="I51" s="641">
        <v>0</v>
      </c>
      <c r="J51" s="641">
        <v>0</v>
      </c>
      <c r="K51" s="641">
        <v>0</v>
      </c>
      <c r="L51" s="641">
        <v>0</v>
      </c>
      <c r="M51" s="641">
        <v>0</v>
      </c>
      <c r="N51" s="641">
        <v>0</v>
      </c>
      <c r="O51" s="641">
        <f t="shared" si="5"/>
        <v>0</v>
      </c>
    </row>
    <row r="52" spans="1:15" ht="15" customHeight="1">
      <c r="A52" s="639"/>
      <c r="B52" s="637" t="s">
        <v>494</v>
      </c>
      <c r="C52" s="641">
        <v>0</v>
      </c>
      <c r="D52" s="641">
        <v>0</v>
      </c>
      <c r="E52" s="641">
        <v>0</v>
      </c>
      <c r="F52" s="641">
        <v>0</v>
      </c>
      <c r="G52" s="641">
        <v>0</v>
      </c>
      <c r="H52" s="641">
        <v>0</v>
      </c>
      <c r="I52" s="641">
        <v>0</v>
      </c>
      <c r="J52" s="641">
        <v>0</v>
      </c>
      <c r="K52" s="641">
        <v>0</v>
      </c>
      <c r="L52" s="641">
        <v>0</v>
      </c>
      <c r="M52" s="641">
        <v>0</v>
      </c>
      <c r="N52" s="641">
        <v>0</v>
      </c>
      <c r="O52" s="641">
        <f t="shared" si="5"/>
        <v>0</v>
      </c>
    </row>
    <row r="53" spans="1:15" ht="15" customHeight="1">
      <c r="A53" s="639"/>
      <c r="B53" s="637" t="s">
        <v>495</v>
      </c>
      <c r="C53" s="641">
        <v>0</v>
      </c>
      <c r="D53" s="641">
        <v>0</v>
      </c>
      <c r="E53" s="641">
        <v>0</v>
      </c>
      <c r="F53" s="641">
        <v>0</v>
      </c>
      <c r="G53" s="641">
        <v>0</v>
      </c>
      <c r="H53" s="641">
        <v>0</v>
      </c>
      <c r="I53" s="641">
        <v>0</v>
      </c>
      <c r="J53" s="641">
        <v>0</v>
      </c>
      <c r="K53" s="641">
        <v>0</v>
      </c>
      <c r="L53" s="641">
        <v>0</v>
      </c>
      <c r="M53" s="641">
        <v>0</v>
      </c>
      <c r="N53" s="641">
        <v>0</v>
      </c>
      <c r="O53" s="641">
        <f t="shared" si="5"/>
        <v>0</v>
      </c>
    </row>
    <row r="54" spans="1:15" ht="15" customHeight="1">
      <c r="A54" s="639"/>
      <c r="B54" s="637" t="s">
        <v>496</v>
      </c>
      <c r="C54" s="641">
        <v>1</v>
      </c>
      <c r="D54" s="641">
        <v>1</v>
      </c>
      <c r="E54" s="641">
        <v>1</v>
      </c>
      <c r="F54" s="641">
        <v>1</v>
      </c>
      <c r="G54" s="641">
        <v>1</v>
      </c>
      <c r="H54" s="641">
        <v>1</v>
      </c>
      <c r="I54" s="641">
        <v>1</v>
      </c>
      <c r="J54" s="641">
        <v>1</v>
      </c>
      <c r="K54" s="641">
        <v>1</v>
      </c>
      <c r="L54" s="641">
        <v>1</v>
      </c>
      <c r="M54" s="641">
        <v>1</v>
      </c>
      <c r="N54" s="641">
        <v>1</v>
      </c>
      <c r="O54" s="641">
        <f t="shared" si="5"/>
        <v>12</v>
      </c>
    </row>
    <row r="55" spans="1:15" s="289" customFormat="1" ht="15" customHeight="1">
      <c r="A55" s="2" t="s">
        <v>497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37"/>
      <c r="B56" s="637" t="s">
        <v>498</v>
      </c>
      <c r="C56" s="641">
        <v>0</v>
      </c>
      <c r="D56" s="641">
        <v>0</v>
      </c>
      <c r="E56" s="641">
        <v>0</v>
      </c>
      <c r="F56" s="641">
        <v>0</v>
      </c>
      <c r="G56" s="641">
        <v>0</v>
      </c>
      <c r="H56" s="641">
        <v>0</v>
      </c>
      <c r="I56" s="641">
        <v>0</v>
      </c>
      <c r="J56" s="641">
        <v>0</v>
      </c>
      <c r="K56" s="641">
        <v>0</v>
      </c>
      <c r="L56" s="641">
        <v>0</v>
      </c>
      <c r="M56" s="641">
        <v>0</v>
      </c>
      <c r="N56" s="641">
        <v>0</v>
      </c>
      <c r="O56" s="641">
        <f t="shared" si="5"/>
        <v>0</v>
      </c>
    </row>
    <row r="57" spans="1:15" ht="15" customHeight="1">
      <c r="A57" s="639"/>
      <c r="B57" s="637" t="s">
        <v>499</v>
      </c>
      <c r="C57" s="641">
        <v>0</v>
      </c>
      <c r="D57" s="641">
        <v>0</v>
      </c>
      <c r="E57" s="641">
        <v>0</v>
      </c>
      <c r="F57" s="641">
        <v>0</v>
      </c>
      <c r="G57" s="641">
        <v>0</v>
      </c>
      <c r="H57" s="641">
        <v>0</v>
      </c>
      <c r="I57" s="641">
        <v>0</v>
      </c>
      <c r="J57" s="641">
        <v>0</v>
      </c>
      <c r="K57" s="641">
        <v>0</v>
      </c>
      <c r="L57" s="641">
        <v>0</v>
      </c>
      <c r="M57" s="641">
        <v>0</v>
      </c>
      <c r="N57" s="641">
        <v>0</v>
      </c>
      <c r="O57" s="641">
        <f t="shared" si="5"/>
        <v>0</v>
      </c>
    </row>
    <row r="58" spans="1:15" ht="15" customHeight="1">
      <c r="A58" s="639"/>
      <c r="B58" s="637" t="s">
        <v>500</v>
      </c>
      <c r="C58" s="641">
        <v>0</v>
      </c>
      <c r="D58" s="641">
        <v>0</v>
      </c>
      <c r="E58" s="641">
        <v>0</v>
      </c>
      <c r="F58" s="641">
        <v>0</v>
      </c>
      <c r="G58" s="641">
        <v>0</v>
      </c>
      <c r="H58" s="641">
        <v>0</v>
      </c>
      <c r="I58" s="641">
        <v>0</v>
      </c>
      <c r="J58" s="641">
        <v>0</v>
      </c>
      <c r="K58" s="641">
        <v>0</v>
      </c>
      <c r="L58" s="641">
        <v>0</v>
      </c>
      <c r="M58" s="641">
        <v>0</v>
      </c>
      <c r="N58" s="641">
        <v>0</v>
      </c>
      <c r="O58" s="641">
        <f t="shared" si="5"/>
        <v>0</v>
      </c>
    </row>
    <row r="59" spans="1:15" ht="15" customHeight="1">
      <c r="A59" s="639"/>
      <c r="B59" s="637" t="s">
        <v>501</v>
      </c>
      <c r="C59" s="641">
        <v>0</v>
      </c>
      <c r="D59" s="641">
        <v>0</v>
      </c>
      <c r="E59" s="641">
        <v>0</v>
      </c>
      <c r="F59" s="641">
        <v>0</v>
      </c>
      <c r="G59" s="641">
        <v>0</v>
      </c>
      <c r="H59" s="641">
        <v>0</v>
      </c>
      <c r="I59" s="641">
        <v>0</v>
      </c>
      <c r="J59" s="641">
        <v>0</v>
      </c>
      <c r="K59" s="641">
        <v>0</v>
      </c>
      <c r="L59" s="641">
        <v>0</v>
      </c>
      <c r="M59" s="641">
        <v>0</v>
      </c>
      <c r="N59" s="641">
        <v>0</v>
      </c>
      <c r="O59" s="641">
        <f t="shared" si="5"/>
        <v>0</v>
      </c>
    </row>
    <row r="60" spans="1:15" ht="15" customHeight="1">
      <c r="A60" s="639"/>
      <c r="B60" s="637" t="s">
        <v>502</v>
      </c>
      <c r="C60" s="641">
        <v>0</v>
      </c>
      <c r="D60" s="641">
        <v>0</v>
      </c>
      <c r="E60" s="641">
        <v>0</v>
      </c>
      <c r="F60" s="641">
        <v>0</v>
      </c>
      <c r="G60" s="641">
        <v>0</v>
      </c>
      <c r="H60" s="641">
        <v>0</v>
      </c>
      <c r="I60" s="641">
        <v>0</v>
      </c>
      <c r="J60" s="641">
        <v>0</v>
      </c>
      <c r="K60" s="641">
        <v>0</v>
      </c>
      <c r="L60" s="641">
        <v>0</v>
      </c>
      <c r="M60" s="641">
        <v>0</v>
      </c>
      <c r="N60" s="641">
        <v>0</v>
      </c>
      <c r="O60" s="641">
        <f t="shared" si="5"/>
        <v>0</v>
      </c>
    </row>
    <row r="61" spans="1:15" s="289" customFormat="1" ht="15" customHeight="1">
      <c r="A61" s="639"/>
      <c r="B61" s="637" t="s">
        <v>503</v>
      </c>
      <c r="C61" s="641">
        <v>0</v>
      </c>
      <c r="D61" s="641">
        <v>0</v>
      </c>
      <c r="E61" s="641">
        <v>0</v>
      </c>
      <c r="F61" s="641">
        <v>0</v>
      </c>
      <c r="G61" s="641">
        <v>0</v>
      </c>
      <c r="H61" s="641">
        <v>0</v>
      </c>
      <c r="I61" s="641">
        <v>0</v>
      </c>
      <c r="J61" s="641">
        <v>0</v>
      </c>
      <c r="K61" s="641">
        <v>0</v>
      </c>
      <c r="L61" s="641">
        <v>0</v>
      </c>
      <c r="M61" s="641">
        <v>0</v>
      </c>
      <c r="N61" s="641">
        <v>0</v>
      </c>
      <c r="O61" s="641">
        <f t="shared" si="5"/>
        <v>0</v>
      </c>
    </row>
    <row r="62" spans="1:15" ht="15" customHeight="1">
      <c r="A62" s="639"/>
      <c r="B62" s="637" t="s">
        <v>504</v>
      </c>
      <c r="C62" s="641">
        <v>0</v>
      </c>
      <c r="D62" s="641">
        <v>0</v>
      </c>
      <c r="E62" s="641">
        <v>0</v>
      </c>
      <c r="F62" s="641">
        <v>0</v>
      </c>
      <c r="G62" s="641">
        <v>0</v>
      </c>
      <c r="H62" s="641">
        <v>0</v>
      </c>
      <c r="I62" s="641">
        <v>0</v>
      </c>
      <c r="J62" s="641">
        <v>0</v>
      </c>
      <c r="K62" s="641">
        <v>0</v>
      </c>
      <c r="L62" s="641">
        <v>0</v>
      </c>
      <c r="M62" s="641">
        <v>0</v>
      </c>
      <c r="N62" s="641">
        <v>0</v>
      </c>
      <c r="O62" s="641">
        <f t="shared" si="5"/>
        <v>0</v>
      </c>
    </row>
    <row r="63" spans="1:15" ht="15" customHeight="1">
      <c r="A63" s="639"/>
      <c r="B63" s="637" t="s">
        <v>505</v>
      </c>
      <c r="C63" s="641">
        <v>0</v>
      </c>
      <c r="D63" s="641">
        <v>0</v>
      </c>
      <c r="E63" s="641">
        <v>0</v>
      </c>
      <c r="F63" s="641">
        <v>0</v>
      </c>
      <c r="G63" s="641">
        <v>0</v>
      </c>
      <c r="H63" s="641">
        <v>0</v>
      </c>
      <c r="I63" s="641">
        <v>0</v>
      </c>
      <c r="J63" s="641">
        <v>0</v>
      </c>
      <c r="K63" s="641">
        <v>0</v>
      </c>
      <c r="L63" s="641">
        <v>0</v>
      </c>
      <c r="M63" s="641">
        <v>0</v>
      </c>
      <c r="N63" s="641">
        <v>0</v>
      </c>
      <c r="O63" s="641">
        <f t="shared" si="5"/>
        <v>0</v>
      </c>
    </row>
    <row r="64" spans="1:15" ht="15" customHeight="1">
      <c r="A64" s="2" t="s">
        <v>506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37"/>
      <c r="B65" s="637" t="s">
        <v>507</v>
      </c>
      <c r="C65" s="641">
        <v>0</v>
      </c>
      <c r="D65" s="641">
        <v>0</v>
      </c>
      <c r="E65" s="641">
        <v>0</v>
      </c>
      <c r="F65" s="641">
        <v>0</v>
      </c>
      <c r="G65" s="641">
        <v>0</v>
      </c>
      <c r="H65" s="641">
        <v>0</v>
      </c>
      <c r="I65" s="641">
        <v>0</v>
      </c>
      <c r="J65" s="641">
        <v>0</v>
      </c>
      <c r="K65" s="641">
        <v>0</v>
      </c>
      <c r="L65" s="641">
        <v>0</v>
      </c>
      <c r="M65" s="641">
        <v>0</v>
      </c>
      <c r="N65" s="641">
        <v>0</v>
      </c>
      <c r="O65" s="641">
        <f t="shared" si="5"/>
        <v>0</v>
      </c>
    </row>
    <row r="66" spans="1:15" ht="15" customHeight="1">
      <c r="A66" s="639"/>
      <c r="B66" s="637" t="s">
        <v>508</v>
      </c>
      <c r="C66" s="641">
        <v>0</v>
      </c>
      <c r="D66" s="641">
        <v>0</v>
      </c>
      <c r="E66" s="641">
        <v>0</v>
      </c>
      <c r="F66" s="641">
        <v>0</v>
      </c>
      <c r="G66" s="641">
        <v>0</v>
      </c>
      <c r="H66" s="641">
        <v>0</v>
      </c>
      <c r="I66" s="641">
        <v>0</v>
      </c>
      <c r="J66" s="641">
        <v>0</v>
      </c>
      <c r="K66" s="641">
        <v>0</v>
      </c>
      <c r="L66" s="641">
        <v>0</v>
      </c>
      <c r="M66" s="641">
        <v>0</v>
      </c>
      <c r="N66" s="641">
        <v>0</v>
      </c>
      <c r="O66" s="641">
        <f t="shared" si="5"/>
        <v>0</v>
      </c>
    </row>
    <row r="67" spans="1:15" ht="15" customHeight="1">
      <c r="A67" s="639"/>
      <c r="B67" s="637" t="s">
        <v>509</v>
      </c>
      <c r="C67" s="641">
        <v>0</v>
      </c>
      <c r="D67" s="641">
        <v>0</v>
      </c>
      <c r="E67" s="641">
        <v>0</v>
      </c>
      <c r="F67" s="641">
        <v>0</v>
      </c>
      <c r="G67" s="641">
        <v>0</v>
      </c>
      <c r="H67" s="641">
        <v>0</v>
      </c>
      <c r="I67" s="641">
        <v>0</v>
      </c>
      <c r="J67" s="641">
        <v>0</v>
      </c>
      <c r="K67" s="641">
        <v>0</v>
      </c>
      <c r="L67" s="641">
        <v>0</v>
      </c>
      <c r="M67" s="641">
        <v>0</v>
      </c>
      <c r="N67" s="641">
        <v>0</v>
      </c>
      <c r="O67" s="641">
        <f t="shared" ref="O67:O98" si="10">SUM(C67:N67)</f>
        <v>0</v>
      </c>
    </row>
    <row r="68" spans="1:15" ht="15" customHeight="1">
      <c r="A68" s="639"/>
      <c r="B68" s="637" t="s">
        <v>510</v>
      </c>
      <c r="C68" s="641">
        <v>0</v>
      </c>
      <c r="D68" s="641">
        <v>0</v>
      </c>
      <c r="E68" s="641">
        <v>0</v>
      </c>
      <c r="F68" s="641">
        <v>0</v>
      </c>
      <c r="G68" s="641">
        <v>0</v>
      </c>
      <c r="H68" s="641">
        <v>0</v>
      </c>
      <c r="I68" s="641">
        <v>0</v>
      </c>
      <c r="J68" s="641">
        <v>0</v>
      </c>
      <c r="K68" s="641">
        <v>0</v>
      </c>
      <c r="L68" s="641">
        <v>0</v>
      </c>
      <c r="M68" s="641">
        <v>0</v>
      </c>
      <c r="N68" s="641">
        <v>0</v>
      </c>
      <c r="O68" s="641">
        <f t="shared" si="10"/>
        <v>0</v>
      </c>
    </row>
    <row r="69" spans="1:15" s="289" customFormat="1" ht="15" customHeight="1">
      <c r="A69" s="639"/>
      <c r="B69" s="637" t="s">
        <v>511</v>
      </c>
      <c r="C69" s="641">
        <v>0</v>
      </c>
      <c r="D69" s="641">
        <v>0</v>
      </c>
      <c r="E69" s="641">
        <v>0</v>
      </c>
      <c r="F69" s="641">
        <v>0</v>
      </c>
      <c r="G69" s="641">
        <v>0</v>
      </c>
      <c r="H69" s="641">
        <v>0</v>
      </c>
      <c r="I69" s="641">
        <v>0</v>
      </c>
      <c r="J69" s="641">
        <v>0</v>
      </c>
      <c r="K69" s="641">
        <v>0</v>
      </c>
      <c r="L69" s="641">
        <v>0</v>
      </c>
      <c r="M69" s="641">
        <v>0</v>
      </c>
      <c r="N69" s="641">
        <v>0</v>
      </c>
      <c r="O69" s="641">
        <f t="shared" si="10"/>
        <v>0</v>
      </c>
    </row>
    <row r="70" spans="1:15" ht="15" customHeight="1">
      <c r="A70" s="639"/>
      <c r="B70" s="637" t="s">
        <v>512</v>
      </c>
      <c r="C70" s="641">
        <v>0</v>
      </c>
      <c r="D70" s="641">
        <v>0</v>
      </c>
      <c r="E70" s="641">
        <v>0</v>
      </c>
      <c r="F70" s="641">
        <v>0</v>
      </c>
      <c r="G70" s="641">
        <v>0</v>
      </c>
      <c r="H70" s="641">
        <v>0</v>
      </c>
      <c r="I70" s="641">
        <v>0</v>
      </c>
      <c r="J70" s="641">
        <v>0</v>
      </c>
      <c r="K70" s="641">
        <v>0</v>
      </c>
      <c r="L70" s="641">
        <v>0</v>
      </c>
      <c r="M70" s="641">
        <v>0</v>
      </c>
      <c r="N70" s="641">
        <v>0</v>
      </c>
      <c r="O70" s="641">
        <f t="shared" si="10"/>
        <v>0</v>
      </c>
    </row>
    <row r="71" spans="1:15" ht="15" customHeight="1">
      <c r="A71" s="639"/>
      <c r="B71" s="637" t="s">
        <v>513</v>
      </c>
      <c r="C71" s="641">
        <v>0</v>
      </c>
      <c r="D71" s="641">
        <v>0</v>
      </c>
      <c r="E71" s="641">
        <v>0</v>
      </c>
      <c r="F71" s="641">
        <v>0</v>
      </c>
      <c r="G71" s="641">
        <v>0</v>
      </c>
      <c r="H71" s="641">
        <v>0</v>
      </c>
      <c r="I71" s="641">
        <v>0</v>
      </c>
      <c r="J71" s="641">
        <v>0</v>
      </c>
      <c r="K71" s="641">
        <v>0</v>
      </c>
      <c r="L71" s="641">
        <v>0</v>
      </c>
      <c r="M71" s="641">
        <v>0</v>
      </c>
      <c r="N71" s="641">
        <v>0</v>
      </c>
      <c r="O71" s="641">
        <f t="shared" si="10"/>
        <v>0</v>
      </c>
    </row>
    <row r="72" spans="1:15" ht="15" customHeight="1">
      <c r="A72" s="639"/>
      <c r="B72" s="637" t="s">
        <v>514</v>
      </c>
      <c r="C72" s="641">
        <v>0</v>
      </c>
      <c r="D72" s="641">
        <v>0</v>
      </c>
      <c r="E72" s="641">
        <v>0</v>
      </c>
      <c r="F72" s="641">
        <v>0</v>
      </c>
      <c r="G72" s="641">
        <v>0</v>
      </c>
      <c r="H72" s="641">
        <v>0</v>
      </c>
      <c r="I72" s="641">
        <v>0</v>
      </c>
      <c r="J72" s="641">
        <v>0</v>
      </c>
      <c r="K72" s="641">
        <v>0</v>
      </c>
      <c r="L72" s="641">
        <v>0</v>
      </c>
      <c r="M72" s="641">
        <v>0</v>
      </c>
      <c r="N72" s="641">
        <v>0</v>
      </c>
      <c r="O72" s="641">
        <f t="shared" si="10"/>
        <v>0</v>
      </c>
    </row>
    <row r="73" spans="1:15" ht="15" customHeight="1">
      <c r="A73" s="2" t="s">
        <v>515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37"/>
      <c r="B74" s="637" t="s">
        <v>516</v>
      </c>
      <c r="C74" s="641">
        <v>0</v>
      </c>
      <c r="D74" s="641">
        <v>0</v>
      </c>
      <c r="E74" s="641">
        <v>0</v>
      </c>
      <c r="F74" s="641">
        <v>0</v>
      </c>
      <c r="G74" s="641">
        <v>0</v>
      </c>
      <c r="H74" s="641">
        <v>0</v>
      </c>
      <c r="I74" s="641">
        <v>0</v>
      </c>
      <c r="J74" s="641">
        <v>0</v>
      </c>
      <c r="K74" s="641">
        <v>0</v>
      </c>
      <c r="L74" s="641">
        <v>0</v>
      </c>
      <c r="M74" s="641">
        <v>0</v>
      </c>
      <c r="N74" s="641">
        <v>0</v>
      </c>
      <c r="O74" s="641">
        <f t="shared" si="10"/>
        <v>0</v>
      </c>
    </row>
    <row r="75" spans="1:15" ht="15" customHeight="1">
      <c r="A75" s="639"/>
      <c r="B75" s="637" t="s">
        <v>517</v>
      </c>
      <c r="C75" s="641">
        <v>0</v>
      </c>
      <c r="D75" s="641">
        <v>0</v>
      </c>
      <c r="E75" s="641">
        <v>0</v>
      </c>
      <c r="F75" s="641">
        <v>0</v>
      </c>
      <c r="G75" s="641">
        <v>0</v>
      </c>
      <c r="H75" s="641">
        <v>0</v>
      </c>
      <c r="I75" s="641">
        <v>0</v>
      </c>
      <c r="J75" s="641">
        <v>0</v>
      </c>
      <c r="K75" s="641">
        <v>0</v>
      </c>
      <c r="L75" s="641">
        <v>0</v>
      </c>
      <c r="M75" s="641">
        <v>0</v>
      </c>
      <c r="N75" s="641">
        <v>0</v>
      </c>
      <c r="O75" s="641">
        <f t="shared" si="10"/>
        <v>0</v>
      </c>
    </row>
    <row r="76" spans="1:15" ht="15" customHeight="1">
      <c r="A76" s="639"/>
      <c r="B76" s="637" t="s">
        <v>518</v>
      </c>
      <c r="C76" s="641">
        <v>0</v>
      </c>
      <c r="D76" s="641">
        <v>0</v>
      </c>
      <c r="E76" s="641">
        <v>0</v>
      </c>
      <c r="F76" s="641">
        <v>0</v>
      </c>
      <c r="G76" s="641">
        <v>0</v>
      </c>
      <c r="H76" s="641">
        <v>0</v>
      </c>
      <c r="I76" s="641">
        <v>0</v>
      </c>
      <c r="J76" s="641">
        <v>0</v>
      </c>
      <c r="K76" s="641">
        <v>0</v>
      </c>
      <c r="L76" s="641">
        <v>0</v>
      </c>
      <c r="M76" s="641">
        <v>0</v>
      </c>
      <c r="N76" s="641">
        <v>0</v>
      </c>
      <c r="O76" s="641">
        <f t="shared" si="10"/>
        <v>0</v>
      </c>
    </row>
    <row r="77" spans="1:15" ht="15" customHeight="1">
      <c r="A77" s="639"/>
      <c r="B77" s="637" t="s">
        <v>519</v>
      </c>
      <c r="C77" s="641">
        <v>0</v>
      </c>
      <c r="D77" s="641">
        <v>0</v>
      </c>
      <c r="E77" s="641">
        <v>0</v>
      </c>
      <c r="F77" s="641">
        <v>0</v>
      </c>
      <c r="G77" s="641">
        <v>0</v>
      </c>
      <c r="H77" s="641">
        <v>0</v>
      </c>
      <c r="I77" s="641">
        <v>0</v>
      </c>
      <c r="J77" s="641">
        <v>0</v>
      </c>
      <c r="K77" s="641">
        <v>0</v>
      </c>
      <c r="L77" s="641">
        <v>0</v>
      </c>
      <c r="M77" s="641">
        <v>0</v>
      </c>
      <c r="N77" s="641">
        <v>0</v>
      </c>
      <c r="O77" s="641">
        <f t="shared" si="10"/>
        <v>0</v>
      </c>
    </row>
    <row r="78" spans="1:15" ht="15" customHeight="1">
      <c r="A78" s="639"/>
      <c r="B78" s="637" t="s">
        <v>520</v>
      </c>
      <c r="C78" s="641">
        <v>0</v>
      </c>
      <c r="D78" s="641">
        <v>0</v>
      </c>
      <c r="E78" s="641">
        <v>0</v>
      </c>
      <c r="F78" s="641">
        <v>0</v>
      </c>
      <c r="G78" s="641">
        <v>0</v>
      </c>
      <c r="H78" s="641">
        <v>0</v>
      </c>
      <c r="I78" s="641">
        <v>0</v>
      </c>
      <c r="J78" s="641">
        <v>0</v>
      </c>
      <c r="K78" s="641">
        <v>0</v>
      </c>
      <c r="L78" s="641">
        <v>0</v>
      </c>
      <c r="M78" s="641">
        <v>0</v>
      </c>
      <c r="N78" s="641">
        <v>0</v>
      </c>
      <c r="O78" s="641">
        <f t="shared" si="10"/>
        <v>0</v>
      </c>
    </row>
    <row r="79" spans="1:15" s="289" customFormat="1" ht="15" customHeight="1">
      <c r="A79" s="2" t="s">
        <v>521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37"/>
      <c r="B80" s="637" t="s">
        <v>522</v>
      </c>
      <c r="C80" s="642">
        <v>0</v>
      </c>
      <c r="D80" s="642">
        <v>0</v>
      </c>
      <c r="E80" s="642">
        <v>0</v>
      </c>
      <c r="F80" s="642">
        <v>0</v>
      </c>
      <c r="G80" s="642">
        <v>0</v>
      </c>
      <c r="H80" s="642">
        <v>0</v>
      </c>
      <c r="I80" s="642">
        <v>0</v>
      </c>
      <c r="J80" s="642">
        <v>0</v>
      </c>
      <c r="K80" s="642">
        <v>0</v>
      </c>
      <c r="L80" s="642">
        <v>0</v>
      </c>
      <c r="M80" s="642">
        <v>0</v>
      </c>
      <c r="N80" s="642">
        <v>0</v>
      </c>
      <c r="O80" s="642">
        <f t="shared" si="10"/>
        <v>0</v>
      </c>
    </row>
    <row r="81" spans="1:15" ht="15" customHeight="1">
      <c r="A81" s="639"/>
      <c r="B81" s="637" t="s">
        <v>523</v>
      </c>
      <c r="C81" s="641">
        <v>0</v>
      </c>
      <c r="D81" s="641">
        <v>0</v>
      </c>
      <c r="E81" s="641">
        <v>0</v>
      </c>
      <c r="F81" s="641">
        <v>0</v>
      </c>
      <c r="G81" s="641">
        <v>0</v>
      </c>
      <c r="H81" s="641">
        <v>0</v>
      </c>
      <c r="I81" s="641">
        <v>0</v>
      </c>
      <c r="J81" s="641">
        <v>0</v>
      </c>
      <c r="K81" s="641">
        <v>0</v>
      </c>
      <c r="L81" s="641">
        <v>0</v>
      </c>
      <c r="M81" s="641">
        <v>0</v>
      </c>
      <c r="N81" s="641">
        <v>0</v>
      </c>
      <c r="O81" s="641">
        <f t="shared" si="10"/>
        <v>0</v>
      </c>
    </row>
    <row r="82" spans="1:15" ht="15" customHeight="1">
      <c r="A82" s="639"/>
      <c r="B82" s="637" t="s">
        <v>524</v>
      </c>
      <c r="C82" s="641">
        <v>0</v>
      </c>
      <c r="D82" s="641">
        <v>0</v>
      </c>
      <c r="E82" s="641">
        <v>0</v>
      </c>
      <c r="F82" s="641">
        <v>0</v>
      </c>
      <c r="G82" s="641">
        <v>0</v>
      </c>
      <c r="H82" s="641">
        <v>0</v>
      </c>
      <c r="I82" s="641">
        <v>0</v>
      </c>
      <c r="J82" s="641">
        <v>0</v>
      </c>
      <c r="K82" s="641">
        <v>0</v>
      </c>
      <c r="L82" s="641">
        <v>0</v>
      </c>
      <c r="M82" s="641">
        <v>0</v>
      </c>
      <c r="N82" s="641">
        <v>0</v>
      </c>
      <c r="O82" s="641">
        <f t="shared" si="10"/>
        <v>0</v>
      </c>
    </row>
    <row r="83" spans="1:15" ht="15" customHeight="1">
      <c r="A83" s="639"/>
      <c r="B83" s="637" t="s">
        <v>525</v>
      </c>
      <c r="C83" s="641">
        <v>0</v>
      </c>
      <c r="D83" s="641">
        <v>0</v>
      </c>
      <c r="E83" s="641">
        <v>0</v>
      </c>
      <c r="F83" s="641">
        <v>0</v>
      </c>
      <c r="G83" s="641">
        <v>0</v>
      </c>
      <c r="H83" s="641">
        <v>0</v>
      </c>
      <c r="I83" s="641">
        <v>0</v>
      </c>
      <c r="J83" s="641">
        <v>0</v>
      </c>
      <c r="K83" s="641">
        <v>0</v>
      </c>
      <c r="L83" s="641">
        <v>0</v>
      </c>
      <c r="M83" s="641">
        <v>0</v>
      </c>
      <c r="N83" s="641">
        <v>0</v>
      </c>
      <c r="O83" s="641">
        <f t="shared" si="10"/>
        <v>0</v>
      </c>
    </row>
    <row r="84" spans="1:15" ht="15" customHeight="1">
      <c r="A84" s="2" t="s">
        <v>526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39"/>
      <c r="B85" s="637" t="s">
        <v>527</v>
      </c>
      <c r="C85" s="641">
        <v>0</v>
      </c>
      <c r="D85" s="641">
        <v>0</v>
      </c>
      <c r="E85" s="641">
        <v>0</v>
      </c>
      <c r="F85" s="641">
        <v>1</v>
      </c>
      <c r="G85" s="641">
        <v>1</v>
      </c>
      <c r="H85" s="641">
        <v>1</v>
      </c>
      <c r="I85" s="641">
        <v>1</v>
      </c>
      <c r="J85" s="641">
        <v>1</v>
      </c>
      <c r="K85" s="641">
        <v>1</v>
      </c>
      <c r="L85" s="641">
        <v>1</v>
      </c>
      <c r="M85" s="641">
        <v>1</v>
      </c>
      <c r="N85" s="641">
        <v>1</v>
      </c>
      <c r="O85" s="641">
        <f t="shared" si="10"/>
        <v>9</v>
      </c>
    </row>
    <row r="86" spans="1:15" ht="15" customHeight="1">
      <c r="A86" s="639"/>
      <c r="B86" s="637" t="s">
        <v>528</v>
      </c>
      <c r="C86" s="641">
        <v>0</v>
      </c>
      <c r="D86" s="641">
        <v>0</v>
      </c>
      <c r="E86" s="641">
        <v>0</v>
      </c>
      <c r="F86" s="641">
        <v>0</v>
      </c>
      <c r="G86" s="641">
        <v>0</v>
      </c>
      <c r="H86" s="641">
        <v>0</v>
      </c>
      <c r="I86" s="641">
        <v>0</v>
      </c>
      <c r="J86" s="641">
        <v>0</v>
      </c>
      <c r="K86" s="641">
        <v>0</v>
      </c>
      <c r="L86" s="641">
        <v>0</v>
      </c>
      <c r="M86" s="641">
        <v>0</v>
      </c>
      <c r="N86" s="641">
        <v>0</v>
      </c>
      <c r="O86" s="641">
        <f t="shared" si="10"/>
        <v>0</v>
      </c>
    </row>
    <row r="87" spans="1:15" s="289" customFormat="1" ht="15" customHeight="1">
      <c r="A87" s="639"/>
      <c r="B87" s="637" t="s">
        <v>529</v>
      </c>
      <c r="C87" s="641">
        <v>0</v>
      </c>
      <c r="D87" s="641">
        <v>0</v>
      </c>
      <c r="E87" s="641">
        <v>0</v>
      </c>
      <c r="F87" s="641">
        <v>0</v>
      </c>
      <c r="G87" s="641">
        <v>0</v>
      </c>
      <c r="H87" s="641">
        <v>0</v>
      </c>
      <c r="I87" s="641">
        <v>0</v>
      </c>
      <c r="J87" s="641">
        <v>0</v>
      </c>
      <c r="K87" s="641">
        <v>0</v>
      </c>
      <c r="L87" s="641">
        <v>0</v>
      </c>
      <c r="M87" s="641">
        <v>0</v>
      </c>
      <c r="N87" s="641">
        <v>0</v>
      </c>
      <c r="O87" s="641">
        <f t="shared" si="10"/>
        <v>0</v>
      </c>
    </row>
    <row r="88" spans="1:15" ht="15" customHeight="1">
      <c r="A88" s="2" t="s">
        <v>530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39"/>
      <c r="B89" s="637" t="s">
        <v>531</v>
      </c>
      <c r="C89" s="641">
        <v>4</v>
      </c>
      <c r="D89" s="641">
        <v>4</v>
      </c>
      <c r="E89" s="641">
        <v>4</v>
      </c>
      <c r="F89" s="641">
        <v>4</v>
      </c>
      <c r="G89" s="641">
        <v>4</v>
      </c>
      <c r="H89" s="641">
        <v>4</v>
      </c>
      <c r="I89" s="641">
        <v>4</v>
      </c>
      <c r="J89" s="641">
        <v>4</v>
      </c>
      <c r="K89" s="641">
        <v>4</v>
      </c>
      <c r="L89" s="641">
        <v>4</v>
      </c>
      <c r="M89" s="641">
        <v>4</v>
      </c>
      <c r="N89" s="641">
        <v>4</v>
      </c>
      <c r="O89" s="641">
        <f t="shared" si="10"/>
        <v>48</v>
      </c>
    </row>
    <row r="90" spans="1:15" ht="15" customHeight="1">
      <c r="A90" s="2" t="s">
        <v>532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39"/>
      <c r="B91" s="637" t="s">
        <v>533</v>
      </c>
      <c r="C91" s="641">
        <v>0</v>
      </c>
      <c r="D91" s="641">
        <v>0</v>
      </c>
      <c r="E91" s="641">
        <v>0</v>
      </c>
      <c r="F91" s="641">
        <v>0</v>
      </c>
      <c r="G91" s="641">
        <v>0</v>
      </c>
      <c r="H91" s="641">
        <v>0</v>
      </c>
      <c r="I91" s="641">
        <v>0</v>
      </c>
      <c r="J91" s="641">
        <v>0</v>
      </c>
      <c r="K91" s="641">
        <v>0</v>
      </c>
      <c r="L91" s="641">
        <v>0</v>
      </c>
      <c r="M91" s="641">
        <v>0</v>
      </c>
      <c r="N91" s="641">
        <v>0</v>
      </c>
      <c r="O91" s="641">
        <f t="shared" si="10"/>
        <v>0</v>
      </c>
    </row>
    <row r="92" spans="1:15" s="289" customFormat="1" ht="15" customHeight="1">
      <c r="A92" s="639"/>
      <c r="B92" s="637" t="s">
        <v>534</v>
      </c>
      <c r="C92" s="641">
        <v>0</v>
      </c>
      <c r="D92" s="641">
        <v>0</v>
      </c>
      <c r="E92" s="641">
        <v>0</v>
      </c>
      <c r="F92" s="641">
        <v>0</v>
      </c>
      <c r="G92" s="641">
        <v>0</v>
      </c>
      <c r="H92" s="641">
        <v>0</v>
      </c>
      <c r="I92" s="641">
        <v>0</v>
      </c>
      <c r="J92" s="641">
        <v>0</v>
      </c>
      <c r="K92" s="641">
        <v>0</v>
      </c>
      <c r="L92" s="641">
        <v>0</v>
      </c>
      <c r="M92" s="641">
        <v>0</v>
      </c>
      <c r="N92" s="641">
        <v>0</v>
      </c>
      <c r="O92" s="641">
        <f t="shared" si="10"/>
        <v>0</v>
      </c>
    </row>
    <row r="93" spans="1:15" ht="15" customHeight="1">
      <c r="A93" s="639"/>
      <c r="B93" s="637" t="s">
        <v>535</v>
      </c>
      <c r="C93" s="641">
        <v>0</v>
      </c>
      <c r="D93" s="641">
        <v>0</v>
      </c>
      <c r="E93" s="641">
        <v>0</v>
      </c>
      <c r="F93" s="641">
        <v>0</v>
      </c>
      <c r="G93" s="641">
        <v>0</v>
      </c>
      <c r="H93" s="641">
        <v>0</v>
      </c>
      <c r="I93" s="641">
        <v>0</v>
      </c>
      <c r="J93" s="641">
        <v>0</v>
      </c>
      <c r="K93" s="641">
        <v>0</v>
      </c>
      <c r="L93" s="641">
        <v>0</v>
      </c>
      <c r="M93" s="641">
        <v>0</v>
      </c>
      <c r="N93" s="641">
        <v>0</v>
      </c>
      <c r="O93" s="641">
        <f t="shared" si="10"/>
        <v>0</v>
      </c>
    </row>
    <row r="94" spans="1:15" ht="15" customHeight="1">
      <c r="A94" s="2" t="s">
        <v>536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37"/>
      <c r="B95" s="637" t="s">
        <v>537</v>
      </c>
      <c r="C95" s="641">
        <v>0</v>
      </c>
      <c r="D95" s="641">
        <v>0</v>
      </c>
      <c r="E95" s="641">
        <v>0</v>
      </c>
      <c r="F95" s="641">
        <v>0</v>
      </c>
      <c r="G95" s="641">
        <v>0</v>
      </c>
      <c r="H95" s="641">
        <v>0</v>
      </c>
      <c r="I95" s="641">
        <v>0</v>
      </c>
      <c r="J95" s="641">
        <v>0</v>
      </c>
      <c r="K95" s="641">
        <v>0</v>
      </c>
      <c r="L95" s="641">
        <v>0</v>
      </c>
      <c r="M95" s="641">
        <v>0</v>
      </c>
      <c r="N95" s="641">
        <v>0</v>
      </c>
      <c r="O95" s="641">
        <f t="shared" si="10"/>
        <v>0</v>
      </c>
    </row>
    <row r="96" spans="1:15" ht="15" customHeight="1">
      <c r="A96" s="637"/>
      <c r="B96" s="637" t="s">
        <v>538</v>
      </c>
      <c r="C96" s="641">
        <v>0</v>
      </c>
      <c r="D96" s="641">
        <v>0</v>
      </c>
      <c r="E96" s="641">
        <v>0</v>
      </c>
      <c r="F96" s="641">
        <v>0</v>
      </c>
      <c r="G96" s="641">
        <v>0</v>
      </c>
      <c r="H96" s="641">
        <v>0</v>
      </c>
      <c r="I96" s="641">
        <v>0</v>
      </c>
      <c r="J96" s="641">
        <v>0</v>
      </c>
      <c r="K96" s="641">
        <v>0</v>
      </c>
      <c r="L96" s="641">
        <v>0</v>
      </c>
      <c r="M96" s="641">
        <v>0</v>
      </c>
      <c r="N96" s="641">
        <v>0</v>
      </c>
      <c r="O96" s="641">
        <f t="shared" si="10"/>
        <v>0</v>
      </c>
    </row>
    <row r="97" spans="1:15" ht="15" customHeight="1">
      <c r="A97" s="637"/>
      <c r="B97" s="637" t="s">
        <v>539</v>
      </c>
      <c r="C97" s="641">
        <v>0</v>
      </c>
      <c r="D97" s="641">
        <v>0</v>
      </c>
      <c r="E97" s="641">
        <v>0</v>
      </c>
      <c r="F97" s="641">
        <v>0</v>
      </c>
      <c r="G97" s="641">
        <v>0</v>
      </c>
      <c r="H97" s="641">
        <v>0</v>
      </c>
      <c r="I97" s="641">
        <v>0</v>
      </c>
      <c r="J97" s="641">
        <v>0</v>
      </c>
      <c r="K97" s="641">
        <v>0</v>
      </c>
      <c r="L97" s="641">
        <v>0</v>
      </c>
      <c r="M97" s="641">
        <v>0</v>
      </c>
      <c r="N97" s="641">
        <v>0</v>
      </c>
      <c r="O97" s="641">
        <f t="shared" si="10"/>
        <v>0</v>
      </c>
    </row>
    <row r="98" spans="1:15" s="289" customFormat="1" ht="15" customHeight="1">
      <c r="A98" s="637"/>
      <c r="B98" s="637" t="s">
        <v>540</v>
      </c>
      <c r="C98" s="641">
        <v>0</v>
      </c>
      <c r="D98" s="641">
        <v>0</v>
      </c>
      <c r="E98" s="641">
        <v>0</v>
      </c>
      <c r="F98" s="641">
        <v>0</v>
      </c>
      <c r="G98" s="641">
        <v>0</v>
      </c>
      <c r="H98" s="641">
        <v>0</v>
      </c>
      <c r="I98" s="641">
        <v>0</v>
      </c>
      <c r="J98" s="641">
        <v>0</v>
      </c>
      <c r="K98" s="641">
        <v>0</v>
      </c>
      <c r="L98" s="641">
        <v>0</v>
      </c>
      <c r="M98" s="641">
        <v>0</v>
      </c>
      <c r="N98" s="641">
        <v>0</v>
      </c>
      <c r="O98" s="641">
        <f t="shared" si="10"/>
        <v>0</v>
      </c>
    </row>
    <row r="99" spans="1:15" ht="15" customHeight="1">
      <c r="A99" s="2" t="s">
        <v>541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39"/>
      <c r="B100" s="637" t="s">
        <v>542</v>
      </c>
      <c r="C100" s="641">
        <v>1</v>
      </c>
      <c r="D100" s="641">
        <v>0</v>
      </c>
      <c r="E100" s="641">
        <v>1</v>
      </c>
      <c r="F100" s="641">
        <v>1</v>
      </c>
      <c r="G100" s="641">
        <v>1</v>
      </c>
      <c r="H100" s="641">
        <v>4</v>
      </c>
      <c r="I100" s="641">
        <v>2</v>
      </c>
      <c r="J100" s="641">
        <v>4</v>
      </c>
      <c r="K100" s="641">
        <v>4</v>
      </c>
      <c r="L100" s="641">
        <v>4</v>
      </c>
      <c r="M100" s="641">
        <v>4</v>
      </c>
      <c r="N100" s="641">
        <v>4</v>
      </c>
      <c r="O100" s="641">
        <f t="shared" si="18"/>
        <v>30</v>
      </c>
    </row>
    <row r="101" spans="1:15" ht="15" customHeight="1">
      <c r="A101" s="2" t="s">
        <v>543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37"/>
      <c r="B102" s="637" t="s">
        <v>544</v>
      </c>
      <c r="C102" s="641">
        <v>0</v>
      </c>
      <c r="D102" s="641">
        <v>0</v>
      </c>
      <c r="E102" s="641">
        <v>0</v>
      </c>
      <c r="F102" s="641">
        <v>0</v>
      </c>
      <c r="G102" s="641">
        <v>0</v>
      </c>
      <c r="H102" s="641">
        <v>0</v>
      </c>
      <c r="I102" s="641">
        <v>0</v>
      </c>
      <c r="J102" s="641">
        <v>0</v>
      </c>
      <c r="K102" s="641">
        <v>0</v>
      </c>
      <c r="L102" s="641">
        <v>0</v>
      </c>
      <c r="M102" s="641">
        <v>0</v>
      </c>
      <c r="N102" s="641">
        <v>0</v>
      </c>
      <c r="O102" s="641">
        <f t="shared" si="18"/>
        <v>0</v>
      </c>
    </row>
    <row r="103" spans="1:15" ht="15" customHeight="1">
      <c r="A103" s="639"/>
      <c r="B103" s="637" t="s">
        <v>545</v>
      </c>
      <c r="C103" s="641">
        <v>0</v>
      </c>
      <c r="D103" s="641">
        <v>0</v>
      </c>
      <c r="E103" s="641">
        <v>0</v>
      </c>
      <c r="F103" s="641">
        <v>0</v>
      </c>
      <c r="G103" s="641">
        <v>0</v>
      </c>
      <c r="H103" s="641">
        <v>0</v>
      </c>
      <c r="I103" s="641">
        <v>0</v>
      </c>
      <c r="J103" s="641">
        <v>0</v>
      </c>
      <c r="K103" s="641">
        <v>0</v>
      </c>
      <c r="L103" s="641">
        <v>0</v>
      </c>
      <c r="M103" s="641">
        <v>0</v>
      </c>
      <c r="N103" s="641">
        <v>0</v>
      </c>
      <c r="O103" s="641">
        <f t="shared" si="18"/>
        <v>0</v>
      </c>
    </row>
    <row r="104" spans="1:15" ht="15" customHeight="1">
      <c r="A104" s="639"/>
      <c r="B104" s="637" t="s">
        <v>546</v>
      </c>
      <c r="C104" s="641">
        <v>0</v>
      </c>
      <c r="D104" s="641">
        <v>0</v>
      </c>
      <c r="E104" s="641">
        <v>0</v>
      </c>
      <c r="F104" s="641">
        <v>0</v>
      </c>
      <c r="G104" s="641">
        <v>0</v>
      </c>
      <c r="H104" s="641">
        <v>0</v>
      </c>
      <c r="I104" s="641">
        <v>0</v>
      </c>
      <c r="J104" s="641">
        <v>0</v>
      </c>
      <c r="K104" s="641">
        <v>0</v>
      </c>
      <c r="L104" s="641">
        <v>0</v>
      </c>
      <c r="M104" s="641">
        <v>0</v>
      </c>
      <c r="N104" s="641">
        <v>0</v>
      </c>
      <c r="O104" s="641">
        <f t="shared" si="18"/>
        <v>0</v>
      </c>
    </row>
    <row r="105" spans="1:15" ht="15" customHeight="1">
      <c r="A105" s="639"/>
      <c r="B105" s="637" t="s">
        <v>547</v>
      </c>
      <c r="C105" s="641">
        <v>0</v>
      </c>
      <c r="D105" s="641">
        <v>0</v>
      </c>
      <c r="E105" s="641">
        <v>0</v>
      </c>
      <c r="F105" s="641">
        <v>0</v>
      </c>
      <c r="G105" s="641">
        <v>0</v>
      </c>
      <c r="H105" s="641">
        <v>0</v>
      </c>
      <c r="I105" s="641">
        <v>0</v>
      </c>
      <c r="J105" s="641">
        <v>0</v>
      </c>
      <c r="K105" s="641">
        <v>0</v>
      </c>
      <c r="L105" s="641">
        <v>0</v>
      </c>
      <c r="M105" s="641">
        <v>0</v>
      </c>
      <c r="N105" s="641">
        <v>0</v>
      </c>
      <c r="O105" s="641">
        <f t="shared" si="18"/>
        <v>0</v>
      </c>
    </row>
    <row r="106" spans="1:15" s="289" customFormat="1" ht="15" customHeight="1">
      <c r="A106" s="639"/>
      <c r="B106" s="637" t="s">
        <v>548</v>
      </c>
      <c r="C106" s="641">
        <v>0</v>
      </c>
      <c r="D106" s="641">
        <v>0</v>
      </c>
      <c r="E106" s="641">
        <v>0</v>
      </c>
      <c r="F106" s="641">
        <v>0</v>
      </c>
      <c r="G106" s="641">
        <v>0</v>
      </c>
      <c r="H106" s="641">
        <v>0</v>
      </c>
      <c r="I106" s="641">
        <v>0</v>
      </c>
      <c r="J106" s="641">
        <v>0</v>
      </c>
      <c r="K106" s="641">
        <v>0</v>
      </c>
      <c r="L106" s="641">
        <v>0</v>
      </c>
      <c r="M106" s="641">
        <v>0</v>
      </c>
      <c r="N106" s="641">
        <v>0</v>
      </c>
      <c r="O106" s="641">
        <f t="shared" si="18"/>
        <v>0</v>
      </c>
    </row>
    <row r="107" spans="1:15" s="289" customFormat="1" ht="15.75" customHeight="1">
      <c r="A107" s="639"/>
      <c r="B107" s="637" t="s">
        <v>549</v>
      </c>
      <c r="C107" s="641">
        <v>0</v>
      </c>
      <c r="D107" s="641">
        <v>0</v>
      </c>
      <c r="E107" s="641">
        <v>0</v>
      </c>
      <c r="F107" s="641">
        <v>0</v>
      </c>
      <c r="G107" s="641">
        <v>0</v>
      </c>
      <c r="H107" s="641">
        <v>0</v>
      </c>
      <c r="I107" s="641">
        <v>0</v>
      </c>
      <c r="J107" s="641">
        <v>0</v>
      </c>
      <c r="K107" s="641">
        <v>0</v>
      </c>
      <c r="L107" s="641">
        <v>0</v>
      </c>
      <c r="M107" s="641">
        <v>0</v>
      </c>
      <c r="N107" s="641">
        <v>0</v>
      </c>
      <c r="O107" s="641">
        <f t="shared" si="18"/>
        <v>0</v>
      </c>
    </row>
    <row r="108" spans="1:15" ht="15" customHeight="1">
      <c r="A108" s="639"/>
      <c r="B108" s="637" t="s">
        <v>550</v>
      </c>
      <c r="C108" s="641">
        <v>0</v>
      </c>
      <c r="D108" s="641">
        <v>0</v>
      </c>
      <c r="E108" s="641">
        <v>0</v>
      </c>
      <c r="F108" s="641">
        <v>0</v>
      </c>
      <c r="G108" s="641">
        <v>0</v>
      </c>
      <c r="H108" s="641">
        <v>0</v>
      </c>
      <c r="I108" s="641">
        <v>0</v>
      </c>
      <c r="J108" s="641">
        <v>0</v>
      </c>
      <c r="K108" s="641">
        <v>0</v>
      </c>
      <c r="L108" s="641">
        <v>0</v>
      </c>
      <c r="M108" s="641">
        <v>0</v>
      </c>
      <c r="N108" s="641">
        <v>0</v>
      </c>
      <c r="O108" s="641">
        <f t="shared" si="18"/>
        <v>0</v>
      </c>
    </row>
    <row r="109" spans="1:15" ht="15" customHeight="1">
      <c r="A109" s="2" t="s">
        <v>551</v>
      </c>
      <c r="B109" s="2"/>
      <c r="C109" s="643">
        <f t="shared" ref="C109:N109" si="20">SUM(C101+C99+C94+C90+C88+C84+C79+C73+C64+C55+C50+C42+C29+C19+C15+C8+C3)</f>
        <v>12</v>
      </c>
      <c r="D109" s="643">
        <f t="shared" si="20"/>
        <v>11</v>
      </c>
      <c r="E109" s="643">
        <f t="shared" si="20"/>
        <v>12</v>
      </c>
      <c r="F109" s="643">
        <f t="shared" si="20"/>
        <v>13</v>
      </c>
      <c r="G109" s="643">
        <f t="shared" si="20"/>
        <v>13</v>
      </c>
      <c r="H109" s="643">
        <f t="shared" si="20"/>
        <v>16</v>
      </c>
      <c r="I109" s="643">
        <f t="shared" si="20"/>
        <v>14</v>
      </c>
      <c r="J109" s="643">
        <f t="shared" si="20"/>
        <v>16</v>
      </c>
      <c r="K109" s="643">
        <f t="shared" si="20"/>
        <v>16</v>
      </c>
      <c r="L109" s="643">
        <f t="shared" si="20"/>
        <v>16</v>
      </c>
      <c r="M109" s="643">
        <f t="shared" si="20"/>
        <v>16</v>
      </c>
      <c r="N109" s="643">
        <f t="shared" si="20"/>
        <v>16</v>
      </c>
      <c r="O109" s="643">
        <f t="shared" si="18"/>
        <v>171</v>
      </c>
    </row>
    <row r="110" spans="1:15" ht="15" customHeight="1">
      <c r="A110" s="2" t="s">
        <v>552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1" t="s">
        <v>553</v>
      </c>
      <c r="B111" s="281"/>
      <c r="C111" s="205">
        <f t="shared" ref="C111:N111" si="22">SUM(C109:C110)</f>
        <v>12</v>
      </c>
      <c r="D111" s="205">
        <f t="shared" si="22"/>
        <v>11</v>
      </c>
      <c r="E111" s="205">
        <f t="shared" si="22"/>
        <v>12</v>
      </c>
      <c r="F111" s="205">
        <f t="shared" si="22"/>
        <v>13</v>
      </c>
      <c r="G111" s="205">
        <f t="shared" si="22"/>
        <v>13</v>
      </c>
      <c r="H111" s="205">
        <f t="shared" si="22"/>
        <v>16</v>
      </c>
      <c r="I111" s="205">
        <f t="shared" si="22"/>
        <v>14</v>
      </c>
      <c r="J111" s="205">
        <f t="shared" si="22"/>
        <v>16</v>
      </c>
      <c r="K111" s="205">
        <f t="shared" si="22"/>
        <v>16</v>
      </c>
      <c r="L111" s="205">
        <f t="shared" si="22"/>
        <v>16</v>
      </c>
      <c r="M111" s="205">
        <f t="shared" si="22"/>
        <v>16</v>
      </c>
      <c r="N111" s="205">
        <f t="shared" si="22"/>
        <v>16</v>
      </c>
      <c r="O111" s="205">
        <f t="shared" si="18"/>
        <v>171</v>
      </c>
    </row>
    <row r="112" spans="1:15" ht="15" customHeight="1">
      <c r="C112" s="576"/>
      <c r="D112" s="576"/>
      <c r="E112" s="576"/>
      <c r="F112" s="576"/>
      <c r="G112" s="576"/>
      <c r="H112" s="576"/>
      <c r="I112" s="576"/>
      <c r="J112" s="576"/>
      <c r="K112" s="576"/>
      <c r="L112" s="576"/>
      <c r="M112" s="576"/>
      <c r="N112" s="576"/>
      <c r="O112" s="576"/>
    </row>
  </sheetData>
  <conditionalFormatting sqref="C3:O108">
    <cfRule type="containsBlanks" dxfId="481" priority="1">
      <formula>LEN(TRIM(C3))=0</formula>
    </cfRule>
  </conditionalFormatting>
  <conditionalFormatting sqref="C98:O98">
    <cfRule type="containsBlanks" dxfId="480" priority="15" stopIfTrue="1">
      <formula>LEN(TRIM(C98))=0</formula>
    </cfRule>
  </conditionalFormatting>
  <conditionalFormatting sqref="C110:O110">
    <cfRule type="containsBlanks" dxfId="47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3" activePane="bottomLeft" state="frozen"/>
      <selection activeCell="O97" sqref="O97"/>
      <selection pane="bottomLeft" activeCell="H6" sqref="H6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905" t="s">
        <v>576</v>
      </c>
      <c r="B2" s="901"/>
      <c r="C2" s="902" t="s">
        <v>577</v>
      </c>
      <c r="D2" s="894"/>
      <c r="E2" s="897"/>
      <c r="F2" s="903" t="s">
        <v>578</v>
      </c>
      <c r="G2" s="894"/>
      <c r="H2" s="897"/>
      <c r="I2" s="904" t="s">
        <v>579</v>
      </c>
      <c r="J2" s="894"/>
      <c r="K2" s="894"/>
      <c r="L2" s="894"/>
      <c r="M2" s="894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906"/>
      <c r="B3" s="906"/>
      <c r="C3" s="286" t="s">
        <v>580</v>
      </c>
      <c r="D3" s="286" t="s">
        <v>581</v>
      </c>
      <c r="E3" s="286" t="s">
        <v>582</v>
      </c>
      <c r="F3" s="286" t="s">
        <v>580</v>
      </c>
      <c r="G3" s="286" t="s">
        <v>581</v>
      </c>
      <c r="H3" s="286" t="s">
        <v>582</v>
      </c>
      <c r="I3" s="286" t="s">
        <v>580</v>
      </c>
      <c r="J3" s="286" t="s">
        <v>581</v>
      </c>
      <c r="K3" s="286" t="s">
        <v>582</v>
      </c>
      <c r="L3" s="286" t="s">
        <v>583</v>
      </c>
      <c r="M3" s="286" t="s">
        <v>584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39"/>
      <c r="B5" s="637" t="s">
        <v>446</v>
      </c>
      <c r="C5" s="642">
        <f>Complétude!C5-'Sécurité précaire_Publique'!O4</f>
        <v>0</v>
      </c>
      <c r="D5" s="642">
        <f>Complétude!D5</f>
        <v>0</v>
      </c>
      <c r="E5" s="649" t="str">
        <f t="shared" ref="E5:E68" si="4">IFERROR(D5/C5*100,"")</f>
        <v/>
      </c>
      <c r="F5" s="642">
        <f>Complétude!F5-'Sécurité précaire_Privee'!O4</f>
        <v>0</v>
      </c>
      <c r="G5" s="642">
        <f>Complétude!G5</f>
        <v>0</v>
      </c>
      <c r="H5" s="649" t="str">
        <f t="shared" ref="H5:H68" si="5">IFERROR(G5/F5*100,"")</f>
        <v/>
      </c>
      <c r="I5" s="642">
        <f t="shared" ref="I5:I68" si="6">C5+F5</f>
        <v>0</v>
      </c>
      <c r="J5" s="642">
        <f t="shared" ref="J5:J68" si="7">D5+G5</f>
        <v>0</v>
      </c>
      <c r="K5" s="649" t="str">
        <f t="shared" ref="K5:K68" si="8">IFERROR(J5/I5*100,"")</f>
        <v/>
      </c>
      <c r="L5" s="642">
        <f>Complétude!L5</f>
        <v>0</v>
      </c>
      <c r="M5" s="64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39"/>
      <c r="B6" s="637" t="s">
        <v>447</v>
      </c>
      <c r="C6" s="641">
        <f>Complétude!C6-'Sécurité précaire_Publique'!O5</f>
        <v>0</v>
      </c>
      <c r="D6" s="641">
        <f>Complétude!D6</f>
        <v>0</v>
      </c>
      <c r="E6" s="650" t="str">
        <f t="shared" si="4"/>
        <v/>
      </c>
      <c r="F6" s="641">
        <f>Complétude!F6-'Sécurité précaire_Privee'!O5</f>
        <v>0</v>
      </c>
      <c r="G6" s="641">
        <f>Complétude!G6</f>
        <v>0</v>
      </c>
      <c r="H6" s="650" t="str">
        <f t="shared" si="5"/>
        <v/>
      </c>
      <c r="I6" s="641">
        <f t="shared" si="6"/>
        <v>0</v>
      </c>
      <c r="J6" s="641">
        <f t="shared" si="7"/>
        <v>0</v>
      </c>
      <c r="K6" s="650" t="str">
        <f t="shared" si="8"/>
        <v/>
      </c>
      <c r="L6" s="641">
        <f>Complétude!L6</f>
        <v>0</v>
      </c>
      <c r="M6" s="65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39"/>
      <c r="B7" s="637" t="s">
        <v>448</v>
      </c>
      <c r="C7" s="641">
        <f>Complétude!C7-'Sécurité précaire_Publique'!O6</f>
        <v>-69</v>
      </c>
      <c r="D7" s="641">
        <f>Complétude!D7</f>
        <v>0</v>
      </c>
      <c r="E7" s="650">
        <f t="shared" si="4"/>
        <v>0</v>
      </c>
      <c r="F7" s="641">
        <f>Complétude!F7-'Sécurité précaire_Privee'!O6</f>
        <v>0</v>
      </c>
      <c r="G7" s="641">
        <f>Complétude!G7</f>
        <v>0</v>
      </c>
      <c r="H7" s="650" t="str">
        <f t="shared" si="5"/>
        <v/>
      </c>
      <c r="I7" s="641">
        <f t="shared" si="6"/>
        <v>-69</v>
      </c>
      <c r="J7" s="641">
        <f t="shared" si="7"/>
        <v>0</v>
      </c>
      <c r="K7" s="650">
        <f t="shared" si="8"/>
        <v>0</v>
      </c>
      <c r="L7" s="641">
        <f>Complétude!L7</f>
        <v>0</v>
      </c>
      <c r="M7" s="65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39"/>
      <c r="B8" s="637" t="s">
        <v>449</v>
      </c>
      <c r="C8" s="641">
        <f>Complétude!C8-'Sécurité précaire_Publique'!O7</f>
        <v>-167</v>
      </c>
      <c r="D8" s="641">
        <f>Complétude!D8</f>
        <v>0</v>
      </c>
      <c r="E8" s="650">
        <f t="shared" si="4"/>
        <v>0</v>
      </c>
      <c r="F8" s="641">
        <f>Complétude!F8-'Sécurité précaire_Privee'!O7</f>
        <v>0</v>
      </c>
      <c r="G8" s="641">
        <f>Complétude!G8</f>
        <v>0</v>
      </c>
      <c r="H8" s="650" t="str">
        <f t="shared" si="5"/>
        <v/>
      </c>
      <c r="I8" s="641">
        <f t="shared" si="6"/>
        <v>-167</v>
      </c>
      <c r="J8" s="641">
        <f t="shared" si="7"/>
        <v>0</v>
      </c>
      <c r="K8" s="650">
        <f t="shared" si="8"/>
        <v>0</v>
      </c>
      <c r="L8" s="641">
        <f>Complétude!L8</f>
        <v>0</v>
      </c>
      <c r="M8" s="65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450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39"/>
      <c r="B10" s="637" t="s">
        <v>451</v>
      </c>
      <c r="C10" s="641">
        <f>Complétude!C10-'Sécurité précaire_Publique'!O9</f>
        <v>0</v>
      </c>
      <c r="D10" s="641">
        <f>Complétude!D10</f>
        <v>0</v>
      </c>
      <c r="E10" s="650" t="str">
        <f t="shared" si="4"/>
        <v/>
      </c>
      <c r="F10" s="641">
        <f>Complétude!F10-'Sécurité précaire_Privee'!O9</f>
        <v>0</v>
      </c>
      <c r="G10" s="641">
        <f>Complétude!G10</f>
        <v>0</v>
      </c>
      <c r="H10" s="650" t="str">
        <f t="shared" si="5"/>
        <v/>
      </c>
      <c r="I10" s="641">
        <f t="shared" si="6"/>
        <v>0</v>
      </c>
      <c r="J10" s="641">
        <f t="shared" si="7"/>
        <v>0</v>
      </c>
      <c r="K10" s="650" t="str">
        <f t="shared" si="8"/>
        <v/>
      </c>
      <c r="L10" s="641">
        <f>Complétude!L10</f>
        <v>0</v>
      </c>
      <c r="M10" s="65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39"/>
      <c r="B11" s="637" t="s">
        <v>452</v>
      </c>
      <c r="C11" s="641">
        <f>Complétude!C11-'Sécurité précaire_Publique'!O10</f>
        <v>0</v>
      </c>
      <c r="D11" s="641">
        <f>Complétude!D11</f>
        <v>0</v>
      </c>
      <c r="E11" s="650" t="str">
        <f t="shared" si="4"/>
        <v/>
      </c>
      <c r="F11" s="641">
        <f>Complétude!F11-'Sécurité précaire_Privee'!O10</f>
        <v>0</v>
      </c>
      <c r="G11" s="641">
        <f>Complétude!G11</f>
        <v>0</v>
      </c>
      <c r="H11" s="650" t="str">
        <f t="shared" si="5"/>
        <v/>
      </c>
      <c r="I11" s="641">
        <f t="shared" si="6"/>
        <v>0</v>
      </c>
      <c r="J11" s="641">
        <f t="shared" si="7"/>
        <v>0</v>
      </c>
      <c r="K11" s="650" t="str">
        <f t="shared" si="8"/>
        <v/>
      </c>
      <c r="L11" s="641">
        <f>Complétude!L11</f>
        <v>0</v>
      </c>
      <c r="M11" s="65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39"/>
      <c r="B12" s="637" t="s">
        <v>453</v>
      </c>
      <c r="C12" s="641">
        <f>Complétude!C12-'Sécurité précaire_Publique'!O11</f>
        <v>0</v>
      </c>
      <c r="D12" s="641">
        <f>Complétude!D12</f>
        <v>0</v>
      </c>
      <c r="E12" s="650" t="str">
        <f t="shared" si="4"/>
        <v/>
      </c>
      <c r="F12" s="641">
        <f>Complétude!F12-'Sécurité précaire_Privee'!O11</f>
        <v>0</v>
      </c>
      <c r="G12" s="641">
        <f>Complétude!G12</f>
        <v>0</v>
      </c>
      <c r="H12" s="650" t="str">
        <f t="shared" si="5"/>
        <v/>
      </c>
      <c r="I12" s="641">
        <f t="shared" si="6"/>
        <v>0</v>
      </c>
      <c r="J12" s="641">
        <f t="shared" si="7"/>
        <v>0</v>
      </c>
      <c r="K12" s="650" t="str">
        <f t="shared" si="8"/>
        <v/>
      </c>
      <c r="L12" s="641">
        <f>Complétude!L12</f>
        <v>0</v>
      </c>
      <c r="M12" s="65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39"/>
      <c r="B13" s="637" t="s">
        <v>454</v>
      </c>
      <c r="C13" s="641">
        <f>Complétude!C13-'Sécurité précaire_Publique'!O12</f>
        <v>0</v>
      </c>
      <c r="D13" s="641">
        <f>Complétude!D13</f>
        <v>0</v>
      </c>
      <c r="E13" s="650" t="str">
        <f t="shared" si="4"/>
        <v/>
      </c>
      <c r="F13" s="641">
        <f>Complétude!F13-'Sécurité précaire_Privee'!O12</f>
        <v>0</v>
      </c>
      <c r="G13" s="641">
        <f>Complétude!G13</f>
        <v>0</v>
      </c>
      <c r="H13" s="650" t="str">
        <f t="shared" si="5"/>
        <v/>
      </c>
      <c r="I13" s="641">
        <f t="shared" si="6"/>
        <v>0</v>
      </c>
      <c r="J13" s="641">
        <f t="shared" si="7"/>
        <v>0</v>
      </c>
      <c r="K13" s="650" t="str">
        <f t="shared" si="8"/>
        <v/>
      </c>
      <c r="L13" s="641">
        <f>Complétude!L13</f>
        <v>0</v>
      </c>
      <c r="M13" s="65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39"/>
      <c r="B14" s="637" t="s">
        <v>455</v>
      </c>
      <c r="C14" s="641">
        <f>Complétude!C14-'Sécurité précaire_Publique'!O13</f>
        <v>0</v>
      </c>
      <c r="D14" s="641">
        <f>Complétude!D14</f>
        <v>0</v>
      </c>
      <c r="E14" s="650" t="str">
        <f t="shared" si="4"/>
        <v/>
      </c>
      <c r="F14" s="641">
        <f>Complétude!F14-'Sécurité précaire_Privee'!O13</f>
        <v>0</v>
      </c>
      <c r="G14" s="641">
        <f>Complétude!G14</f>
        <v>0</v>
      </c>
      <c r="H14" s="650" t="str">
        <f t="shared" si="5"/>
        <v/>
      </c>
      <c r="I14" s="641">
        <f t="shared" si="6"/>
        <v>0</v>
      </c>
      <c r="J14" s="641">
        <f t="shared" si="7"/>
        <v>0</v>
      </c>
      <c r="K14" s="650" t="str">
        <f t="shared" si="8"/>
        <v/>
      </c>
      <c r="L14" s="641">
        <f>Complétude!L14</f>
        <v>0</v>
      </c>
      <c r="M14" s="65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39"/>
      <c r="B15" s="637" t="s">
        <v>456</v>
      </c>
      <c r="C15" s="641">
        <f>Complétude!C15-'Sécurité précaire_Publique'!O14</f>
        <v>-12</v>
      </c>
      <c r="D15" s="641">
        <f>Complétude!D15</f>
        <v>0</v>
      </c>
      <c r="E15" s="650">
        <f t="shared" si="4"/>
        <v>0</v>
      </c>
      <c r="F15" s="641">
        <f>Complétude!F15-'Sécurité précaire_Privee'!O14</f>
        <v>0</v>
      </c>
      <c r="G15" s="641">
        <f>Complétude!G15</f>
        <v>0</v>
      </c>
      <c r="H15" s="650" t="str">
        <f t="shared" si="5"/>
        <v/>
      </c>
      <c r="I15" s="641">
        <f t="shared" si="6"/>
        <v>-12</v>
      </c>
      <c r="J15" s="641">
        <f t="shared" si="7"/>
        <v>0</v>
      </c>
      <c r="K15" s="650">
        <f t="shared" si="8"/>
        <v>0</v>
      </c>
      <c r="L15" s="641">
        <f>Complétude!L15</f>
        <v>0</v>
      </c>
      <c r="M15" s="65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457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37"/>
      <c r="B17" s="637" t="s">
        <v>458</v>
      </c>
      <c r="C17" s="641">
        <f>Complétude!C17-'Sécurité précaire_Publique'!O16</f>
        <v>0</v>
      </c>
      <c r="D17" s="641">
        <f>Complétude!D17</f>
        <v>0</v>
      </c>
      <c r="E17" s="650" t="str">
        <f t="shared" si="4"/>
        <v/>
      </c>
      <c r="F17" s="641">
        <f>Complétude!F17-'Sécurité précaire_Privee'!O16</f>
        <v>0</v>
      </c>
      <c r="G17" s="641">
        <f>Complétude!G17</f>
        <v>0</v>
      </c>
      <c r="H17" s="650" t="str">
        <f t="shared" si="5"/>
        <v/>
      </c>
      <c r="I17" s="641">
        <f t="shared" si="6"/>
        <v>0</v>
      </c>
      <c r="J17" s="641">
        <f t="shared" si="7"/>
        <v>0</v>
      </c>
      <c r="K17" s="650" t="str">
        <f t="shared" si="8"/>
        <v/>
      </c>
      <c r="L17" s="641">
        <f>Complétude!L17</f>
        <v>0</v>
      </c>
      <c r="M17" s="650" t="str">
        <f t="shared" si="9"/>
        <v/>
      </c>
    </row>
    <row r="18" spans="1:13" ht="15" customHeight="1">
      <c r="A18" s="639"/>
      <c r="B18" s="637" t="s">
        <v>459</v>
      </c>
      <c r="C18" s="641">
        <f>Complétude!C18-'Sécurité précaire_Publique'!O17</f>
        <v>-307</v>
      </c>
      <c r="D18" s="641">
        <f>Complétude!D18</f>
        <v>0</v>
      </c>
      <c r="E18" s="650">
        <f t="shared" si="4"/>
        <v>0</v>
      </c>
      <c r="F18" s="641">
        <f>Complétude!F18-'Sécurité précaire_Privee'!O17</f>
        <v>-12</v>
      </c>
      <c r="G18" s="641">
        <f>Complétude!G18</f>
        <v>0</v>
      </c>
      <c r="H18" s="650">
        <f t="shared" si="5"/>
        <v>0</v>
      </c>
      <c r="I18" s="641">
        <f t="shared" si="6"/>
        <v>-319</v>
      </c>
      <c r="J18" s="641">
        <f t="shared" si="7"/>
        <v>0</v>
      </c>
      <c r="K18" s="650">
        <f t="shared" si="8"/>
        <v>0</v>
      </c>
      <c r="L18" s="641">
        <f>Complétude!L18</f>
        <v>0</v>
      </c>
      <c r="M18" s="650">
        <f t="shared" si="9"/>
        <v>0</v>
      </c>
    </row>
    <row r="19" spans="1:13" ht="15" customHeight="1">
      <c r="A19" s="639"/>
      <c r="B19" s="637" t="s">
        <v>460</v>
      </c>
      <c r="C19" s="641">
        <f>Complétude!C19-'Sécurité précaire_Publique'!O18</f>
        <v>-108</v>
      </c>
      <c r="D19" s="641">
        <f>Complétude!D19</f>
        <v>0</v>
      </c>
      <c r="E19" s="650">
        <f t="shared" si="4"/>
        <v>0</v>
      </c>
      <c r="F19" s="641">
        <f>Complétude!F19-'Sécurité précaire_Privee'!O18</f>
        <v>-12</v>
      </c>
      <c r="G19" s="641">
        <f>Complétude!G19</f>
        <v>0</v>
      </c>
      <c r="H19" s="650">
        <f t="shared" si="5"/>
        <v>0</v>
      </c>
      <c r="I19" s="641">
        <f t="shared" si="6"/>
        <v>-120</v>
      </c>
      <c r="J19" s="641">
        <f t="shared" si="7"/>
        <v>0</v>
      </c>
      <c r="K19" s="650">
        <f t="shared" si="8"/>
        <v>0</v>
      </c>
      <c r="L19" s="641">
        <f>Complétude!L19</f>
        <v>0</v>
      </c>
      <c r="M19" s="650">
        <f t="shared" si="9"/>
        <v>0</v>
      </c>
    </row>
    <row r="20" spans="1:13" ht="15" customHeight="1">
      <c r="A20" s="2" t="s">
        <v>461</v>
      </c>
      <c r="B20" s="6"/>
      <c r="C20" s="49">
        <f>Complétude!C20-'Sécurité précaire_Publique'!O19</f>
        <v>-96</v>
      </c>
      <c r="D20" s="49">
        <f>Complétude!D20</f>
        <v>0</v>
      </c>
      <c r="E20" s="65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51" t="str">
        <f t="shared" si="5"/>
        <v/>
      </c>
      <c r="I20" s="49">
        <f t="shared" si="6"/>
        <v>-96</v>
      </c>
      <c r="J20" s="49">
        <f t="shared" si="7"/>
        <v>0</v>
      </c>
      <c r="K20" s="651">
        <f t="shared" si="8"/>
        <v>0</v>
      </c>
      <c r="L20" s="49">
        <f>Complétude!L20</f>
        <v>0</v>
      </c>
      <c r="M20" s="651">
        <f t="shared" si="9"/>
        <v>0</v>
      </c>
    </row>
    <row r="21" spans="1:13" ht="15" customHeight="1">
      <c r="A21" s="637"/>
      <c r="B21" s="638" t="s">
        <v>462</v>
      </c>
      <c r="C21" s="642">
        <f>Complétude!C21-'Sécurité précaire_Publique'!O20</f>
        <v>0</v>
      </c>
      <c r="D21" s="642">
        <f>Complétude!D21</f>
        <v>0</v>
      </c>
      <c r="E21" s="649" t="str">
        <f t="shared" si="4"/>
        <v/>
      </c>
      <c r="F21" s="642">
        <f>Complétude!F21-'Sécurité précaire_Privee'!O20</f>
        <v>0</v>
      </c>
      <c r="G21" s="642">
        <f>Complétude!G21</f>
        <v>0</v>
      </c>
      <c r="H21" s="649" t="str">
        <f t="shared" si="5"/>
        <v/>
      </c>
      <c r="I21" s="642">
        <f t="shared" si="6"/>
        <v>0</v>
      </c>
      <c r="J21" s="642">
        <f t="shared" si="7"/>
        <v>0</v>
      </c>
      <c r="K21" s="649" t="str">
        <f t="shared" si="8"/>
        <v/>
      </c>
      <c r="L21" s="642">
        <f>Complétude!L21</f>
        <v>0</v>
      </c>
      <c r="M21" s="649" t="str">
        <f t="shared" si="9"/>
        <v/>
      </c>
    </row>
    <row r="22" spans="1:13" ht="15" customHeight="1">
      <c r="A22" s="639"/>
      <c r="B22" s="637" t="s">
        <v>463</v>
      </c>
      <c r="C22" s="641">
        <f>Complétude!C22-'Sécurité précaire_Publique'!O21</f>
        <v>0</v>
      </c>
      <c r="D22" s="641">
        <f>Complétude!D22</f>
        <v>0</v>
      </c>
      <c r="E22" s="650" t="str">
        <f t="shared" si="4"/>
        <v/>
      </c>
      <c r="F22" s="641">
        <f>Complétude!F22-'Sécurité précaire_Privee'!O21</f>
        <v>0</v>
      </c>
      <c r="G22" s="641">
        <f>Complétude!G22</f>
        <v>0</v>
      </c>
      <c r="H22" s="650" t="str">
        <f t="shared" si="5"/>
        <v/>
      </c>
      <c r="I22" s="641">
        <f t="shared" si="6"/>
        <v>0</v>
      </c>
      <c r="J22" s="641">
        <f t="shared" si="7"/>
        <v>0</v>
      </c>
      <c r="K22" s="650" t="str">
        <f t="shared" si="8"/>
        <v/>
      </c>
      <c r="L22" s="641">
        <f>Complétude!L22</f>
        <v>0</v>
      </c>
      <c r="M22" s="650" t="str">
        <f t="shared" si="9"/>
        <v/>
      </c>
    </row>
    <row r="23" spans="1:13" ht="15" customHeight="1">
      <c r="A23" s="639"/>
      <c r="B23" s="637" t="s">
        <v>464</v>
      </c>
      <c r="C23" s="641">
        <f>Complétude!C23-'Sécurité précaire_Publique'!O22</f>
        <v>-18</v>
      </c>
      <c r="D23" s="641">
        <f>Complétude!D23</f>
        <v>0</v>
      </c>
      <c r="E23" s="650">
        <f t="shared" si="4"/>
        <v>0</v>
      </c>
      <c r="F23" s="641">
        <f>Complétude!F23-'Sécurité précaire_Privee'!O22</f>
        <v>0</v>
      </c>
      <c r="G23" s="641">
        <f>Complétude!G23</f>
        <v>0</v>
      </c>
      <c r="H23" s="650" t="str">
        <f t="shared" si="5"/>
        <v/>
      </c>
      <c r="I23" s="641">
        <f t="shared" si="6"/>
        <v>-18</v>
      </c>
      <c r="J23" s="641">
        <f t="shared" si="7"/>
        <v>0</v>
      </c>
      <c r="K23" s="650">
        <f t="shared" si="8"/>
        <v>0</v>
      </c>
      <c r="L23" s="641">
        <f>Complétude!L23</f>
        <v>0</v>
      </c>
      <c r="M23" s="650">
        <f t="shared" si="9"/>
        <v>0</v>
      </c>
    </row>
    <row r="24" spans="1:13" ht="15" customHeight="1">
      <c r="A24" s="639"/>
      <c r="B24" s="637" t="s">
        <v>465</v>
      </c>
      <c r="C24" s="641">
        <f>Complétude!C24-'Sécurité précaire_Publique'!O23</f>
        <v>0</v>
      </c>
      <c r="D24" s="641">
        <f>Complétude!D24</f>
        <v>0</v>
      </c>
      <c r="E24" s="650" t="str">
        <f t="shared" si="4"/>
        <v/>
      </c>
      <c r="F24" s="641">
        <f>Complétude!F24-'Sécurité précaire_Privee'!O23</f>
        <v>0</v>
      </c>
      <c r="G24" s="641">
        <f>Complétude!G24</f>
        <v>0</v>
      </c>
      <c r="H24" s="650" t="str">
        <f t="shared" si="5"/>
        <v/>
      </c>
      <c r="I24" s="641">
        <f t="shared" si="6"/>
        <v>0</v>
      </c>
      <c r="J24" s="641">
        <f t="shared" si="7"/>
        <v>0</v>
      </c>
      <c r="K24" s="650" t="str">
        <f t="shared" si="8"/>
        <v/>
      </c>
      <c r="L24" s="641">
        <f>Complétude!L24</f>
        <v>0</v>
      </c>
      <c r="M24" s="650" t="str">
        <f t="shared" si="9"/>
        <v/>
      </c>
    </row>
    <row r="25" spans="1:13" ht="15" customHeight="1">
      <c r="A25" s="639"/>
      <c r="B25" s="637" t="s">
        <v>466</v>
      </c>
      <c r="C25" s="641">
        <f>Complétude!C25-'Sécurité précaire_Publique'!O24</f>
        <v>-12</v>
      </c>
      <c r="D25" s="641">
        <f>Complétude!D25</f>
        <v>0</v>
      </c>
      <c r="E25" s="650">
        <f t="shared" si="4"/>
        <v>0</v>
      </c>
      <c r="F25" s="641">
        <f>Complétude!F25-'Sécurité précaire_Privee'!O24</f>
        <v>0</v>
      </c>
      <c r="G25" s="641">
        <f>Complétude!G25</f>
        <v>0</v>
      </c>
      <c r="H25" s="650" t="str">
        <f t="shared" si="5"/>
        <v/>
      </c>
      <c r="I25" s="641">
        <f t="shared" si="6"/>
        <v>-12</v>
      </c>
      <c r="J25" s="641">
        <f t="shared" si="7"/>
        <v>0</v>
      </c>
      <c r="K25" s="650">
        <f t="shared" si="8"/>
        <v>0</v>
      </c>
      <c r="L25" s="641">
        <f>Complétude!L25</f>
        <v>0</v>
      </c>
      <c r="M25" s="650">
        <f t="shared" si="9"/>
        <v>0</v>
      </c>
    </row>
    <row r="26" spans="1:13" ht="15" customHeight="1">
      <c r="A26" s="639"/>
      <c r="B26" s="637" t="s">
        <v>467</v>
      </c>
      <c r="C26" s="641">
        <f>Complétude!C26-'Sécurité précaire_Publique'!O25</f>
        <v>0</v>
      </c>
      <c r="D26" s="641">
        <f>Complétude!D26</f>
        <v>0</v>
      </c>
      <c r="E26" s="650" t="str">
        <f t="shared" si="4"/>
        <v/>
      </c>
      <c r="F26" s="641">
        <f>Complétude!F26-'Sécurité précaire_Privee'!O25</f>
        <v>0</v>
      </c>
      <c r="G26" s="641">
        <f>Complétude!G26</f>
        <v>0</v>
      </c>
      <c r="H26" s="650" t="str">
        <f t="shared" si="5"/>
        <v/>
      </c>
      <c r="I26" s="641">
        <f t="shared" si="6"/>
        <v>0</v>
      </c>
      <c r="J26" s="641">
        <f t="shared" si="7"/>
        <v>0</v>
      </c>
      <c r="K26" s="650" t="str">
        <f t="shared" si="8"/>
        <v/>
      </c>
      <c r="L26" s="641">
        <f>Complétude!L26</f>
        <v>0</v>
      </c>
      <c r="M26" s="650" t="str">
        <f t="shared" si="9"/>
        <v/>
      </c>
    </row>
    <row r="27" spans="1:13" ht="15" customHeight="1">
      <c r="A27" s="639"/>
      <c r="B27" s="637" t="s">
        <v>468</v>
      </c>
      <c r="C27" s="641">
        <f>Complétude!C27-'Sécurité précaire_Publique'!O26</f>
        <v>0</v>
      </c>
      <c r="D27" s="641">
        <f>Complétude!D27</f>
        <v>0</v>
      </c>
      <c r="E27" s="650" t="str">
        <f t="shared" si="4"/>
        <v/>
      </c>
      <c r="F27" s="641">
        <f>Complétude!F27-'Sécurité précaire_Privee'!O26</f>
        <v>0</v>
      </c>
      <c r="G27" s="641">
        <f>Complétude!G27</f>
        <v>0</v>
      </c>
      <c r="H27" s="650" t="str">
        <f t="shared" si="5"/>
        <v/>
      </c>
      <c r="I27" s="641">
        <f t="shared" si="6"/>
        <v>0</v>
      </c>
      <c r="J27" s="641">
        <f t="shared" si="7"/>
        <v>0</v>
      </c>
      <c r="K27" s="650" t="str">
        <f t="shared" si="8"/>
        <v/>
      </c>
      <c r="L27" s="641">
        <f>Complétude!L27</f>
        <v>0</v>
      </c>
      <c r="M27" s="650" t="str">
        <f t="shared" si="9"/>
        <v/>
      </c>
    </row>
    <row r="28" spans="1:13" ht="15" customHeight="1">
      <c r="A28" s="639"/>
      <c r="B28" s="637" t="s">
        <v>469</v>
      </c>
      <c r="C28" s="641">
        <f>Complétude!C28-'Sécurité précaire_Publique'!O27</f>
        <v>-36</v>
      </c>
      <c r="D28" s="641">
        <f>Complétude!D28</f>
        <v>0</v>
      </c>
      <c r="E28" s="650">
        <f t="shared" si="4"/>
        <v>0</v>
      </c>
      <c r="F28" s="641">
        <f>Complétude!F28-'Sécurité précaire_Privee'!O27</f>
        <v>0</v>
      </c>
      <c r="G28" s="641">
        <f>Complétude!G28</f>
        <v>0</v>
      </c>
      <c r="H28" s="650" t="str">
        <f t="shared" si="5"/>
        <v/>
      </c>
      <c r="I28" s="641">
        <f t="shared" si="6"/>
        <v>-36</v>
      </c>
      <c r="J28" s="641">
        <f t="shared" si="7"/>
        <v>0</v>
      </c>
      <c r="K28" s="650">
        <f t="shared" si="8"/>
        <v>0</v>
      </c>
      <c r="L28" s="641">
        <f>Complétude!L28</f>
        <v>0</v>
      </c>
      <c r="M28" s="650">
        <f t="shared" si="9"/>
        <v>0</v>
      </c>
    </row>
    <row r="29" spans="1:13" ht="15" customHeight="1">
      <c r="A29" s="639"/>
      <c r="B29" s="637" t="s">
        <v>470</v>
      </c>
      <c r="C29" s="641">
        <f>Complétude!C29-'Sécurité précaire_Publique'!O28</f>
        <v>-30</v>
      </c>
      <c r="D29" s="641">
        <f>Complétude!D29</f>
        <v>0</v>
      </c>
      <c r="E29" s="650">
        <f t="shared" si="4"/>
        <v>0</v>
      </c>
      <c r="F29" s="641">
        <f>Complétude!F29-'Sécurité précaire_Privee'!O28</f>
        <v>0</v>
      </c>
      <c r="G29" s="641">
        <f>Complétude!G29</f>
        <v>0</v>
      </c>
      <c r="H29" s="650" t="str">
        <f t="shared" si="5"/>
        <v/>
      </c>
      <c r="I29" s="641">
        <f t="shared" si="6"/>
        <v>-30</v>
      </c>
      <c r="J29" s="641">
        <f t="shared" si="7"/>
        <v>0</v>
      </c>
      <c r="K29" s="650">
        <f t="shared" si="8"/>
        <v>0</v>
      </c>
      <c r="L29" s="641">
        <f>Complétude!L29</f>
        <v>0</v>
      </c>
      <c r="M29" s="650">
        <f t="shared" si="9"/>
        <v>0</v>
      </c>
    </row>
    <row r="30" spans="1:13" s="87" customFormat="1" ht="15" customHeight="1">
      <c r="A30" s="2" t="s">
        <v>471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37"/>
      <c r="B31" s="637" t="s">
        <v>472</v>
      </c>
      <c r="C31" s="642">
        <f>Complétude!C31-'Sécurité précaire_Publique'!O30</f>
        <v>0</v>
      </c>
      <c r="D31" s="642">
        <f>Complétude!D31</f>
        <v>0</v>
      </c>
      <c r="E31" s="649" t="str">
        <f t="shared" si="4"/>
        <v/>
      </c>
      <c r="F31" s="642">
        <f>Complétude!F31-'Sécurité précaire_Privee'!O30</f>
        <v>0</v>
      </c>
      <c r="G31" s="642">
        <f>Complétude!G31</f>
        <v>0</v>
      </c>
      <c r="H31" s="649" t="str">
        <f t="shared" si="5"/>
        <v/>
      </c>
      <c r="I31" s="642">
        <f t="shared" si="6"/>
        <v>0</v>
      </c>
      <c r="J31" s="642">
        <f t="shared" si="7"/>
        <v>0</v>
      </c>
      <c r="K31" s="649" t="str">
        <f t="shared" si="8"/>
        <v/>
      </c>
      <c r="L31" s="642">
        <f>Complétude!L31</f>
        <v>0</v>
      </c>
      <c r="M31" s="649" t="str">
        <f t="shared" si="9"/>
        <v/>
      </c>
    </row>
    <row r="32" spans="1:13" ht="15" customHeight="1">
      <c r="A32" s="637"/>
      <c r="B32" s="637" t="s">
        <v>473</v>
      </c>
      <c r="C32" s="641">
        <f>Complétude!C32-'Sécurité précaire_Publique'!O31</f>
        <v>0</v>
      </c>
      <c r="D32" s="641">
        <f>Complétude!D32</f>
        <v>0</v>
      </c>
      <c r="E32" s="650" t="str">
        <f t="shared" si="4"/>
        <v/>
      </c>
      <c r="F32" s="641">
        <f>Complétude!F32-'Sécurité précaire_Privee'!O31</f>
        <v>0</v>
      </c>
      <c r="G32" s="641">
        <f>Complétude!G32</f>
        <v>0</v>
      </c>
      <c r="H32" s="650" t="str">
        <f t="shared" si="5"/>
        <v/>
      </c>
      <c r="I32" s="641">
        <f t="shared" si="6"/>
        <v>0</v>
      </c>
      <c r="J32" s="641">
        <f t="shared" si="7"/>
        <v>0</v>
      </c>
      <c r="K32" s="650" t="str">
        <f t="shared" si="8"/>
        <v/>
      </c>
      <c r="L32" s="641">
        <f>Complétude!L32</f>
        <v>0</v>
      </c>
      <c r="M32" s="650" t="str">
        <f t="shared" si="9"/>
        <v/>
      </c>
    </row>
    <row r="33" spans="1:13" ht="15" customHeight="1">
      <c r="A33" s="637"/>
      <c r="B33" s="637" t="s">
        <v>474</v>
      </c>
      <c r="C33" s="641">
        <f>Complétude!C33-'Sécurité précaire_Publique'!O32</f>
        <v>0</v>
      </c>
      <c r="D33" s="641">
        <f>Complétude!D33</f>
        <v>0</v>
      </c>
      <c r="E33" s="650" t="str">
        <f t="shared" si="4"/>
        <v/>
      </c>
      <c r="F33" s="641">
        <f>Complétude!F33-'Sécurité précaire_Privee'!O32</f>
        <v>0</v>
      </c>
      <c r="G33" s="641">
        <f>Complétude!G33</f>
        <v>0</v>
      </c>
      <c r="H33" s="650" t="str">
        <f t="shared" si="5"/>
        <v/>
      </c>
      <c r="I33" s="641">
        <f t="shared" si="6"/>
        <v>0</v>
      </c>
      <c r="J33" s="641">
        <f t="shared" si="7"/>
        <v>0</v>
      </c>
      <c r="K33" s="650" t="str">
        <f t="shared" si="8"/>
        <v/>
      </c>
      <c r="L33" s="641">
        <f>Complétude!L33</f>
        <v>0</v>
      </c>
      <c r="M33" s="650" t="str">
        <f t="shared" si="9"/>
        <v/>
      </c>
    </row>
    <row r="34" spans="1:13" ht="15" customHeight="1">
      <c r="A34" s="637"/>
      <c r="B34" s="637" t="s">
        <v>475</v>
      </c>
      <c r="C34" s="641">
        <f>Complétude!C34-'Sécurité précaire_Publique'!O33</f>
        <v>0</v>
      </c>
      <c r="D34" s="641">
        <f>Complétude!D34</f>
        <v>0</v>
      </c>
      <c r="E34" s="650" t="str">
        <f t="shared" si="4"/>
        <v/>
      </c>
      <c r="F34" s="641">
        <f>Complétude!F34-'Sécurité précaire_Privee'!O33</f>
        <v>0</v>
      </c>
      <c r="G34" s="641">
        <f>Complétude!G34</f>
        <v>0</v>
      </c>
      <c r="H34" s="650" t="str">
        <f t="shared" si="5"/>
        <v/>
      </c>
      <c r="I34" s="641">
        <f t="shared" si="6"/>
        <v>0</v>
      </c>
      <c r="J34" s="641">
        <f t="shared" si="7"/>
        <v>0</v>
      </c>
      <c r="K34" s="650" t="str">
        <f t="shared" si="8"/>
        <v/>
      </c>
      <c r="L34" s="641">
        <f>Complétude!L34</f>
        <v>0</v>
      </c>
      <c r="M34" s="650" t="str">
        <f t="shared" si="9"/>
        <v/>
      </c>
    </row>
    <row r="35" spans="1:13" ht="15" customHeight="1">
      <c r="A35" s="637"/>
      <c r="B35" s="637" t="s">
        <v>476</v>
      </c>
      <c r="C35" s="641">
        <f>Complétude!C35-'Sécurité précaire_Publique'!O34</f>
        <v>0</v>
      </c>
      <c r="D35" s="641">
        <f>Complétude!D35</f>
        <v>0</v>
      </c>
      <c r="E35" s="650" t="str">
        <f t="shared" si="4"/>
        <v/>
      </c>
      <c r="F35" s="641">
        <f>Complétude!F35-'Sécurité précaire_Privee'!O34</f>
        <v>0</v>
      </c>
      <c r="G35" s="641">
        <f>Complétude!G35</f>
        <v>0</v>
      </c>
      <c r="H35" s="650" t="str">
        <f t="shared" si="5"/>
        <v/>
      </c>
      <c r="I35" s="641">
        <f t="shared" si="6"/>
        <v>0</v>
      </c>
      <c r="J35" s="641">
        <f t="shared" si="7"/>
        <v>0</v>
      </c>
      <c r="K35" s="650" t="str">
        <f t="shared" si="8"/>
        <v/>
      </c>
      <c r="L35" s="641">
        <f>Complétude!L35</f>
        <v>0</v>
      </c>
      <c r="M35" s="650" t="str">
        <f t="shared" si="9"/>
        <v/>
      </c>
    </row>
    <row r="36" spans="1:13" ht="15" customHeight="1">
      <c r="A36" s="637"/>
      <c r="B36" s="637" t="s">
        <v>477</v>
      </c>
      <c r="C36" s="641">
        <f>Complétude!C36-'Sécurité précaire_Publique'!O35</f>
        <v>0</v>
      </c>
      <c r="D36" s="641">
        <f>Complétude!D36</f>
        <v>0</v>
      </c>
      <c r="E36" s="650" t="str">
        <f t="shared" si="4"/>
        <v/>
      </c>
      <c r="F36" s="641">
        <f>Complétude!F36-'Sécurité précaire_Privee'!O35</f>
        <v>0</v>
      </c>
      <c r="G36" s="641">
        <f>Complétude!G36</f>
        <v>0</v>
      </c>
      <c r="H36" s="650" t="str">
        <f t="shared" si="5"/>
        <v/>
      </c>
      <c r="I36" s="641">
        <f t="shared" si="6"/>
        <v>0</v>
      </c>
      <c r="J36" s="641">
        <f t="shared" si="7"/>
        <v>0</v>
      </c>
      <c r="K36" s="650" t="str">
        <f t="shared" si="8"/>
        <v/>
      </c>
      <c r="L36" s="641">
        <f>Complétude!L36</f>
        <v>0</v>
      </c>
      <c r="M36" s="650" t="str">
        <f t="shared" si="9"/>
        <v/>
      </c>
    </row>
    <row r="37" spans="1:13" ht="15" customHeight="1">
      <c r="A37" s="637"/>
      <c r="B37" s="637" t="s">
        <v>478</v>
      </c>
      <c r="C37" s="641">
        <f>Complétude!C37-'Sécurité précaire_Publique'!O36</f>
        <v>0</v>
      </c>
      <c r="D37" s="641">
        <f>Complétude!D37</f>
        <v>0</v>
      </c>
      <c r="E37" s="650" t="str">
        <f t="shared" si="4"/>
        <v/>
      </c>
      <c r="F37" s="641">
        <f>Complétude!F37-'Sécurité précaire_Privee'!O36</f>
        <v>0</v>
      </c>
      <c r="G37" s="641">
        <f>Complétude!G37</f>
        <v>0</v>
      </c>
      <c r="H37" s="650" t="str">
        <f t="shared" si="5"/>
        <v/>
      </c>
      <c r="I37" s="641">
        <f t="shared" si="6"/>
        <v>0</v>
      </c>
      <c r="J37" s="641">
        <f t="shared" si="7"/>
        <v>0</v>
      </c>
      <c r="K37" s="650" t="str">
        <f t="shared" si="8"/>
        <v/>
      </c>
      <c r="L37" s="641">
        <f>Complétude!L37</f>
        <v>0</v>
      </c>
      <c r="M37" s="650" t="str">
        <f t="shared" si="9"/>
        <v/>
      </c>
    </row>
    <row r="38" spans="1:13" ht="15" customHeight="1">
      <c r="A38" s="639"/>
      <c r="B38" s="637" t="s">
        <v>479</v>
      </c>
      <c r="C38" s="641">
        <f>Complétude!C38-'Sécurité précaire_Publique'!O37</f>
        <v>0</v>
      </c>
      <c r="D38" s="641">
        <f>Complétude!D38</f>
        <v>0</v>
      </c>
      <c r="E38" s="650" t="str">
        <f t="shared" si="4"/>
        <v/>
      </c>
      <c r="F38" s="641">
        <f>Complétude!F38-'Sécurité précaire_Privee'!O37</f>
        <v>0</v>
      </c>
      <c r="G38" s="641">
        <f>Complétude!G38</f>
        <v>0</v>
      </c>
      <c r="H38" s="650" t="str">
        <f t="shared" si="5"/>
        <v/>
      </c>
      <c r="I38" s="641">
        <f t="shared" si="6"/>
        <v>0</v>
      </c>
      <c r="J38" s="641">
        <f t="shared" si="7"/>
        <v>0</v>
      </c>
      <c r="K38" s="650" t="str">
        <f t="shared" si="8"/>
        <v/>
      </c>
      <c r="L38" s="641">
        <f>Complétude!L38</f>
        <v>0</v>
      </c>
      <c r="M38" s="650" t="str">
        <f t="shared" si="9"/>
        <v/>
      </c>
    </row>
    <row r="39" spans="1:13" s="87" customFormat="1" ht="15" customHeight="1">
      <c r="A39" s="639"/>
      <c r="B39" s="637" t="s">
        <v>480</v>
      </c>
      <c r="C39" s="641">
        <f>Complétude!C39-'Sécurité précaire_Publique'!O38</f>
        <v>0</v>
      </c>
      <c r="D39" s="641">
        <f>Complétude!D39</f>
        <v>0</v>
      </c>
      <c r="E39" s="650" t="str">
        <f t="shared" si="4"/>
        <v/>
      </c>
      <c r="F39" s="641">
        <f>Complétude!F39-'Sécurité précaire_Privee'!O38</f>
        <v>0</v>
      </c>
      <c r="G39" s="641">
        <f>Complétude!G39</f>
        <v>0</v>
      </c>
      <c r="H39" s="650" t="str">
        <f t="shared" si="5"/>
        <v/>
      </c>
      <c r="I39" s="641">
        <f t="shared" si="6"/>
        <v>0</v>
      </c>
      <c r="J39" s="641">
        <f t="shared" si="7"/>
        <v>0</v>
      </c>
      <c r="K39" s="650" t="str">
        <f t="shared" si="8"/>
        <v/>
      </c>
      <c r="L39" s="641">
        <f>Complétude!L39</f>
        <v>0</v>
      </c>
      <c r="M39" s="650" t="str">
        <f t="shared" si="9"/>
        <v/>
      </c>
    </row>
    <row r="40" spans="1:13" ht="15" customHeight="1">
      <c r="A40" s="639"/>
      <c r="B40" s="637" t="s">
        <v>481</v>
      </c>
      <c r="C40" s="641">
        <f>Complétude!C40-'Sécurité précaire_Publique'!O39</f>
        <v>0</v>
      </c>
      <c r="D40" s="641">
        <f>Complétude!D40</f>
        <v>0</v>
      </c>
      <c r="E40" s="650" t="str">
        <f t="shared" si="4"/>
        <v/>
      </c>
      <c r="F40" s="641">
        <f>Complétude!F40-'Sécurité précaire_Privee'!O39</f>
        <v>0</v>
      </c>
      <c r="G40" s="641">
        <f>Complétude!G40</f>
        <v>0</v>
      </c>
      <c r="H40" s="650" t="str">
        <f t="shared" si="5"/>
        <v/>
      </c>
      <c r="I40" s="641">
        <f t="shared" si="6"/>
        <v>0</v>
      </c>
      <c r="J40" s="641">
        <f t="shared" si="7"/>
        <v>0</v>
      </c>
      <c r="K40" s="650" t="str">
        <f t="shared" si="8"/>
        <v/>
      </c>
      <c r="L40" s="641">
        <f>Complétude!L40</f>
        <v>0</v>
      </c>
      <c r="M40" s="650" t="str">
        <f t="shared" si="9"/>
        <v/>
      </c>
    </row>
    <row r="41" spans="1:13" ht="15" customHeight="1">
      <c r="A41" s="639"/>
      <c r="B41" s="637" t="s">
        <v>482</v>
      </c>
      <c r="C41" s="641">
        <f>Complétude!C41-'Sécurité précaire_Publique'!O40</f>
        <v>0</v>
      </c>
      <c r="D41" s="641">
        <f>Complétude!D41</f>
        <v>0</v>
      </c>
      <c r="E41" s="650" t="str">
        <f t="shared" si="4"/>
        <v/>
      </c>
      <c r="F41" s="641">
        <f>Complétude!F41-'Sécurité précaire_Privee'!O40</f>
        <v>0</v>
      </c>
      <c r="G41" s="641">
        <f>Complétude!G41</f>
        <v>0</v>
      </c>
      <c r="H41" s="650" t="str">
        <f t="shared" si="5"/>
        <v/>
      </c>
      <c r="I41" s="641">
        <f t="shared" si="6"/>
        <v>0</v>
      </c>
      <c r="J41" s="641">
        <f t="shared" si="7"/>
        <v>0</v>
      </c>
      <c r="K41" s="650" t="str">
        <f t="shared" si="8"/>
        <v/>
      </c>
      <c r="L41" s="641">
        <f>Complétude!L41</f>
        <v>0</v>
      </c>
      <c r="M41" s="650" t="str">
        <f t="shared" si="9"/>
        <v/>
      </c>
    </row>
    <row r="42" spans="1:13" ht="15" customHeight="1">
      <c r="A42" s="639"/>
      <c r="B42" s="637" t="s">
        <v>483</v>
      </c>
      <c r="C42" s="641">
        <f>Complétude!C42-'Sécurité précaire_Publique'!O41</f>
        <v>0</v>
      </c>
      <c r="D42" s="641">
        <f>Complétude!D42</f>
        <v>0</v>
      </c>
      <c r="E42" s="650" t="str">
        <f t="shared" si="4"/>
        <v/>
      </c>
      <c r="F42" s="641">
        <f>Complétude!F42-'Sécurité précaire_Privee'!O41</f>
        <v>0</v>
      </c>
      <c r="G42" s="641">
        <f>Complétude!G42</f>
        <v>0</v>
      </c>
      <c r="H42" s="650" t="str">
        <f t="shared" si="5"/>
        <v/>
      </c>
      <c r="I42" s="641">
        <f t="shared" si="6"/>
        <v>0</v>
      </c>
      <c r="J42" s="641">
        <f t="shared" si="7"/>
        <v>0</v>
      </c>
      <c r="K42" s="650" t="str">
        <f t="shared" si="8"/>
        <v/>
      </c>
      <c r="L42" s="641">
        <f>Complétude!L42</f>
        <v>0</v>
      </c>
      <c r="M42" s="650" t="str">
        <f t="shared" si="9"/>
        <v/>
      </c>
    </row>
    <row r="43" spans="1:13" ht="15" customHeight="1">
      <c r="A43" s="2" t="s">
        <v>484</v>
      </c>
      <c r="B43" s="2"/>
      <c r="C43" s="25">
        <f>Complétude!C43-'Sécurité précaire_Publique'!O42</f>
        <v>-950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-998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37"/>
      <c r="B44" s="637" t="s">
        <v>485</v>
      </c>
      <c r="C44" s="641">
        <f>Complétude!C44-'Sécurité précaire_Publique'!O43</f>
        <v>0</v>
      </c>
      <c r="D44" s="641">
        <f>Complétude!D44</f>
        <v>0</v>
      </c>
      <c r="E44" s="650" t="str">
        <f t="shared" si="4"/>
        <v/>
      </c>
      <c r="F44" s="641">
        <f>Complétude!F44-'Sécurité précaire_Privee'!O43</f>
        <v>0</v>
      </c>
      <c r="G44" s="641">
        <f>Complétude!G44</f>
        <v>0</v>
      </c>
      <c r="H44" s="650" t="str">
        <f t="shared" si="5"/>
        <v/>
      </c>
      <c r="I44" s="641">
        <f t="shared" si="6"/>
        <v>0</v>
      </c>
      <c r="J44" s="641">
        <f t="shared" si="7"/>
        <v>0</v>
      </c>
      <c r="K44" s="650" t="str">
        <f t="shared" si="8"/>
        <v/>
      </c>
      <c r="L44" s="641">
        <f>Complétude!L44</f>
        <v>0</v>
      </c>
      <c r="M44" s="650" t="str">
        <f t="shared" si="9"/>
        <v/>
      </c>
    </row>
    <row r="45" spans="1:13" ht="15" customHeight="1">
      <c r="A45" s="639"/>
      <c r="B45" s="637" t="s">
        <v>486</v>
      </c>
      <c r="C45" s="641">
        <f>Complétude!C45-'Sécurité précaire_Publique'!O44</f>
        <v>-124</v>
      </c>
      <c r="D45" s="641">
        <f>Complétude!D45</f>
        <v>0</v>
      </c>
      <c r="E45" s="650">
        <f t="shared" si="4"/>
        <v>0</v>
      </c>
      <c r="F45" s="641">
        <f>Complétude!F45-'Sécurité précaire_Privee'!O44</f>
        <v>-12</v>
      </c>
      <c r="G45" s="641">
        <f>Complétude!G45</f>
        <v>0</v>
      </c>
      <c r="H45" s="650">
        <f t="shared" si="5"/>
        <v>0</v>
      </c>
      <c r="I45" s="641">
        <f t="shared" si="6"/>
        <v>-136</v>
      </c>
      <c r="J45" s="641">
        <f t="shared" si="7"/>
        <v>0</v>
      </c>
      <c r="K45" s="650">
        <f t="shared" si="8"/>
        <v>0</v>
      </c>
      <c r="L45" s="641">
        <f>Complétude!L45</f>
        <v>0</v>
      </c>
      <c r="M45" s="650">
        <f t="shared" si="9"/>
        <v>0</v>
      </c>
    </row>
    <row r="46" spans="1:13" ht="15" customHeight="1">
      <c r="A46" s="639"/>
      <c r="B46" s="637" t="s">
        <v>487</v>
      </c>
      <c r="C46" s="641">
        <f>Complétude!C46-'Sécurité précaire_Publique'!O45</f>
        <v>-96</v>
      </c>
      <c r="D46" s="641">
        <f>Complétude!D46</f>
        <v>0</v>
      </c>
      <c r="E46" s="650">
        <f t="shared" si="4"/>
        <v>0</v>
      </c>
      <c r="F46" s="641">
        <f>Complétude!F46-'Sécurité précaire_Privee'!O45</f>
        <v>0</v>
      </c>
      <c r="G46" s="641">
        <f>Complétude!G46</f>
        <v>0</v>
      </c>
      <c r="H46" s="650" t="str">
        <f t="shared" si="5"/>
        <v/>
      </c>
      <c r="I46" s="641">
        <f t="shared" si="6"/>
        <v>-96</v>
      </c>
      <c r="J46" s="641">
        <f t="shared" si="7"/>
        <v>0</v>
      </c>
      <c r="K46" s="650">
        <f t="shared" si="8"/>
        <v>0</v>
      </c>
      <c r="L46" s="641">
        <f>Complétude!L46</f>
        <v>0</v>
      </c>
      <c r="M46" s="650">
        <f t="shared" si="9"/>
        <v>0</v>
      </c>
    </row>
    <row r="47" spans="1:13" s="87" customFormat="1" ht="15" customHeight="1">
      <c r="A47" s="639"/>
      <c r="B47" s="637" t="s">
        <v>488</v>
      </c>
      <c r="C47" s="641">
        <f>Complétude!C47-'Sécurité précaire_Publique'!O46</f>
        <v>-5</v>
      </c>
      <c r="D47" s="641">
        <f>Complétude!D47</f>
        <v>0</v>
      </c>
      <c r="E47" s="650">
        <f t="shared" si="4"/>
        <v>0</v>
      </c>
      <c r="F47" s="641">
        <f>Complétude!F47-'Sécurité précaire_Privee'!O46</f>
        <v>0</v>
      </c>
      <c r="G47" s="641">
        <f>Complétude!G47</f>
        <v>0</v>
      </c>
      <c r="H47" s="650" t="str">
        <f t="shared" si="5"/>
        <v/>
      </c>
      <c r="I47" s="641">
        <f t="shared" si="6"/>
        <v>-5</v>
      </c>
      <c r="J47" s="641">
        <f t="shared" si="7"/>
        <v>0</v>
      </c>
      <c r="K47" s="650">
        <f t="shared" si="8"/>
        <v>0</v>
      </c>
      <c r="L47" s="641">
        <f>Complétude!L47</f>
        <v>0</v>
      </c>
      <c r="M47" s="650">
        <f t="shared" si="9"/>
        <v>0</v>
      </c>
    </row>
    <row r="48" spans="1:13" ht="15" customHeight="1">
      <c r="A48" s="639"/>
      <c r="B48" s="637" t="s">
        <v>489</v>
      </c>
      <c r="C48" s="641">
        <f>Complétude!C48-'Sécurité précaire_Publique'!O47</f>
        <v>-148</v>
      </c>
      <c r="D48" s="641">
        <f>Complétude!D48</f>
        <v>0</v>
      </c>
      <c r="E48" s="650">
        <f t="shared" si="4"/>
        <v>0</v>
      </c>
      <c r="F48" s="641">
        <f>Complétude!F48-'Sécurité précaire_Privee'!O47</f>
        <v>0</v>
      </c>
      <c r="G48" s="641">
        <f>Complétude!G48</f>
        <v>0</v>
      </c>
      <c r="H48" s="650" t="str">
        <f t="shared" si="5"/>
        <v/>
      </c>
      <c r="I48" s="641">
        <f t="shared" si="6"/>
        <v>-148</v>
      </c>
      <c r="J48" s="641">
        <f t="shared" si="7"/>
        <v>0</v>
      </c>
      <c r="K48" s="650">
        <f t="shared" si="8"/>
        <v>0</v>
      </c>
      <c r="L48" s="641">
        <f>Complétude!L48</f>
        <v>0</v>
      </c>
      <c r="M48" s="650">
        <f t="shared" si="9"/>
        <v>0</v>
      </c>
    </row>
    <row r="49" spans="1:13" ht="15" customHeight="1">
      <c r="A49" s="639"/>
      <c r="B49" s="637" t="s">
        <v>490</v>
      </c>
      <c r="C49" s="641">
        <f>Complétude!C49-'Sécurité précaire_Publique'!O48</f>
        <v>-336</v>
      </c>
      <c r="D49" s="641">
        <f>Complétude!D49</f>
        <v>0</v>
      </c>
      <c r="E49" s="650">
        <f t="shared" si="4"/>
        <v>0</v>
      </c>
      <c r="F49" s="641">
        <f>Complétude!F49-'Sécurité précaire_Privee'!O48</f>
        <v>-24</v>
      </c>
      <c r="G49" s="641">
        <f>Complétude!G49</f>
        <v>0</v>
      </c>
      <c r="H49" s="650">
        <f t="shared" si="5"/>
        <v>0</v>
      </c>
      <c r="I49" s="641">
        <f t="shared" si="6"/>
        <v>-360</v>
      </c>
      <c r="J49" s="641">
        <f t="shared" si="7"/>
        <v>0</v>
      </c>
      <c r="K49" s="650">
        <f t="shared" si="8"/>
        <v>0</v>
      </c>
      <c r="L49" s="641">
        <f>Complétude!L49</f>
        <v>0</v>
      </c>
      <c r="M49" s="650">
        <f t="shared" si="9"/>
        <v>0</v>
      </c>
    </row>
    <row r="50" spans="1:13" ht="15" customHeight="1">
      <c r="A50" s="639"/>
      <c r="B50" s="637" t="s">
        <v>491</v>
      </c>
      <c r="C50" s="641">
        <f>Complétude!C50-'Sécurité précaire_Publique'!O49</f>
        <v>-241</v>
      </c>
      <c r="D50" s="641">
        <f>Complétude!D50</f>
        <v>0</v>
      </c>
      <c r="E50" s="650">
        <f t="shared" si="4"/>
        <v>0</v>
      </c>
      <c r="F50" s="641">
        <f>Complétude!F50-'Sécurité précaire_Privee'!O49</f>
        <v>-12</v>
      </c>
      <c r="G50" s="641">
        <f>Complétude!G50</f>
        <v>0</v>
      </c>
      <c r="H50" s="650">
        <f t="shared" si="5"/>
        <v>0</v>
      </c>
      <c r="I50" s="641">
        <f t="shared" si="6"/>
        <v>-253</v>
      </c>
      <c r="J50" s="641">
        <f t="shared" si="7"/>
        <v>0</v>
      </c>
      <c r="K50" s="650">
        <f t="shared" si="8"/>
        <v>0</v>
      </c>
      <c r="L50" s="641">
        <f>Complétude!L50</f>
        <v>0</v>
      </c>
      <c r="M50" s="650">
        <f t="shared" si="9"/>
        <v>0</v>
      </c>
    </row>
    <row r="51" spans="1:13" ht="15" customHeight="1">
      <c r="A51" s="2" t="s">
        <v>492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37"/>
      <c r="B52" s="637" t="s">
        <v>493</v>
      </c>
      <c r="C52" s="641">
        <f>Complétude!C52-'Sécurité précaire_Publique'!O51</f>
        <v>0</v>
      </c>
      <c r="D52" s="641">
        <f>Complétude!D52</f>
        <v>0</v>
      </c>
      <c r="E52" s="650" t="str">
        <f t="shared" si="4"/>
        <v/>
      </c>
      <c r="F52" s="641">
        <f>Complétude!F52-'Sécurité précaire_Privee'!O51</f>
        <v>0</v>
      </c>
      <c r="G52" s="641">
        <f>Complétude!G52</f>
        <v>0</v>
      </c>
      <c r="H52" s="650" t="str">
        <f t="shared" si="5"/>
        <v/>
      </c>
      <c r="I52" s="641">
        <f t="shared" si="6"/>
        <v>0</v>
      </c>
      <c r="J52" s="641">
        <f t="shared" si="7"/>
        <v>0</v>
      </c>
      <c r="K52" s="650" t="str">
        <f t="shared" si="8"/>
        <v/>
      </c>
      <c r="L52" s="641">
        <f>Complétude!L52</f>
        <v>0</v>
      </c>
      <c r="M52" s="650" t="str">
        <f t="shared" si="9"/>
        <v/>
      </c>
    </row>
    <row r="53" spans="1:13" ht="15" customHeight="1">
      <c r="A53" s="639"/>
      <c r="B53" s="637" t="s">
        <v>494</v>
      </c>
      <c r="C53" s="641">
        <f>Complétude!C53-'Sécurité précaire_Publique'!O52</f>
        <v>-276</v>
      </c>
      <c r="D53" s="641">
        <f>Complétude!D53</f>
        <v>0</v>
      </c>
      <c r="E53" s="650">
        <f t="shared" si="4"/>
        <v>0</v>
      </c>
      <c r="F53" s="641">
        <f>Complétude!F53-'Sécurité précaire_Privee'!O52</f>
        <v>0</v>
      </c>
      <c r="G53" s="641">
        <f>Complétude!G53</f>
        <v>0</v>
      </c>
      <c r="H53" s="650" t="str">
        <f t="shared" si="5"/>
        <v/>
      </c>
      <c r="I53" s="641">
        <f t="shared" si="6"/>
        <v>-276</v>
      </c>
      <c r="J53" s="641">
        <f t="shared" si="7"/>
        <v>0</v>
      </c>
      <c r="K53" s="650">
        <f t="shared" si="8"/>
        <v>0</v>
      </c>
      <c r="L53" s="641">
        <f>Complétude!L53</f>
        <v>0</v>
      </c>
      <c r="M53" s="650">
        <f t="shared" si="9"/>
        <v>0</v>
      </c>
    </row>
    <row r="54" spans="1:13" ht="15" customHeight="1">
      <c r="A54" s="639"/>
      <c r="B54" s="637" t="s">
        <v>495</v>
      </c>
      <c r="C54" s="641">
        <f>Complétude!C54-'Sécurité précaire_Publique'!O53</f>
        <v>-200</v>
      </c>
      <c r="D54" s="641">
        <f>Complétude!D54</f>
        <v>0</v>
      </c>
      <c r="E54" s="650">
        <f t="shared" si="4"/>
        <v>0</v>
      </c>
      <c r="F54" s="641">
        <f>Complétude!F54-'Sécurité précaire_Privee'!O53</f>
        <v>0</v>
      </c>
      <c r="G54" s="641">
        <f>Complétude!G54</f>
        <v>0</v>
      </c>
      <c r="H54" s="650" t="str">
        <f t="shared" si="5"/>
        <v/>
      </c>
      <c r="I54" s="641">
        <f t="shared" si="6"/>
        <v>-200</v>
      </c>
      <c r="J54" s="641">
        <f t="shared" si="7"/>
        <v>0</v>
      </c>
      <c r="K54" s="650">
        <f t="shared" si="8"/>
        <v>0</v>
      </c>
      <c r="L54" s="641">
        <f>Complétude!L54</f>
        <v>0</v>
      </c>
      <c r="M54" s="650">
        <f t="shared" si="9"/>
        <v>0</v>
      </c>
    </row>
    <row r="55" spans="1:13" ht="15" customHeight="1">
      <c r="A55" s="639"/>
      <c r="B55" s="637" t="s">
        <v>496</v>
      </c>
      <c r="C55" s="641">
        <f>Complétude!C55-'Sécurité précaire_Publique'!O54</f>
        <v>-180</v>
      </c>
      <c r="D55" s="641">
        <f>Complétude!D55</f>
        <v>0</v>
      </c>
      <c r="E55" s="650">
        <f t="shared" si="4"/>
        <v>0</v>
      </c>
      <c r="F55" s="641">
        <f>Complétude!F55-'Sécurité précaire_Privee'!O54</f>
        <v>-12</v>
      </c>
      <c r="G55" s="641">
        <f>Complétude!G55</f>
        <v>0</v>
      </c>
      <c r="H55" s="650">
        <f t="shared" si="5"/>
        <v>0</v>
      </c>
      <c r="I55" s="641">
        <f t="shared" si="6"/>
        <v>-192</v>
      </c>
      <c r="J55" s="641">
        <f t="shared" si="7"/>
        <v>0</v>
      </c>
      <c r="K55" s="650">
        <f t="shared" si="8"/>
        <v>0</v>
      </c>
      <c r="L55" s="641">
        <f>Complétude!L55</f>
        <v>0</v>
      </c>
      <c r="M55" s="650">
        <f t="shared" si="9"/>
        <v>0</v>
      </c>
    </row>
    <row r="56" spans="1:13" s="87" customFormat="1" ht="15" customHeight="1">
      <c r="A56" s="2" t="s">
        <v>497</v>
      </c>
      <c r="B56" s="2"/>
      <c r="C56" s="49">
        <f>Complétude!C56-'Sécurité précaire_Publique'!O55</f>
        <v>-297</v>
      </c>
      <c r="D56" s="49">
        <f>Complétude!D56</f>
        <v>0</v>
      </c>
      <c r="E56" s="65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51" t="str">
        <f t="shared" si="5"/>
        <v/>
      </c>
      <c r="I56" s="25">
        <f t="shared" si="6"/>
        <v>-297</v>
      </c>
      <c r="J56" s="25">
        <f t="shared" si="7"/>
        <v>0</v>
      </c>
      <c r="K56" s="651">
        <f t="shared" si="8"/>
        <v>0</v>
      </c>
      <c r="L56" s="25">
        <f>Complétude!L56</f>
        <v>0</v>
      </c>
      <c r="M56" s="651">
        <f t="shared" si="9"/>
        <v>0</v>
      </c>
    </row>
    <row r="57" spans="1:13" ht="15" customHeight="1">
      <c r="A57" s="637"/>
      <c r="B57" s="637" t="s">
        <v>498</v>
      </c>
      <c r="C57" s="642">
        <f>Complétude!C57-'Sécurité précaire_Publique'!O56</f>
        <v>0</v>
      </c>
      <c r="D57" s="642">
        <f>Complétude!D57</f>
        <v>0</v>
      </c>
      <c r="E57" s="649" t="str">
        <f t="shared" si="4"/>
        <v/>
      </c>
      <c r="F57" s="641">
        <f>Complétude!F57-'Sécurité précaire_Privee'!O56</f>
        <v>0</v>
      </c>
      <c r="G57" s="641">
        <f>Complétude!G57</f>
        <v>0</v>
      </c>
      <c r="H57" s="649" t="str">
        <f t="shared" si="5"/>
        <v/>
      </c>
      <c r="I57" s="641">
        <f t="shared" si="6"/>
        <v>0</v>
      </c>
      <c r="J57" s="641">
        <f t="shared" si="7"/>
        <v>0</v>
      </c>
      <c r="K57" s="649" t="str">
        <f t="shared" si="8"/>
        <v/>
      </c>
      <c r="L57" s="641">
        <f>Complétude!L57</f>
        <v>0</v>
      </c>
      <c r="M57" s="649" t="str">
        <f t="shared" si="9"/>
        <v/>
      </c>
    </row>
    <row r="58" spans="1:13" ht="15" customHeight="1">
      <c r="A58" s="639"/>
      <c r="B58" s="637" t="s">
        <v>499</v>
      </c>
      <c r="C58" s="641">
        <f>Complétude!C58-'Sécurité précaire_Publique'!O57</f>
        <v>-36</v>
      </c>
      <c r="D58" s="641">
        <f>Complétude!D58</f>
        <v>0</v>
      </c>
      <c r="E58" s="650">
        <f t="shared" si="4"/>
        <v>0</v>
      </c>
      <c r="F58" s="641">
        <f>Complétude!F58-'Sécurité précaire_Privee'!O57</f>
        <v>0</v>
      </c>
      <c r="G58" s="641">
        <f>Complétude!G58</f>
        <v>0</v>
      </c>
      <c r="H58" s="650" t="str">
        <f t="shared" si="5"/>
        <v/>
      </c>
      <c r="I58" s="641">
        <f t="shared" si="6"/>
        <v>-36</v>
      </c>
      <c r="J58" s="641">
        <f t="shared" si="7"/>
        <v>0</v>
      </c>
      <c r="K58" s="650">
        <f t="shared" si="8"/>
        <v>0</v>
      </c>
      <c r="L58" s="641">
        <f>Complétude!L58</f>
        <v>0</v>
      </c>
      <c r="M58" s="650">
        <f t="shared" si="9"/>
        <v>0</v>
      </c>
    </row>
    <row r="59" spans="1:13" ht="15" customHeight="1">
      <c r="A59" s="639"/>
      <c r="B59" s="637" t="s">
        <v>500</v>
      </c>
      <c r="C59" s="641">
        <f>Complétude!C59-'Sécurité précaire_Publique'!O58</f>
        <v>0</v>
      </c>
      <c r="D59" s="641">
        <f>Complétude!D59</f>
        <v>0</v>
      </c>
      <c r="E59" s="650" t="str">
        <f t="shared" si="4"/>
        <v/>
      </c>
      <c r="F59" s="641">
        <f>Complétude!F59-'Sécurité précaire_Privee'!O58</f>
        <v>0</v>
      </c>
      <c r="G59" s="641">
        <f>Complétude!G59</f>
        <v>0</v>
      </c>
      <c r="H59" s="650" t="str">
        <f t="shared" si="5"/>
        <v/>
      </c>
      <c r="I59" s="641">
        <f t="shared" si="6"/>
        <v>0</v>
      </c>
      <c r="J59" s="641">
        <f t="shared" si="7"/>
        <v>0</v>
      </c>
      <c r="K59" s="650" t="str">
        <f t="shared" si="8"/>
        <v/>
      </c>
      <c r="L59" s="641">
        <f>Complétude!L59</f>
        <v>0</v>
      </c>
      <c r="M59" s="650" t="str">
        <f t="shared" si="9"/>
        <v/>
      </c>
    </row>
    <row r="60" spans="1:13" ht="15" customHeight="1">
      <c r="A60" s="639"/>
      <c r="B60" s="637" t="s">
        <v>501</v>
      </c>
      <c r="C60" s="641">
        <f>Complétude!C60-'Sécurité précaire_Publique'!O59</f>
        <v>0</v>
      </c>
      <c r="D60" s="641">
        <f>Complétude!D60</f>
        <v>0</v>
      </c>
      <c r="E60" s="650" t="str">
        <f t="shared" si="4"/>
        <v/>
      </c>
      <c r="F60" s="641">
        <f>Complétude!F60-'Sécurité précaire_Privee'!O59</f>
        <v>0</v>
      </c>
      <c r="G60" s="641">
        <f>Complétude!G60</f>
        <v>0</v>
      </c>
      <c r="H60" s="650" t="str">
        <f t="shared" si="5"/>
        <v/>
      </c>
      <c r="I60" s="641">
        <f t="shared" si="6"/>
        <v>0</v>
      </c>
      <c r="J60" s="641">
        <f t="shared" si="7"/>
        <v>0</v>
      </c>
      <c r="K60" s="650" t="str">
        <f t="shared" si="8"/>
        <v/>
      </c>
      <c r="L60" s="641">
        <f>Complétude!L60</f>
        <v>0</v>
      </c>
      <c r="M60" s="650" t="str">
        <f t="shared" si="9"/>
        <v/>
      </c>
    </row>
    <row r="61" spans="1:13" ht="15" customHeight="1">
      <c r="A61" s="639"/>
      <c r="B61" s="637" t="s">
        <v>502</v>
      </c>
      <c r="C61" s="641">
        <f>Complétude!C61-'Sécurité précaire_Publique'!O60</f>
        <v>-244</v>
      </c>
      <c r="D61" s="641">
        <f>Complétude!D61</f>
        <v>0</v>
      </c>
      <c r="E61" s="650">
        <f t="shared" si="4"/>
        <v>0</v>
      </c>
      <c r="F61" s="641">
        <f>Complétude!F61-'Sécurité précaire_Privee'!O60</f>
        <v>0</v>
      </c>
      <c r="G61" s="641">
        <f>Complétude!G61</f>
        <v>0</v>
      </c>
      <c r="H61" s="650" t="str">
        <f t="shared" si="5"/>
        <v/>
      </c>
      <c r="I61" s="641">
        <f t="shared" si="6"/>
        <v>-244</v>
      </c>
      <c r="J61" s="641">
        <f t="shared" si="7"/>
        <v>0</v>
      </c>
      <c r="K61" s="650">
        <f t="shared" si="8"/>
        <v>0</v>
      </c>
      <c r="L61" s="641">
        <f>Complétude!L61</f>
        <v>0</v>
      </c>
      <c r="M61" s="650">
        <f t="shared" si="9"/>
        <v>0</v>
      </c>
    </row>
    <row r="62" spans="1:13" s="87" customFormat="1" ht="15" customHeight="1">
      <c r="A62" s="639"/>
      <c r="B62" s="637" t="s">
        <v>503</v>
      </c>
      <c r="C62" s="641">
        <f>Complétude!C62-'Sécurité précaire_Publique'!O61</f>
        <v>0</v>
      </c>
      <c r="D62" s="641">
        <f>Complétude!D62</f>
        <v>0</v>
      </c>
      <c r="E62" s="650" t="str">
        <f t="shared" si="4"/>
        <v/>
      </c>
      <c r="F62" s="641">
        <f>Complétude!F62-'Sécurité précaire_Privee'!O61</f>
        <v>0</v>
      </c>
      <c r="G62" s="641">
        <f>Complétude!G62</f>
        <v>0</v>
      </c>
      <c r="H62" s="650" t="str">
        <f t="shared" si="5"/>
        <v/>
      </c>
      <c r="I62" s="641">
        <f t="shared" si="6"/>
        <v>0</v>
      </c>
      <c r="J62" s="641">
        <f t="shared" si="7"/>
        <v>0</v>
      </c>
      <c r="K62" s="650" t="str">
        <f t="shared" si="8"/>
        <v/>
      </c>
      <c r="L62" s="641">
        <f>Complétude!L62</f>
        <v>0</v>
      </c>
      <c r="M62" s="650" t="str">
        <f t="shared" si="9"/>
        <v/>
      </c>
    </row>
    <row r="63" spans="1:13" ht="15" customHeight="1">
      <c r="A63" s="639"/>
      <c r="B63" s="637" t="s">
        <v>504</v>
      </c>
      <c r="C63" s="641">
        <f>Complétude!C63-'Sécurité précaire_Publique'!O62</f>
        <v>-17</v>
      </c>
      <c r="D63" s="641">
        <f>Complétude!D63</f>
        <v>0</v>
      </c>
      <c r="E63" s="650">
        <f t="shared" si="4"/>
        <v>0</v>
      </c>
      <c r="F63" s="641">
        <f>Complétude!F63-'Sécurité précaire_Privee'!O62</f>
        <v>0</v>
      </c>
      <c r="G63" s="641">
        <f>Complétude!G63</f>
        <v>0</v>
      </c>
      <c r="H63" s="650" t="str">
        <f t="shared" si="5"/>
        <v/>
      </c>
      <c r="I63" s="641">
        <f t="shared" si="6"/>
        <v>-17</v>
      </c>
      <c r="J63" s="641">
        <f t="shared" si="7"/>
        <v>0</v>
      </c>
      <c r="K63" s="650">
        <f t="shared" si="8"/>
        <v>0</v>
      </c>
      <c r="L63" s="641">
        <f>Complétude!L63</f>
        <v>0</v>
      </c>
      <c r="M63" s="650">
        <f t="shared" si="9"/>
        <v>0</v>
      </c>
    </row>
    <row r="64" spans="1:13" ht="15" customHeight="1">
      <c r="A64" s="639"/>
      <c r="B64" s="637" t="s">
        <v>505</v>
      </c>
      <c r="C64" s="641">
        <f>Complétude!C64-'Sécurité précaire_Publique'!O63</f>
        <v>0</v>
      </c>
      <c r="D64" s="641">
        <f>Complétude!D64</f>
        <v>0</v>
      </c>
      <c r="E64" s="650" t="str">
        <f t="shared" si="4"/>
        <v/>
      </c>
      <c r="F64" s="641">
        <f>Complétude!F64-'Sécurité précaire_Privee'!O63</f>
        <v>0</v>
      </c>
      <c r="G64" s="641">
        <f>Complétude!G64</f>
        <v>0</v>
      </c>
      <c r="H64" s="650" t="str">
        <f t="shared" si="5"/>
        <v/>
      </c>
      <c r="I64" s="641">
        <f t="shared" si="6"/>
        <v>0</v>
      </c>
      <c r="J64" s="641">
        <f t="shared" si="7"/>
        <v>0</v>
      </c>
      <c r="K64" s="650" t="str">
        <f t="shared" si="8"/>
        <v/>
      </c>
      <c r="L64" s="641">
        <f>Complétude!L64</f>
        <v>0</v>
      </c>
      <c r="M64" s="650" t="str">
        <f t="shared" si="9"/>
        <v/>
      </c>
    </row>
    <row r="65" spans="1:13" ht="15" customHeight="1">
      <c r="A65" s="2" t="s">
        <v>506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37"/>
      <c r="B66" s="637" t="s">
        <v>507</v>
      </c>
      <c r="C66" s="641">
        <f>Complétude!C66-'Sécurité précaire_Publique'!O65</f>
        <v>0</v>
      </c>
      <c r="D66" s="641">
        <f>Complétude!D66</f>
        <v>0</v>
      </c>
      <c r="E66" s="650" t="str">
        <f t="shared" si="4"/>
        <v/>
      </c>
      <c r="F66" s="641">
        <f>Complétude!F66-'Sécurité précaire_Privee'!O65</f>
        <v>0</v>
      </c>
      <c r="G66" s="641">
        <f>Complétude!G66</f>
        <v>0</v>
      </c>
      <c r="H66" s="650" t="str">
        <f t="shared" si="5"/>
        <v/>
      </c>
      <c r="I66" s="641">
        <f t="shared" si="6"/>
        <v>0</v>
      </c>
      <c r="J66" s="641">
        <f t="shared" si="7"/>
        <v>0</v>
      </c>
      <c r="K66" s="650" t="str">
        <f t="shared" si="8"/>
        <v/>
      </c>
      <c r="L66" s="641">
        <f>Complétude!L66</f>
        <v>0</v>
      </c>
      <c r="M66" s="650" t="str">
        <f t="shared" si="9"/>
        <v/>
      </c>
    </row>
    <row r="67" spans="1:13" ht="15" customHeight="1">
      <c r="A67" s="639"/>
      <c r="B67" s="637" t="s">
        <v>508</v>
      </c>
      <c r="C67" s="641">
        <f>Complétude!C67-'Sécurité précaire_Publique'!O66</f>
        <v>0</v>
      </c>
      <c r="D67" s="641">
        <f>Complétude!D67</f>
        <v>0</v>
      </c>
      <c r="E67" s="650" t="str">
        <f t="shared" si="4"/>
        <v/>
      </c>
      <c r="F67" s="641">
        <f>Complétude!F67-'Sécurité précaire_Privee'!O66</f>
        <v>0</v>
      </c>
      <c r="G67" s="641">
        <f>Complétude!G67</f>
        <v>0</v>
      </c>
      <c r="H67" s="650" t="str">
        <f t="shared" si="5"/>
        <v/>
      </c>
      <c r="I67" s="641">
        <f t="shared" si="6"/>
        <v>0</v>
      </c>
      <c r="J67" s="641">
        <f t="shared" si="7"/>
        <v>0</v>
      </c>
      <c r="K67" s="650" t="str">
        <f t="shared" si="8"/>
        <v/>
      </c>
      <c r="L67" s="641">
        <f>Complétude!L67</f>
        <v>0</v>
      </c>
      <c r="M67" s="650" t="str">
        <f t="shared" si="9"/>
        <v/>
      </c>
    </row>
    <row r="68" spans="1:13" ht="15" customHeight="1">
      <c r="A68" s="639"/>
      <c r="B68" s="637" t="s">
        <v>509</v>
      </c>
      <c r="C68" s="641">
        <f>Complétude!C68-'Sécurité précaire_Publique'!O67</f>
        <v>0</v>
      </c>
      <c r="D68" s="641">
        <f>Complétude!D68</f>
        <v>0</v>
      </c>
      <c r="E68" s="650" t="str">
        <f t="shared" si="4"/>
        <v/>
      </c>
      <c r="F68" s="641">
        <f>Complétude!F68-'Sécurité précaire_Privee'!O67</f>
        <v>0</v>
      </c>
      <c r="G68" s="641">
        <f>Complétude!G68</f>
        <v>0</v>
      </c>
      <c r="H68" s="650" t="str">
        <f t="shared" si="5"/>
        <v/>
      </c>
      <c r="I68" s="641">
        <f t="shared" si="6"/>
        <v>0</v>
      </c>
      <c r="J68" s="641">
        <f t="shared" si="7"/>
        <v>0</v>
      </c>
      <c r="K68" s="650" t="str">
        <f t="shared" si="8"/>
        <v/>
      </c>
      <c r="L68" s="641">
        <f>Complétude!L68</f>
        <v>0</v>
      </c>
      <c r="M68" s="650" t="str">
        <f t="shared" si="9"/>
        <v/>
      </c>
    </row>
    <row r="69" spans="1:13" ht="15" customHeight="1">
      <c r="A69" s="639"/>
      <c r="B69" s="637" t="s">
        <v>510</v>
      </c>
      <c r="C69" s="641">
        <f>Complétude!C69-'Sécurité précaire_Publique'!O68</f>
        <v>0</v>
      </c>
      <c r="D69" s="641">
        <f>Complétude!D69</f>
        <v>0</v>
      </c>
      <c r="E69" s="650" t="str">
        <f t="shared" ref="E69:E112" si="10">IFERROR(D69/C69*100,"")</f>
        <v/>
      </c>
      <c r="F69" s="641">
        <f>Complétude!F69-'Sécurité précaire_Privee'!O68</f>
        <v>0</v>
      </c>
      <c r="G69" s="641">
        <f>Complétude!G69</f>
        <v>0</v>
      </c>
      <c r="H69" s="650" t="str">
        <f t="shared" ref="H69:H112" si="11">IFERROR(G69/F69*100,"")</f>
        <v/>
      </c>
      <c r="I69" s="641">
        <f t="shared" ref="I69:I112" si="12">C69+F69</f>
        <v>0</v>
      </c>
      <c r="J69" s="641">
        <f t="shared" ref="J69:J112" si="13">D69+G69</f>
        <v>0</v>
      </c>
      <c r="K69" s="650" t="str">
        <f t="shared" ref="K69:K112" si="14">IFERROR(J69/I69*100,"")</f>
        <v/>
      </c>
      <c r="L69" s="641">
        <f>Complétude!L69</f>
        <v>0</v>
      </c>
      <c r="M69" s="650" t="str">
        <f t="shared" ref="M69:M112" si="15">IFERROR(L69/I69*100,"")</f>
        <v/>
      </c>
    </row>
    <row r="70" spans="1:13" s="87" customFormat="1" ht="15" customHeight="1">
      <c r="A70" s="639"/>
      <c r="B70" s="637" t="s">
        <v>511</v>
      </c>
      <c r="C70" s="641">
        <f>Complétude!C70-'Sécurité précaire_Publique'!O69</f>
        <v>0</v>
      </c>
      <c r="D70" s="641">
        <f>Complétude!D70</f>
        <v>0</v>
      </c>
      <c r="E70" s="650" t="str">
        <f t="shared" si="10"/>
        <v/>
      </c>
      <c r="F70" s="641">
        <f>Complétude!F70-'Sécurité précaire_Privee'!O69</f>
        <v>0</v>
      </c>
      <c r="G70" s="641">
        <f>Complétude!G70</f>
        <v>0</v>
      </c>
      <c r="H70" s="650" t="str">
        <f t="shared" si="11"/>
        <v/>
      </c>
      <c r="I70" s="641">
        <f t="shared" si="12"/>
        <v>0</v>
      </c>
      <c r="J70" s="641">
        <f t="shared" si="13"/>
        <v>0</v>
      </c>
      <c r="K70" s="650" t="str">
        <f t="shared" si="14"/>
        <v/>
      </c>
      <c r="L70" s="641">
        <f>Complétude!L70</f>
        <v>0</v>
      </c>
      <c r="M70" s="650" t="str">
        <f t="shared" si="15"/>
        <v/>
      </c>
    </row>
    <row r="71" spans="1:13" ht="15" customHeight="1">
      <c r="A71" s="639"/>
      <c r="B71" s="637" t="s">
        <v>512</v>
      </c>
      <c r="C71" s="641">
        <f>Complétude!C71-'Sécurité précaire_Publique'!O70</f>
        <v>0</v>
      </c>
      <c r="D71" s="641">
        <f>Complétude!D71</f>
        <v>0</v>
      </c>
      <c r="E71" s="650" t="str">
        <f t="shared" si="10"/>
        <v/>
      </c>
      <c r="F71" s="641">
        <f>Complétude!F71-'Sécurité précaire_Privee'!O70</f>
        <v>0</v>
      </c>
      <c r="G71" s="641">
        <f>Complétude!G71</f>
        <v>0</v>
      </c>
      <c r="H71" s="650" t="str">
        <f t="shared" si="11"/>
        <v/>
      </c>
      <c r="I71" s="641">
        <f t="shared" si="12"/>
        <v>0</v>
      </c>
      <c r="J71" s="641">
        <f t="shared" si="13"/>
        <v>0</v>
      </c>
      <c r="K71" s="650" t="str">
        <f t="shared" si="14"/>
        <v/>
      </c>
      <c r="L71" s="641">
        <f>Complétude!L71</f>
        <v>0</v>
      </c>
      <c r="M71" s="650" t="str">
        <f t="shared" si="15"/>
        <v/>
      </c>
    </row>
    <row r="72" spans="1:13" ht="15" customHeight="1">
      <c r="A72" s="639"/>
      <c r="B72" s="637" t="s">
        <v>513</v>
      </c>
      <c r="C72" s="641">
        <f>Complétude!C72-'Sécurité précaire_Publique'!O71</f>
        <v>0</v>
      </c>
      <c r="D72" s="641">
        <f>Complétude!D72</f>
        <v>0</v>
      </c>
      <c r="E72" s="650" t="str">
        <f t="shared" si="10"/>
        <v/>
      </c>
      <c r="F72" s="641">
        <f>Complétude!F72-'Sécurité précaire_Privee'!O71</f>
        <v>0</v>
      </c>
      <c r="G72" s="641">
        <f>Complétude!G72</f>
        <v>0</v>
      </c>
      <c r="H72" s="650" t="str">
        <f t="shared" si="11"/>
        <v/>
      </c>
      <c r="I72" s="641">
        <f t="shared" si="12"/>
        <v>0</v>
      </c>
      <c r="J72" s="641">
        <f t="shared" si="13"/>
        <v>0</v>
      </c>
      <c r="K72" s="650" t="str">
        <f t="shared" si="14"/>
        <v/>
      </c>
      <c r="L72" s="641">
        <f>Complétude!L72</f>
        <v>0</v>
      </c>
      <c r="M72" s="650" t="str">
        <f t="shared" si="15"/>
        <v/>
      </c>
    </row>
    <row r="73" spans="1:13" ht="15" customHeight="1">
      <c r="A73" s="639"/>
      <c r="B73" s="637" t="s">
        <v>514</v>
      </c>
      <c r="C73" s="641">
        <f>Complétude!C73-'Sécurité précaire_Publique'!O72</f>
        <v>0</v>
      </c>
      <c r="D73" s="641">
        <f>Complétude!D73</f>
        <v>0</v>
      </c>
      <c r="E73" s="650" t="str">
        <f t="shared" si="10"/>
        <v/>
      </c>
      <c r="F73" s="641">
        <f>Complétude!F73-'Sécurité précaire_Privee'!O72</f>
        <v>0</v>
      </c>
      <c r="G73" s="641">
        <f>Complétude!G73</f>
        <v>0</v>
      </c>
      <c r="H73" s="650" t="str">
        <f t="shared" si="11"/>
        <v/>
      </c>
      <c r="I73" s="641">
        <f t="shared" si="12"/>
        <v>0</v>
      </c>
      <c r="J73" s="641">
        <f t="shared" si="13"/>
        <v>0</v>
      </c>
      <c r="K73" s="650" t="str">
        <f t="shared" si="14"/>
        <v/>
      </c>
      <c r="L73" s="641">
        <f>Complétude!L73</f>
        <v>0</v>
      </c>
      <c r="M73" s="650" t="str">
        <f t="shared" si="15"/>
        <v/>
      </c>
    </row>
    <row r="74" spans="1:13" ht="15" customHeight="1">
      <c r="A74" s="2" t="s">
        <v>515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37"/>
      <c r="B75" s="637" t="s">
        <v>516</v>
      </c>
      <c r="C75" s="641">
        <f>Complétude!C75-'Sécurité précaire_Publique'!O74</f>
        <v>0</v>
      </c>
      <c r="D75" s="641">
        <f>Complétude!D75</f>
        <v>0</v>
      </c>
      <c r="E75" s="650" t="str">
        <f t="shared" si="10"/>
        <v/>
      </c>
      <c r="F75" s="641">
        <f>Complétude!F75-'Sécurité précaire_Privee'!O74</f>
        <v>0</v>
      </c>
      <c r="G75" s="641">
        <f>Complétude!G75</f>
        <v>0</v>
      </c>
      <c r="H75" s="650" t="str">
        <f t="shared" si="11"/>
        <v/>
      </c>
      <c r="I75" s="641">
        <f t="shared" si="12"/>
        <v>0</v>
      </c>
      <c r="J75" s="641">
        <f t="shared" si="13"/>
        <v>0</v>
      </c>
      <c r="K75" s="650" t="str">
        <f t="shared" si="14"/>
        <v/>
      </c>
      <c r="L75" s="641">
        <f>Complétude!L75</f>
        <v>0</v>
      </c>
      <c r="M75" s="650" t="str">
        <f t="shared" si="15"/>
        <v/>
      </c>
    </row>
    <row r="76" spans="1:13" ht="15" customHeight="1">
      <c r="A76" s="639"/>
      <c r="B76" s="637" t="s">
        <v>517</v>
      </c>
      <c r="C76" s="641">
        <f>Complétude!C76-'Sécurité précaire_Publique'!O75</f>
        <v>0</v>
      </c>
      <c r="D76" s="641">
        <f>Complétude!D76</f>
        <v>0</v>
      </c>
      <c r="E76" s="650" t="str">
        <f t="shared" si="10"/>
        <v/>
      </c>
      <c r="F76" s="641">
        <f>Complétude!F76-'Sécurité précaire_Privee'!O75</f>
        <v>0</v>
      </c>
      <c r="G76" s="641">
        <f>Complétude!G76</f>
        <v>0</v>
      </c>
      <c r="H76" s="650" t="str">
        <f t="shared" si="11"/>
        <v/>
      </c>
      <c r="I76" s="641">
        <f t="shared" si="12"/>
        <v>0</v>
      </c>
      <c r="J76" s="641">
        <f t="shared" si="13"/>
        <v>0</v>
      </c>
      <c r="K76" s="650" t="str">
        <f t="shared" si="14"/>
        <v/>
      </c>
      <c r="L76" s="641">
        <f>Complétude!L76</f>
        <v>0</v>
      </c>
      <c r="M76" s="650" t="str">
        <f t="shared" si="15"/>
        <v/>
      </c>
    </row>
    <row r="77" spans="1:13" ht="15" customHeight="1">
      <c r="A77" s="639"/>
      <c r="B77" s="637" t="s">
        <v>518</v>
      </c>
      <c r="C77" s="641">
        <f>Complétude!C77-'Sécurité précaire_Publique'!O76</f>
        <v>0</v>
      </c>
      <c r="D77" s="641">
        <f>Complétude!D77</f>
        <v>0</v>
      </c>
      <c r="E77" s="650" t="str">
        <f t="shared" si="10"/>
        <v/>
      </c>
      <c r="F77" s="641">
        <f>Complétude!F77-'Sécurité précaire_Privee'!O76</f>
        <v>0</v>
      </c>
      <c r="G77" s="641">
        <f>Complétude!G77</f>
        <v>0</v>
      </c>
      <c r="H77" s="650" t="str">
        <f t="shared" si="11"/>
        <v/>
      </c>
      <c r="I77" s="641">
        <f t="shared" si="12"/>
        <v>0</v>
      </c>
      <c r="J77" s="641">
        <f t="shared" si="13"/>
        <v>0</v>
      </c>
      <c r="K77" s="650" t="str">
        <f t="shared" si="14"/>
        <v/>
      </c>
      <c r="L77" s="641">
        <f>Complétude!L77</f>
        <v>0</v>
      </c>
      <c r="M77" s="650" t="str">
        <f t="shared" si="15"/>
        <v/>
      </c>
    </row>
    <row r="78" spans="1:13" ht="15" customHeight="1">
      <c r="A78" s="639"/>
      <c r="B78" s="637" t="s">
        <v>519</v>
      </c>
      <c r="C78" s="641">
        <f>Complétude!C78-'Sécurité précaire_Publique'!O77</f>
        <v>0</v>
      </c>
      <c r="D78" s="641">
        <f>Complétude!D78</f>
        <v>0</v>
      </c>
      <c r="E78" s="650" t="str">
        <f t="shared" si="10"/>
        <v/>
      </c>
      <c r="F78" s="641">
        <f>Complétude!F78-'Sécurité précaire_Privee'!O77</f>
        <v>0</v>
      </c>
      <c r="G78" s="641">
        <f>Complétude!G78</f>
        <v>0</v>
      </c>
      <c r="H78" s="650" t="str">
        <f t="shared" si="11"/>
        <v/>
      </c>
      <c r="I78" s="641">
        <f t="shared" si="12"/>
        <v>0</v>
      </c>
      <c r="J78" s="641">
        <f t="shared" si="13"/>
        <v>0</v>
      </c>
      <c r="K78" s="650" t="str">
        <f t="shared" si="14"/>
        <v/>
      </c>
      <c r="L78" s="641">
        <f>Complétude!L78</f>
        <v>0</v>
      </c>
      <c r="M78" s="650" t="str">
        <f t="shared" si="15"/>
        <v/>
      </c>
    </row>
    <row r="79" spans="1:13" ht="15" customHeight="1">
      <c r="A79" s="639"/>
      <c r="B79" s="637" t="s">
        <v>520</v>
      </c>
      <c r="C79" s="641">
        <f>Complétude!C79-'Sécurité précaire_Publique'!O78</f>
        <v>0</v>
      </c>
      <c r="D79" s="641">
        <f>Complétude!D79</f>
        <v>0</v>
      </c>
      <c r="E79" s="650" t="str">
        <f t="shared" si="10"/>
        <v/>
      </c>
      <c r="F79" s="641">
        <f>Complétude!F79-'Sécurité précaire_Privee'!O78</f>
        <v>0</v>
      </c>
      <c r="G79" s="641">
        <f>Complétude!G79</f>
        <v>0</v>
      </c>
      <c r="H79" s="650" t="str">
        <f t="shared" si="11"/>
        <v/>
      </c>
      <c r="I79" s="641">
        <f t="shared" si="12"/>
        <v>0</v>
      </c>
      <c r="J79" s="641">
        <f t="shared" si="13"/>
        <v>0</v>
      </c>
      <c r="K79" s="650" t="str">
        <f t="shared" si="14"/>
        <v/>
      </c>
      <c r="L79" s="641">
        <f>Complétude!L79</f>
        <v>0</v>
      </c>
      <c r="M79" s="650" t="str">
        <f t="shared" si="15"/>
        <v/>
      </c>
    </row>
    <row r="80" spans="1:13" s="87" customFormat="1" ht="15" customHeight="1">
      <c r="A80" s="2" t="s">
        <v>521</v>
      </c>
      <c r="B80" s="2"/>
      <c r="C80" s="49">
        <f>Complétude!C80-'Sécurité précaire_Publique'!O79</f>
        <v>0</v>
      </c>
      <c r="D80" s="49">
        <f>Complétude!D80</f>
        <v>0</v>
      </c>
      <c r="E80" s="65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51" t="str">
        <f t="shared" si="11"/>
        <v/>
      </c>
      <c r="I80" s="25">
        <f t="shared" si="12"/>
        <v>0</v>
      </c>
      <c r="J80" s="25">
        <f t="shared" si="13"/>
        <v>0</v>
      </c>
      <c r="K80" s="651" t="str">
        <f t="shared" si="14"/>
        <v/>
      </c>
      <c r="L80" s="25">
        <f>Complétude!L80</f>
        <v>0</v>
      </c>
      <c r="M80" s="651" t="str">
        <f t="shared" si="15"/>
        <v/>
      </c>
    </row>
    <row r="81" spans="1:13" ht="15" customHeight="1">
      <c r="A81" s="637"/>
      <c r="B81" s="637" t="s">
        <v>522</v>
      </c>
      <c r="C81" s="642">
        <f>Complétude!C81-'Sécurité précaire_Publique'!O80</f>
        <v>0</v>
      </c>
      <c r="D81" s="642">
        <f>Complétude!D81</f>
        <v>0</v>
      </c>
      <c r="E81" s="649" t="str">
        <f t="shared" si="10"/>
        <v/>
      </c>
      <c r="F81" s="642">
        <f>Complétude!F81-'Sécurité précaire_Privee'!O80</f>
        <v>0</v>
      </c>
      <c r="G81" s="642">
        <f>Complétude!G81</f>
        <v>0</v>
      </c>
      <c r="H81" s="649" t="str">
        <f t="shared" si="11"/>
        <v/>
      </c>
      <c r="I81" s="642">
        <f t="shared" si="12"/>
        <v>0</v>
      </c>
      <c r="J81" s="642">
        <f t="shared" si="13"/>
        <v>0</v>
      </c>
      <c r="K81" s="649" t="str">
        <f t="shared" si="14"/>
        <v/>
      </c>
      <c r="L81" s="642">
        <f>Complétude!L81</f>
        <v>0</v>
      </c>
      <c r="M81" s="649" t="str">
        <f t="shared" si="15"/>
        <v/>
      </c>
    </row>
    <row r="82" spans="1:13" ht="15" customHeight="1">
      <c r="A82" s="639"/>
      <c r="B82" s="637" t="s">
        <v>523</v>
      </c>
      <c r="C82" s="641">
        <f>Complétude!C82-'Sécurité précaire_Publique'!O81</f>
        <v>0</v>
      </c>
      <c r="D82" s="641">
        <f>Complétude!D82</f>
        <v>0</v>
      </c>
      <c r="E82" s="650" t="str">
        <f t="shared" si="10"/>
        <v/>
      </c>
      <c r="F82" s="641">
        <f>Complétude!F82-'Sécurité précaire_Privee'!O81</f>
        <v>0</v>
      </c>
      <c r="G82" s="641">
        <f>Complétude!G82</f>
        <v>0</v>
      </c>
      <c r="H82" s="650" t="str">
        <f t="shared" si="11"/>
        <v/>
      </c>
      <c r="I82" s="641">
        <f t="shared" si="12"/>
        <v>0</v>
      </c>
      <c r="J82" s="641">
        <f t="shared" si="13"/>
        <v>0</v>
      </c>
      <c r="K82" s="650" t="str">
        <f t="shared" si="14"/>
        <v/>
      </c>
      <c r="L82" s="641">
        <f>Complétude!L82</f>
        <v>0</v>
      </c>
      <c r="M82" s="650" t="str">
        <f t="shared" si="15"/>
        <v/>
      </c>
    </row>
    <row r="83" spans="1:13" ht="15" customHeight="1">
      <c r="A83" s="639"/>
      <c r="B83" s="637" t="s">
        <v>524</v>
      </c>
      <c r="C83" s="641">
        <f>Complétude!C83-'Sécurité précaire_Publique'!O82</f>
        <v>0</v>
      </c>
      <c r="D83" s="641">
        <f>Complétude!D83</f>
        <v>0</v>
      </c>
      <c r="E83" s="650" t="str">
        <f t="shared" si="10"/>
        <v/>
      </c>
      <c r="F83" s="641">
        <f>Complétude!F83-'Sécurité précaire_Privee'!O82</f>
        <v>0</v>
      </c>
      <c r="G83" s="641">
        <f>Complétude!G83</f>
        <v>0</v>
      </c>
      <c r="H83" s="650" t="str">
        <f t="shared" si="11"/>
        <v/>
      </c>
      <c r="I83" s="641">
        <f t="shared" si="12"/>
        <v>0</v>
      </c>
      <c r="J83" s="641">
        <f t="shared" si="13"/>
        <v>0</v>
      </c>
      <c r="K83" s="650" t="str">
        <f t="shared" si="14"/>
        <v/>
      </c>
      <c r="L83" s="641">
        <f>Complétude!L83</f>
        <v>0</v>
      </c>
      <c r="M83" s="650" t="str">
        <f t="shared" si="15"/>
        <v/>
      </c>
    </row>
    <row r="84" spans="1:13" ht="15" customHeight="1">
      <c r="A84" s="639"/>
      <c r="B84" s="637" t="s">
        <v>525</v>
      </c>
      <c r="C84" s="641">
        <f>Complétude!C84-'Sécurité précaire_Publique'!O83</f>
        <v>0</v>
      </c>
      <c r="D84" s="641">
        <f>Complétude!D84</f>
        <v>0</v>
      </c>
      <c r="E84" s="650" t="str">
        <f t="shared" si="10"/>
        <v/>
      </c>
      <c r="F84" s="641">
        <f>Complétude!F84-'Sécurité précaire_Privee'!O83</f>
        <v>0</v>
      </c>
      <c r="G84" s="641">
        <f>Complétude!G84</f>
        <v>0</v>
      </c>
      <c r="H84" s="650" t="str">
        <f t="shared" si="11"/>
        <v/>
      </c>
      <c r="I84" s="641">
        <f t="shared" si="12"/>
        <v>0</v>
      </c>
      <c r="J84" s="641">
        <f t="shared" si="13"/>
        <v>0</v>
      </c>
      <c r="K84" s="650" t="str">
        <f t="shared" si="14"/>
        <v/>
      </c>
      <c r="L84" s="641">
        <f>Complétude!L84</f>
        <v>0</v>
      </c>
      <c r="M84" s="650" t="str">
        <f t="shared" si="15"/>
        <v/>
      </c>
    </row>
    <row r="85" spans="1:13" ht="15" customHeight="1">
      <c r="A85" s="2" t="s">
        <v>526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39"/>
      <c r="B86" s="637" t="s">
        <v>527</v>
      </c>
      <c r="C86" s="641">
        <f>Complétude!C86-'Sécurité précaire_Publique'!O85</f>
        <v>-102</v>
      </c>
      <c r="D86" s="641">
        <f>Complétude!D86</f>
        <v>0</v>
      </c>
      <c r="E86" s="650">
        <f t="shared" si="10"/>
        <v>0</v>
      </c>
      <c r="F86" s="641">
        <f>Complétude!F86-'Sécurité précaire_Privee'!O85</f>
        <v>-9</v>
      </c>
      <c r="G86" s="641">
        <f>Complétude!G86</f>
        <v>0</v>
      </c>
      <c r="H86" s="650">
        <f t="shared" si="11"/>
        <v>0</v>
      </c>
      <c r="I86" s="641">
        <f t="shared" si="12"/>
        <v>-111</v>
      </c>
      <c r="J86" s="641">
        <f t="shared" si="13"/>
        <v>0</v>
      </c>
      <c r="K86" s="650">
        <f t="shared" si="14"/>
        <v>0</v>
      </c>
      <c r="L86" s="641">
        <f>Complétude!L86</f>
        <v>0</v>
      </c>
      <c r="M86" s="650">
        <f t="shared" si="15"/>
        <v>0</v>
      </c>
    </row>
    <row r="87" spans="1:13" ht="15" customHeight="1">
      <c r="A87" s="639"/>
      <c r="B87" s="637" t="s">
        <v>528</v>
      </c>
      <c r="C87" s="641">
        <f>Complétude!C87-'Sécurité précaire_Publique'!O86</f>
        <v>-83</v>
      </c>
      <c r="D87" s="641">
        <f>Complétude!D87</f>
        <v>0</v>
      </c>
      <c r="E87" s="650">
        <f t="shared" si="10"/>
        <v>0</v>
      </c>
      <c r="F87" s="641">
        <f>Complétude!F87-'Sécurité précaire_Privee'!O86</f>
        <v>0</v>
      </c>
      <c r="G87" s="641">
        <f>Complétude!G87</f>
        <v>0</v>
      </c>
      <c r="H87" s="650" t="str">
        <f t="shared" si="11"/>
        <v/>
      </c>
      <c r="I87" s="641">
        <f t="shared" si="12"/>
        <v>-83</v>
      </c>
      <c r="J87" s="641">
        <f t="shared" si="13"/>
        <v>0</v>
      </c>
      <c r="K87" s="650">
        <f t="shared" si="14"/>
        <v>0</v>
      </c>
      <c r="L87" s="641">
        <f>Complétude!L87</f>
        <v>0</v>
      </c>
      <c r="M87" s="650">
        <f t="shared" si="15"/>
        <v>0</v>
      </c>
    </row>
    <row r="88" spans="1:13" s="87" customFormat="1" ht="15" customHeight="1">
      <c r="A88" s="639"/>
      <c r="B88" s="637" t="s">
        <v>529</v>
      </c>
      <c r="C88" s="641">
        <f>Complétude!C88-'Sécurité précaire_Publique'!O87</f>
        <v>-146</v>
      </c>
      <c r="D88" s="641">
        <f>Complétude!D88</f>
        <v>0</v>
      </c>
      <c r="E88" s="650">
        <f t="shared" si="10"/>
        <v>0</v>
      </c>
      <c r="F88" s="641">
        <f>Complétude!F88-'Sécurité précaire_Privee'!O87</f>
        <v>0</v>
      </c>
      <c r="G88" s="641">
        <f>Complétude!G88</f>
        <v>0</v>
      </c>
      <c r="H88" s="650" t="str">
        <f t="shared" si="11"/>
        <v/>
      </c>
      <c r="I88" s="641">
        <f t="shared" si="12"/>
        <v>-146</v>
      </c>
      <c r="J88" s="641">
        <f t="shared" si="13"/>
        <v>0</v>
      </c>
      <c r="K88" s="650">
        <f t="shared" si="14"/>
        <v>0</v>
      </c>
      <c r="L88" s="641">
        <f>Complétude!L88</f>
        <v>0</v>
      </c>
      <c r="M88" s="650">
        <f t="shared" si="15"/>
        <v>0</v>
      </c>
    </row>
    <row r="89" spans="1:13" ht="15" customHeight="1">
      <c r="A89" s="2" t="s">
        <v>530</v>
      </c>
      <c r="B89" s="2"/>
      <c r="C89" s="49">
        <f>Complétude!C89-'Sécurité précaire_Publique'!O88</f>
        <v>-432</v>
      </c>
      <c r="D89" s="49">
        <f>Complétude!D89</f>
        <v>0</v>
      </c>
      <c r="E89" s="65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51">
        <f t="shared" si="11"/>
        <v>0</v>
      </c>
      <c r="I89" s="49">
        <f t="shared" si="12"/>
        <v>-480</v>
      </c>
      <c r="J89" s="49">
        <f t="shared" si="13"/>
        <v>0</v>
      </c>
      <c r="K89" s="651">
        <f t="shared" si="14"/>
        <v>0</v>
      </c>
      <c r="L89" s="49">
        <f>Complétude!L89</f>
        <v>0</v>
      </c>
      <c r="M89" s="651">
        <f t="shared" si="15"/>
        <v>0</v>
      </c>
    </row>
    <row r="90" spans="1:13" ht="15" customHeight="1">
      <c r="A90" s="639"/>
      <c r="B90" s="637" t="s">
        <v>531</v>
      </c>
      <c r="C90" s="641">
        <f>Complétude!C90-'Sécurité précaire_Publique'!O89</f>
        <v>-432</v>
      </c>
      <c r="D90" s="641">
        <f>Complétude!D90</f>
        <v>0</v>
      </c>
      <c r="E90" s="650">
        <f t="shared" si="10"/>
        <v>0</v>
      </c>
      <c r="F90" s="641">
        <f>Complétude!F90-'Sécurité précaire_Privee'!O89</f>
        <v>-48</v>
      </c>
      <c r="G90" s="641">
        <f>Complétude!G90</f>
        <v>0</v>
      </c>
      <c r="H90" s="650">
        <f t="shared" si="11"/>
        <v>0</v>
      </c>
      <c r="I90" s="641">
        <f t="shared" si="12"/>
        <v>-480</v>
      </c>
      <c r="J90" s="641">
        <f t="shared" si="13"/>
        <v>0</v>
      </c>
      <c r="K90" s="650">
        <f t="shared" si="14"/>
        <v>0</v>
      </c>
      <c r="L90" s="641">
        <f>Complétude!L90</f>
        <v>0</v>
      </c>
      <c r="M90" s="650">
        <f t="shared" si="15"/>
        <v>0</v>
      </c>
    </row>
    <row r="91" spans="1:13" ht="15" customHeight="1">
      <c r="A91" s="2" t="s">
        <v>532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39"/>
      <c r="B92" s="637" t="s">
        <v>533</v>
      </c>
      <c r="C92" s="641">
        <f>Complétude!C92-'Sécurité précaire_Publique'!O91</f>
        <v>-233</v>
      </c>
      <c r="D92" s="641">
        <f>Complétude!D92</f>
        <v>0</v>
      </c>
      <c r="E92" s="650">
        <f t="shared" si="10"/>
        <v>0</v>
      </c>
      <c r="F92" s="641">
        <f>Complétude!F92-'Sécurité précaire_Privee'!O91</f>
        <v>0</v>
      </c>
      <c r="G92" s="641">
        <f>Complétude!G92</f>
        <v>0</v>
      </c>
      <c r="H92" s="650" t="str">
        <f t="shared" si="11"/>
        <v/>
      </c>
      <c r="I92" s="641">
        <f t="shared" si="12"/>
        <v>-233</v>
      </c>
      <c r="J92" s="641">
        <f t="shared" si="13"/>
        <v>0</v>
      </c>
      <c r="K92" s="650">
        <f t="shared" si="14"/>
        <v>0</v>
      </c>
      <c r="L92" s="641">
        <f>Complétude!L92</f>
        <v>0</v>
      </c>
      <c r="M92" s="650">
        <f t="shared" si="15"/>
        <v>0</v>
      </c>
    </row>
    <row r="93" spans="1:13" s="87" customFormat="1" ht="15" customHeight="1">
      <c r="A93" s="639"/>
      <c r="B93" s="637" t="s">
        <v>534</v>
      </c>
      <c r="C93" s="641">
        <f>Complétude!C93-'Sécurité précaire_Publique'!O92</f>
        <v>-135</v>
      </c>
      <c r="D93" s="641">
        <f>Complétude!D93</f>
        <v>0</v>
      </c>
      <c r="E93" s="650">
        <f t="shared" si="10"/>
        <v>0</v>
      </c>
      <c r="F93" s="641">
        <f>Complétude!F93-'Sécurité précaire_Privee'!O92</f>
        <v>0</v>
      </c>
      <c r="G93" s="641">
        <f>Complétude!G93</f>
        <v>0</v>
      </c>
      <c r="H93" s="650" t="str">
        <f t="shared" si="11"/>
        <v/>
      </c>
      <c r="I93" s="641">
        <f t="shared" si="12"/>
        <v>-135</v>
      </c>
      <c r="J93" s="641">
        <f t="shared" si="13"/>
        <v>0</v>
      </c>
      <c r="K93" s="650">
        <f t="shared" si="14"/>
        <v>0</v>
      </c>
      <c r="L93" s="641">
        <f>Complétude!L93</f>
        <v>0</v>
      </c>
      <c r="M93" s="650">
        <f t="shared" si="15"/>
        <v>0</v>
      </c>
    </row>
    <row r="94" spans="1:13" ht="15" customHeight="1">
      <c r="A94" s="639"/>
      <c r="B94" s="637" t="s">
        <v>535</v>
      </c>
      <c r="C94" s="641">
        <f>Complétude!C94-'Sécurité précaire_Publique'!O93</f>
        <v>-331</v>
      </c>
      <c r="D94" s="641">
        <f>Complétude!D94</f>
        <v>0</v>
      </c>
      <c r="E94" s="650">
        <f t="shared" si="10"/>
        <v>0</v>
      </c>
      <c r="F94" s="641">
        <f>Complétude!F94-'Sécurité précaire_Privee'!O93</f>
        <v>0</v>
      </c>
      <c r="G94" s="641">
        <f>Complétude!G94</f>
        <v>0</v>
      </c>
      <c r="H94" s="650" t="str">
        <f t="shared" si="11"/>
        <v/>
      </c>
      <c r="I94" s="641">
        <f t="shared" si="12"/>
        <v>-331</v>
      </c>
      <c r="J94" s="641">
        <f t="shared" si="13"/>
        <v>0</v>
      </c>
      <c r="K94" s="650">
        <f t="shared" si="14"/>
        <v>0</v>
      </c>
      <c r="L94" s="641">
        <f>Complétude!L94</f>
        <v>0</v>
      </c>
      <c r="M94" s="650">
        <f t="shared" si="15"/>
        <v>0</v>
      </c>
    </row>
    <row r="95" spans="1:13" ht="15" customHeight="1">
      <c r="A95" s="2" t="s">
        <v>536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37"/>
      <c r="B96" s="637" t="s">
        <v>537</v>
      </c>
      <c r="C96" s="641">
        <f>Complétude!C96-'Sécurité précaire_Publique'!O95</f>
        <v>0</v>
      </c>
      <c r="D96" s="641">
        <f>Complétude!D96</f>
        <v>0</v>
      </c>
      <c r="E96" s="650" t="str">
        <f t="shared" si="10"/>
        <v/>
      </c>
      <c r="F96" s="641">
        <f>Complétude!F96-'Sécurité précaire_Privee'!O95</f>
        <v>0</v>
      </c>
      <c r="G96" s="641">
        <f>Complétude!G96</f>
        <v>0</v>
      </c>
      <c r="H96" s="650" t="str">
        <f t="shared" si="11"/>
        <v/>
      </c>
      <c r="I96" s="641">
        <f t="shared" si="12"/>
        <v>0</v>
      </c>
      <c r="J96" s="641">
        <f t="shared" si="13"/>
        <v>0</v>
      </c>
      <c r="K96" s="650" t="str">
        <f t="shared" si="14"/>
        <v/>
      </c>
      <c r="L96" s="641">
        <f>Complétude!L96</f>
        <v>0</v>
      </c>
      <c r="M96" s="650" t="str">
        <f t="shared" si="15"/>
        <v/>
      </c>
    </row>
    <row r="97" spans="1:13" ht="15" customHeight="1">
      <c r="A97" s="637"/>
      <c r="B97" s="637" t="s">
        <v>538</v>
      </c>
      <c r="C97" s="641">
        <f>Complétude!C97-'Sécurité précaire_Publique'!O96</f>
        <v>0</v>
      </c>
      <c r="D97" s="641">
        <f>Complétude!D97</f>
        <v>0</v>
      </c>
      <c r="E97" s="650" t="str">
        <f t="shared" si="10"/>
        <v/>
      </c>
      <c r="F97" s="641">
        <f>Complétude!F97-'Sécurité précaire_Privee'!O96</f>
        <v>0</v>
      </c>
      <c r="G97" s="641">
        <f>Complétude!G97</f>
        <v>0</v>
      </c>
      <c r="H97" s="650" t="str">
        <f t="shared" si="11"/>
        <v/>
      </c>
      <c r="I97" s="641">
        <f t="shared" si="12"/>
        <v>0</v>
      </c>
      <c r="J97" s="641">
        <f t="shared" si="13"/>
        <v>0</v>
      </c>
      <c r="K97" s="650" t="str">
        <f t="shared" si="14"/>
        <v/>
      </c>
      <c r="L97" s="641">
        <f>Complétude!L97</f>
        <v>0</v>
      </c>
      <c r="M97" s="650" t="str">
        <f t="shared" si="15"/>
        <v/>
      </c>
    </row>
    <row r="98" spans="1:13" ht="15" customHeight="1">
      <c r="A98" s="637"/>
      <c r="B98" s="637" t="s">
        <v>539</v>
      </c>
      <c r="C98" s="641">
        <f>Complétude!C98-'Sécurité précaire_Publique'!O97</f>
        <v>-2</v>
      </c>
      <c r="D98" s="641">
        <f>Complétude!D98</f>
        <v>0</v>
      </c>
      <c r="E98" s="650">
        <f t="shared" si="10"/>
        <v>0</v>
      </c>
      <c r="F98" s="641">
        <f>Complétude!F98-'Sécurité précaire_Privee'!O97</f>
        <v>0</v>
      </c>
      <c r="G98" s="641">
        <f>Complétude!G98</f>
        <v>0</v>
      </c>
      <c r="H98" s="650" t="str">
        <f t="shared" si="11"/>
        <v/>
      </c>
      <c r="I98" s="641">
        <f t="shared" si="12"/>
        <v>-2</v>
      </c>
      <c r="J98" s="641">
        <f t="shared" si="13"/>
        <v>0</v>
      </c>
      <c r="K98" s="650">
        <f t="shared" si="14"/>
        <v>0</v>
      </c>
      <c r="L98" s="641">
        <f>Complétude!L98</f>
        <v>0</v>
      </c>
      <c r="M98" s="650">
        <f t="shared" si="15"/>
        <v>0</v>
      </c>
    </row>
    <row r="99" spans="1:13" s="87" customFormat="1" ht="15" customHeight="1">
      <c r="A99" s="637"/>
      <c r="B99" s="637" t="s">
        <v>540</v>
      </c>
      <c r="C99" s="641">
        <f>Complétude!C99-'Sécurité précaire_Publique'!O98</f>
        <v>0</v>
      </c>
      <c r="D99" s="641">
        <f>Complétude!D99</f>
        <v>0</v>
      </c>
      <c r="E99" s="650" t="str">
        <f t="shared" si="10"/>
        <v/>
      </c>
      <c r="F99" s="641">
        <f>Complétude!F99-'Sécurité précaire_Privee'!O98</f>
        <v>0</v>
      </c>
      <c r="G99" s="641">
        <f>Complétude!G99</f>
        <v>0</v>
      </c>
      <c r="H99" s="650" t="str">
        <f t="shared" si="11"/>
        <v/>
      </c>
      <c r="I99" s="641">
        <f t="shared" si="12"/>
        <v>0</v>
      </c>
      <c r="J99" s="641">
        <f t="shared" si="13"/>
        <v>0</v>
      </c>
      <c r="K99" s="650" t="str">
        <f t="shared" si="14"/>
        <v/>
      </c>
      <c r="L99" s="641">
        <f>Complétude!L99</f>
        <v>0</v>
      </c>
      <c r="M99" s="650" t="str">
        <f t="shared" si="15"/>
        <v/>
      </c>
    </row>
    <row r="100" spans="1:13" ht="15" customHeight="1">
      <c r="A100" s="2" t="s">
        <v>541</v>
      </c>
      <c r="B100" s="2"/>
      <c r="C100" s="49">
        <f>Complétude!C100-'Sécurité précaire_Publique'!O99</f>
        <v>-321</v>
      </c>
      <c r="D100" s="49">
        <f>Complétude!D100</f>
        <v>0</v>
      </c>
      <c r="E100" s="65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51">
        <f t="shared" si="11"/>
        <v>0</v>
      </c>
      <c r="I100" s="49">
        <f t="shared" si="12"/>
        <v>-351</v>
      </c>
      <c r="J100" s="49">
        <f t="shared" si="13"/>
        <v>0</v>
      </c>
      <c r="K100" s="651">
        <f t="shared" si="14"/>
        <v>0</v>
      </c>
      <c r="L100" s="49">
        <f>Complétude!L100</f>
        <v>0</v>
      </c>
      <c r="M100" s="651">
        <f t="shared" si="15"/>
        <v>0</v>
      </c>
    </row>
    <row r="101" spans="1:13" ht="15" customHeight="1">
      <c r="A101" s="639"/>
      <c r="B101" s="637" t="s">
        <v>542</v>
      </c>
      <c r="C101" s="641">
        <f>Complétude!C101-'Sécurité précaire_Publique'!O100</f>
        <v>-321</v>
      </c>
      <c r="D101" s="641">
        <f>Complétude!D101</f>
        <v>0</v>
      </c>
      <c r="E101" s="650">
        <f t="shared" si="10"/>
        <v>0</v>
      </c>
      <c r="F101" s="641">
        <f>Complétude!F101-'Sécurité précaire_Privee'!O100</f>
        <v>-30</v>
      </c>
      <c r="G101" s="641">
        <f>Complétude!G101</f>
        <v>0</v>
      </c>
      <c r="H101" s="650">
        <f t="shared" si="11"/>
        <v>0</v>
      </c>
      <c r="I101" s="641">
        <f t="shared" si="12"/>
        <v>-351</v>
      </c>
      <c r="J101" s="641">
        <f t="shared" si="13"/>
        <v>0</v>
      </c>
      <c r="K101" s="650">
        <f t="shared" si="14"/>
        <v>0</v>
      </c>
      <c r="L101" s="641">
        <f>Complétude!L101</f>
        <v>0</v>
      </c>
      <c r="M101" s="650">
        <f t="shared" si="15"/>
        <v>0</v>
      </c>
    </row>
    <row r="102" spans="1:13" ht="15" customHeight="1">
      <c r="A102" s="2" t="s">
        <v>543</v>
      </c>
      <c r="B102" s="2"/>
      <c r="C102" s="25">
        <f>Complétude!C102-'Sécurité précaire_Publique'!O101</f>
        <v>-719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-719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37"/>
      <c r="B103" s="637" t="s">
        <v>544</v>
      </c>
      <c r="C103" s="641">
        <f>Complétude!C103-'Sécurité précaire_Publique'!O102</f>
        <v>0</v>
      </c>
      <c r="D103" s="641">
        <f>Complétude!D103</f>
        <v>0</v>
      </c>
      <c r="E103" s="650" t="str">
        <f t="shared" si="10"/>
        <v/>
      </c>
      <c r="F103" s="641">
        <f>Complétude!F103-'Sécurité précaire_Privee'!O102</f>
        <v>0</v>
      </c>
      <c r="G103" s="641">
        <f>Complétude!G103</f>
        <v>0</v>
      </c>
      <c r="H103" s="650" t="str">
        <f t="shared" si="11"/>
        <v/>
      </c>
      <c r="I103" s="641">
        <f t="shared" si="12"/>
        <v>0</v>
      </c>
      <c r="J103" s="641">
        <f t="shared" si="13"/>
        <v>0</v>
      </c>
      <c r="K103" s="650" t="str">
        <f t="shared" si="14"/>
        <v/>
      </c>
      <c r="L103" s="641">
        <f>Complétude!L103</f>
        <v>0</v>
      </c>
      <c r="M103" s="650" t="str">
        <f t="shared" si="15"/>
        <v/>
      </c>
    </row>
    <row r="104" spans="1:13" ht="15" customHeight="1">
      <c r="A104" s="639"/>
      <c r="B104" s="637" t="s">
        <v>545</v>
      </c>
      <c r="C104" s="641">
        <f>Complétude!C104-'Sécurité précaire_Publique'!O103</f>
        <v>-28</v>
      </c>
      <c r="D104" s="641">
        <f>Complétude!D104</f>
        <v>0</v>
      </c>
      <c r="E104" s="650">
        <f t="shared" si="10"/>
        <v>0</v>
      </c>
      <c r="F104" s="641">
        <f>Complétude!F104-'Sécurité précaire_Privee'!O103</f>
        <v>0</v>
      </c>
      <c r="G104" s="641">
        <f>Complétude!G104</f>
        <v>0</v>
      </c>
      <c r="H104" s="650" t="str">
        <f t="shared" si="11"/>
        <v/>
      </c>
      <c r="I104" s="641">
        <f t="shared" si="12"/>
        <v>-28</v>
      </c>
      <c r="J104" s="641">
        <f t="shared" si="13"/>
        <v>0</v>
      </c>
      <c r="K104" s="650">
        <f t="shared" si="14"/>
        <v>0</v>
      </c>
      <c r="L104" s="641">
        <f>Complétude!L104</f>
        <v>0</v>
      </c>
      <c r="M104" s="650">
        <f t="shared" si="15"/>
        <v>0</v>
      </c>
    </row>
    <row r="105" spans="1:13" ht="15" customHeight="1">
      <c r="A105" s="639"/>
      <c r="B105" s="637" t="s">
        <v>546</v>
      </c>
      <c r="C105" s="641">
        <f>Complétude!C105-'Sécurité précaire_Publique'!O104</f>
        <v>-115</v>
      </c>
      <c r="D105" s="641">
        <f>Complétude!D105</f>
        <v>0</v>
      </c>
      <c r="E105" s="650">
        <f t="shared" si="10"/>
        <v>0</v>
      </c>
      <c r="F105" s="641">
        <f>Complétude!F105-'Sécurité précaire_Privee'!O104</f>
        <v>0</v>
      </c>
      <c r="G105" s="641">
        <f>Complétude!G105</f>
        <v>0</v>
      </c>
      <c r="H105" s="650" t="str">
        <f t="shared" si="11"/>
        <v/>
      </c>
      <c r="I105" s="641">
        <f t="shared" si="12"/>
        <v>-115</v>
      </c>
      <c r="J105" s="641">
        <f t="shared" si="13"/>
        <v>0</v>
      </c>
      <c r="K105" s="650">
        <f t="shared" si="14"/>
        <v>0</v>
      </c>
      <c r="L105" s="641">
        <f>Complétude!L105</f>
        <v>0</v>
      </c>
      <c r="M105" s="650">
        <f t="shared" si="15"/>
        <v>0</v>
      </c>
    </row>
    <row r="106" spans="1:13" ht="15" customHeight="1">
      <c r="A106" s="639"/>
      <c r="B106" s="637" t="s">
        <v>547</v>
      </c>
      <c r="C106" s="641">
        <f>Complétude!C106-'Sécurité précaire_Publique'!O105</f>
        <v>-93</v>
      </c>
      <c r="D106" s="641">
        <f>Complétude!D106</f>
        <v>0</v>
      </c>
      <c r="E106" s="650">
        <f t="shared" si="10"/>
        <v>0</v>
      </c>
      <c r="F106" s="641">
        <f>Complétude!F106-'Sécurité précaire_Privee'!O105</f>
        <v>0</v>
      </c>
      <c r="G106" s="641">
        <f>Complétude!G106</f>
        <v>0</v>
      </c>
      <c r="H106" s="650" t="str">
        <f t="shared" si="11"/>
        <v/>
      </c>
      <c r="I106" s="641">
        <f t="shared" si="12"/>
        <v>-93</v>
      </c>
      <c r="J106" s="641">
        <f t="shared" si="13"/>
        <v>0</v>
      </c>
      <c r="K106" s="650">
        <f t="shared" si="14"/>
        <v>0</v>
      </c>
      <c r="L106" s="641">
        <f>Complétude!L106</f>
        <v>0</v>
      </c>
      <c r="M106" s="650">
        <f t="shared" si="15"/>
        <v>0</v>
      </c>
    </row>
    <row r="107" spans="1:13" s="87" customFormat="1" ht="15.75" customHeight="1">
      <c r="A107" s="639"/>
      <c r="B107" s="637" t="s">
        <v>548</v>
      </c>
      <c r="C107" s="641">
        <f>Complétude!C107-'Sécurité précaire_Publique'!O106</f>
        <v>-344</v>
      </c>
      <c r="D107" s="641">
        <f>Complétude!D107</f>
        <v>0</v>
      </c>
      <c r="E107" s="650">
        <f t="shared" si="10"/>
        <v>0</v>
      </c>
      <c r="F107" s="641">
        <f>Complétude!F107-'Sécurité précaire_Privee'!O106</f>
        <v>0</v>
      </c>
      <c r="G107" s="641">
        <f>Complétude!G107</f>
        <v>0</v>
      </c>
      <c r="H107" s="650" t="str">
        <f t="shared" si="11"/>
        <v/>
      </c>
      <c r="I107" s="641">
        <f t="shared" si="12"/>
        <v>-344</v>
      </c>
      <c r="J107" s="641">
        <f t="shared" si="13"/>
        <v>0</v>
      </c>
      <c r="K107" s="650">
        <f t="shared" si="14"/>
        <v>0</v>
      </c>
      <c r="L107" s="641">
        <f>Complétude!L107</f>
        <v>0</v>
      </c>
      <c r="M107" s="650">
        <f>IFERROR(L107/I107*100,"")</f>
        <v>0</v>
      </c>
    </row>
    <row r="108" spans="1:13" ht="15" customHeight="1">
      <c r="A108" s="639"/>
      <c r="B108" s="637" t="s">
        <v>549</v>
      </c>
      <c r="C108" s="641">
        <f>Complétude!C108-'Sécurité précaire_Publique'!O107</f>
        <v>-127</v>
      </c>
      <c r="D108" s="641">
        <f>Complétude!D108</f>
        <v>0</v>
      </c>
      <c r="E108" s="650">
        <f t="shared" si="10"/>
        <v>0</v>
      </c>
      <c r="F108" s="641">
        <f>Complétude!F108-'Sécurité précaire_Privee'!O107</f>
        <v>0</v>
      </c>
      <c r="G108" s="641">
        <f>Complétude!G108</f>
        <v>0</v>
      </c>
      <c r="H108" s="650" t="str">
        <f t="shared" si="11"/>
        <v/>
      </c>
      <c r="I108" s="641">
        <f t="shared" si="12"/>
        <v>-127</v>
      </c>
      <c r="J108" s="641">
        <f t="shared" si="13"/>
        <v>0</v>
      </c>
      <c r="K108" s="650">
        <f t="shared" si="14"/>
        <v>0</v>
      </c>
      <c r="L108" s="641">
        <f>Complétude!L108</f>
        <v>0</v>
      </c>
      <c r="M108" s="650">
        <f t="shared" si="15"/>
        <v>0</v>
      </c>
    </row>
    <row r="109" spans="1:13" ht="15" customHeight="1">
      <c r="A109" s="639"/>
      <c r="B109" s="637" t="s">
        <v>550</v>
      </c>
      <c r="C109" s="641">
        <f>Complétude!C109-'Sécurité précaire_Publique'!O108</f>
        <v>-12</v>
      </c>
      <c r="D109" s="641">
        <f>Complétude!D109</f>
        <v>0</v>
      </c>
      <c r="E109" s="650">
        <f t="shared" si="10"/>
        <v>0</v>
      </c>
      <c r="F109" s="641">
        <f>Complétude!F109-'Sécurité précaire_Privee'!O108</f>
        <v>0</v>
      </c>
      <c r="G109" s="641">
        <f>Complétude!G109</f>
        <v>0</v>
      </c>
      <c r="H109" s="650" t="str">
        <f t="shared" si="11"/>
        <v/>
      </c>
      <c r="I109" s="641">
        <f t="shared" si="12"/>
        <v>-12</v>
      </c>
      <c r="J109" s="641">
        <f t="shared" si="13"/>
        <v>0</v>
      </c>
      <c r="K109" s="650">
        <f t="shared" si="14"/>
        <v>0</v>
      </c>
      <c r="L109" s="641">
        <f>Complétude!L109</f>
        <v>0</v>
      </c>
      <c r="M109" s="650">
        <f t="shared" si="15"/>
        <v>0</v>
      </c>
    </row>
    <row r="110" spans="1:13" ht="15" customHeight="1">
      <c r="A110" s="2" t="s">
        <v>551</v>
      </c>
      <c r="B110" s="2"/>
      <c r="C110" s="25">
        <f>Complétude!C110-'Sécurité précaire_Publique'!O109</f>
        <v>-5166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-5337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552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1" t="s">
        <v>553</v>
      </c>
      <c r="B112" s="281"/>
      <c r="C112" s="25">
        <f>Complétude!C112-'Sécurité précaire_Publique'!O111</f>
        <v>-5166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-5337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478" priority="39">
      <formula>LEN(TRIM(C4))=0</formula>
    </cfRule>
  </conditionalFormatting>
  <conditionalFormatting sqref="C95:E100">
    <cfRule type="containsBlanks" dxfId="477" priority="47">
      <formula>LEN(TRIM(C95))=0</formula>
    </cfRule>
  </conditionalFormatting>
  <conditionalFormatting sqref="C101:E112">
    <cfRule type="containsBlanks" dxfId="476" priority="37">
      <formula>LEN(TRIM(C101))=0</formula>
    </cfRule>
  </conditionalFormatting>
  <conditionalFormatting sqref="C99:M99">
    <cfRule type="containsBlanks" dxfId="475" priority="46" stopIfTrue="1">
      <formula>LEN(TRIM(C99))=0</formula>
    </cfRule>
  </conditionalFormatting>
  <conditionalFormatting sqref="F4:F112">
    <cfRule type="containsBlanks" dxfId="474" priority="48">
      <formula>LEN(TRIM(F4))=0</formula>
    </cfRule>
  </conditionalFormatting>
  <conditionalFormatting sqref="G4:M112">
    <cfRule type="containsBlanks" dxfId="473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3" t="s">
        <v>23</v>
      </c>
      <c r="B1" s="284"/>
    </row>
    <row r="2" spans="1:2" ht="14.25" customHeight="1">
      <c r="A2" s="7" t="s">
        <v>24</v>
      </c>
      <c r="B2" s="522" t="s">
        <v>25</v>
      </c>
    </row>
    <row r="3" spans="1:2" ht="14.25" customHeight="1">
      <c r="A3" s="7" t="s">
        <v>26</v>
      </c>
      <c r="B3" s="522" t="s">
        <v>27</v>
      </c>
    </row>
    <row r="4" spans="1:2" ht="15" customHeight="1">
      <c r="A4" s="522" t="s">
        <v>28</v>
      </c>
      <c r="B4" s="522" t="s">
        <v>29</v>
      </c>
    </row>
    <row r="5" spans="1:2" ht="15" customHeight="1">
      <c r="A5" s="7" t="s">
        <v>30</v>
      </c>
      <c r="B5" s="522" t="s">
        <v>31</v>
      </c>
    </row>
    <row r="6" spans="1:2" ht="15" customHeight="1">
      <c r="A6" s="9" t="s">
        <v>32</v>
      </c>
      <c r="B6" s="524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topLeftCell="A15" zoomScaleNormal="100" zoomScaleSheetLayoutView="100" workbookViewId="0">
      <selection activeCell="F14" sqref="F14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2967</v>
      </c>
      <c r="B1" s="2"/>
      <c r="C1" s="860"/>
      <c r="D1" s="860"/>
      <c r="E1" s="860"/>
      <c r="F1" s="860"/>
      <c r="G1" s="860"/>
      <c r="H1" s="860"/>
      <c r="I1" s="860"/>
    </row>
    <row r="2" spans="1:9" ht="15.75" customHeight="1">
      <c r="A2" s="910" t="s">
        <v>602</v>
      </c>
      <c r="B2" s="908" t="s">
        <v>603</v>
      </c>
      <c r="C2" s="908" t="s">
        <v>604</v>
      </c>
      <c r="D2" s="908" t="s">
        <v>605</v>
      </c>
      <c r="E2" s="909" t="s">
        <v>606</v>
      </c>
      <c r="F2" s="909"/>
      <c r="G2" s="909"/>
      <c r="H2" s="909"/>
      <c r="I2" s="909"/>
    </row>
    <row r="3" spans="1:9" ht="48.75" customHeight="1">
      <c r="A3" s="910"/>
      <c r="B3" s="908"/>
      <c r="C3" s="908"/>
      <c r="D3" s="908"/>
      <c r="E3" s="515" t="s">
        <v>607</v>
      </c>
      <c r="F3" s="515" t="s">
        <v>608</v>
      </c>
      <c r="G3" s="515" t="s">
        <v>609</v>
      </c>
      <c r="H3" s="515" t="s">
        <v>610</v>
      </c>
      <c r="I3" s="496" t="s">
        <v>611</v>
      </c>
    </row>
    <row r="4" spans="1:9" ht="15" customHeight="1">
      <c r="A4" s="495" t="s">
        <v>612</v>
      </c>
      <c r="B4" s="860">
        <v>6</v>
      </c>
      <c r="C4" s="495">
        <v>2919</v>
      </c>
      <c r="D4" s="498">
        <v>65.433367591641002</v>
      </c>
      <c r="E4" s="500">
        <v>175317111005.61099</v>
      </c>
      <c r="F4" s="500">
        <v>151228837474.61099</v>
      </c>
      <c r="G4" s="500">
        <v>133645293256.61099</v>
      </c>
      <c r="H4" s="500">
        <v>123309836185.61099</v>
      </c>
      <c r="I4" s="498">
        <f t="shared" ref="I4:I9" si="0">IFERROR(H4/G4*100,"")</f>
        <v>92.26650125930361</v>
      </c>
    </row>
    <row r="5" spans="1:9" ht="15" customHeight="1">
      <c r="A5" s="495" t="s">
        <v>613</v>
      </c>
      <c r="B5" s="860">
        <v>2</v>
      </c>
      <c r="C5" s="495">
        <v>1397</v>
      </c>
      <c r="D5" s="498">
        <v>60.916249105225504</v>
      </c>
      <c r="E5" s="500">
        <v>172437663956.32001</v>
      </c>
      <c r="F5" s="500">
        <v>172397417664.36499</v>
      </c>
      <c r="G5" s="500">
        <v>46349999258.165199</v>
      </c>
      <c r="H5" s="500">
        <v>43076441257.165199</v>
      </c>
      <c r="I5" s="498">
        <f t="shared" si="0"/>
        <v>92.937307328169339</v>
      </c>
    </row>
    <row r="6" spans="1:9" ht="15" customHeight="1">
      <c r="A6" s="495" t="s">
        <v>614</v>
      </c>
      <c r="B6" s="860">
        <v>10</v>
      </c>
      <c r="C6" s="495">
        <v>3461</v>
      </c>
      <c r="D6" s="498">
        <v>72.811326206298801</v>
      </c>
      <c r="E6" s="500">
        <v>193786858415.064</v>
      </c>
      <c r="F6" s="500">
        <v>185652130888.577</v>
      </c>
      <c r="G6" s="500">
        <v>136885031936.10699</v>
      </c>
      <c r="H6" s="500">
        <v>125149529603.10699</v>
      </c>
      <c r="I6" s="498">
        <f t="shared" si="0"/>
        <v>91.426745373827501</v>
      </c>
    </row>
    <row r="7" spans="1:9" ht="15" customHeight="1">
      <c r="A7" s="495" t="s">
        <v>615</v>
      </c>
      <c r="B7" s="860">
        <v>1</v>
      </c>
      <c r="C7" s="495">
        <v>79</v>
      </c>
      <c r="D7" s="498">
        <v>65.822784810126606</v>
      </c>
      <c r="E7" s="500">
        <v>613903234.05999994</v>
      </c>
      <c r="F7" s="500">
        <v>417239365.06</v>
      </c>
      <c r="G7" s="500">
        <v>276879578</v>
      </c>
      <c r="H7" s="500">
        <v>223133633</v>
      </c>
      <c r="I7" s="498">
        <f t="shared" si="0"/>
        <v>80.588692966008495</v>
      </c>
    </row>
    <row r="8" spans="1:9" ht="15" customHeight="1">
      <c r="A8" s="495" t="s">
        <v>616</v>
      </c>
      <c r="B8" s="860">
        <v>2</v>
      </c>
      <c r="C8" s="495">
        <v>20</v>
      </c>
      <c r="D8" s="498">
        <v>75</v>
      </c>
      <c r="E8" s="500">
        <v>511719850</v>
      </c>
      <c r="F8" s="500">
        <v>514406850</v>
      </c>
      <c r="G8" s="500">
        <v>126385850</v>
      </c>
      <c r="H8" s="500">
        <v>26385850</v>
      </c>
      <c r="I8" s="498">
        <f t="shared" si="0"/>
        <v>20.877218454439323</v>
      </c>
    </row>
    <row r="9" spans="1:9" ht="15" customHeight="1">
      <c r="A9" s="866" t="s">
        <v>617</v>
      </c>
      <c r="B9" s="790">
        <v>21</v>
      </c>
      <c r="C9" s="866">
        <v>7876</v>
      </c>
      <c r="D9" s="867">
        <v>67.902488572879605</v>
      </c>
      <c r="E9" s="868">
        <v>542667256461.05603</v>
      </c>
      <c r="F9" s="868">
        <v>510210032242.61401</v>
      </c>
      <c r="G9" s="868">
        <v>317283589878.88397</v>
      </c>
      <c r="H9" s="868">
        <v>291785326528.88397</v>
      </c>
      <c r="I9" s="867">
        <f t="shared" si="0"/>
        <v>91.963573231211427</v>
      </c>
    </row>
    <row r="10" spans="1:9" ht="15.75" customHeight="1">
      <c r="A10" s="861" t="s">
        <v>618</v>
      </c>
      <c r="B10" s="861"/>
      <c r="C10" s="861"/>
      <c r="D10" s="861"/>
      <c r="E10" s="862"/>
      <c r="F10" s="862"/>
      <c r="G10" s="862"/>
      <c r="H10" s="862"/>
      <c r="I10" s="861"/>
    </row>
    <row r="11" spans="1:9" ht="15.75" customHeight="1">
      <c r="A11" s="863"/>
      <c r="B11" s="863"/>
      <c r="C11" s="860"/>
      <c r="D11" s="860"/>
      <c r="E11" s="860"/>
      <c r="F11" s="860"/>
      <c r="G11" s="860"/>
      <c r="H11" s="860"/>
      <c r="I11" s="860"/>
    </row>
    <row r="12" spans="1:9" ht="15.75" customHeight="1">
      <c r="A12" s="14" t="s">
        <v>619</v>
      </c>
      <c r="B12" s="14"/>
      <c r="C12" s="860"/>
      <c r="D12" s="860"/>
      <c r="E12" s="860"/>
      <c r="F12" s="860"/>
      <c r="G12" s="860"/>
      <c r="H12" s="860"/>
      <c r="I12" s="860"/>
    </row>
    <row r="13" spans="1:9" ht="15.75" customHeight="1">
      <c r="A13" s="912" t="s">
        <v>620</v>
      </c>
      <c r="B13" s="912"/>
      <c r="C13" s="908" t="s">
        <v>604</v>
      </c>
      <c r="D13" s="908" t="s">
        <v>605</v>
      </c>
      <c r="E13" s="909" t="s">
        <v>606</v>
      </c>
      <c r="F13" s="909"/>
      <c r="G13" s="909"/>
      <c r="H13" s="909"/>
      <c r="I13" s="909"/>
    </row>
    <row r="14" spans="1:9" ht="27.75" customHeight="1">
      <c r="A14" s="912"/>
      <c r="B14" s="912"/>
      <c r="C14" s="908"/>
      <c r="D14" s="908"/>
      <c r="E14" s="515" t="s">
        <v>607</v>
      </c>
      <c r="F14" s="515" t="s">
        <v>608</v>
      </c>
      <c r="G14" s="515" t="s">
        <v>609</v>
      </c>
      <c r="H14" s="515" t="s">
        <v>610</v>
      </c>
      <c r="I14" s="496" t="s">
        <v>611</v>
      </c>
    </row>
    <row r="15" spans="1:9" ht="33.75" customHeight="1">
      <c r="A15" s="911" t="s">
        <v>621</v>
      </c>
      <c r="B15" s="911"/>
      <c r="C15" s="500">
        <v>565</v>
      </c>
      <c r="D15" s="864">
        <v>75.398230088495595</v>
      </c>
      <c r="E15" s="865">
        <v>108899208103</v>
      </c>
      <c r="F15" s="500">
        <v>108017861685</v>
      </c>
      <c r="G15" s="500">
        <v>99236373827</v>
      </c>
      <c r="H15" s="500">
        <v>89844160293</v>
      </c>
      <c r="I15" s="498">
        <f t="shared" ref="I15:I19" si="1">IFERROR(H15/G15*100,"")</f>
        <v>90.535513167406179</v>
      </c>
    </row>
    <row r="16" spans="1:9" ht="43.5" customHeight="1">
      <c r="A16" s="911" t="s">
        <v>622</v>
      </c>
      <c r="B16" s="911"/>
      <c r="C16" s="500">
        <v>1304</v>
      </c>
      <c r="D16" s="864">
        <v>62.039877300613497</v>
      </c>
      <c r="E16" s="865">
        <v>80712715794.210007</v>
      </c>
      <c r="F16" s="500">
        <v>83342901976.850006</v>
      </c>
      <c r="G16" s="500">
        <v>47360994307</v>
      </c>
      <c r="H16" s="500">
        <v>39048921061</v>
      </c>
      <c r="I16" s="498">
        <f t="shared" si="1"/>
        <v>82.449538132328726</v>
      </c>
    </row>
    <row r="17" spans="1:9" ht="47" customHeight="1">
      <c r="A17" s="911" t="s">
        <v>624</v>
      </c>
      <c r="B17" s="911"/>
      <c r="C17" s="500">
        <v>2403</v>
      </c>
      <c r="D17" s="864">
        <v>72.243029546400294</v>
      </c>
      <c r="E17" s="500">
        <v>62251836255.124001</v>
      </c>
      <c r="F17" s="500">
        <v>56182931416.637199</v>
      </c>
      <c r="G17" s="500">
        <v>43428355562.107498</v>
      </c>
      <c r="H17" s="500">
        <v>38040957035.107498</v>
      </c>
      <c r="I17" s="498">
        <f t="shared" si="1"/>
        <v>87.594744361675396</v>
      </c>
    </row>
    <row r="18" spans="1:9" ht="38" customHeight="1">
      <c r="A18" s="911" t="s">
        <v>623</v>
      </c>
      <c r="B18" s="911"/>
      <c r="C18" s="500">
        <v>3604</v>
      </c>
      <c r="D18" s="864">
        <v>65.954495005549404</v>
      </c>
      <c r="E18" s="865">
        <v>290803496308.72198</v>
      </c>
      <c r="F18" s="500">
        <v>262666337164.12701</v>
      </c>
      <c r="G18" s="500">
        <v>127257866182.77699</v>
      </c>
      <c r="H18" s="500">
        <v>124851288139.77699</v>
      </c>
      <c r="I18" s="498">
        <f t="shared" si="1"/>
        <v>98.108896435884361</v>
      </c>
    </row>
    <row r="19" spans="1:9" ht="23" customHeight="1">
      <c r="A19" s="885" t="s">
        <v>617</v>
      </c>
      <c r="B19" s="907"/>
      <c r="C19" s="868">
        <f>SUM(C15:C18)</f>
        <v>7876</v>
      </c>
      <c r="D19" s="869">
        <v>67.902488572879605</v>
      </c>
      <c r="E19" s="870">
        <f>SUM(E15:E18)</f>
        <v>542667256461.05603</v>
      </c>
      <c r="F19" s="870">
        <f t="shared" ref="F19:H19" si="2">SUM(F15:F18)</f>
        <v>510210032242.61426</v>
      </c>
      <c r="G19" s="870">
        <f t="shared" si="2"/>
        <v>317283589878.88446</v>
      </c>
      <c r="H19" s="870">
        <f t="shared" si="2"/>
        <v>291785326528.88446</v>
      </c>
      <c r="I19" s="867">
        <f t="shared" si="1"/>
        <v>91.963573231211441</v>
      </c>
    </row>
    <row r="20" spans="1:9" ht="15.75" customHeight="1">
      <c r="A20" s="863" t="s">
        <v>618</v>
      </c>
      <c r="B20" s="863"/>
      <c r="C20" s="860"/>
      <c r="D20" s="860"/>
      <c r="E20" s="860"/>
      <c r="F20" s="860"/>
      <c r="G20" s="860"/>
      <c r="H20" s="860"/>
      <c r="I20" s="8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L148"/>
  <sheetViews>
    <sheetView view="pageBreakPreview" topLeftCell="A124" zoomScale="80" zoomScaleNormal="100" zoomScaleSheetLayoutView="80" workbookViewId="0">
      <selection activeCell="D92" sqref="D92"/>
    </sheetView>
  </sheetViews>
  <sheetFormatPr baseColWidth="10" defaultColWidth="14.3984375" defaultRowHeight="15" customHeight="1"/>
  <cols>
    <col min="1" max="1" width="3.33203125" style="860" customWidth="1"/>
    <col min="2" max="2" width="17.9296875" style="860" bestFit="1" customWidth="1"/>
    <col min="3" max="3" width="11.59765625" style="860" customWidth="1"/>
    <col min="4" max="4" width="11.1328125" style="860" customWidth="1"/>
    <col min="5" max="5" width="10.3984375" style="860" customWidth="1"/>
    <col min="6" max="6" width="7.86328125" style="860" customWidth="1"/>
    <col min="7" max="10" width="16.796875" style="860" bestFit="1" customWidth="1"/>
    <col min="11" max="11" width="10.796875" style="860" customWidth="1"/>
    <col min="12" max="12" width="12.73046875" style="860" customWidth="1"/>
    <col min="13" max="13" width="14.3984375" style="860" customWidth="1"/>
    <col min="14" max="16384" width="14.3984375" style="860"/>
  </cols>
  <sheetData>
    <row r="1" spans="1:12" ht="20.25" customHeight="1">
      <c r="A1" s="2" t="s">
        <v>625</v>
      </c>
      <c r="B1" s="2"/>
      <c r="C1" s="863"/>
    </row>
    <row r="2" spans="1:12" ht="15.75" customHeight="1" thickBot="1">
      <c r="A2" s="915" t="s">
        <v>626</v>
      </c>
      <c r="B2" s="915"/>
      <c r="C2" s="917" t="s">
        <v>604</v>
      </c>
      <c r="D2" s="917" t="s">
        <v>627</v>
      </c>
      <c r="E2" s="917" t="s">
        <v>628</v>
      </c>
      <c r="F2" s="919" t="s">
        <v>2968</v>
      </c>
      <c r="G2" s="913" t="s">
        <v>606</v>
      </c>
      <c r="H2" s="914"/>
      <c r="I2" s="914"/>
      <c r="J2" s="914"/>
      <c r="K2" s="914"/>
      <c r="L2" s="914"/>
    </row>
    <row r="3" spans="1:12" ht="48.75" customHeight="1" thickBot="1">
      <c r="A3" s="916"/>
      <c r="B3" s="916"/>
      <c r="C3" s="918"/>
      <c r="D3" s="918"/>
      <c r="E3" s="918"/>
      <c r="F3" s="920"/>
      <c r="G3" s="282" t="s">
        <v>607</v>
      </c>
      <c r="H3" s="282" t="s">
        <v>608</v>
      </c>
      <c r="I3" s="282" t="s">
        <v>609</v>
      </c>
      <c r="J3" s="282" t="s">
        <v>610</v>
      </c>
      <c r="K3" s="871" t="s">
        <v>2969</v>
      </c>
      <c r="L3" s="36" t="s">
        <v>611</v>
      </c>
    </row>
    <row r="4" spans="1:12" ht="15" customHeight="1">
      <c r="A4" s="872" t="s">
        <v>445</v>
      </c>
      <c r="B4" s="872"/>
      <c r="C4" s="25">
        <v>593</v>
      </c>
      <c r="D4" s="25">
        <v>542</v>
      </c>
      <c r="E4" s="25">
        <v>15</v>
      </c>
      <c r="F4" s="25">
        <v>36</v>
      </c>
      <c r="G4" s="25">
        <v>9140863656.0004005</v>
      </c>
      <c r="H4" s="25">
        <v>8993814600.0004005</v>
      </c>
      <c r="I4" s="25">
        <v>7421114258</v>
      </c>
      <c r="J4" s="25">
        <v>6716365577</v>
      </c>
      <c r="K4" s="103">
        <f>IFERROR(I4/H4*100,"")</f>
        <v>82.513533890276875</v>
      </c>
      <c r="L4" s="103">
        <f>IFERROR(J4/I4*100,"")</f>
        <v>90.503465429867518</v>
      </c>
    </row>
    <row r="5" spans="1:12" ht="15" customHeight="1">
      <c r="A5" s="873"/>
      <c r="B5" s="873" t="s">
        <v>446</v>
      </c>
      <c r="C5" s="876">
        <v>100</v>
      </c>
      <c r="D5" s="876">
        <v>90</v>
      </c>
      <c r="E5" s="876"/>
      <c r="F5" s="876">
        <v>10</v>
      </c>
      <c r="G5" s="876">
        <v>3959615250</v>
      </c>
      <c r="H5" s="876">
        <v>4299615250</v>
      </c>
      <c r="I5" s="876">
        <v>3959615250</v>
      </c>
      <c r="J5" s="876">
        <v>3635721594</v>
      </c>
      <c r="K5" s="874">
        <f t="shared" ref="K5:K68" si="0">IFERROR(I5/H5*100,"")</f>
        <v>92.092315701968914</v>
      </c>
      <c r="L5" s="874">
        <f t="shared" ref="L5:L68" si="1">IFERROR(J5/I5*100,"")</f>
        <v>91.820072518409461</v>
      </c>
    </row>
    <row r="6" spans="1:12" ht="15" customHeight="1">
      <c r="A6" s="873"/>
      <c r="B6" s="873" t="s">
        <v>2970</v>
      </c>
      <c r="C6" s="875">
        <v>91</v>
      </c>
      <c r="D6" s="875">
        <v>78</v>
      </c>
      <c r="E6" s="875">
        <v>5</v>
      </c>
      <c r="F6" s="875">
        <v>8</v>
      </c>
      <c r="G6" s="875">
        <v>922133292</v>
      </c>
      <c r="H6" s="875">
        <v>840845879</v>
      </c>
      <c r="I6" s="875">
        <v>840845879</v>
      </c>
      <c r="J6" s="875">
        <v>840150532</v>
      </c>
      <c r="K6" s="874">
        <f t="shared" si="0"/>
        <v>100</v>
      </c>
      <c r="L6" s="874">
        <f t="shared" si="1"/>
        <v>99.917303870142419</v>
      </c>
    </row>
    <row r="7" spans="1:12" ht="15" customHeight="1">
      <c r="A7" s="873"/>
      <c r="B7" s="873" t="s">
        <v>629</v>
      </c>
      <c r="C7" s="875">
        <v>81</v>
      </c>
      <c r="D7" s="875">
        <v>76</v>
      </c>
      <c r="E7" s="875">
        <v>1</v>
      </c>
      <c r="F7" s="875">
        <v>4</v>
      </c>
      <c r="G7" s="875">
        <v>1435219502</v>
      </c>
      <c r="H7" s="875">
        <v>1435219502</v>
      </c>
      <c r="I7" s="875">
        <v>702060078</v>
      </c>
      <c r="J7" s="875">
        <v>509377332</v>
      </c>
      <c r="K7" s="874">
        <f t="shared" si="0"/>
        <v>48.916564819643874</v>
      </c>
      <c r="L7" s="874">
        <f t="shared" si="1"/>
        <v>72.554664189294641</v>
      </c>
    </row>
    <row r="8" spans="1:12" ht="15" customHeight="1">
      <c r="A8" s="873"/>
      <c r="B8" s="873" t="s">
        <v>2971</v>
      </c>
      <c r="C8" s="875">
        <v>57</v>
      </c>
      <c r="D8" s="875">
        <v>53</v>
      </c>
      <c r="E8" s="875">
        <v>1</v>
      </c>
      <c r="F8" s="875">
        <v>3</v>
      </c>
      <c r="G8" s="875">
        <v>566133521</v>
      </c>
      <c r="H8" s="875">
        <v>567854521</v>
      </c>
      <c r="I8" s="875">
        <v>416065632</v>
      </c>
      <c r="J8" s="875">
        <v>328484192</v>
      </c>
      <c r="K8" s="874">
        <f t="shared" si="0"/>
        <v>73.269757766003593</v>
      </c>
      <c r="L8" s="874">
        <f t="shared" si="1"/>
        <v>78.950090258836852</v>
      </c>
    </row>
    <row r="9" spans="1:12" ht="15.75" customHeight="1">
      <c r="A9" s="873"/>
      <c r="B9" s="873" t="s">
        <v>534</v>
      </c>
      <c r="C9" s="875">
        <v>67</v>
      </c>
      <c r="D9" s="875">
        <v>60</v>
      </c>
      <c r="E9" s="875">
        <v>3</v>
      </c>
      <c r="F9" s="875">
        <v>4</v>
      </c>
      <c r="G9" s="875">
        <v>361397235</v>
      </c>
      <c r="H9" s="875">
        <v>213063854</v>
      </c>
      <c r="I9" s="875">
        <v>206958510</v>
      </c>
      <c r="J9" s="875">
        <v>208573805</v>
      </c>
      <c r="K9" s="874">
        <f t="shared" si="0"/>
        <v>97.134500345610007</v>
      </c>
      <c r="L9" s="874">
        <f t="shared" si="1"/>
        <v>100.78049218657401</v>
      </c>
    </row>
    <row r="10" spans="1:12" ht="15.75" customHeight="1">
      <c r="A10" s="873"/>
      <c r="B10" s="873" t="s">
        <v>2972</v>
      </c>
      <c r="C10" s="875">
        <v>72</v>
      </c>
      <c r="D10" s="875">
        <v>70</v>
      </c>
      <c r="E10" s="875"/>
      <c r="F10" s="875">
        <v>2</v>
      </c>
      <c r="G10" s="875">
        <v>956926185.00039995</v>
      </c>
      <c r="H10" s="875">
        <v>956940185.00039995</v>
      </c>
      <c r="I10" s="875">
        <v>684862320</v>
      </c>
      <c r="J10" s="875">
        <v>591073490</v>
      </c>
      <c r="K10" s="874">
        <f t="shared" si="0"/>
        <v>71.567933997851057</v>
      </c>
      <c r="L10" s="874">
        <f t="shared" si="1"/>
        <v>86.305447494906716</v>
      </c>
    </row>
    <row r="11" spans="1:12" ht="15.75" customHeight="1">
      <c r="A11" s="873"/>
      <c r="B11" s="873" t="s">
        <v>2973</v>
      </c>
      <c r="C11" s="875">
        <v>70</v>
      </c>
      <c r="D11" s="875">
        <v>65</v>
      </c>
      <c r="E11" s="875">
        <v>4</v>
      </c>
      <c r="F11" s="875">
        <v>1</v>
      </c>
      <c r="G11" s="875">
        <v>705821136</v>
      </c>
      <c r="H11" s="875">
        <v>446057874</v>
      </c>
      <c r="I11" s="875">
        <v>445771714</v>
      </c>
      <c r="J11" s="875">
        <v>447169382</v>
      </c>
      <c r="K11" s="874">
        <f t="shared" si="0"/>
        <v>99.93584688967961</v>
      </c>
      <c r="L11" s="874">
        <f t="shared" si="1"/>
        <v>100.31353896088615</v>
      </c>
    </row>
    <row r="12" spans="1:12" s="6" customFormat="1" ht="15" customHeight="1">
      <c r="A12" s="873"/>
      <c r="B12" s="873" t="s">
        <v>2974</v>
      </c>
      <c r="C12" s="875">
        <v>55</v>
      </c>
      <c r="D12" s="875">
        <v>50</v>
      </c>
      <c r="E12" s="875">
        <v>1</v>
      </c>
      <c r="F12" s="875">
        <v>4</v>
      </c>
      <c r="G12" s="875">
        <v>233617535</v>
      </c>
      <c r="H12" s="875">
        <v>234217535</v>
      </c>
      <c r="I12" s="875">
        <v>164934875</v>
      </c>
      <c r="J12" s="875">
        <v>155815250</v>
      </c>
      <c r="K12" s="874">
        <f t="shared" si="0"/>
        <v>70.419524737974896</v>
      </c>
      <c r="L12" s="874">
        <f t="shared" si="1"/>
        <v>94.470772175987634</v>
      </c>
    </row>
    <row r="13" spans="1:12" ht="13.5" customHeight="1">
      <c r="A13" s="872" t="s">
        <v>536</v>
      </c>
      <c r="B13" s="872"/>
      <c r="C13" s="25">
        <v>479</v>
      </c>
      <c r="D13" s="25">
        <v>438</v>
      </c>
      <c r="E13" s="25">
        <v>6</v>
      </c>
      <c r="F13" s="25">
        <v>35</v>
      </c>
      <c r="G13" s="25">
        <v>7781126137</v>
      </c>
      <c r="H13" s="25">
        <v>8524160908</v>
      </c>
      <c r="I13" s="25">
        <v>7521974483</v>
      </c>
      <c r="J13" s="25">
        <v>7537977512</v>
      </c>
      <c r="K13" s="103">
        <f t="shared" si="0"/>
        <v>88.242990297620508</v>
      </c>
      <c r="L13" s="103">
        <f t="shared" si="1"/>
        <v>100.21275037606372</v>
      </c>
    </row>
    <row r="14" spans="1:12" ht="13.5" customHeight="1">
      <c r="A14" s="872"/>
      <c r="B14" s="873" t="s">
        <v>537</v>
      </c>
      <c r="C14" s="875">
        <v>146</v>
      </c>
      <c r="D14" s="875">
        <v>119</v>
      </c>
      <c r="E14" s="875">
        <v>3</v>
      </c>
      <c r="F14" s="875">
        <v>24</v>
      </c>
      <c r="G14" s="875">
        <v>4979805183</v>
      </c>
      <c r="H14" s="875">
        <v>6033747059</v>
      </c>
      <c r="I14" s="875">
        <v>5227703398</v>
      </c>
      <c r="J14" s="875">
        <v>5230703398</v>
      </c>
      <c r="K14" s="874">
        <f t="shared" si="0"/>
        <v>86.641076380593432</v>
      </c>
      <c r="L14" s="874">
        <f t="shared" si="1"/>
        <v>100.05738657631471</v>
      </c>
    </row>
    <row r="15" spans="1:12" ht="13.5" customHeight="1">
      <c r="A15" s="872"/>
      <c r="B15" s="873" t="s">
        <v>2975</v>
      </c>
      <c r="C15" s="875">
        <v>67</v>
      </c>
      <c r="D15" s="875">
        <v>64</v>
      </c>
      <c r="E15" s="875"/>
      <c r="F15" s="875">
        <v>3</v>
      </c>
      <c r="G15" s="875">
        <v>274926328</v>
      </c>
      <c r="H15" s="875">
        <v>220829588</v>
      </c>
      <c r="I15" s="875">
        <v>125870754</v>
      </c>
      <c r="J15" s="875">
        <v>136873761</v>
      </c>
      <c r="K15" s="874">
        <f t="shared" si="0"/>
        <v>56.999043986804885</v>
      </c>
      <c r="L15" s="874">
        <f t="shared" si="1"/>
        <v>108.74151194804156</v>
      </c>
    </row>
    <row r="16" spans="1:12" ht="13.5" customHeight="1">
      <c r="A16" s="872"/>
      <c r="B16" s="873" t="s">
        <v>2976</v>
      </c>
      <c r="C16" s="875">
        <v>126</v>
      </c>
      <c r="D16" s="875">
        <v>122</v>
      </c>
      <c r="E16" s="875">
        <v>3</v>
      </c>
      <c r="F16" s="875">
        <v>1</v>
      </c>
      <c r="G16" s="875">
        <v>1200054587</v>
      </c>
      <c r="H16" s="875">
        <v>927230684</v>
      </c>
      <c r="I16" s="875">
        <v>900599414</v>
      </c>
      <c r="J16" s="875">
        <v>901599414</v>
      </c>
      <c r="K16" s="874">
        <f t="shared" si="0"/>
        <v>97.127870069493952</v>
      </c>
      <c r="L16" s="874">
        <f t="shared" si="1"/>
        <v>100.11103715863621</v>
      </c>
    </row>
    <row r="17" spans="1:12" ht="13.5" customHeight="1">
      <c r="A17" s="872"/>
      <c r="B17" s="873" t="s">
        <v>539</v>
      </c>
      <c r="C17" s="875">
        <v>59</v>
      </c>
      <c r="D17" s="875">
        <v>55</v>
      </c>
      <c r="E17" s="875"/>
      <c r="F17" s="875">
        <v>4</v>
      </c>
      <c r="G17" s="875">
        <v>729041202</v>
      </c>
      <c r="H17" s="875">
        <v>763283029</v>
      </c>
      <c r="I17" s="875">
        <v>716743083</v>
      </c>
      <c r="J17" s="875">
        <v>717743095</v>
      </c>
      <c r="K17" s="874">
        <f t="shared" si="0"/>
        <v>93.902662022896891</v>
      </c>
      <c r="L17" s="874">
        <f t="shared" si="1"/>
        <v>100.13952168129958</v>
      </c>
    </row>
    <row r="18" spans="1:12" s="6" customFormat="1" ht="15" customHeight="1">
      <c r="A18" s="872"/>
      <c r="B18" s="873" t="s">
        <v>540</v>
      </c>
      <c r="C18" s="875">
        <v>81</v>
      </c>
      <c r="D18" s="875">
        <v>78</v>
      </c>
      <c r="E18" s="875"/>
      <c r="F18" s="875">
        <v>3</v>
      </c>
      <c r="G18" s="875">
        <v>597298837</v>
      </c>
      <c r="H18" s="875">
        <v>579070548</v>
      </c>
      <c r="I18" s="875">
        <v>551057834</v>
      </c>
      <c r="J18" s="875">
        <v>551057844</v>
      </c>
      <c r="K18" s="874">
        <f t="shared" si="0"/>
        <v>95.162469564934611</v>
      </c>
      <c r="L18" s="874">
        <f t="shared" si="1"/>
        <v>100.00000181469156</v>
      </c>
    </row>
    <row r="19" spans="1:12" ht="13.5" customHeight="1">
      <c r="A19" s="872" t="s">
        <v>471</v>
      </c>
      <c r="B19" s="872"/>
      <c r="C19" s="25">
        <v>759</v>
      </c>
      <c r="D19" s="25">
        <v>592</v>
      </c>
      <c r="E19" s="25">
        <v>63</v>
      </c>
      <c r="F19" s="25">
        <v>104</v>
      </c>
      <c r="G19" s="25">
        <v>53371566280</v>
      </c>
      <c r="H19" s="25">
        <v>58969149159</v>
      </c>
      <c r="I19" s="25">
        <v>53485827025</v>
      </c>
      <c r="J19" s="25">
        <v>44131730192</v>
      </c>
      <c r="K19" s="103">
        <f t="shared" si="0"/>
        <v>90.701371459141839</v>
      </c>
      <c r="L19" s="103">
        <f t="shared" si="1"/>
        <v>82.511073767957683</v>
      </c>
    </row>
    <row r="20" spans="1:12" ht="13.5" customHeight="1">
      <c r="A20" s="873"/>
      <c r="B20" s="873" t="s">
        <v>2977</v>
      </c>
      <c r="C20" s="876">
        <v>64</v>
      </c>
      <c r="D20" s="876">
        <v>30</v>
      </c>
      <c r="E20" s="876">
        <v>19</v>
      </c>
      <c r="F20" s="876">
        <v>15</v>
      </c>
      <c r="G20" s="876">
        <v>12592741012</v>
      </c>
      <c r="H20" s="876">
        <v>15369798869</v>
      </c>
      <c r="I20" s="876">
        <v>10510622391</v>
      </c>
      <c r="J20" s="876">
        <v>10071328980</v>
      </c>
      <c r="K20" s="874">
        <f t="shared" si="0"/>
        <v>68.384905232555255</v>
      </c>
      <c r="L20" s="874">
        <f t="shared" si="1"/>
        <v>95.820481464768861</v>
      </c>
    </row>
    <row r="21" spans="1:12" ht="13.5" customHeight="1">
      <c r="A21" s="873"/>
      <c r="B21" s="873" t="s">
        <v>2978</v>
      </c>
      <c r="C21" s="876">
        <v>99</v>
      </c>
      <c r="D21" s="876">
        <v>78</v>
      </c>
      <c r="E21" s="876"/>
      <c r="F21" s="876">
        <v>21</v>
      </c>
      <c r="G21" s="876">
        <v>9101354595</v>
      </c>
      <c r="H21" s="876">
        <v>9091354595</v>
      </c>
      <c r="I21" s="876">
        <v>8748830595</v>
      </c>
      <c r="J21" s="876">
        <v>8641030588</v>
      </c>
      <c r="K21" s="874">
        <f t="shared" si="0"/>
        <v>96.232420631922338</v>
      </c>
      <c r="L21" s="874">
        <f t="shared" si="1"/>
        <v>98.767835245757212</v>
      </c>
    </row>
    <row r="22" spans="1:12" ht="13.5" customHeight="1">
      <c r="A22" s="873"/>
      <c r="B22" s="873" t="s">
        <v>2979</v>
      </c>
      <c r="C22" s="875">
        <v>104</v>
      </c>
      <c r="D22" s="875">
        <v>80</v>
      </c>
      <c r="E22" s="875">
        <v>3</v>
      </c>
      <c r="F22" s="875">
        <v>21</v>
      </c>
      <c r="G22" s="875">
        <v>5085079299</v>
      </c>
      <c r="H22" s="875">
        <v>5085079299</v>
      </c>
      <c r="I22" s="875">
        <v>5085079299</v>
      </c>
      <c r="J22" s="875">
        <v>4522754391</v>
      </c>
      <c r="K22" s="874">
        <f t="shared" si="0"/>
        <v>100</v>
      </c>
      <c r="L22" s="874">
        <f t="shared" si="1"/>
        <v>88.941668852429046</v>
      </c>
    </row>
    <row r="23" spans="1:12" ht="13.5" customHeight="1">
      <c r="A23" s="873"/>
      <c r="B23" s="873" t="s">
        <v>2980</v>
      </c>
      <c r="C23" s="875">
        <v>157</v>
      </c>
      <c r="D23" s="875">
        <v>135</v>
      </c>
      <c r="E23" s="875">
        <v>2</v>
      </c>
      <c r="F23" s="875">
        <v>20</v>
      </c>
      <c r="G23" s="875">
        <v>20405852131</v>
      </c>
      <c r="H23" s="875">
        <v>23319015035</v>
      </c>
      <c r="I23" s="875">
        <v>23290025035</v>
      </c>
      <c r="J23" s="875">
        <v>15154192263</v>
      </c>
      <c r="K23" s="874">
        <f t="shared" si="0"/>
        <v>99.875680855488596</v>
      </c>
      <c r="L23" s="874">
        <f t="shared" si="1"/>
        <v>65.067307743235318</v>
      </c>
    </row>
    <row r="24" spans="1:12" ht="13.5" customHeight="1">
      <c r="A24" s="873"/>
      <c r="B24" s="873" t="s">
        <v>2981</v>
      </c>
      <c r="C24" s="875">
        <v>29</v>
      </c>
      <c r="D24" s="875">
        <v>28</v>
      </c>
      <c r="E24" s="875"/>
      <c r="F24" s="875">
        <v>1</v>
      </c>
      <c r="G24" s="875">
        <v>563630010</v>
      </c>
      <c r="H24" s="875">
        <v>542390007</v>
      </c>
      <c r="I24" s="875">
        <v>438512282</v>
      </c>
      <c r="J24" s="875">
        <v>438853232</v>
      </c>
      <c r="K24" s="874">
        <f t="shared" si="0"/>
        <v>80.848149180595058</v>
      </c>
      <c r="L24" s="874">
        <f t="shared" si="1"/>
        <v>100.07775152806325</v>
      </c>
    </row>
    <row r="25" spans="1:12" ht="13.5" customHeight="1">
      <c r="A25" s="873"/>
      <c r="B25" s="873" t="s">
        <v>479</v>
      </c>
      <c r="C25" s="875">
        <v>68</v>
      </c>
      <c r="D25" s="875">
        <v>57</v>
      </c>
      <c r="E25" s="875">
        <v>2</v>
      </c>
      <c r="F25" s="875">
        <v>9</v>
      </c>
      <c r="G25" s="875">
        <v>821947538</v>
      </c>
      <c r="H25" s="875">
        <v>782447538</v>
      </c>
      <c r="I25" s="875">
        <v>744135805</v>
      </c>
      <c r="J25" s="875">
        <v>742033086</v>
      </c>
      <c r="K25" s="874">
        <f t="shared" si="0"/>
        <v>95.103603610546472</v>
      </c>
      <c r="L25" s="874">
        <f t="shared" si="1"/>
        <v>99.71742805736919</v>
      </c>
    </row>
    <row r="26" spans="1:12" ht="13.5" customHeight="1">
      <c r="A26" s="873"/>
      <c r="B26" s="873" t="s">
        <v>480</v>
      </c>
      <c r="C26" s="875">
        <v>68</v>
      </c>
      <c r="D26" s="875">
        <v>26</v>
      </c>
      <c r="E26" s="875">
        <v>32</v>
      </c>
      <c r="F26" s="875">
        <v>10</v>
      </c>
      <c r="G26" s="875">
        <v>2404943100</v>
      </c>
      <c r="H26" s="875">
        <v>2404943100</v>
      </c>
      <c r="I26" s="875">
        <v>2004263645</v>
      </c>
      <c r="J26" s="875">
        <v>1936549193</v>
      </c>
      <c r="K26" s="874">
        <f t="shared" si="0"/>
        <v>83.339337425488353</v>
      </c>
      <c r="L26" s="874">
        <f t="shared" si="1"/>
        <v>96.621479805367628</v>
      </c>
    </row>
    <row r="27" spans="1:12" ht="13.5" customHeight="1">
      <c r="A27" s="873"/>
      <c r="B27" s="873" t="s">
        <v>481</v>
      </c>
      <c r="C27" s="875">
        <v>73</v>
      </c>
      <c r="D27" s="875">
        <v>69</v>
      </c>
      <c r="E27" s="875"/>
      <c r="F27" s="875">
        <v>4</v>
      </c>
      <c r="G27" s="875">
        <v>1104042375</v>
      </c>
      <c r="H27" s="875">
        <v>1079461162</v>
      </c>
      <c r="I27" s="875">
        <v>1451137240</v>
      </c>
      <c r="J27" s="875">
        <v>1440943784</v>
      </c>
      <c r="K27" s="874">
        <f t="shared" si="0"/>
        <v>134.4316304360008</v>
      </c>
      <c r="L27" s="874">
        <f t="shared" si="1"/>
        <v>99.297553965329982</v>
      </c>
    </row>
    <row r="28" spans="1:12" ht="14" customHeight="1">
      <c r="A28" s="873"/>
      <c r="B28" s="873" t="s">
        <v>2982</v>
      </c>
      <c r="C28" s="875">
        <v>47</v>
      </c>
      <c r="D28" s="875">
        <v>44</v>
      </c>
      <c r="E28" s="875">
        <v>3</v>
      </c>
      <c r="F28" s="875"/>
      <c r="G28" s="875">
        <v>1168954287</v>
      </c>
      <c r="H28" s="875">
        <v>1168624287</v>
      </c>
      <c r="I28" s="875">
        <v>1098374287</v>
      </c>
      <c r="J28" s="875">
        <v>1073052966</v>
      </c>
      <c r="K28" s="874">
        <f t="shared" si="0"/>
        <v>93.988658221339875</v>
      </c>
      <c r="L28" s="874">
        <f t="shared" si="1"/>
        <v>97.694654609116867</v>
      </c>
    </row>
    <row r="29" spans="1:12" s="6" customFormat="1" ht="15" customHeight="1">
      <c r="A29" s="873"/>
      <c r="B29" s="873" t="s">
        <v>2983</v>
      </c>
      <c r="C29" s="875">
        <v>50</v>
      </c>
      <c r="D29" s="875">
        <v>45</v>
      </c>
      <c r="E29" s="875">
        <v>2</v>
      </c>
      <c r="F29" s="875">
        <v>3</v>
      </c>
      <c r="G29" s="875">
        <v>123021933</v>
      </c>
      <c r="H29" s="875">
        <v>126035267</v>
      </c>
      <c r="I29" s="875">
        <v>114846446</v>
      </c>
      <c r="J29" s="875">
        <v>110991709</v>
      </c>
      <c r="K29" s="874">
        <f t="shared" si="0"/>
        <v>91.122468126322133</v>
      </c>
      <c r="L29" s="874">
        <f t="shared" si="1"/>
        <v>96.643573106302298</v>
      </c>
    </row>
    <row r="30" spans="1:12" ht="13.5" customHeight="1">
      <c r="A30" s="872" t="s">
        <v>497</v>
      </c>
      <c r="B30" s="872"/>
      <c r="C30" s="25">
        <v>670</v>
      </c>
      <c r="D30" s="25">
        <v>353</v>
      </c>
      <c r="E30" s="25">
        <v>47</v>
      </c>
      <c r="F30" s="25">
        <v>270</v>
      </c>
      <c r="G30" s="25">
        <v>9387480738</v>
      </c>
      <c r="H30" s="25">
        <v>9128703533</v>
      </c>
      <c r="I30" s="25">
        <v>8014024066</v>
      </c>
      <c r="J30" s="25">
        <v>7966402868</v>
      </c>
      <c r="K30" s="103">
        <f t="shared" si="0"/>
        <v>87.789290527724276</v>
      </c>
      <c r="L30" s="103">
        <f t="shared" si="1"/>
        <v>99.405776703341388</v>
      </c>
    </row>
    <row r="31" spans="1:12" ht="13.5" customHeight="1">
      <c r="A31" s="873"/>
      <c r="B31" s="873" t="s">
        <v>498</v>
      </c>
      <c r="C31" s="876">
        <v>174</v>
      </c>
      <c r="D31" s="876">
        <v>112</v>
      </c>
      <c r="E31" s="876">
        <v>1</v>
      </c>
      <c r="F31" s="876">
        <v>61</v>
      </c>
      <c r="G31" s="876">
        <v>5387344967</v>
      </c>
      <c r="H31" s="876">
        <v>5128263762</v>
      </c>
      <c r="I31" s="876">
        <v>5240422677</v>
      </c>
      <c r="J31" s="876">
        <v>5311242357</v>
      </c>
      <c r="K31" s="874">
        <f t="shared" si="0"/>
        <v>102.18707383639445</v>
      </c>
      <c r="L31" s="874">
        <f t="shared" si="1"/>
        <v>101.35141160103029</v>
      </c>
    </row>
    <row r="32" spans="1:12" ht="13.5" customHeight="1">
      <c r="A32" s="873"/>
      <c r="B32" s="873" t="s">
        <v>499</v>
      </c>
      <c r="C32" s="875">
        <v>70</v>
      </c>
      <c r="D32" s="875"/>
      <c r="E32" s="875"/>
      <c r="F32" s="875">
        <v>70</v>
      </c>
      <c r="G32" s="875">
        <v>223408535</v>
      </c>
      <c r="H32" s="875">
        <v>223408535</v>
      </c>
      <c r="I32" s="875"/>
      <c r="J32" s="875"/>
      <c r="K32" s="874">
        <f t="shared" si="0"/>
        <v>0</v>
      </c>
      <c r="L32" s="874" t="str">
        <f t="shared" si="1"/>
        <v/>
      </c>
    </row>
    <row r="33" spans="1:12" ht="13.5" customHeight="1">
      <c r="A33" s="873"/>
      <c r="B33" s="873" t="s">
        <v>500</v>
      </c>
      <c r="C33" s="875">
        <v>74</v>
      </c>
      <c r="D33" s="875">
        <v>1</v>
      </c>
      <c r="E33" s="875">
        <v>22</v>
      </c>
      <c r="F33" s="875">
        <v>51</v>
      </c>
      <c r="G33" s="875">
        <v>418007429</v>
      </c>
      <c r="H33" s="875">
        <v>418007429</v>
      </c>
      <c r="I33" s="875">
        <v>281901000</v>
      </c>
      <c r="J33" s="875">
        <v>281901000</v>
      </c>
      <c r="K33" s="874">
        <f t="shared" si="0"/>
        <v>67.439232042930982</v>
      </c>
      <c r="L33" s="874">
        <f t="shared" si="1"/>
        <v>100</v>
      </c>
    </row>
    <row r="34" spans="1:12" ht="13.5" customHeight="1">
      <c r="A34" s="873"/>
      <c r="B34" s="873" t="s">
        <v>501</v>
      </c>
      <c r="C34" s="875">
        <v>55</v>
      </c>
      <c r="D34" s="875">
        <v>21</v>
      </c>
      <c r="E34" s="875">
        <v>19</v>
      </c>
      <c r="F34" s="875">
        <v>15</v>
      </c>
      <c r="G34" s="875">
        <v>633848843</v>
      </c>
      <c r="H34" s="875">
        <v>633848843</v>
      </c>
      <c r="I34" s="875">
        <v>551109733</v>
      </c>
      <c r="J34" s="875">
        <v>551109733</v>
      </c>
      <c r="K34" s="874">
        <f t="shared" si="0"/>
        <v>86.946555016429997</v>
      </c>
      <c r="L34" s="874">
        <f t="shared" si="1"/>
        <v>100</v>
      </c>
    </row>
    <row r="35" spans="1:12" ht="13.5" customHeight="1">
      <c r="A35" s="873"/>
      <c r="B35" s="873" t="s">
        <v>502</v>
      </c>
      <c r="C35" s="875">
        <v>82</v>
      </c>
      <c r="D35" s="875">
        <v>46</v>
      </c>
      <c r="E35" s="875">
        <v>3</v>
      </c>
      <c r="F35" s="875">
        <v>33</v>
      </c>
      <c r="G35" s="875">
        <v>600990782</v>
      </c>
      <c r="H35" s="875">
        <v>600990782</v>
      </c>
      <c r="I35" s="875">
        <v>537397360</v>
      </c>
      <c r="J35" s="875">
        <v>537397360</v>
      </c>
      <c r="K35" s="874">
        <f t="shared" si="0"/>
        <v>89.418569484814498</v>
      </c>
      <c r="L35" s="874">
        <f t="shared" si="1"/>
        <v>100</v>
      </c>
    </row>
    <row r="36" spans="1:12" ht="13.5" customHeight="1">
      <c r="A36" s="873"/>
      <c r="B36" s="873" t="s">
        <v>503</v>
      </c>
      <c r="C36" s="875">
        <v>50</v>
      </c>
      <c r="D36" s="875">
        <v>41</v>
      </c>
      <c r="E36" s="875">
        <v>2</v>
      </c>
      <c r="F36" s="875">
        <v>7</v>
      </c>
      <c r="G36" s="875">
        <v>532522525</v>
      </c>
      <c r="H36" s="875">
        <v>532522525</v>
      </c>
      <c r="I36" s="875">
        <v>462579023</v>
      </c>
      <c r="J36" s="875">
        <v>461290737</v>
      </c>
      <c r="K36" s="874">
        <f t="shared" si="0"/>
        <v>86.865625637150274</v>
      </c>
      <c r="L36" s="874">
        <f t="shared" si="1"/>
        <v>99.721499260462579</v>
      </c>
    </row>
    <row r="37" spans="1:12" ht="13.5" customHeight="1">
      <c r="A37" s="873"/>
      <c r="B37" s="873" t="s">
        <v>504</v>
      </c>
      <c r="C37" s="875">
        <v>45</v>
      </c>
      <c r="D37" s="875">
        <v>34</v>
      </c>
      <c r="E37" s="875"/>
      <c r="F37" s="875">
        <v>11</v>
      </c>
      <c r="G37" s="875">
        <v>577183160</v>
      </c>
      <c r="H37" s="875">
        <v>577183160</v>
      </c>
      <c r="I37" s="875">
        <v>334715091</v>
      </c>
      <c r="J37" s="875">
        <v>284638191</v>
      </c>
      <c r="K37" s="874">
        <f t="shared" si="0"/>
        <v>57.991139415779216</v>
      </c>
      <c r="L37" s="874">
        <f t="shared" si="1"/>
        <v>85.038947646373074</v>
      </c>
    </row>
    <row r="38" spans="1:12" ht="13.5" customHeight="1">
      <c r="A38" s="873"/>
      <c r="B38" s="873" t="s">
        <v>505</v>
      </c>
      <c r="C38" s="875">
        <v>50</v>
      </c>
      <c r="D38" s="875">
        <v>44</v>
      </c>
      <c r="E38" s="875"/>
      <c r="F38" s="875">
        <v>6</v>
      </c>
      <c r="G38" s="875">
        <v>558130939</v>
      </c>
      <c r="H38" s="875">
        <v>558434939</v>
      </c>
      <c r="I38" s="875">
        <v>401953909</v>
      </c>
      <c r="J38" s="875">
        <v>339704340</v>
      </c>
      <c r="K38" s="874">
        <f t="shared" si="0"/>
        <v>71.978646200000753</v>
      </c>
      <c r="L38" s="874">
        <f t="shared" si="1"/>
        <v>84.51325696648469</v>
      </c>
    </row>
    <row r="39" spans="1:12" s="6" customFormat="1" ht="15" customHeight="1">
      <c r="A39" s="873"/>
      <c r="B39" s="873" t="s">
        <v>2984</v>
      </c>
      <c r="C39" s="875">
        <v>70</v>
      </c>
      <c r="D39" s="875">
        <v>54</v>
      </c>
      <c r="E39" s="875"/>
      <c r="F39" s="875">
        <v>16</v>
      </c>
      <c r="G39" s="875">
        <v>456043558</v>
      </c>
      <c r="H39" s="875">
        <v>456043558</v>
      </c>
      <c r="I39" s="875">
        <v>203945273</v>
      </c>
      <c r="J39" s="875">
        <v>199119150</v>
      </c>
      <c r="K39" s="874">
        <f t="shared" si="0"/>
        <v>44.720568775143185</v>
      </c>
      <c r="L39" s="874">
        <f t="shared" si="1"/>
        <v>97.633618603163214</v>
      </c>
    </row>
    <row r="40" spans="1:12" ht="13.5" customHeight="1">
      <c r="A40" s="872" t="s">
        <v>484</v>
      </c>
      <c r="B40" s="872"/>
      <c r="C40" s="25">
        <v>668</v>
      </c>
      <c r="D40" s="25">
        <v>449</v>
      </c>
      <c r="E40" s="25">
        <v>52</v>
      </c>
      <c r="F40" s="25">
        <v>167</v>
      </c>
      <c r="G40" s="25">
        <v>8753670954.0507393</v>
      </c>
      <c r="H40" s="25">
        <v>8442028075.6089096</v>
      </c>
      <c r="I40" s="25">
        <v>8537681743.0145903</v>
      </c>
      <c r="J40" s="25">
        <v>4134216323.0145898</v>
      </c>
      <c r="K40" s="103">
        <f t="shared" si="0"/>
        <v>101.13306502358182</v>
      </c>
      <c r="L40" s="103">
        <f t="shared" si="1"/>
        <v>48.423172091149297</v>
      </c>
    </row>
    <row r="41" spans="1:12" ht="13.5" customHeight="1">
      <c r="A41" s="873"/>
      <c r="B41" s="873" t="s">
        <v>485</v>
      </c>
      <c r="C41" s="875">
        <v>96</v>
      </c>
      <c r="D41" s="875">
        <v>13</v>
      </c>
      <c r="E41" s="875">
        <v>35</v>
      </c>
      <c r="F41" s="875">
        <v>48</v>
      </c>
      <c r="G41" s="875">
        <v>5082906958</v>
      </c>
      <c r="H41" s="875">
        <v>5075654758</v>
      </c>
      <c r="I41" s="875">
        <v>5008113013</v>
      </c>
      <c r="J41" s="875">
        <v>1589459009</v>
      </c>
      <c r="K41" s="874">
        <f t="shared" si="0"/>
        <v>98.669299859421216</v>
      </c>
      <c r="L41" s="874">
        <f t="shared" si="1"/>
        <v>31.737682533802676</v>
      </c>
    </row>
    <row r="42" spans="1:12" ht="13.5" customHeight="1">
      <c r="A42" s="873"/>
      <c r="B42" s="873" t="s">
        <v>486</v>
      </c>
      <c r="C42" s="875">
        <v>109</v>
      </c>
      <c r="D42" s="875">
        <v>74</v>
      </c>
      <c r="E42" s="875"/>
      <c r="F42" s="875">
        <v>35</v>
      </c>
      <c r="G42" s="875">
        <v>590090490</v>
      </c>
      <c r="H42" s="875">
        <v>590090490</v>
      </c>
      <c r="I42" s="875">
        <v>351165780</v>
      </c>
      <c r="J42" s="875">
        <v>349347280</v>
      </c>
      <c r="K42" s="874">
        <f t="shared" si="0"/>
        <v>59.510496432504787</v>
      </c>
      <c r="L42" s="874">
        <f t="shared" si="1"/>
        <v>99.482153414834443</v>
      </c>
    </row>
    <row r="43" spans="1:12" ht="13.5" customHeight="1">
      <c r="A43" s="873"/>
      <c r="B43" s="873" t="s">
        <v>487</v>
      </c>
      <c r="C43" s="875">
        <v>84</v>
      </c>
      <c r="D43" s="875">
        <v>59</v>
      </c>
      <c r="E43" s="875">
        <v>2</v>
      </c>
      <c r="F43" s="875">
        <v>23</v>
      </c>
      <c r="G43" s="875">
        <v>671021424</v>
      </c>
      <c r="H43" s="875">
        <v>600515514</v>
      </c>
      <c r="I43" s="875">
        <v>584932064</v>
      </c>
      <c r="J43" s="875">
        <v>363422882</v>
      </c>
      <c r="K43" s="874">
        <f t="shared" si="0"/>
        <v>97.40498794174367</v>
      </c>
      <c r="L43" s="874">
        <f t="shared" si="1"/>
        <v>62.130784815379855</v>
      </c>
    </row>
    <row r="44" spans="1:12" ht="13.5" customHeight="1">
      <c r="A44" s="873"/>
      <c r="B44" s="873" t="s">
        <v>488</v>
      </c>
      <c r="C44" s="875">
        <v>66</v>
      </c>
      <c r="D44" s="875">
        <v>47</v>
      </c>
      <c r="E44" s="875">
        <v>9</v>
      </c>
      <c r="F44" s="875">
        <v>10</v>
      </c>
      <c r="G44" s="875">
        <v>623823183.69073606</v>
      </c>
      <c r="H44" s="875">
        <v>623015769.60890996</v>
      </c>
      <c r="I44" s="875">
        <v>553207115.01458597</v>
      </c>
      <c r="J44" s="875">
        <v>546502815.01458597</v>
      </c>
      <c r="K44" s="874">
        <f t="shared" si="0"/>
        <v>88.795042116165774</v>
      </c>
      <c r="L44" s="874">
        <f t="shared" si="1"/>
        <v>98.788103077845761</v>
      </c>
    </row>
    <row r="45" spans="1:12" ht="13.5" customHeight="1">
      <c r="A45" s="873"/>
      <c r="B45" s="873" t="s">
        <v>489</v>
      </c>
      <c r="C45" s="875">
        <v>128</v>
      </c>
      <c r="D45" s="875">
        <v>120</v>
      </c>
      <c r="E45" s="875">
        <v>1</v>
      </c>
      <c r="F45" s="875">
        <v>7</v>
      </c>
      <c r="G45" s="875">
        <v>626652783</v>
      </c>
      <c r="H45" s="875">
        <v>528072624</v>
      </c>
      <c r="I45" s="875">
        <v>569084354</v>
      </c>
      <c r="J45" s="875">
        <v>556465292</v>
      </c>
      <c r="K45" s="874">
        <f t="shared" si="0"/>
        <v>107.76630488612491</v>
      </c>
      <c r="L45" s="874">
        <f t="shared" si="1"/>
        <v>97.782567397732393</v>
      </c>
    </row>
    <row r="46" spans="1:12" ht="13.5" customHeight="1">
      <c r="A46" s="873"/>
      <c r="B46" s="873" t="s">
        <v>490</v>
      </c>
      <c r="C46" s="875">
        <v>67</v>
      </c>
      <c r="D46" s="875">
        <v>45</v>
      </c>
      <c r="E46" s="875">
        <v>1</v>
      </c>
      <c r="F46" s="875">
        <v>21</v>
      </c>
      <c r="G46" s="875">
        <v>620633357</v>
      </c>
      <c r="H46" s="875">
        <v>557437547</v>
      </c>
      <c r="I46" s="875">
        <v>1085652519</v>
      </c>
      <c r="J46" s="875">
        <v>377214156</v>
      </c>
      <c r="K46" s="874">
        <f t="shared" si="0"/>
        <v>194.75769525083678</v>
      </c>
      <c r="L46" s="874">
        <f t="shared" si="1"/>
        <v>34.745385783975692</v>
      </c>
    </row>
    <row r="47" spans="1:12" ht="13.5" customHeight="1">
      <c r="A47" s="873"/>
      <c r="B47" s="873" t="s">
        <v>491</v>
      </c>
      <c r="C47" s="875">
        <v>66</v>
      </c>
      <c r="D47" s="875">
        <v>55</v>
      </c>
      <c r="E47" s="875">
        <v>4</v>
      </c>
      <c r="F47" s="875">
        <v>7</v>
      </c>
      <c r="G47" s="875">
        <v>318195994</v>
      </c>
      <c r="H47" s="875">
        <v>318195994</v>
      </c>
      <c r="I47" s="875">
        <v>280116754</v>
      </c>
      <c r="J47" s="875">
        <v>251193019</v>
      </c>
      <c r="K47" s="874">
        <f t="shared" si="0"/>
        <v>88.032772027921894</v>
      </c>
      <c r="L47" s="874">
        <f t="shared" si="1"/>
        <v>89.674400196712256</v>
      </c>
    </row>
    <row r="48" spans="1:12" s="6" customFormat="1" ht="15" customHeight="1">
      <c r="A48" s="873"/>
      <c r="B48" s="873" t="s">
        <v>2985</v>
      </c>
      <c r="C48" s="875">
        <v>52</v>
      </c>
      <c r="D48" s="875">
        <v>36</v>
      </c>
      <c r="E48" s="875"/>
      <c r="F48" s="875">
        <v>16</v>
      </c>
      <c r="G48" s="875">
        <v>220346764.36000001</v>
      </c>
      <c r="H48" s="875">
        <v>149045379</v>
      </c>
      <c r="I48" s="875">
        <v>105410144</v>
      </c>
      <c r="J48" s="875">
        <v>100611870</v>
      </c>
      <c r="K48" s="874">
        <f t="shared" si="0"/>
        <v>70.723523739706152</v>
      </c>
      <c r="L48" s="874">
        <f t="shared" si="1"/>
        <v>95.447995972759514</v>
      </c>
    </row>
    <row r="49" spans="1:12" ht="13.5" customHeight="1">
      <c r="A49" s="872" t="s">
        <v>506</v>
      </c>
      <c r="B49" s="872"/>
      <c r="C49" s="25">
        <v>678</v>
      </c>
      <c r="D49" s="25">
        <v>542</v>
      </c>
      <c r="E49" s="25">
        <v>15</v>
      </c>
      <c r="F49" s="25">
        <v>121</v>
      </c>
      <c r="G49" s="25">
        <v>10782896328.76</v>
      </c>
      <c r="H49" s="25">
        <v>10430273920.76</v>
      </c>
      <c r="I49" s="25">
        <v>10000463617</v>
      </c>
      <c r="J49" s="25">
        <v>8882077703</v>
      </c>
      <c r="K49" s="103">
        <f t="shared" si="0"/>
        <v>95.87920406477032</v>
      </c>
      <c r="L49" s="103">
        <f t="shared" si="1"/>
        <v>88.81665933868473</v>
      </c>
    </row>
    <row r="50" spans="1:12" ht="13.5" customHeight="1">
      <c r="A50" s="873"/>
      <c r="B50" s="873" t="s">
        <v>507</v>
      </c>
      <c r="C50" s="875">
        <v>120</v>
      </c>
      <c r="D50" s="875">
        <v>95</v>
      </c>
      <c r="E50" s="875">
        <v>7</v>
      </c>
      <c r="F50" s="875">
        <v>18</v>
      </c>
      <c r="G50" s="875">
        <v>5279694024</v>
      </c>
      <c r="H50" s="875">
        <v>5279674024</v>
      </c>
      <c r="I50" s="875">
        <v>5200723039</v>
      </c>
      <c r="J50" s="875">
        <v>5200723039</v>
      </c>
      <c r="K50" s="874">
        <f t="shared" si="0"/>
        <v>98.504623871831683</v>
      </c>
      <c r="L50" s="874">
        <f t="shared" si="1"/>
        <v>100</v>
      </c>
    </row>
    <row r="51" spans="1:12" ht="13.5" customHeight="1">
      <c r="A51" s="873"/>
      <c r="B51" s="873" t="s">
        <v>508</v>
      </c>
      <c r="C51" s="875">
        <v>79</v>
      </c>
      <c r="D51" s="875">
        <v>55</v>
      </c>
      <c r="E51" s="875"/>
      <c r="F51" s="875">
        <v>24</v>
      </c>
      <c r="G51" s="875">
        <v>995659431.75999999</v>
      </c>
      <c r="H51" s="875">
        <v>995659431.75999999</v>
      </c>
      <c r="I51" s="875">
        <v>366722193</v>
      </c>
      <c r="J51" s="875">
        <v>351153454</v>
      </c>
      <c r="K51" s="874">
        <f t="shared" si="0"/>
        <v>36.832091506606353</v>
      </c>
      <c r="L51" s="874">
        <f t="shared" si="1"/>
        <v>95.754623173296736</v>
      </c>
    </row>
    <row r="52" spans="1:12" ht="13.5" customHeight="1">
      <c r="A52" s="873"/>
      <c r="B52" s="873" t="s">
        <v>509</v>
      </c>
      <c r="C52" s="875">
        <v>95</v>
      </c>
      <c r="D52" s="875">
        <v>81</v>
      </c>
      <c r="E52" s="875">
        <v>1</v>
      </c>
      <c r="F52" s="875">
        <v>13</v>
      </c>
      <c r="G52" s="875">
        <v>1338974732</v>
      </c>
      <c r="H52" s="875">
        <v>1320084609</v>
      </c>
      <c r="I52" s="875">
        <v>1134861417</v>
      </c>
      <c r="J52" s="875">
        <v>1132810721</v>
      </c>
      <c r="K52" s="874">
        <f t="shared" si="0"/>
        <v>85.968839365507662</v>
      </c>
      <c r="L52" s="874">
        <f t="shared" si="1"/>
        <v>99.819299874920318</v>
      </c>
    </row>
    <row r="53" spans="1:12" ht="13.5" customHeight="1">
      <c r="A53" s="873"/>
      <c r="B53" s="873" t="s">
        <v>510</v>
      </c>
      <c r="C53" s="875">
        <v>100</v>
      </c>
      <c r="D53" s="875">
        <v>70</v>
      </c>
      <c r="E53" s="875">
        <v>1</v>
      </c>
      <c r="F53" s="875">
        <v>29</v>
      </c>
      <c r="G53" s="875">
        <v>940079744</v>
      </c>
      <c r="H53" s="875">
        <v>936483894</v>
      </c>
      <c r="I53" s="875">
        <v>611213761</v>
      </c>
      <c r="J53" s="875">
        <v>607894481</v>
      </c>
      <c r="K53" s="874">
        <f t="shared" si="0"/>
        <v>65.266873772844619</v>
      </c>
      <c r="L53" s="874">
        <f t="shared" si="1"/>
        <v>99.456936310699334</v>
      </c>
    </row>
    <row r="54" spans="1:12" ht="13.5" customHeight="1">
      <c r="A54" s="873"/>
      <c r="B54" s="873" t="s">
        <v>511</v>
      </c>
      <c r="C54" s="875">
        <v>70</v>
      </c>
      <c r="D54" s="875">
        <v>54</v>
      </c>
      <c r="E54" s="875">
        <v>4</v>
      </c>
      <c r="F54" s="875">
        <v>12</v>
      </c>
      <c r="G54" s="875">
        <v>537193829</v>
      </c>
      <c r="H54" s="875">
        <v>615641360</v>
      </c>
      <c r="I54" s="875">
        <v>557860106</v>
      </c>
      <c r="J54" s="875">
        <v>555549847</v>
      </c>
      <c r="K54" s="874">
        <f t="shared" si="0"/>
        <v>90.614461965323443</v>
      </c>
      <c r="L54" s="874">
        <f t="shared" si="1"/>
        <v>99.585871265008507</v>
      </c>
    </row>
    <row r="55" spans="1:12" ht="13.5" customHeight="1">
      <c r="A55" s="873"/>
      <c r="B55" s="873" t="s">
        <v>512</v>
      </c>
      <c r="C55" s="875">
        <v>55</v>
      </c>
      <c r="D55" s="875">
        <v>45</v>
      </c>
      <c r="E55" s="875"/>
      <c r="F55" s="875">
        <v>10</v>
      </c>
      <c r="G55" s="875">
        <v>186593256</v>
      </c>
      <c r="H55" s="875">
        <v>187393256</v>
      </c>
      <c r="I55" s="875">
        <v>158359960</v>
      </c>
      <c r="J55" s="875">
        <v>149537978</v>
      </c>
      <c r="K55" s="874">
        <f t="shared" si="0"/>
        <v>84.506755141711182</v>
      </c>
      <c r="L55" s="874">
        <f t="shared" si="1"/>
        <v>94.429158734316431</v>
      </c>
    </row>
    <row r="56" spans="1:12" ht="14" customHeight="1">
      <c r="A56" s="873"/>
      <c r="B56" s="873" t="s">
        <v>513</v>
      </c>
      <c r="C56" s="876">
        <v>98</v>
      </c>
      <c r="D56" s="876">
        <v>86</v>
      </c>
      <c r="E56" s="876">
        <v>2</v>
      </c>
      <c r="F56" s="876">
        <v>10</v>
      </c>
      <c r="G56" s="876">
        <v>1075673204</v>
      </c>
      <c r="H56" s="876">
        <v>689771331</v>
      </c>
      <c r="I56" s="876">
        <v>488705261</v>
      </c>
      <c r="J56" s="876">
        <v>483463883</v>
      </c>
      <c r="K56" s="874">
        <f t="shared" si="0"/>
        <v>70.850329527540197</v>
      </c>
      <c r="L56" s="874">
        <f t="shared" si="1"/>
        <v>98.927497119782387</v>
      </c>
    </row>
    <row r="57" spans="1:12" s="6" customFormat="1" ht="15" customHeight="1">
      <c r="A57" s="873"/>
      <c r="B57" s="873" t="s">
        <v>2986</v>
      </c>
      <c r="C57" s="876"/>
      <c r="D57" s="876"/>
      <c r="E57" s="876"/>
      <c r="F57" s="876"/>
      <c r="G57" s="876"/>
      <c r="H57" s="876"/>
      <c r="I57" s="876"/>
      <c r="J57" s="876"/>
      <c r="K57" s="874" t="str">
        <f t="shared" si="0"/>
        <v/>
      </c>
      <c r="L57" s="874" t="str">
        <f t="shared" si="1"/>
        <v/>
      </c>
    </row>
    <row r="58" spans="1:12" ht="13.5" customHeight="1">
      <c r="A58" s="873"/>
      <c r="B58" s="873" t="s">
        <v>631</v>
      </c>
      <c r="C58" s="875">
        <v>61</v>
      </c>
      <c r="D58" s="875">
        <v>56</v>
      </c>
      <c r="E58" s="875"/>
      <c r="F58" s="875">
        <v>5</v>
      </c>
      <c r="G58" s="875">
        <v>429028108</v>
      </c>
      <c r="H58" s="875">
        <v>405566015</v>
      </c>
      <c r="I58" s="875">
        <v>1482017880</v>
      </c>
      <c r="J58" s="875">
        <v>400944300</v>
      </c>
      <c r="K58" s="874">
        <f t="shared" si="0"/>
        <v>365.41964197863075</v>
      </c>
      <c r="L58" s="874">
        <f t="shared" si="1"/>
        <v>27.053944855240207</v>
      </c>
    </row>
    <row r="59" spans="1:12" ht="13.5" customHeight="1">
      <c r="A59" s="872" t="s">
        <v>515</v>
      </c>
      <c r="B59" s="872"/>
      <c r="C59" s="25">
        <v>404</v>
      </c>
      <c r="D59" s="25">
        <v>335</v>
      </c>
      <c r="E59" s="25">
        <v>12</v>
      </c>
      <c r="F59" s="25">
        <v>57</v>
      </c>
      <c r="G59" s="25">
        <v>4219571032.3592601</v>
      </c>
      <c r="H59" s="25">
        <v>4318558076.3592596</v>
      </c>
      <c r="I59" s="25">
        <v>3699284942.9842601</v>
      </c>
      <c r="J59" s="25">
        <v>2873383101.9842601</v>
      </c>
      <c r="K59" s="103">
        <f t="shared" si="0"/>
        <v>85.660187441613033</v>
      </c>
      <c r="L59" s="103">
        <f t="shared" si="1"/>
        <v>77.674013931629332</v>
      </c>
    </row>
    <row r="60" spans="1:12" ht="13.5" customHeight="1">
      <c r="A60" s="873"/>
      <c r="B60" s="873" t="s">
        <v>516</v>
      </c>
      <c r="C60" s="875">
        <v>97</v>
      </c>
      <c r="D60" s="875">
        <v>66</v>
      </c>
      <c r="E60" s="875">
        <v>7</v>
      </c>
      <c r="F60" s="875">
        <v>24</v>
      </c>
      <c r="G60" s="875">
        <v>1589061954</v>
      </c>
      <c r="H60" s="875">
        <v>1778414595</v>
      </c>
      <c r="I60" s="875">
        <v>1797173584</v>
      </c>
      <c r="J60" s="875">
        <v>1103215446</v>
      </c>
      <c r="K60" s="874">
        <f t="shared" si="0"/>
        <v>101.05481528619595</v>
      </c>
      <c r="L60" s="874">
        <f t="shared" si="1"/>
        <v>61.38613742277218</v>
      </c>
    </row>
    <row r="61" spans="1:12" ht="13.5" customHeight="1">
      <c r="A61" s="873"/>
      <c r="B61" s="873" t="s">
        <v>2987</v>
      </c>
      <c r="C61" s="875">
        <v>57</v>
      </c>
      <c r="D61" s="875">
        <v>54</v>
      </c>
      <c r="E61" s="875"/>
      <c r="F61" s="875">
        <v>3</v>
      </c>
      <c r="G61" s="875">
        <v>518286620</v>
      </c>
      <c r="H61" s="875">
        <v>517786620</v>
      </c>
      <c r="I61" s="875">
        <v>317471563</v>
      </c>
      <c r="J61" s="875">
        <v>315879168</v>
      </c>
      <c r="K61" s="874">
        <f t="shared" si="0"/>
        <v>61.313203303708384</v>
      </c>
      <c r="L61" s="874">
        <f t="shared" si="1"/>
        <v>99.498413342929865</v>
      </c>
    </row>
    <row r="62" spans="1:12" ht="13.5" customHeight="1">
      <c r="A62" s="873"/>
      <c r="B62" s="873" t="s">
        <v>518</v>
      </c>
      <c r="C62" s="875">
        <v>88</v>
      </c>
      <c r="D62" s="875">
        <v>63</v>
      </c>
      <c r="E62" s="875">
        <v>2</v>
      </c>
      <c r="F62" s="875">
        <v>23</v>
      </c>
      <c r="G62" s="875">
        <v>985694859.35926294</v>
      </c>
      <c r="H62" s="875">
        <v>985694859.35926294</v>
      </c>
      <c r="I62" s="875">
        <v>567331056.98426294</v>
      </c>
      <c r="J62" s="875">
        <v>477932511.984263</v>
      </c>
      <c r="K62" s="874">
        <f t="shared" si="0"/>
        <v>57.556458938321796</v>
      </c>
      <c r="L62" s="874">
        <f t="shared" si="1"/>
        <v>84.242261392279161</v>
      </c>
    </row>
    <row r="63" spans="1:12" s="6" customFormat="1" ht="15" customHeight="1">
      <c r="A63" s="873"/>
      <c r="B63" s="873" t="s">
        <v>632</v>
      </c>
      <c r="C63" s="875">
        <v>66</v>
      </c>
      <c r="D63" s="875">
        <v>58</v>
      </c>
      <c r="E63" s="875">
        <v>2</v>
      </c>
      <c r="F63" s="875">
        <v>6</v>
      </c>
      <c r="G63" s="875">
        <v>734891556</v>
      </c>
      <c r="H63" s="875">
        <v>658908482</v>
      </c>
      <c r="I63" s="875">
        <v>655398623</v>
      </c>
      <c r="J63" s="875">
        <v>630762428</v>
      </c>
      <c r="K63" s="874">
        <f t="shared" si="0"/>
        <v>99.467322231253348</v>
      </c>
      <c r="L63" s="874">
        <f t="shared" si="1"/>
        <v>96.241036502757495</v>
      </c>
    </row>
    <row r="64" spans="1:12" ht="13.5" customHeight="1">
      <c r="A64" s="873"/>
      <c r="B64" s="873" t="s">
        <v>633</v>
      </c>
      <c r="C64" s="875">
        <v>58</v>
      </c>
      <c r="D64" s="875">
        <v>57</v>
      </c>
      <c r="E64" s="875">
        <v>1</v>
      </c>
      <c r="F64" s="875"/>
      <c r="G64" s="875">
        <v>257499125</v>
      </c>
      <c r="H64" s="875">
        <v>257499125</v>
      </c>
      <c r="I64" s="875">
        <v>257499125</v>
      </c>
      <c r="J64" s="875">
        <v>249623884</v>
      </c>
      <c r="K64" s="874">
        <f t="shared" si="0"/>
        <v>100</v>
      </c>
      <c r="L64" s="874">
        <f t="shared" si="1"/>
        <v>96.941643588109287</v>
      </c>
    </row>
    <row r="65" spans="1:12" ht="13.5" customHeight="1">
      <c r="A65" s="873"/>
      <c r="B65" s="873" t="s">
        <v>2988</v>
      </c>
      <c r="C65" s="875">
        <v>38</v>
      </c>
      <c r="D65" s="875">
        <v>37</v>
      </c>
      <c r="E65" s="875"/>
      <c r="F65" s="875">
        <v>1</v>
      </c>
      <c r="G65" s="875">
        <v>134136918</v>
      </c>
      <c r="H65" s="875">
        <v>120254395</v>
      </c>
      <c r="I65" s="875">
        <v>104410991</v>
      </c>
      <c r="J65" s="875">
        <v>95969664</v>
      </c>
      <c r="K65" s="874">
        <f t="shared" si="0"/>
        <v>86.825093585976632</v>
      </c>
      <c r="L65" s="874">
        <f t="shared" si="1"/>
        <v>91.915288879884301</v>
      </c>
    </row>
    <row r="66" spans="1:12" ht="13.5" customHeight="1">
      <c r="A66" s="872" t="s">
        <v>2989</v>
      </c>
      <c r="B66" s="872"/>
      <c r="C66" s="25">
        <v>1418</v>
      </c>
      <c r="D66" s="25">
        <v>730</v>
      </c>
      <c r="E66" s="25">
        <v>147</v>
      </c>
      <c r="F66" s="25">
        <v>541</v>
      </c>
      <c r="G66" s="25">
        <v>248940702117.16501</v>
      </c>
      <c r="H66" s="25">
        <v>236122306702.16501</v>
      </c>
      <c r="I66" s="25">
        <v>107463175426.16499</v>
      </c>
      <c r="J66" s="25">
        <v>105164983767.16499</v>
      </c>
      <c r="K66" s="103">
        <f t="shared" si="0"/>
        <v>45.511657465600926</v>
      </c>
      <c r="L66" s="103">
        <f t="shared" si="1"/>
        <v>97.861414712634271</v>
      </c>
    </row>
    <row r="67" spans="1:12" ht="13.5" customHeight="1">
      <c r="A67" s="873"/>
      <c r="B67" s="873" t="s">
        <v>757</v>
      </c>
      <c r="C67" s="875">
        <v>34</v>
      </c>
      <c r="D67" s="875">
        <v>5</v>
      </c>
      <c r="E67" s="875">
        <v>19</v>
      </c>
      <c r="F67" s="875">
        <v>10</v>
      </c>
      <c r="G67" s="875">
        <v>242160720</v>
      </c>
      <c r="H67" s="875">
        <v>242160720</v>
      </c>
      <c r="I67" s="875">
        <v>3275000</v>
      </c>
      <c r="J67" s="875"/>
      <c r="K67" s="874">
        <f t="shared" si="0"/>
        <v>1.3524076076417348</v>
      </c>
      <c r="L67" s="874">
        <f t="shared" si="1"/>
        <v>0</v>
      </c>
    </row>
    <row r="68" spans="1:12" ht="13.5" customHeight="1">
      <c r="A68" s="873"/>
      <c r="B68" s="873" t="s">
        <v>2990</v>
      </c>
      <c r="C68" s="875">
        <v>19</v>
      </c>
      <c r="D68" s="875">
        <v>10</v>
      </c>
      <c r="E68" s="875">
        <v>7</v>
      </c>
      <c r="F68" s="875">
        <v>2</v>
      </c>
      <c r="G68" s="875">
        <v>51785120</v>
      </c>
      <c r="H68" s="875">
        <v>51785120</v>
      </c>
      <c r="I68" s="875">
        <v>26443000</v>
      </c>
      <c r="J68" s="875">
        <v>26443000</v>
      </c>
      <c r="K68" s="874">
        <f t="shared" si="0"/>
        <v>51.062930818737115</v>
      </c>
      <c r="L68" s="874">
        <f t="shared" si="1"/>
        <v>100</v>
      </c>
    </row>
    <row r="69" spans="1:12" ht="13.5" customHeight="1">
      <c r="A69" s="873"/>
      <c r="B69" s="873" t="s">
        <v>634</v>
      </c>
      <c r="C69" s="875">
        <v>42</v>
      </c>
      <c r="D69" s="875">
        <v>26</v>
      </c>
      <c r="E69" s="875"/>
      <c r="F69" s="875">
        <v>16</v>
      </c>
      <c r="G69" s="875">
        <v>397400700</v>
      </c>
      <c r="H69" s="875">
        <v>74095600</v>
      </c>
      <c r="I69" s="875">
        <v>49707400</v>
      </c>
      <c r="J69" s="875">
        <v>51327400</v>
      </c>
      <c r="K69" s="874">
        <f t="shared" ref="K69:K132" si="2">IFERROR(I69/H69*100,"")</f>
        <v>67.085494955166027</v>
      </c>
      <c r="L69" s="874">
        <f t="shared" ref="L69:L132" si="3">IFERROR(J69/I69*100,"")</f>
        <v>103.2590720898699</v>
      </c>
    </row>
    <row r="70" spans="1:12" ht="13.5" customHeight="1">
      <c r="A70" s="873"/>
      <c r="B70" s="873" t="s">
        <v>635</v>
      </c>
      <c r="C70" s="875">
        <v>51</v>
      </c>
      <c r="D70" s="875">
        <v>25</v>
      </c>
      <c r="E70" s="875">
        <v>3</v>
      </c>
      <c r="F70" s="875">
        <v>23</v>
      </c>
      <c r="G70" s="875">
        <v>4215943843</v>
      </c>
      <c r="H70" s="875">
        <v>4214696343</v>
      </c>
      <c r="I70" s="875">
        <v>3709136295</v>
      </c>
      <c r="J70" s="875">
        <v>3705207735</v>
      </c>
      <c r="K70" s="874">
        <f t="shared" si="2"/>
        <v>88.004828655339267</v>
      </c>
      <c r="L70" s="874">
        <f t="shared" si="3"/>
        <v>99.894084237203799</v>
      </c>
    </row>
    <row r="71" spans="1:12" ht="13.5" customHeight="1">
      <c r="A71" s="873"/>
      <c r="B71" s="873" t="s">
        <v>636</v>
      </c>
      <c r="C71" s="875">
        <v>15</v>
      </c>
      <c r="D71" s="875">
        <v>14</v>
      </c>
      <c r="E71" s="875"/>
      <c r="F71" s="875">
        <v>1</v>
      </c>
      <c r="G71" s="875">
        <v>27000000</v>
      </c>
      <c r="H71" s="875">
        <v>25900000</v>
      </c>
      <c r="I71" s="875">
        <v>24600000</v>
      </c>
      <c r="J71" s="875">
        <v>24600000</v>
      </c>
      <c r="K71" s="874">
        <f t="shared" si="2"/>
        <v>94.980694980694977</v>
      </c>
      <c r="L71" s="874">
        <f t="shared" si="3"/>
        <v>100</v>
      </c>
    </row>
    <row r="72" spans="1:12" ht="13.5" customHeight="1">
      <c r="A72" s="873"/>
      <c r="B72" s="873" t="s">
        <v>2991</v>
      </c>
      <c r="C72" s="875">
        <v>14</v>
      </c>
      <c r="D72" s="875">
        <v>8</v>
      </c>
      <c r="E72" s="875">
        <v>3</v>
      </c>
      <c r="F72" s="875">
        <v>3</v>
      </c>
      <c r="G72" s="875">
        <v>20000000</v>
      </c>
      <c r="H72" s="875">
        <v>19292000</v>
      </c>
      <c r="I72" s="875">
        <v>19292000</v>
      </c>
      <c r="J72" s="875">
        <v>18302000</v>
      </c>
      <c r="K72" s="874">
        <f t="shared" si="2"/>
        <v>100</v>
      </c>
      <c r="L72" s="874">
        <f t="shared" si="3"/>
        <v>94.868339207961853</v>
      </c>
    </row>
    <row r="73" spans="1:12" ht="13.5" customHeight="1">
      <c r="A73" s="873"/>
      <c r="B73" s="873" t="s">
        <v>132</v>
      </c>
      <c r="C73" s="875">
        <v>12</v>
      </c>
      <c r="D73" s="875">
        <v>5</v>
      </c>
      <c r="E73" s="875">
        <v>2</v>
      </c>
      <c r="F73" s="875">
        <v>5</v>
      </c>
      <c r="G73" s="875">
        <v>121174450</v>
      </c>
      <c r="H73" s="875">
        <v>121174450</v>
      </c>
      <c r="I73" s="875">
        <v>79541053</v>
      </c>
      <c r="J73" s="875">
        <v>78408303</v>
      </c>
      <c r="K73" s="874">
        <f t="shared" si="2"/>
        <v>65.641769366396957</v>
      </c>
      <c r="L73" s="874">
        <f t="shared" si="3"/>
        <v>98.575892627420956</v>
      </c>
    </row>
    <row r="74" spans="1:12" ht="13.5" customHeight="1">
      <c r="A74" s="873"/>
      <c r="B74" s="873" t="s">
        <v>143</v>
      </c>
      <c r="C74" s="875">
        <v>28</v>
      </c>
      <c r="D74" s="875">
        <v>14</v>
      </c>
      <c r="E74" s="875"/>
      <c r="F74" s="875">
        <v>14</v>
      </c>
      <c r="G74" s="875">
        <v>558928740</v>
      </c>
      <c r="H74" s="875">
        <v>558928740</v>
      </c>
      <c r="I74" s="875">
        <v>0</v>
      </c>
      <c r="J74" s="875">
        <v>0</v>
      </c>
      <c r="K74" s="874">
        <f t="shared" si="2"/>
        <v>0</v>
      </c>
      <c r="L74" s="874" t="str">
        <f t="shared" si="3"/>
        <v/>
      </c>
    </row>
    <row r="75" spans="1:12" ht="13.5" customHeight="1">
      <c r="A75" s="873"/>
      <c r="B75" s="873" t="s">
        <v>637</v>
      </c>
      <c r="C75" s="875">
        <v>12</v>
      </c>
      <c r="D75" s="875"/>
      <c r="E75" s="875">
        <v>2</v>
      </c>
      <c r="F75" s="875">
        <v>10</v>
      </c>
      <c r="G75" s="875">
        <v>471978680</v>
      </c>
      <c r="H75" s="875">
        <v>471978680</v>
      </c>
      <c r="I75" s="875">
        <v>44514240</v>
      </c>
      <c r="J75" s="875">
        <v>44514240</v>
      </c>
      <c r="K75" s="874">
        <f t="shared" si="2"/>
        <v>9.431409062799192</v>
      </c>
      <c r="L75" s="874">
        <f t="shared" si="3"/>
        <v>100</v>
      </c>
    </row>
    <row r="76" spans="1:12" ht="13.5" customHeight="1">
      <c r="A76" s="873"/>
      <c r="B76" s="873" t="s">
        <v>215</v>
      </c>
      <c r="C76" s="875">
        <v>19</v>
      </c>
      <c r="D76" s="875">
        <v>11</v>
      </c>
      <c r="E76" s="875">
        <v>1</v>
      </c>
      <c r="F76" s="875">
        <v>7</v>
      </c>
      <c r="G76" s="875">
        <v>380388000</v>
      </c>
      <c r="H76" s="875">
        <v>380388000</v>
      </c>
      <c r="I76" s="875">
        <v>298201750</v>
      </c>
      <c r="J76" s="875">
        <v>212836800</v>
      </c>
      <c r="K76" s="874">
        <f t="shared" si="2"/>
        <v>78.394100234497415</v>
      </c>
      <c r="L76" s="874">
        <f t="shared" si="3"/>
        <v>71.373424200226864</v>
      </c>
    </row>
    <row r="77" spans="1:12" ht="13.5" customHeight="1">
      <c r="A77" s="873"/>
      <c r="B77" s="873" t="s">
        <v>2992</v>
      </c>
      <c r="C77" s="875">
        <v>12</v>
      </c>
      <c r="D77" s="875">
        <v>11</v>
      </c>
      <c r="E77" s="875"/>
      <c r="F77" s="875">
        <v>1</v>
      </c>
      <c r="G77" s="875">
        <v>35488250</v>
      </c>
      <c r="H77" s="875">
        <v>35488250</v>
      </c>
      <c r="I77" s="875">
        <v>17488250</v>
      </c>
      <c r="J77" s="875">
        <v>17488250</v>
      </c>
      <c r="K77" s="874">
        <f t="shared" si="2"/>
        <v>49.278986706867769</v>
      </c>
      <c r="L77" s="874">
        <f t="shared" si="3"/>
        <v>100</v>
      </c>
    </row>
    <row r="78" spans="1:12" ht="13.5" customHeight="1">
      <c r="A78" s="873"/>
      <c r="B78" s="873" t="s">
        <v>2993</v>
      </c>
      <c r="C78" s="875">
        <v>12</v>
      </c>
      <c r="D78" s="875">
        <v>5</v>
      </c>
      <c r="E78" s="875">
        <v>2</v>
      </c>
      <c r="F78" s="875">
        <v>5</v>
      </c>
      <c r="G78" s="875">
        <v>35488250</v>
      </c>
      <c r="H78" s="875">
        <v>35488250</v>
      </c>
      <c r="I78" s="875">
        <v>11513250</v>
      </c>
      <c r="J78" s="875">
        <v>11513250</v>
      </c>
      <c r="K78" s="874">
        <f t="shared" si="2"/>
        <v>32.442428127619706</v>
      </c>
      <c r="L78" s="874">
        <f t="shared" si="3"/>
        <v>100</v>
      </c>
    </row>
    <row r="79" spans="1:12" ht="13.5" customHeight="1">
      <c r="A79" s="873"/>
      <c r="B79" s="873" t="s">
        <v>2994</v>
      </c>
      <c r="C79" s="875">
        <v>29</v>
      </c>
      <c r="D79" s="875">
        <v>17</v>
      </c>
      <c r="E79" s="875">
        <v>2</v>
      </c>
      <c r="F79" s="875">
        <v>10</v>
      </c>
      <c r="G79" s="875">
        <v>99384840</v>
      </c>
      <c r="H79" s="875">
        <v>75740840</v>
      </c>
      <c r="I79" s="875">
        <v>62446090</v>
      </c>
      <c r="J79" s="875">
        <v>19826250</v>
      </c>
      <c r="K79" s="874">
        <f t="shared" si="2"/>
        <v>82.447052343227242</v>
      </c>
      <c r="L79" s="874">
        <f t="shared" si="3"/>
        <v>31.749385750172671</v>
      </c>
    </row>
    <row r="80" spans="1:12" ht="13.5" customHeight="1">
      <c r="A80" s="873"/>
      <c r="B80" s="873" t="s">
        <v>638</v>
      </c>
      <c r="C80" s="876">
        <v>31</v>
      </c>
      <c r="D80" s="876">
        <v>9</v>
      </c>
      <c r="E80" s="876">
        <v>14</v>
      </c>
      <c r="F80" s="876">
        <v>8</v>
      </c>
      <c r="G80" s="876">
        <v>1423221572</v>
      </c>
      <c r="H80" s="876">
        <v>1353694672</v>
      </c>
      <c r="I80" s="876">
        <v>1309796672</v>
      </c>
      <c r="J80" s="876">
        <v>1309796672</v>
      </c>
      <c r="K80" s="874">
        <f t="shared" si="2"/>
        <v>96.75717125080034</v>
      </c>
      <c r="L80" s="874">
        <f t="shared" si="3"/>
        <v>100</v>
      </c>
    </row>
    <row r="81" spans="1:12" ht="13.5" customHeight="1">
      <c r="A81" s="873"/>
      <c r="B81" s="873" t="s">
        <v>2995</v>
      </c>
      <c r="C81" s="876">
        <v>25</v>
      </c>
      <c r="D81" s="876">
        <v>22</v>
      </c>
      <c r="E81" s="876"/>
      <c r="F81" s="876">
        <v>3</v>
      </c>
      <c r="G81" s="876">
        <v>95077865</v>
      </c>
      <c r="H81" s="876">
        <v>91577865</v>
      </c>
      <c r="I81" s="876">
        <v>62530000</v>
      </c>
      <c r="J81" s="876">
        <v>62530000</v>
      </c>
      <c r="K81" s="874">
        <f t="shared" si="2"/>
        <v>68.280692064616261</v>
      </c>
      <c r="L81" s="874">
        <f t="shared" si="3"/>
        <v>100</v>
      </c>
    </row>
    <row r="82" spans="1:12" ht="13.5" customHeight="1">
      <c r="A82" s="873"/>
      <c r="B82" s="873" t="s">
        <v>2996</v>
      </c>
      <c r="C82" s="875">
        <v>9</v>
      </c>
      <c r="D82" s="875">
        <v>6</v>
      </c>
      <c r="E82" s="875">
        <v>2</v>
      </c>
      <c r="F82" s="875">
        <v>1</v>
      </c>
      <c r="G82" s="875">
        <v>60232020</v>
      </c>
      <c r="H82" s="875">
        <v>60232020</v>
      </c>
      <c r="I82" s="875">
        <v>49942020</v>
      </c>
      <c r="J82" s="875">
        <v>49942020</v>
      </c>
      <c r="K82" s="874">
        <f t="shared" si="2"/>
        <v>82.916063582127904</v>
      </c>
      <c r="L82" s="874">
        <f t="shared" si="3"/>
        <v>100</v>
      </c>
    </row>
    <row r="83" spans="1:12" ht="13.5" customHeight="1">
      <c r="A83" s="873"/>
      <c r="B83" s="873" t="s">
        <v>2997</v>
      </c>
      <c r="C83" s="875">
        <v>90</v>
      </c>
      <c r="D83" s="875">
        <v>45</v>
      </c>
      <c r="E83" s="875">
        <v>7</v>
      </c>
      <c r="F83" s="875">
        <v>38</v>
      </c>
      <c r="G83" s="875">
        <v>2927839174</v>
      </c>
      <c r="H83" s="875">
        <v>998123116</v>
      </c>
      <c r="I83" s="875">
        <v>998123116</v>
      </c>
      <c r="J83" s="875">
        <v>998123116</v>
      </c>
      <c r="K83" s="874">
        <f t="shared" si="2"/>
        <v>100</v>
      </c>
      <c r="L83" s="874">
        <f t="shared" si="3"/>
        <v>100</v>
      </c>
    </row>
    <row r="84" spans="1:12" ht="13.5" customHeight="1">
      <c r="A84" s="873"/>
      <c r="B84" s="873" t="s">
        <v>639</v>
      </c>
      <c r="C84" s="875">
        <v>26</v>
      </c>
      <c r="D84" s="875">
        <v>23</v>
      </c>
      <c r="E84" s="875">
        <v>1</v>
      </c>
      <c r="F84" s="875">
        <v>2</v>
      </c>
      <c r="G84" s="875">
        <v>306592200</v>
      </c>
      <c r="H84" s="875">
        <v>177142200</v>
      </c>
      <c r="I84" s="875">
        <v>213142200</v>
      </c>
      <c r="J84" s="875">
        <v>213142200</v>
      </c>
      <c r="K84" s="874">
        <f t="shared" si="2"/>
        <v>120.32265603565948</v>
      </c>
      <c r="L84" s="874">
        <f t="shared" si="3"/>
        <v>100</v>
      </c>
    </row>
    <row r="85" spans="1:12" ht="14" customHeight="1">
      <c r="A85" s="873"/>
      <c r="B85" s="873" t="s">
        <v>176</v>
      </c>
      <c r="C85" s="875">
        <v>28</v>
      </c>
      <c r="D85" s="875">
        <v>24</v>
      </c>
      <c r="E85" s="875">
        <v>4</v>
      </c>
      <c r="F85" s="875"/>
      <c r="G85" s="875">
        <v>625022139</v>
      </c>
      <c r="H85" s="875">
        <v>621874481</v>
      </c>
      <c r="I85" s="875">
        <v>619021918</v>
      </c>
      <c r="J85" s="875">
        <v>583040818</v>
      </c>
      <c r="K85" s="874">
        <f t="shared" si="2"/>
        <v>99.541296019188152</v>
      </c>
      <c r="L85" s="874">
        <f t="shared" si="3"/>
        <v>94.187427140503928</v>
      </c>
    </row>
    <row r="86" spans="1:12" ht="13.5" customHeight="1">
      <c r="A86" s="873"/>
      <c r="B86" s="873" t="s">
        <v>640</v>
      </c>
      <c r="C86" s="875">
        <v>15</v>
      </c>
      <c r="D86" s="875">
        <v>11</v>
      </c>
      <c r="E86" s="875">
        <v>1</v>
      </c>
      <c r="F86" s="875">
        <v>3</v>
      </c>
      <c r="G86" s="875">
        <v>56309000</v>
      </c>
      <c r="H86" s="875">
        <v>57309000</v>
      </c>
      <c r="I86" s="875">
        <v>12500000</v>
      </c>
      <c r="J86" s="875">
        <v>12500000</v>
      </c>
      <c r="K86" s="874">
        <f t="shared" si="2"/>
        <v>21.811582822942295</v>
      </c>
      <c r="L86" s="874">
        <f t="shared" si="3"/>
        <v>100</v>
      </c>
    </row>
    <row r="87" spans="1:12" ht="13.5" customHeight="1">
      <c r="A87" s="873"/>
      <c r="B87" s="873" t="s">
        <v>641</v>
      </c>
      <c r="C87" s="875">
        <v>16</v>
      </c>
      <c r="D87" s="875">
        <v>1</v>
      </c>
      <c r="E87" s="875">
        <v>6</v>
      </c>
      <c r="F87" s="875">
        <v>9</v>
      </c>
      <c r="G87" s="875">
        <v>131541200</v>
      </c>
      <c r="H87" s="875">
        <v>108507200</v>
      </c>
      <c r="I87" s="875">
        <v>36000000</v>
      </c>
      <c r="J87" s="875">
        <v>36000000</v>
      </c>
      <c r="K87" s="874">
        <f t="shared" si="2"/>
        <v>33.177521860300516</v>
      </c>
      <c r="L87" s="874">
        <f t="shared" si="3"/>
        <v>100</v>
      </c>
    </row>
    <row r="88" spans="1:12" ht="13.5" customHeight="1">
      <c r="A88" s="873"/>
      <c r="B88" s="873" t="s">
        <v>158</v>
      </c>
      <c r="C88" s="875">
        <v>42</v>
      </c>
      <c r="D88" s="875">
        <v>39</v>
      </c>
      <c r="E88" s="875">
        <v>2</v>
      </c>
      <c r="F88" s="875">
        <v>1</v>
      </c>
      <c r="G88" s="875">
        <v>8019718216</v>
      </c>
      <c r="H88" s="875">
        <v>8010182216</v>
      </c>
      <c r="I88" s="875">
        <v>8010182216</v>
      </c>
      <c r="J88" s="875">
        <v>8010182216</v>
      </c>
      <c r="K88" s="874">
        <f t="shared" si="2"/>
        <v>100</v>
      </c>
      <c r="L88" s="874">
        <f t="shared" si="3"/>
        <v>100</v>
      </c>
    </row>
    <row r="89" spans="1:12" ht="13.5" customHeight="1">
      <c r="A89" s="873"/>
      <c r="B89" s="873" t="s">
        <v>188</v>
      </c>
      <c r="C89" s="876">
        <v>65</v>
      </c>
      <c r="D89" s="876">
        <v>31</v>
      </c>
      <c r="E89" s="876">
        <v>10</v>
      </c>
      <c r="F89" s="876">
        <v>24</v>
      </c>
      <c r="G89" s="876">
        <v>2225556160</v>
      </c>
      <c r="H89" s="876">
        <v>1488122032</v>
      </c>
      <c r="I89" s="876">
        <v>1082735072</v>
      </c>
      <c r="J89" s="876">
        <v>1081223351</v>
      </c>
      <c r="K89" s="874">
        <f t="shared" si="2"/>
        <v>72.758486785175165</v>
      </c>
      <c r="L89" s="874">
        <f t="shared" si="3"/>
        <v>99.86037941883535</v>
      </c>
    </row>
    <row r="90" spans="1:12" ht="13.5" customHeight="1">
      <c r="A90" s="873"/>
      <c r="B90" s="873" t="s">
        <v>173</v>
      </c>
      <c r="C90" s="875">
        <v>14</v>
      </c>
      <c r="D90" s="875">
        <v>13</v>
      </c>
      <c r="E90" s="875"/>
      <c r="F90" s="875">
        <v>1</v>
      </c>
      <c r="G90" s="875">
        <v>422477781</v>
      </c>
      <c r="H90" s="875">
        <v>400926450</v>
      </c>
      <c r="I90" s="875">
        <v>400848725</v>
      </c>
      <c r="J90" s="875">
        <v>368767770</v>
      </c>
      <c r="K90" s="874">
        <f t="shared" si="2"/>
        <v>99.980613651207094</v>
      </c>
      <c r="L90" s="874">
        <f t="shared" si="3"/>
        <v>91.996742661461624</v>
      </c>
    </row>
    <row r="91" spans="1:12" ht="13.5" customHeight="1">
      <c r="A91" s="873"/>
      <c r="B91" s="873" t="s">
        <v>642</v>
      </c>
      <c r="C91" s="875">
        <v>19</v>
      </c>
      <c r="D91" s="875">
        <v>10</v>
      </c>
      <c r="E91" s="875">
        <v>1</v>
      </c>
      <c r="F91" s="875">
        <v>8</v>
      </c>
      <c r="G91" s="875">
        <v>384284935</v>
      </c>
      <c r="H91" s="875">
        <v>373784935</v>
      </c>
      <c r="I91" s="875">
        <v>186713735</v>
      </c>
      <c r="J91" s="875">
        <v>184869940</v>
      </c>
      <c r="K91" s="874">
        <f t="shared" si="2"/>
        <v>49.952183064841819</v>
      </c>
      <c r="L91" s="874">
        <f t="shared" si="3"/>
        <v>99.012501678036699</v>
      </c>
    </row>
    <row r="92" spans="1:12" ht="13.5" customHeight="1">
      <c r="A92" s="873"/>
      <c r="B92" s="873" t="s">
        <v>126</v>
      </c>
      <c r="C92" s="875">
        <v>24</v>
      </c>
      <c r="D92" s="875">
        <v>21</v>
      </c>
      <c r="E92" s="875"/>
      <c r="F92" s="875">
        <v>3</v>
      </c>
      <c r="G92" s="875">
        <v>582512254</v>
      </c>
      <c r="H92" s="875">
        <v>339239120</v>
      </c>
      <c r="I92" s="875">
        <v>308634290</v>
      </c>
      <c r="J92" s="875">
        <v>291947950</v>
      </c>
      <c r="K92" s="874">
        <f t="shared" si="2"/>
        <v>90.978390110197196</v>
      </c>
      <c r="L92" s="874">
        <f t="shared" si="3"/>
        <v>94.593491215768665</v>
      </c>
    </row>
    <row r="93" spans="1:12" ht="13.5" customHeight="1">
      <c r="A93" s="873"/>
      <c r="B93" s="873" t="s">
        <v>183</v>
      </c>
      <c r="C93" s="876">
        <v>79</v>
      </c>
      <c r="D93" s="876">
        <v>66</v>
      </c>
      <c r="E93" s="876">
        <v>2</v>
      </c>
      <c r="F93" s="876">
        <v>11</v>
      </c>
      <c r="G93" s="876">
        <v>2223558286</v>
      </c>
      <c r="H93" s="876">
        <v>2201330346</v>
      </c>
      <c r="I93" s="876">
        <v>1913355716</v>
      </c>
      <c r="J93" s="876">
        <v>1703904128</v>
      </c>
      <c r="K93" s="874">
        <f t="shared" si="2"/>
        <v>86.918154718428625</v>
      </c>
      <c r="L93" s="874">
        <f t="shared" si="3"/>
        <v>89.053180950697836</v>
      </c>
    </row>
    <row r="94" spans="1:12" ht="13.5" customHeight="1">
      <c r="A94" s="873"/>
      <c r="B94" s="873" t="s">
        <v>643</v>
      </c>
      <c r="C94" s="875">
        <v>29</v>
      </c>
      <c r="D94" s="875">
        <v>21</v>
      </c>
      <c r="E94" s="875"/>
      <c r="F94" s="875">
        <v>8</v>
      </c>
      <c r="G94" s="875">
        <v>19733210397</v>
      </c>
      <c r="H94" s="875">
        <v>19328352018</v>
      </c>
      <c r="I94" s="875">
        <v>19286458351</v>
      </c>
      <c r="J94" s="875">
        <v>19254977168</v>
      </c>
      <c r="K94" s="874">
        <f t="shared" si="2"/>
        <v>99.783252773123209</v>
      </c>
      <c r="L94" s="874">
        <f t="shared" si="3"/>
        <v>99.836770533878934</v>
      </c>
    </row>
    <row r="95" spans="1:12" ht="13.5" customHeight="1">
      <c r="A95" s="873"/>
      <c r="B95" s="873" t="s">
        <v>644</v>
      </c>
      <c r="C95" s="875">
        <v>79</v>
      </c>
      <c r="D95" s="875">
        <v>27</v>
      </c>
      <c r="E95" s="875">
        <v>8</v>
      </c>
      <c r="F95" s="875">
        <v>44</v>
      </c>
      <c r="G95" s="875">
        <v>2456863402</v>
      </c>
      <c r="H95" s="875">
        <v>2445492202</v>
      </c>
      <c r="I95" s="875">
        <v>160649730</v>
      </c>
      <c r="J95" s="875">
        <v>101526920</v>
      </c>
      <c r="K95" s="874">
        <f t="shared" si="2"/>
        <v>6.5692186574390066</v>
      </c>
      <c r="L95" s="874">
        <f t="shared" si="3"/>
        <v>63.197691026309222</v>
      </c>
    </row>
    <row r="96" spans="1:12" ht="13.5" customHeight="1">
      <c r="A96" s="873"/>
      <c r="B96" s="873" t="s">
        <v>139</v>
      </c>
      <c r="C96" s="875">
        <v>20</v>
      </c>
      <c r="D96" s="875"/>
      <c r="E96" s="875"/>
      <c r="F96" s="875">
        <v>20</v>
      </c>
      <c r="G96" s="875">
        <v>118288652275</v>
      </c>
      <c r="H96" s="875">
        <v>118288652275</v>
      </c>
      <c r="I96" s="875"/>
      <c r="J96" s="875"/>
      <c r="K96" s="874">
        <f t="shared" si="2"/>
        <v>0</v>
      </c>
      <c r="L96" s="874" t="str">
        <f t="shared" si="3"/>
        <v/>
      </c>
    </row>
    <row r="97" spans="1:12" ht="13.5" customHeight="1">
      <c r="A97" s="873"/>
      <c r="B97" s="873" t="s">
        <v>2998</v>
      </c>
      <c r="C97" s="875">
        <v>75</v>
      </c>
      <c r="D97" s="875">
        <v>5</v>
      </c>
      <c r="E97" s="875">
        <v>4</v>
      </c>
      <c r="F97" s="875">
        <v>66</v>
      </c>
      <c r="G97" s="875">
        <v>3940372059</v>
      </c>
      <c r="H97" s="875">
        <v>3940372059</v>
      </c>
      <c r="I97" s="875">
        <v>143553857</v>
      </c>
      <c r="J97" s="875">
        <v>143553857</v>
      </c>
      <c r="K97" s="874">
        <f t="shared" si="2"/>
        <v>3.64315488107566</v>
      </c>
      <c r="L97" s="874">
        <f t="shared" si="3"/>
        <v>100</v>
      </c>
    </row>
    <row r="98" spans="1:12" ht="13.5" customHeight="1">
      <c r="A98" s="873"/>
      <c r="B98" s="873" t="s">
        <v>151</v>
      </c>
      <c r="C98" s="875">
        <v>134</v>
      </c>
      <c r="D98" s="875">
        <v>81</v>
      </c>
      <c r="E98" s="875">
        <v>9</v>
      </c>
      <c r="F98" s="875">
        <v>44</v>
      </c>
      <c r="G98" s="875">
        <v>2324464894</v>
      </c>
      <c r="H98" s="875">
        <v>1934830665</v>
      </c>
      <c r="I98" s="875">
        <v>1824638655</v>
      </c>
      <c r="J98" s="875">
        <v>1994703146</v>
      </c>
      <c r="K98" s="874">
        <f t="shared" si="2"/>
        <v>94.304824086504752</v>
      </c>
      <c r="L98" s="874">
        <f t="shared" si="3"/>
        <v>109.32044766967846</v>
      </c>
    </row>
    <row r="99" spans="1:12" ht="13.5" customHeight="1">
      <c r="A99" s="873"/>
      <c r="B99" s="873" t="s">
        <v>760</v>
      </c>
      <c r="C99" s="875">
        <v>52</v>
      </c>
      <c r="D99" s="875">
        <v>7</v>
      </c>
      <c r="E99" s="875">
        <v>18</v>
      </c>
      <c r="F99" s="875">
        <v>27</v>
      </c>
      <c r="G99" s="875">
        <v>564756960.16522598</v>
      </c>
      <c r="H99" s="875">
        <v>299382710.16522598</v>
      </c>
      <c r="I99" s="875">
        <v>152918300.16522601</v>
      </c>
      <c r="J99" s="875">
        <v>152918300.16522601</v>
      </c>
      <c r="K99" s="874">
        <f t="shared" si="2"/>
        <v>51.07786621372761</v>
      </c>
      <c r="L99" s="874">
        <f t="shared" si="3"/>
        <v>100</v>
      </c>
    </row>
    <row r="100" spans="1:12" s="6" customFormat="1" ht="15" customHeight="1">
      <c r="A100" s="873"/>
      <c r="B100" s="873" t="s">
        <v>129</v>
      </c>
      <c r="C100" s="875">
        <v>42</v>
      </c>
      <c r="D100" s="875">
        <v>15</v>
      </c>
      <c r="E100" s="875">
        <v>2</v>
      </c>
      <c r="F100" s="875">
        <v>25</v>
      </c>
      <c r="G100" s="875">
        <v>1951915506</v>
      </c>
      <c r="H100" s="875">
        <v>1090944294</v>
      </c>
      <c r="I100" s="875">
        <v>421282101</v>
      </c>
      <c r="J100" s="875">
        <v>249424001</v>
      </c>
      <c r="K100" s="874">
        <f t="shared" si="2"/>
        <v>38.616279796959091</v>
      </c>
      <c r="L100" s="874">
        <f t="shared" si="3"/>
        <v>59.205933603146363</v>
      </c>
    </row>
    <row r="101" spans="1:12" ht="13.5" customHeight="1">
      <c r="A101" s="873"/>
      <c r="B101" s="873" t="s">
        <v>645</v>
      </c>
      <c r="C101" s="875">
        <v>13</v>
      </c>
      <c r="D101" s="875">
        <v>3</v>
      </c>
      <c r="E101" s="875"/>
      <c r="F101" s="875">
        <v>10</v>
      </c>
      <c r="G101" s="875">
        <v>185003340</v>
      </c>
      <c r="H101" s="875">
        <v>186003340</v>
      </c>
      <c r="I101" s="875">
        <v>13117651</v>
      </c>
      <c r="J101" s="875">
        <v>12717651</v>
      </c>
      <c r="K101" s="874">
        <f t="shared" si="2"/>
        <v>7.0523738982321502</v>
      </c>
      <c r="L101" s="874">
        <f t="shared" si="3"/>
        <v>96.950673561905248</v>
      </c>
    </row>
    <row r="102" spans="1:12" ht="13.5" customHeight="1">
      <c r="A102" s="873"/>
      <c r="B102" s="873" t="s">
        <v>647</v>
      </c>
      <c r="C102" s="875">
        <v>18</v>
      </c>
      <c r="D102" s="875"/>
      <c r="E102" s="875"/>
      <c r="F102" s="875">
        <v>18</v>
      </c>
      <c r="G102" s="875">
        <v>153896150</v>
      </c>
      <c r="H102" s="875"/>
      <c r="I102" s="875"/>
      <c r="J102" s="875"/>
      <c r="K102" s="874" t="str">
        <f t="shared" si="2"/>
        <v/>
      </c>
      <c r="L102" s="874" t="str">
        <f t="shared" si="3"/>
        <v/>
      </c>
    </row>
    <row r="103" spans="1:12" ht="13.5" customHeight="1">
      <c r="A103" s="873"/>
      <c r="B103" s="873" t="s">
        <v>2999</v>
      </c>
      <c r="C103" s="875">
        <v>56</v>
      </c>
      <c r="D103" s="875">
        <v>46</v>
      </c>
      <c r="E103" s="875">
        <v>5</v>
      </c>
      <c r="F103" s="875">
        <v>5</v>
      </c>
      <c r="G103" s="875">
        <v>67560662639</v>
      </c>
      <c r="H103" s="875">
        <v>65514994743</v>
      </c>
      <c r="I103" s="875">
        <v>65470983248</v>
      </c>
      <c r="J103" s="875">
        <v>63762619940</v>
      </c>
      <c r="K103" s="874">
        <f t="shared" si="2"/>
        <v>99.932822256686975</v>
      </c>
      <c r="L103" s="874">
        <f t="shared" si="3"/>
        <v>97.390655793989183</v>
      </c>
    </row>
    <row r="104" spans="1:12" s="6" customFormat="1" ht="15" customHeight="1">
      <c r="A104" s="873"/>
      <c r="B104" s="873" t="s">
        <v>3000</v>
      </c>
      <c r="C104" s="875">
        <v>29</v>
      </c>
      <c r="D104" s="875">
        <v>13</v>
      </c>
      <c r="E104" s="875">
        <v>2</v>
      </c>
      <c r="F104" s="875">
        <v>14</v>
      </c>
      <c r="G104" s="875">
        <v>358544700</v>
      </c>
      <c r="H104" s="875">
        <v>257212850</v>
      </c>
      <c r="I104" s="875">
        <v>193482625</v>
      </c>
      <c r="J104" s="875">
        <v>139698475</v>
      </c>
      <c r="K104" s="874">
        <f t="shared" si="2"/>
        <v>75.222767836054842</v>
      </c>
      <c r="L104" s="874">
        <f t="shared" si="3"/>
        <v>72.202077576733316</v>
      </c>
    </row>
    <row r="105" spans="1:12" ht="13.5" customHeight="1">
      <c r="A105" s="873"/>
      <c r="B105" s="873" t="s">
        <v>3001</v>
      </c>
      <c r="C105" s="875">
        <v>49</v>
      </c>
      <c r="D105" s="875">
        <v>35</v>
      </c>
      <c r="E105" s="875">
        <v>4</v>
      </c>
      <c r="F105" s="875">
        <v>10</v>
      </c>
      <c r="G105" s="875">
        <v>18900000</v>
      </c>
      <c r="H105" s="875">
        <v>3900000</v>
      </c>
      <c r="I105" s="875">
        <v>3900000</v>
      </c>
      <c r="J105" s="875">
        <v>3900000</v>
      </c>
      <c r="K105" s="874">
        <f t="shared" si="2"/>
        <v>100</v>
      </c>
      <c r="L105" s="874">
        <f t="shared" si="3"/>
        <v>100</v>
      </c>
    </row>
    <row r="106" spans="1:12" ht="13.5" customHeight="1">
      <c r="A106" s="873"/>
      <c r="B106" s="873" t="s">
        <v>3002</v>
      </c>
      <c r="C106" s="875">
        <v>40</v>
      </c>
      <c r="D106" s="875">
        <v>5</v>
      </c>
      <c r="E106" s="875">
        <v>4</v>
      </c>
      <c r="F106" s="875">
        <v>31</v>
      </c>
      <c r="G106" s="875">
        <v>5262395400</v>
      </c>
      <c r="H106" s="875">
        <v>243006900</v>
      </c>
      <c r="I106" s="875">
        <v>242506900</v>
      </c>
      <c r="J106" s="875">
        <v>232506900</v>
      </c>
      <c r="K106" s="874">
        <f t="shared" si="2"/>
        <v>99.794244525566967</v>
      </c>
      <c r="L106" s="874">
        <f t="shared" si="3"/>
        <v>95.876405990922322</v>
      </c>
    </row>
    <row r="107" spans="1:12" ht="13.5" customHeight="1">
      <c r="A107" s="872" t="s">
        <v>648</v>
      </c>
      <c r="B107" s="872"/>
      <c r="C107" s="25">
        <v>549</v>
      </c>
      <c r="D107" s="25">
        <v>258</v>
      </c>
      <c r="E107" s="25">
        <v>65</v>
      </c>
      <c r="F107" s="25">
        <v>226</v>
      </c>
      <c r="G107" s="25">
        <v>113713852950.72</v>
      </c>
      <c r="H107" s="25">
        <v>93421705156.720001</v>
      </c>
      <c r="I107" s="25">
        <v>80496343771.720001</v>
      </c>
      <c r="J107" s="25">
        <v>74220881208.720001</v>
      </c>
      <c r="K107" s="103">
        <f t="shared" si="2"/>
        <v>86.164498535627246</v>
      </c>
      <c r="L107" s="103">
        <f t="shared" si="3"/>
        <v>92.204040247099144</v>
      </c>
    </row>
    <row r="108" spans="1:12" ht="13.5" customHeight="1">
      <c r="A108" s="873"/>
      <c r="B108" s="873" t="s">
        <v>755</v>
      </c>
      <c r="C108" s="876">
        <v>37</v>
      </c>
      <c r="D108" s="876">
        <v>23</v>
      </c>
      <c r="E108" s="876">
        <v>5</v>
      </c>
      <c r="F108" s="876">
        <v>9</v>
      </c>
      <c r="G108" s="876">
        <v>86525151208</v>
      </c>
      <c r="H108" s="876">
        <v>66741766601</v>
      </c>
      <c r="I108" s="876">
        <v>66741766601</v>
      </c>
      <c r="J108" s="876">
        <v>64268149799</v>
      </c>
      <c r="K108" s="874">
        <f t="shared" si="2"/>
        <v>100</v>
      </c>
      <c r="L108" s="874">
        <f t="shared" si="3"/>
        <v>96.293749884104898</v>
      </c>
    </row>
    <row r="109" spans="1:12" ht="13.5" customHeight="1">
      <c r="A109" s="873"/>
      <c r="B109" s="873" t="s">
        <v>756</v>
      </c>
      <c r="C109" s="876">
        <v>99</v>
      </c>
      <c r="D109" s="876">
        <v>4</v>
      </c>
      <c r="E109" s="876">
        <v>2</v>
      </c>
      <c r="F109" s="876">
        <v>93</v>
      </c>
      <c r="G109" s="876">
        <v>2755405099</v>
      </c>
      <c r="H109" s="876">
        <v>2755405099</v>
      </c>
      <c r="I109" s="876">
        <v>27610470</v>
      </c>
      <c r="J109" s="876">
        <v>27610470</v>
      </c>
      <c r="K109" s="874">
        <f t="shared" si="2"/>
        <v>1.0020475758726177</v>
      </c>
      <c r="L109" s="874">
        <f t="shared" si="3"/>
        <v>100</v>
      </c>
    </row>
    <row r="110" spans="1:12" ht="13.5" customHeight="1">
      <c r="A110" s="873"/>
      <c r="B110" s="873" t="s">
        <v>179</v>
      </c>
      <c r="C110" s="875">
        <v>90</v>
      </c>
      <c r="D110" s="875">
        <v>58</v>
      </c>
      <c r="E110" s="875">
        <v>6</v>
      </c>
      <c r="F110" s="875">
        <v>26</v>
      </c>
      <c r="G110" s="875">
        <v>13714278814.719999</v>
      </c>
      <c r="H110" s="875">
        <v>13714278814.719999</v>
      </c>
      <c r="I110" s="875">
        <v>6943965786.7200003</v>
      </c>
      <c r="J110" s="875">
        <v>4764704100.7200003</v>
      </c>
      <c r="K110" s="874">
        <f t="shared" si="2"/>
        <v>50.633109334679759</v>
      </c>
      <c r="L110" s="874">
        <f t="shared" si="3"/>
        <v>68.616468557956708</v>
      </c>
    </row>
    <row r="111" spans="1:12" ht="13.5" customHeight="1">
      <c r="A111" s="873"/>
      <c r="B111" s="873" t="s">
        <v>86</v>
      </c>
      <c r="C111" s="875">
        <v>111</v>
      </c>
      <c r="D111" s="875">
        <v>31</v>
      </c>
      <c r="E111" s="875">
        <v>27</v>
      </c>
      <c r="F111" s="875">
        <v>53</v>
      </c>
      <c r="G111" s="875">
        <v>6631082635</v>
      </c>
      <c r="H111" s="875">
        <v>6648779535</v>
      </c>
      <c r="I111" s="875">
        <v>3601553445</v>
      </c>
      <c r="J111" s="875">
        <v>2755560775</v>
      </c>
      <c r="K111" s="874">
        <f t="shared" si="2"/>
        <v>54.168639914152308</v>
      </c>
      <c r="L111" s="874">
        <f t="shared" si="3"/>
        <v>76.510339693154279</v>
      </c>
    </row>
    <row r="112" spans="1:12" ht="14" customHeight="1">
      <c r="A112" s="873"/>
      <c r="B112" s="873" t="s">
        <v>646</v>
      </c>
      <c r="C112" s="875">
        <v>66</v>
      </c>
      <c r="D112" s="875">
        <v>27</v>
      </c>
      <c r="E112" s="875">
        <v>11</v>
      </c>
      <c r="F112" s="875">
        <v>28</v>
      </c>
      <c r="G112" s="875">
        <v>3166167212</v>
      </c>
      <c r="H112" s="875">
        <v>2047234827</v>
      </c>
      <c r="I112" s="875">
        <v>1774784022</v>
      </c>
      <c r="J112" s="875">
        <v>1383631126</v>
      </c>
      <c r="K112" s="874">
        <f t="shared" si="2"/>
        <v>86.691765819593485</v>
      </c>
      <c r="L112" s="874">
        <f t="shared" si="3"/>
        <v>77.960535414376182</v>
      </c>
    </row>
    <row r="113" spans="1:12" s="6" customFormat="1" ht="15" customHeight="1">
      <c r="A113" s="873"/>
      <c r="B113" s="873" t="s">
        <v>649</v>
      </c>
      <c r="C113" s="875">
        <v>97</v>
      </c>
      <c r="D113" s="875">
        <v>70</v>
      </c>
      <c r="E113" s="875">
        <v>11</v>
      </c>
      <c r="F113" s="875">
        <v>16</v>
      </c>
      <c r="G113" s="875">
        <v>683090982</v>
      </c>
      <c r="H113" s="875">
        <v>1275563280</v>
      </c>
      <c r="I113" s="875">
        <v>1167986447</v>
      </c>
      <c r="J113" s="875">
        <v>833589938</v>
      </c>
      <c r="K113" s="874">
        <f t="shared" si="2"/>
        <v>91.566327230743113</v>
      </c>
      <c r="L113" s="874">
        <f t="shared" si="3"/>
        <v>71.369829687758354</v>
      </c>
    </row>
    <row r="114" spans="1:12" ht="13.5" customHeight="1">
      <c r="A114" s="873"/>
      <c r="B114" s="873" t="s">
        <v>650</v>
      </c>
      <c r="C114" s="875">
        <v>49</v>
      </c>
      <c r="D114" s="875">
        <v>45</v>
      </c>
      <c r="E114" s="875">
        <v>3</v>
      </c>
      <c r="F114" s="875">
        <v>1</v>
      </c>
      <c r="G114" s="875">
        <v>238677000</v>
      </c>
      <c r="H114" s="875">
        <v>238677000</v>
      </c>
      <c r="I114" s="875">
        <v>238677000</v>
      </c>
      <c r="J114" s="875">
        <v>187635000</v>
      </c>
      <c r="K114" s="874">
        <f t="shared" si="2"/>
        <v>100</v>
      </c>
      <c r="L114" s="874">
        <f t="shared" si="3"/>
        <v>78.614613054462723</v>
      </c>
    </row>
    <row r="115" spans="1:12" ht="13.5" customHeight="1">
      <c r="A115" s="872" t="s">
        <v>461</v>
      </c>
      <c r="B115" s="872"/>
      <c r="C115" s="25">
        <v>760</v>
      </c>
      <c r="D115" s="25">
        <v>535</v>
      </c>
      <c r="E115" s="25">
        <v>41</v>
      </c>
      <c r="F115" s="25">
        <v>184</v>
      </c>
      <c r="G115" s="25">
        <v>17311341354</v>
      </c>
      <c r="H115" s="25">
        <v>18375666905</v>
      </c>
      <c r="I115" s="25">
        <v>16156819646</v>
      </c>
      <c r="J115" s="25">
        <v>16720369275</v>
      </c>
      <c r="K115" s="103">
        <f t="shared" si="2"/>
        <v>87.925079016336255</v>
      </c>
      <c r="L115" s="103">
        <f t="shared" si="3"/>
        <v>103.48799851299646</v>
      </c>
    </row>
    <row r="116" spans="1:12" ht="13.5" customHeight="1">
      <c r="A116" s="873"/>
      <c r="B116" s="873" t="s">
        <v>651</v>
      </c>
      <c r="C116" s="875">
        <v>79</v>
      </c>
      <c r="D116" s="875">
        <v>60</v>
      </c>
      <c r="E116" s="875">
        <v>2</v>
      </c>
      <c r="F116" s="875">
        <v>17</v>
      </c>
      <c r="G116" s="875">
        <v>10828500386</v>
      </c>
      <c r="H116" s="875">
        <v>12275589728</v>
      </c>
      <c r="I116" s="875">
        <v>12269589728</v>
      </c>
      <c r="J116" s="875">
        <v>13387353682</v>
      </c>
      <c r="K116" s="874">
        <f t="shared" si="2"/>
        <v>99.951122511154693</v>
      </c>
      <c r="L116" s="874">
        <f t="shared" si="3"/>
        <v>109.110035288704</v>
      </c>
    </row>
    <row r="117" spans="1:12" ht="13.5" customHeight="1">
      <c r="A117" s="873"/>
      <c r="B117" s="873" t="s">
        <v>463</v>
      </c>
      <c r="C117" s="875">
        <v>73</v>
      </c>
      <c r="D117" s="875">
        <v>60</v>
      </c>
      <c r="E117" s="875">
        <v>4</v>
      </c>
      <c r="F117" s="875">
        <v>9</v>
      </c>
      <c r="G117" s="875">
        <v>944259905</v>
      </c>
      <c r="H117" s="875">
        <v>948621815</v>
      </c>
      <c r="I117" s="875">
        <v>515628490</v>
      </c>
      <c r="J117" s="875">
        <v>408111910</v>
      </c>
      <c r="K117" s="874">
        <f t="shared" si="2"/>
        <v>54.355537881025853</v>
      </c>
      <c r="L117" s="874">
        <f t="shared" si="3"/>
        <v>79.148440769826351</v>
      </c>
    </row>
    <row r="118" spans="1:12" ht="13.5" customHeight="1">
      <c r="A118" s="873"/>
      <c r="B118" s="873" t="s">
        <v>464</v>
      </c>
      <c r="C118" s="875">
        <v>46</v>
      </c>
      <c r="D118" s="875">
        <v>14</v>
      </c>
      <c r="E118" s="875">
        <v>12</v>
      </c>
      <c r="F118" s="875">
        <v>20</v>
      </c>
      <c r="G118" s="875">
        <v>982158783</v>
      </c>
      <c r="H118" s="875">
        <v>982158783</v>
      </c>
      <c r="I118" s="875">
        <v>620319634</v>
      </c>
      <c r="J118" s="875">
        <v>546424351</v>
      </c>
      <c r="K118" s="874">
        <f t="shared" si="2"/>
        <v>63.15879313375747</v>
      </c>
      <c r="L118" s="874">
        <f t="shared" si="3"/>
        <v>88.087547298236899</v>
      </c>
    </row>
    <row r="119" spans="1:12" ht="13.5" customHeight="1">
      <c r="A119" s="873"/>
      <c r="B119" s="873" t="s">
        <v>465</v>
      </c>
      <c r="C119" s="876">
        <v>73</v>
      </c>
      <c r="D119" s="876">
        <v>52</v>
      </c>
      <c r="E119" s="876">
        <v>1</v>
      </c>
      <c r="F119" s="876">
        <v>20</v>
      </c>
      <c r="G119" s="876">
        <v>975194606</v>
      </c>
      <c r="H119" s="876">
        <v>975194606</v>
      </c>
      <c r="I119" s="876">
        <v>493839917</v>
      </c>
      <c r="J119" s="876">
        <v>357260442</v>
      </c>
      <c r="K119" s="874">
        <f t="shared" si="2"/>
        <v>50.640140333179815</v>
      </c>
      <c r="L119" s="874">
        <f t="shared" si="3"/>
        <v>72.343370736472892</v>
      </c>
    </row>
    <row r="120" spans="1:12" ht="13.5" customHeight="1">
      <c r="A120" s="873"/>
      <c r="B120" s="873" t="s">
        <v>652</v>
      </c>
      <c r="C120" s="875">
        <v>213</v>
      </c>
      <c r="D120" s="875">
        <v>193</v>
      </c>
      <c r="E120" s="875"/>
      <c r="F120" s="875">
        <v>20</v>
      </c>
      <c r="G120" s="875">
        <v>1573925022</v>
      </c>
      <c r="H120" s="875">
        <v>1575087622</v>
      </c>
      <c r="I120" s="875">
        <v>1087300866</v>
      </c>
      <c r="J120" s="875">
        <v>1075369831</v>
      </c>
      <c r="K120" s="874">
        <f t="shared" si="2"/>
        <v>69.031135208806816</v>
      </c>
      <c r="L120" s="874">
        <f t="shared" si="3"/>
        <v>98.902692403447418</v>
      </c>
    </row>
    <row r="121" spans="1:12" ht="13.5" customHeight="1">
      <c r="A121" s="873"/>
      <c r="B121" s="873" t="s">
        <v>3003</v>
      </c>
      <c r="C121" s="875">
        <v>52</v>
      </c>
      <c r="D121" s="875">
        <v>32</v>
      </c>
      <c r="E121" s="875">
        <v>1</v>
      </c>
      <c r="F121" s="875">
        <v>19</v>
      </c>
      <c r="G121" s="875">
        <v>386286602</v>
      </c>
      <c r="H121" s="875">
        <v>192373197</v>
      </c>
      <c r="I121" s="875">
        <v>144672839</v>
      </c>
      <c r="J121" s="875">
        <v>144672839</v>
      </c>
      <c r="K121" s="874">
        <f t="shared" si="2"/>
        <v>75.204259874102945</v>
      </c>
      <c r="L121" s="874">
        <f t="shared" si="3"/>
        <v>100</v>
      </c>
    </row>
    <row r="122" spans="1:12" ht="13.5" customHeight="1">
      <c r="A122" s="873"/>
      <c r="B122" s="873" t="s">
        <v>468</v>
      </c>
      <c r="C122" s="875">
        <v>51</v>
      </c>
      <c r="D122" s="875">
        <v>22</v>
      </c>
      <c r="E122" s="875">
        <v>15</v>
      </c>
      <c r="F122" s="875">
        <v>14</v>
      </c>
      <c r="G122" s="875">
        <v>451303483</v>
      </c>
      <c r="H122" s="875">
        <v>269304296</v>
      </c>
      <c r="I122" s="875">
        <v>277802831</v>
      </c>
      <c r="J122" s="875">
        <v>228231393</v>
      </c>
      <c r="K122" s="874">
        <f t="shared" si="2"/>
        <v>103.15573688434587</v>
      </c>
      <c r="L122" s="874">
        <f t="shared" si="3"/>
        <v>82.155891708677359</v>
      </c>
    </row>
    <row r="123" spans="1:12" ht="13.5" customHeight="1">
      <c r="A123" s="873"/>
      <c r="B123" s="873" t="s">
        <v>653</v>
      </c>
      <c r="C123" s="875">
        <v>55</v>
      </c>
      <c r="D123" s="875">
        <v>33</v>
      </c>
      <c r="E123" s="875">
        <v>2</v>
      </c>
      <c r="F123" s="875">
        <v>20</v>
      </c>
      <c r="G123" s="875">
        <v>495297722</v>
      </c>
      <c r="H123" s="875">
        <v>494561912</v>
      </c>
      <c r="I123" s="875">
        <v>252219437</v>
      </c>
      <c r="J123" s="875">
        <v>194584944</v>
      </c>
      <c r="K123" s="874">
        <f t="shared" si="2"/>
        <v>50.998556678177842</v>
      </c>
      <c r="L123" s="874">
        <f t="shared" si="3"/>
        <v>77.149067619241421</v>
      </c>
    </row>
    <row r="124" spans="1:12" s="6" customFormat="1" ht="15" customHeight="1">
      <c r="A124" s="873"/>
      <c r="B124" s="873" t="s">
        <v>3004</v>
      </c>
      <c r="C124" s="875">
        <v>64</v>
      </c>
      <c r="D124" s="875">
        <v>41</v>
      </c>
      <c r="E124" s="875">
        <v>3</v>
      </c>
      <c r="F124" s="875">
        <v>20</v>
      </c>
      <c r="G124" s="875">
        <v>412875291</v>
      </c>
      <c r="H124" s="875">
        <v>408650531</v>
      </c>
      <c r="I124" s="875">
        <v>325289425</v>
      </c>
      <c r="J124" s="875">
        <v>258924389</v>
      </c>
      <c r="K124" s="874">
        <f t="shared" si="2"/>
        <v>79.600881517024135</v>
      </c>
      <c r="L124" s="874">
        <f t="shared" si="3"/>
        <v>79.598157548466261</v>
      </c>
    </row>
    <row r="125" spans="1:12" ht="13.5" customHeight="1">
      <c r="A125" s="873"/>
      <c r="B125" s="873" t="s">
        <v>3005</v>
      </c>
      <c r="C125" s="875">
        <v>54</v>
      </c>
      <c r="D125" s="875">
        <v>28</v>
      </c>
      <c r="E125" s="875">
        <v>1</v>
      </c>
      <c r="F125" s="875">
        <v>25</v>
      </c>
      <c r="G125" s="875">
        <v>261539554</v>
      </c>
      <c r="H125" s="875">
        <v>254124415</v>
      </c>
      <c r="I125" s="875">
        <v>170156479</v>
      </c>
      <c r="J125" s="875">
        <v>119435494</v>
      </c>
      <c r="K125" s="874">
        <f t="shared" si="2"/>
        <v>66.957942234712078</v>
      </c>
      <c r="L125" s="874">
        <f t="shared" si="3"/>
        <v>70.191564083786659</v>
      </c>
    </row>
    <row r="126" spans="1:12" ht="13.5" customHeight="1">
      <c r="A126" s="872" t="s">
        <v>521</v>
      </c>
      <c r="B126" s="872"/>
      <c r="C126" s="25">
        <v>360</v>
      </c>
      <c r="D126" s="25">
        <v>276</v>
      </c>
      <c r="E126" s="25">
        <v>29</v>
      </c>
      <c r="F126" s="25">
        <v>55</v>
      </c>
      <c r="G126" s="25">
        <v>7794132810</v>
      </c>
      <c r="H126" s="25">
        <v>7830694275</v>
      </c>
      <c r="I126" s="25">
        <v>6987376047</v>
      </c>
      <c r="J126" s="25">
        <v>6932148852</v>
      </c>
      <c r="K126" s="103">
        <f t="shared" si="2"/>
        <v>89.230607167331925</v>
      </c>
      <c r="L126" s="103">
        <f t="shared" si="3"/>
        <v>99.209614673254748</v>
      </c>
    </row>
    <row r="127" spans="1:12" ht="13.5" customHeight="1">
      <c r="A127" s="873"/>
      <c r="B127" s="873" t="s">
        <v>522</v>
      </c>
      <c r="C127" s="875">
        <v>65</v>
      </c>
      <c r="D127" s="875">
        <v>15</v>
      </c>
      <c r="E127" s="875">
        <v>20</v>
      </c>
      <c r="F127" s="875">
        <v>30</v>
      </c>
      <c r="G127" s="875">
        <v>5444620949</v>
      </c>
      <c r="H127" s="875">
        <v>5444620949</v>
      </c>
      <c r="I127" s="875">
        <v>4767523626</v>
      </c>
      <c r="J127" s="875">
        <v>4767523626</v>
      </c>
      <c r="K127" s="874">
        <f t="shared" si="2"/>
        <v>87.563921724902443</v>
      </c>
      <c r="L127" s="874">
        <f t="shared" si="3"/>
        <v>100</v>
      </c>
    </row>
    <row r="128" spans="1:12" ht="13.5" customHeight="1">
      <c r="A128" s="873"/>
      <c r="B128" s="873" t="s">
        <v>3006</v>
      </c>
      <c r="C128" s="875">
        <v>83</v>
      </c>
      <c r="D128" s="875">
        <v>69</v>
      </c>
      <c r="E128" s="875">
        <v>4</v>
      </c>
      <c r="F128" s="875">
        <v>10</v>
      </c>
      <c r="G128" s="875">
        <v>154810198</v>
      </c>
      <c r="H128" s="875">
        <v>146552706</v>
      </c>
      <c r="I128" s="875">
        <v>129526872</v>
      </c>
      <c r="J128" s="875">
        <v>110778835</v>
      </c>
      <c r="K128" s="874">
        <f t="shared" si="2"/>
        <v>88.382449928969592</v>
      </c>
      <c r="L128" s="874">
        <f t="shared" si="3"/>
        <v>85.525754841049505</v>
      </c>
    </row>
    <row r="129" spans="1:12" ht="13.5" customHeight="1">
      <c r="A129" s="873"/>
      <c r="B129" s="873" t="s">
        <v>523</v>
      </c>
      <c r="C129" s="875">
        <v>81</v>
      </c>
      <c r="D129" s="875">
        <v>73</v>
      </c>
      <c r="E129" s="875"/>
      <c r="F129" s="875">
        <v>8</v>
      </c>
      <c r="G129" s="875">
        <v>586111113</v>
      </c>
      <c r="H129" s="875">
        <v>586111113</v>
      </c>
      <c r="I129" s="875">
        <v>486019891</v>
      </c>
      <c r="J129" s="875">
        <v>460147065</v>
      </c>
      <c r="K129" s="874">
        <f t="shared" si="2"/>
        <v>82.922824737499894</v>
      </c>
      <c r="L129" s="874">
        <f t="shared" si="3"/>
        <v>94.676591127419513</v>
      </c>
    </row>
    <row r="130" spans="1:12" ht="13.5" customHeight="1">
      <c r="A130" s="873"/>
      <c r="B130" s="873" t="s">
        <v>524</v>
      </c>
      <c r="C130" s="875">
        <v>75</v>
      </c>
      <c r="D130" s="875">
        <v>66</v>
      </c>
      <c r="E130" s="875">
        <v>3</v>
      </c>
      <c r="F130" s="875">
        <v>6</v>
      </c>
      <c r="G130" s="875">
        <v>524193863</v>
      </c>
      <c r="H130" s="875">
        <v>488048855</v>
      </c>
      <c r="I130" s="875">
        <v>479330850</v>
      </c>
      <c r="J130" s="875">
        <v>475840541</v>
      </c>
      <c r="K130" s="874">
        <f t="shared" si="2"/>
        <v>98.213702396658633</v>
      </c>
      <c r="L130" s="874">
        <f t="shared" si="3"/>
        <v>99.271837187195445</v>
      </c>
    </row>
    <row r="131" spans="1:12" ht="13.5" customHeight="1">
      <c r="A131" s="873"/>
      <c r="B131" s="873" t="s">
        <v>525</v>
      </c>
      <c r="C131" s="875">
        <v>56</v>
      </c>
      <c r="D131" s="875">
        <v>53</v>
      </c>
      <c r="E131" s="875">
        <v>2</v>
      </c>
      <c r="F131" s="875">
        <v>1</v>
      </c>
      <c r="G131" s="875">
        <v>1084396687</v>
      </c>
      <c r="H131" s="875">
        <v>1165360652</v>
      </c>
      <c r="I131" s="875">
        <v>1124974808</v>
      </c>
      <c r="J131" s="875">
        <v>1117858785</v>
      </c>
      <c r="K131" s="874">
        <f t="shared" si="2"/>
        <v>96.534476779296654</v>
      </c>
      <c r="L131" s="874">
        <f t="shared" si="3"/>
        <v>99.367450457610602</v>
      </c>
    </row>
    <row r="132" spans="1:12" ht="13.5" customHeight="1">
      <c r="A132" s="872" t="s">
        <v>654</v>
      </c>
      <c r="B132" s="872"/>
      <c r="C132" s="25">
        <v>144</v>
      </c>
      <c r="D132" s="25">
        <v>13</v>
      </c>
      <c r="E132" s="25">
        <v>4</v>
      </c>
      <c r="F132" s="25">
        <v>127</v>
      </c>
      <c r="G132" s="25">
        <v>42819327728</v>
      </c>
      <c r="H132" s="25">
        <v>37062103597</v>
      </c>
      <c r="I132" s="25">
        <v>1668312616</v>
      </c>
      <c r="J132" s="25">
        <v>1668312616</v>
      </c>
      <c r="K132" s="103">
        <f t="shared" si="2"/>
        <v>4.5013975303200056</v>
      </c>
      <c r="L132" s="103">
        <f t="shared" si="3"/>
        <v>100</v>
      </c>
    </row>
    <row r="133" spans="1:12" s="6" customFormat="1" ht="15" customHeight="1">
      <c r="A133" s="873"/>
      <c r="B133" s="873" t="s">
        <v>3007</v>
      </c>
      <c r="C133" s="875">
        <v>10</v>
      </c>
      <c r="D133" s="875"/>
      <c r="E133" s="875"/>
      <c r="F133" s="875">
        <v>10</v>
      </c>
      <c r="G133" s="875">
        <v>6069114387</v>
      </c>
      <c r="H133" s="875">
        <v>311890256</v>
      </c>
      <c r="I133" s="875">
        <v>311890256</v>
      </c>
      <c r="J133" s="875">
        <v>311890256</v>
      </c>
      <c r="K133" s="874">
        <f t="shared" ref="K133:K147" si="4">IFERROR(I133/H133*100,"")</f>
        <v>100</v>
      </c>
      <c r="L133" s="874">
        <f t="shared" ref="L133:L147" si="5">IFERROR(J133/I133*100,"")</f>
        <v>100</v>
      </c>
    </row>
    <row r="134" spans="1:12" ht="13.5" customHeight="1">
      <c r="A134" s="873"/>
      <c r="B134" s="873" t="s">
        <v>655</v>
      </c>
      <c r="C134" s="875">
        <v>13</v>
      </c>
      <c r="D134" s="875"/>
      <c r="E134" s="875"/>
      <c r="F134" s="875">
        <v>13</v>
      </c>
      <c r="G134" s="875">
        <v>1250000000</v>
      </c>
      <c r="H134" s="875">
        <v>1250000000</v>
      </c>
      <c r="I134" s="875"/>
      <c r="J134" s="875"/>
      <c r="K134" s="874">
        <f t="shared" si="4"/>
        <v>0</v>
      </c>
      <c r="L134" s="874" t="str">
        <f t="shared" si="5"/>
        <v/>
      </c>
    </row>
    <row r="135" spans="1:12" ht="13.5" customHeight="1">
      <c r="A135" s="873"/>
      <c r="B135" s="873" t="s">
        <v>3008</v>
      </c>
      <c r="C135" s="875">
        <v>16</v>
      </c>
      <c r="D135" s="875">
        <v>9</v>
      </c>
      <c r="E135" s="875">
        <v>1</v>
      </c>
      <c r="F135" s="875">
        <v>6</v>
      </c>
      <c r="G135" s="875">
        <v>20053589350</v>
      </c>
      <c r="H135" s="875">
        <v>20053589350</v>
      </c>
      <c r="I135" s="875">
        <v>1294936187</v>
      </c>
      <c r="J135" s="875">
        <v>1294936187</v>
      </c>
      <c r="K135" s="874">
        <f t="shared" si="4"/>
        <v>6.4573785989090275</v>
      </c>
      <c r="L135" s="874">
        <f t="shared" si="5"/>
        <v>100</v>
      </c>
    </row>
    <row r="136" spans="1:12" ht="13.5" customHeight="1">
      <c r="A136" s="873"/>
      <c r="B136" s="873" t="s">
        <v>3009</v>
      </c>
      <c r="C136" s="875">
        <v>41</v>
      </c>
      <c r="D136" s="875">
        <v>3</v>
      </c>
      <c r="E136" s="875"/>
      <c r="F136" s="875">
        <v>38</v>
      </c>
      <c r="G136" s="875">
        <v>730709000</v>
      </c>
      <c r="H136" s="875">
        <v>730709000</v>
      </c>
      <c r="I136" s="875">
        <v>0</v>
      </c>
      <c r="J136" s="875">
        <v>0</v>
      </c>
      <c r="K136" s="874">
        <f t="shared" si="4"/>
        <v>0</v>
      </c>
      <c r="L136" s="874" t="str">
        <f t="shared" si="5"/>
        <v/>
      </c>
    </row>
    <row r="137" spans="1:12" ht="13.5" customHeight="1">
      <c r="A137" s="873"/>
      <c r="B137" s="873" t="s">
        <v>656</v>
      </c>
      <c r="C137" s="875">
        <v>25</v>
      </c>
      <c r="D137" s="875"/>
      <c r="E137" s="875"/>
      <c r="F137" s="875">
        <v>25</v>
      </c>
      <c r="G137" s="875">
        <v>5232421561</v>
      </c>
      <c r="H137" s="875">
        <v>5232421561</v>
      </c>
      <c r="I137" s="875"/>
      <c r="J137" s="875"/>
      <c r="K137" s="874">
        <f t="shared" si="4"/>
        <v>0</v>
      </c>
      <c r="L137" s="874" t="str">
        <f t="shared" si="5"/>
        <v/>
      </c>
    </row>
    <row r="138" spans="1:12" ht="13.5" customHeight="1">
      <c r="A138" s="873"/>
      <c r="B138" s="873" t="s">
        <v>3010</v>
      </c>
      <c r="C138" s="875">
        <v>39</v>
      </c>
      <c r="D138" s="875">
        <v>1</v>
      </c>
      <c r="E138" s="875">
        <v>3</v>
      </c>
      <c r="F138" s="875">
        <v>35</v>
      </c>
      <c r="G138" s="875">
        <v>9483493430</v>
      </c>
      <c r="H138" s="875">
        <v>9483493430</v>
      </c>
      <c r="I138" s="875">
        <v>61486173</v>
      </c>
      <c r="J138" s="875">
        <v>61486173</v>
      </c>
      <c r="K138" s="874">
        <f t="shared" si="4"/>
        <v>0.64834940261038376</v>
      </c>
      <c r="L138" s="874">
        <f t="shared" si="5"/>
        <v>100</v>
      </c>
    </row>
    <row r="139" spans="1:12" s="6" customFormat="1" ht="15" customHeight="1">
      <c r="A139" s="872" t="s">
        <v>450</v>
      </c>
      <c r="B139" s="872"/>
      <c r="C139" s="25">
        <v>394</v>
      </c>
      <c r="D139" s="25">
        <v>285</v>
      </c>
      <c r="E139" s="25">
        <v>45</v>
      </c>
      <c r="F139" s="25">
        <v>64</v>
      </c>
      <c r="G139" s="25">
        <v>8650724375</v>
      </c>
      <c r="H139" s="25">
        <v>8590867334</v>
      </c>
      <c r="I139" s="25">
        <v>5831192237</v>
      </c>
      <c r="J139" s="25">
        <v>4836477533</v>
      </c>
      <c r="K139" s="103">
        <f t="shared" si="4"/>
        <v>67.876641674140885</v>
      </c>
      <c r="L139" s="103">
        <f t="shared" si="5"/>
        <v>82.941486687947801</v>
      </c>
    </row>
    <row r="140" spans="1:12" ht="13.5" customHeight="1">
      <c r="A140" s="872"/>
      <c r="B140" s="873" t="s">
        <v>451</v>
      </c>
      <c r="C140" s="875">
        <v>50</v>
      </c>
      <c r="D140" s="875">
        <v>4</v>
      </c>
      <c r="E140" s="875">
        <v>31</v>
      </c>
      <c r="F140" s="875">
        <v>15</v>
      </c>
      <c r="G140" s="875">
        <v>5016944633</v>
      </c>
      <c r="H140" s="875">
        <v>5016944633</v>
      </c>
      <c r="I140" s="875">
        <v>3049017793</v>
      </c>
      <c r="J140" s="875">
        <v>2130826910</v>
      </c>
      <c r="K140" s="874">
        <f t="shared" si="4"/>
        <v>60.77439589315874</v>
      </c>
      <c r="L140" s="874">
        <f t="shared" si="5"/>
        <v>69.885683018708448</v>
      </c>
    </row>
    <row r="141" spans="1:12" ht="13.5" customHeight="1">
      <c r="A141" s="872"/>
      <c r="B141" s="873" t="s">
        <v>3011</v>
      </c>
      <c r="C141" s="875">
        <v>48</v>
      </c>
      <c r="D141" s="875">
        <v>38</v>
      </c>
      <c r="E141" s="875">
        <v>2</v>
      </c>
      <c r="F141" s="875">
        <v>8</v>
      </c>
      <c r="G141" s="875">
        <v>442427598</v>
      </c>
      <c r="H141" s="875">
        <v>425374082</v>
      </c>
      <c r="I141" s="875">
        <v>242971452</v>
      </c>
      <c r="J141" s="875">
        <v>233137409</v>
      </c>
      <c r="K141" s="874">
        <f t="shared" si="4"/>
        <v>57.119477251084618</v>
      </c>
      <c r="L141" s="874">
        <f t="shared" si="5"/>
        <v>95.952593228936209</v>
      </c>
    </row>
    <row r="142" spans="1:12" ht="14" customHeight="1">
      <c r="A142" s="872"/>
      <c r="B142" s="873" t="s">
        <v>452</v>
      </c>
      <c r="C142" s="875">
        <v>46</v>
      </c>
      <c r="D142" s="875">
        <v>40</v>
      </c>
      <c r="E142" s="875"/>
      <c r="F142" s="875">
        <v>6</v>
      </c>
      <c r="G142" s="875">
        <v>593653021</v>
      </c>
      <c r="H142" s="875">
        <v>593653021</v>
      </c>
      <c r="I142" s="875">
        <v>399542601</v>
      </c>
      <c r="J142" s="875">
        <v>397918957</v>
      </c>
      <c r="K142" s="874">
        <f t="shared" si="4"/>
        <v>67.302378134449015</v>
      </c>
      <c r="L142" s="874">
        <f t="shared" si="5"/>
        <v>99.593624310414896</v>
      </c>
    </row>
    <row r="143" spans="1:12" s="6" customFormat="1" ht="15" customHeight="1">
      <c r="A143" s="872"/>
      <c r="B143" s="873" t="s">
        <v>453</v>
      </c>
      <c r="C143" s="875">
        <v>88</v>
      </c>
      <c r="D143" s="875">
        <v>74</v>
      </c>
      <c r="E143" s="875">
        <v>4</v>
      </c>
      <c r="F143" s="875">
        <v>10</v>
      </c>
      <c r="G143" s="875">
        <v>984753522</v>
      </c>
      <c r="H143" s="875">
        <v>952943522</v>
      </c>
      <c r="I143" s="875">
        <v>632499634</v>
      </c>
      <c r="J143" s="875">
        <v>632183774</v>
      </c>
      <c r="K143" s="874">
        <f t="shared" si="4"/>
        <v>66.373255014372191</v>
      </c>
      <c r="L143" s="874">
        <f t="shared" si="5"/>
        <v>99.95006163118191</v>
      </c>
    </row>
    <row r="144" spans="1:12" ht="13.5" customHeight="1">
      <c r="A144" s="872"/>
      <c r="B144" s="873" t="s">
        <v>456</v>
      </c>
      <c r="C144" s="876">
        <v>45</v>
      </c>
      <c r="D144" s="876">
        <v>23</v>
      </c>
      <c r="E144" s="876">
        <v>5</v>
      </c>
      <c r="F144" s="876">
        <v>17</v>
      </c>
      <c r="G144" s="876">
        <v>401632836</v>
      </c>
      <c r="H144" s="876">
        <v>401632836</v>
      </c>
      <c r="I144" s="876">
        <v>323653122</v>
      </c>
      <c r="J144" s="876">
        <v>323653122</v>
      </c>
      <c r="K144" s="874">
        <f t="shared" si="4"/>
        <v>80.584328020431073</v>
      </c>
      <c r="L144" s="874">
        <f t="shared" si="5"/>
        <v>100</v>
      </c>
    </row>
    <row r="145" spans="1:12" ht="13.5" customHeight="1">
      <c r="A145" s="872"/>
      <c r="B145" s="873" t="s">
        <v>454</v>
      </c>
      <c r="C145" s="876">
        <v>40</v>
      </c>
      <c r="D145" s="876">
        <v>36</v>
      </c>
      <c r="E145" s="876">
        <v>1</v>
      </c>
      <c r="F145" s="876">
        <v>3</v>
      </c>
      <c r="G145" s="876">
        <v>229386357</v>
      </c>
      <c r="H145" s="876">
        <v>218392832</v>
      </c>
      <c r="I145" s="876">
        <v>217095977</v>
      </c>
      <c r="J145" s="876">
        <v>191825542</v>
      </c>
      <c r="K145" s="874">
        <f t="shared" si="4"/>
        <v>99.406182433679874</v>
      </c>
      <c r="L145" s="874">
        <f t="shared" si="5"/>
        <v>88.359786602586382</v>
      </c>
    </row>
    <row r="146" spans="1:12" ht="13.5" customHeight="1">
      <c r="A146" s="872"/>
      <c r="B146" s="873" t="s">
        <v>455</v>
      </c>
      <c r="C146" s="875">
        <v>77</v>
      </c>
      <c r="D146" s="875">
        <v>70</v>
      </c>
      <c r="E146" s="875">
        <v>2</v>
      </c>
      <c r="F146" s="875">
        <v>5</v>
      </c>
      <c r="G146" s="875">
        <v>981926408</v>
      </c>
      <c r="H146" s="875">
        <v>981926408</v>
      </c>
      <c r="I146" s="875">
        <v>966411658</v>
      </c>
      <c r="J146" s="875">
        <v>926931819</v>
      </c>
      <c r="K146" s="874">
        <f t="shared" si="4"/>
        <v>98.419968148977617</v>
      </c>
      <c r="L146" s="874">
        <f t="shared" si="5"/>
        <v>95.914801040200203</v>
      </c>
    </row>
    <row r="147" spans="1:12" ht="13.5" customHeight="1">
      <c r="A147" s="877" t="s">
        <v>553</v>
      </c>
      <c r="B147" s="878"/>
      <c r="C147" s="708">
        <v>7876</v>
      </c>
      <c r="D147" s="708">
        <v>5348</v>
      </c>
      <c r="E147" s="708">
        <v>541</v>
      </c>
      <c r="F147" s="708">
        <v>1987</v>
      </c>
      <c r="G147" s="708">
        <v>542667256461.05603</v>
      </c>
      <c r="H147" s="708">
        <v>510210032242.61401</v>
      </c>
      <c r="I147" s="708">
        <v>317283589878.88397</v>
      </c>
      <c r="J147" s="708">
        <v>291785326528.88397</v>
      </c>
      <c r="K147" s="567">
        <f t="shared" si="4"/>
        <v>62.186858318773695</v>
      </c>
      <c r="L147" s="567">
        <f t="shared" si="5"/>
        <v>91.963573231211427</v>
      </c>
    </row>
    <row r="148" spans="1:12" ht="15.75" customHeight="1">
      <c r="A148" s="860" t="s">
        <v>658</v>
      </c>
    </row>
  </sheetData>
  <mergeCells count="6">
    <mergeCell ref="G2:L2"/>
    <mergeCell ref="A2:B3"/>
    <mergeCell ref="C2:C3"/>
    <mergeCell ref="D2:D3"/>
    <mergeCell ref="E2:E3"/>
    <mergeCell ref="F2:F3"/>
  </mergeCells>
  <conditionalFormatting sqref="C4:L147">
    <cfRule type="containsBlanks" dxfId="47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8" max="16383" man="1"/>
    <brk id="85" max="16383" man="1"/>
    <brk id="114" max="16383" man="1"/>
    <brk id="138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C90" sqref="C3:C90"/>
    </sheetView>
  </sheetViews>
  <sheetFormatPr baseColWidth="10" defaultColWidth="14.3984375" defaultRowHeight="15" customHeight="1"/>
  <cols>
    <col min="1" max="1" width="1.53125" customWidth="1"/>
    <col min="2" max="2" width="20.796875" style="62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659</v>
      </c>
      <c r="B1" s="658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61" t="s">
        <v>660</v>
      </c>
      <c r="B2" s="655"/>
      <c r="C2" s="102" t="s">
        <v>661</v>
      </c>
      <c r="D2" s="574" t="s">
        <v>662</v>
      </c>
      <c r="E2" s="574" t="s">
        <v>663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445</v>
      </c>
      <c r="B3" s="658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58" t="s">
        <v>447</v>
      </c>
      <c r="C4" s="663"/>
      <c r="D4" s="663"/>
      <c r="E4" s="664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8" t="s">
        <v>448</v>
      </c>
      <c r="C5" s="665"/>
      <c r="D5" s="665"/>
      <c r="E5" s="666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8" t="s">
        <v>449</v>
      </c>
      <c r="C6" s="665"/>
      <c r="D6" s="665"/>
      <c r="E6" s="666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58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58" t="s">
        <v>452</v>
      </c>
      <c r="C8" s="665"/>
      <c r="D8" s="665"/>
      <c r="E8" s="666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8" t="s">
        <v>453</v>
      </c>
      <c r="C9" s="665"/>
      <c r="D9" s="665"/>
      <c r="E9" s="666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8" t="s">
        <v>454</v>
      </c>
      <c r="C10" s="665"/>
      <c r="D10" s="665"/>
      <c r="E10" s="666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58" t="s">
        <v>455</v>
      </c>
      <c r="C11" s="665"/>
      <c r="D11" s="665"/>
      <c r="E11" s="666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8" t="s">
        <v>456</v>
      </c>
      <c r="C12" s="665"/>
      <c r="D12" s="665"/>
      <c r="E12" s="666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58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58" t="s">
        <v>459</v>
      </c>
      <c r="C14" s="665"/>
      <c r="D14" s="665"/>
      <c r="E14" s="666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58" t="s">
        <v>460</v>
      </c>
      <c r="C15" s="665"/>
      <c r="D15" s="665"/>
      <c r="E15" s="666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58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658" t="s">
        <v>463</v>
      </c>
      <c r="C17" s="665"/>
      <c r="D17" s="665"/>
      <c r="E17" s="666" t="str">
        <f t="shared" si="0"/>
        <v/>
      </c>
    </row>
    <row r="18" spans="1:5" ht="15" customHeight="1">
      <c r="A18" s="2"/>
      <c r="B18" s="658" t="s">
        <v>464</v>
      </c>
      <c r="C18" s="665"/>
      <c r="D18" s="665"/>
      <c r="E18" s="666" t="str">
        <f t="shared" si="0"/>
        <v/>
      </c>
    </row>
    <row r="19" spans="1:5" ht="15" customHeight="1">
      <c r="A19" s="2"/>
      <c r="B19" s="659" t="s">
        <v>465</v>
      </c>
      <c r="C19" s="663"/>
      <c r="D19" s="663"/>
      <c r="E19" s="664" t="str">
        <f t="shared" si="0"/>
        <v/>
      </c>
    </row>
    <row r="20" spans="1:5" ht="15" customHeight="1">
      <c r="A20" s="2"/>
      <c r="B20" s="659" t="s">
        <v>466</v>
      </c>
      <c r="C20" s="663"/>
      <c r="D20" s="663"/>
      <c r="E20" s="664" t="str">
        <f t="shared" si="0"/>
        <v/>
      </c>
    </row>
    <row r="21" spans="1:5" ht="15" customHeight="1">
      <c r="A21" s="2"/>
      <c r="B21" s="658" t="s">
        <v>467</v>
      </c>
      <c r="C21" s="665"/>
      <c r="D21" s="665"/>
      <c r="E21" s="666" t="str">
        <f t="shared" si="0"/>
        <v/>
      </c>
    </row>
    <row r="22" spans="1:5" ht="15" customHeight="1">
      <c r="A22" s="2"/>
      <c r="B22" s="658" t="s">
        <v>468</v>
      </c>
      <c r="C22" s="665"/>
      <c r="D22" s="665"/>
      <c r="E22" s="666" t="str">
        <f t="shared" si="0"/>
        <v/>
      </c>
    </row>
    <row r="23" spans="1:5" ht="15" customHeight="1">
      <c r="A23" s="2"/>
      <c r="B23" s="658" t="s">
        <v>469</v>
      </c>
      <c r="C23" s="665"/>
      <c r="D23" s="665"/>
      <c r="E23" s="666" t="str">
        <f t="shared" si="0"/>
        <v/>
      </c>
    </row>
    <row r="24" spans="1:5" ht="15" customHeight="1">
      <c r="A24" s="2"/>
      <c r="B24" s="658" t="s">
        <v>470</v>
      </c>
      <c r="C24" s="665"/>
      <c r="D24" s="665"/>
      <c r="E24" s="666" t="str">
        <f t="shared" si="0"/>
        <v/>
      </c>
    </row>
    <row r="25" spans="1:5" ht="15" customHeight="1">
      <c r="A25" s="2" t="s">
        <v>471</v>
      </c>
      <c r="B25" s="658"/>
      <c r="C25" s="25"/>
      <c r="D25" s="25"/>
      <c r="E25" s="103" t="str">
        <f t="shared" si="0"/>
        <v/>
      </c>
    </row>
    <row r="26" spans="1:5" ht="15" customHeight="1">
      <c r="A26" s="2"/>
      <c r="B26" s="658" t="s">
        <v>479</v>
      </c>
      <c r="C26" s="665"/>
      <c r="D26" s="665"/>
      <c r="E26" s="666" t="str">
        <f t="shared" si="0"/>
        <v/>
      </c>
    </row>
    <row r="27" spans="1:5" ht="15" customHeight="1">
      <c r="A27" s="2"/>
      <c r="B27" s="658" t="s">
        <v>480</v>
      </c>
      <c r="C27" s="665"/>
      <c r="D27" s="665"/>
      <c r="E27" s="666" t="str">
        <f t="shared" si="0"/>
        <v/>
      </c>
    </row>
    <row r="28" spans="1:5" ht="15" customHeight="1">
      <c r="A28" s="2"/>
      <c r="B28" s="658" t="s">
        <v>481</v>
      </c>
      <c r="C28" s="665"/>
      <c r="D28" s="665"/>
      <c r="E28" s="666" t="str">
        <f t="shared" si="0"/>
        <v/>
      </c>
    </row>
    <row r="29" spans="1:5" ht="15" customHeight="1">
      <c r="A29" s="2"/>
      <c r="B29" s="658" t="s">
        <v>482</v>
      </c>
      <c r="C29" s="665"/>
      <c r="D29" s="665"/>
      <c r="E29" s="666" t="str">
        <f t="shared" si="0"/>
        <v/>
      </c>
    </row>
    <row r="30" spans="1:5" ht="15" customHeight="1">
      <c r="A30" s="2"/>
      <c r="B30" s="658" t="s">
        <v>483</v>
      </c>
      <c r="C30" s="663"/>
      <c r="D30" s="663"/>
      <c r="E30" s="664" t="str">
        <f t="shared" si="0"/>
        <v/>
      </c>
    </row>
    <row r="31" spans="1:5" ht="15" customHeight="1">
      <c r="A31" s="2" t="s">
        <v>484</v>
      </c>
      <c r="B31" s="658"/>
      <c r="C31" s="25"/>
      <c r="D31" s="25"/>
      <c r="E31" s="103" t="str">
        <f t="shared" si="0"/>
        <v/>
      </c>
    </row>
    <row r="32" spans="1:5" ht="15" customHeight="1">
      <c r="A32" s="2"/>
      <c r="B32" s="658" t="s">
        <v>486</v>
      </c>
      <c r="C32" s="665"/>
      <c r="D32" s="665"/>
      <c r="E32" s="666" t="str">
        <f t="shared" si="0"/>
        <v/>
      </c>
    </row>
    <row r="33" spans="1:5" ht="15" customHeight="1">
      <c r="A33" s="2"/>
      <c r="B33" s="658" t="s">
        <v>487</v>
      </c>
      <c r="C33" s="665"/>
      <c r="D33" s="665"/>
      <c r="E33" s="666" t="str">
        <f t="shared" si="0"/>
        <v/>
      </c>
    </row>
    <row r="34" spans="1:5" ht="15" customHeight="1">
      <c r="A34" s="2"/>
      <c r="B34" s="658" t="s">
        <v>488</v>
      </c>
      <c r="C34" s="665"/>
      <c r="D34" s="665"/>
      <c r="E34" s="666" t="str">
        <f t="shared" si="0"/>
        <v/>
      </c>
    </row>
    <row r="35" spans="1:5" ht="15" customHeight="1">
      <c r="A35" s="2"/>
      <c r="B35" s="658" t="s">
        <v>489</v>
      </c>
      <c r="C35" s="665"/>
      <c r="D35" s="665"/>
      <c r="E35" s="666" t="str">
        <f t="shared" ref="E35:E66" si="1">IF(C35=0,"",D35/C35*100)</f>
        <v/>
      </c>
    </row>
    <row r="36" spans="1:5" ht="15" customHeight="1">
      <c r="A36" s="2"/>
      <c r="B36" s="658" t="s">
        <v>490</v>
      </c>
      <c r="C36" s="665"/>
      <c r="D36" s="665"/>
      <c r="E36" s="666" t="str">
        <f t="shared" si="1"/>
        <v/>
      </c>
    </row>
    <row r="37" spans="1:5" ht="15" customHeight="1">
      <c r="A37" s="2"/>
      <c r="B37" s="658" t="s">
        <v>491</v>
      </c>
      <c r="C37" s="665"/>
      <c r="D37" s="665"/>
      <c r="E37" s="666" t="str">
        <f t="shared" si="1"/>
        <v/>
      </c>
    </row>
    <row r="38" spans="1:5" ht="15" customHeight="1">
      <c r="A38" s="2" t="s">
        <v>492</v>
      </c>
      <c r="B38" s="658"/>
      <c r="C38" s="25"/>
      <c r="D38" s="25"/>
      <c r="E38" s="103" t="str">
        <f t="shared" si="1"/>
        <v/>
      </c>
    </row>
    <row r="39" spans="1:5" ht="15" customHeight="1">
      <c r="A39" s="2"/>
      <c r="B39" s="658" t="s">
        <v>494</v>
      </c>
      <c r="C39" s="665"/>
      <c r="D39" s="665"/>
      <c r="E39" s="666" t="str">
        <f t="shared" si="1"/>
        <v/>
      </c>
    </row>
    <row r="40" spans="1:5" ht="15" customHeight="1">
      <c r="A40" s="2"/>
      <c r="B40" s="658" t="s">
        <v>495</v>
      </c>
      <c r="C40" s="665"/>
      <c r="D40" s="665"/>
      <c r="E40" s="666" t="str">
        <f t="shared" si="1"/>
        <v/>
      </c>
    </row>
    <row r="41" spans="1:5" ht="15" customHeight="1">
      <c r="A41" s="2"/>
      <c r="B41" s="658" t="s">
        <v>496</v>
      </c>
      <c r="C41" s="665"/>
      <c r="D41" s="665"/>
      <c r="E41" s="666" t="str">
        <f t="shared" si="1"/>
        <v/>
      </c>
    </row>
    <row r="42" spans="1:5" ht="15" customHeight="1">
      <c r="A42" s="2" t="s">
        <v>497</v>
      </c>
      <c r="B42" s="658"/>
      <c r="C42" s="25"/>
      <c r="D42" s="25"/>
      <c r="E42" s="103" t="str">
        <f t="shared" si="1"/>
        <v/>
      </c>
    </row>
    <row r="43" spans="1:5" ht="15" customHeight="1">
      <c r="A43" s="2"/>
      <c r="B43" s="658" t="s">
        <v>499</v>
      </c>
      <c r="C43" s="665"/>
      <c r="D43" s="665"/>
      <c r="E43" s="666" t="str">
        <f t="shared" si="1"/>
        <v/>
      </c>
    </row>
    <row r="44" spans="1:5" ht="15" customHeight="1">
      <c r="A44" s="2"/>
      <c r="B44" s="658" t="s">
        <v>500</v>
      </c>
      <c r="C44" s="665"/>
      <c r="D44" s="665"/>
      <c r="E44" s="666" t="str">
        <f t="shared" si="1"/>
        <v/>
      </c>
    </row>
    <row r="45" spans="1:5" ht="15" customHeight="1">
      <c r="A45" s="2"/>
      <c r="B45" s="658" t="s">
        <v>501</v>
      </c>
      <c r="C45" s="665"/>
      <c r="D45" s="665"/>
      <c r="E45" s="666" t="str">
        <f t="shared" si="1"/>
        <v/>
      </c>
    </row>
    <row r="46" spans="1:5" ht="15" customHeight="1">
      <c r="A46" s="2"/>
      <c r="B46" s="658" t="s">
        <v>502</v>
      </c>
      <c r="C46" s="665"/>
      <c r="D46" s="665"/>
      <c r="E46" s="666" t="str">
        <f t="shared" si="1"/>
        <v/>
      </c>
    </row>
    <row r="47" spans="1:5" ht="15" customHeight="1">
      <c r="A47" s="2"/>
      <c r="B47" s="658" t="s">
        <v>503</v>
      </c>
      <c r="C47" s="665"/>
      <c r="D47" s="665"/>
      <c r="E47" s="666" t="str">
        <f t="shared" si="1"/>
        <v/>
      </c>
    </row>
    <row r="48" spans="1:5" ht="15" customHeight="1">
      <c r="A48" s="2"/>
      <c r="B48" s="658" t="s">
        <v>504</v>
      </c>
      <c r="C48" s="665"/>
      <c r="D48" s="665"/>
      <c r="E48" s="666" t="str">
        <f t="shared" si="1"/>
        <v/>
      </c>
    </row>
    <row r="49" spans="1:5" ht="15" customHeight="1">
      <c r="A49" s="2"/>
      <c r="B49" s="658" t="s">
        <v>505</v>
      </c>
      <c r="C49" s="665"/>
      <c r="D49" s="665"/>
      <c r="E49" s="666" t="str">
        <f t="shared" si="1"/>
        <v/>
      </c>
    </row>
    <row r="50" spans="1:5" ht="15" customHeight="1">
      <c r="A50" s="2" t="s">
        <v>506</v>
      </c>
      <c r="B50" s="658"/>
      <c r="C50" s="25"/>
      <c r="D50" s="25"/>
      <c r="E50" s="103" t="str">
        <f t="shared" si="1"/>
        <v/>
      </c>
    </row>
    <row r="51" spans="1:5" ht="15" customHeight="1">
      <c r="A51" s="2"/>
      <c r="B51" s="658" t="s">
        <v>508</v>
      </c>
      <c r="C51" s="665"/>
      <c r="D51" s="665"/>
      <c r="E51" s="666" t="str">
        <f t="shared" si="1"/>
        <v/>
      </c>
    </row>
    <row r="52" spans="1:5" ht="15" customHeight="1">
      <c r="A52" s="2"/>
      <c r="B52" s="658" t="s">
        <v>509</v>
      </c>
      <c r="C52" s="665"/>
      <c r="D52" s="665"/>
      <c r="E52" s="666" t="str">
        <f t="shared" si="1"/>
        <v/>
      </c>
    </row>
    <row r="53" spans="1:5" ht="15" customHeight="1">
      <c r="A53" s="2"/>
      <c r="B53" s="658" t="s">
        <v>510</v>
      </c>
      <c r="C53" s="665"/>
      <c r="D53" s="665"/>
      <c r="E53" s="666" t="str">
        <f t="shared" si="1"/>
        <v/>
      </c>
    </row>
    <row r="54" spans="1:5" ht="15" customHeight="1">
      <c r="A54" s="2"/>
      <c r="B54" s="658" t="s">
        <v>511</v>
      </c>
      <c r="C54" s="665"/>
      <c r="D54" s="665"/>
      <c r="E54" s="666" t="str">
        <f t="shared" si="1"/>
        <v/>
      </c>
    </row>
    <row r="55" spans="1:5" ht="15" customHeight="1">
      <c r="A55" s="2"/>
      <c r="B55" s="658" t="s">
        <v>512</v>
      </c>
      <c r="C55" s="663"/>
      <c r="D55" s="663"/>
      <c r="E55" s="664" t="str">
        <f t="shared" si="1"/>
        <v/>
      </c>
    </row>
    <row r="56" spans="1:5" ht="15" customHeight="1">
      <c r="A56" s="2"/>
      <c r="B56" s="658" t="s">
        <v>513</v>
      </c>
      <c r="C56" s="663"/>
      <c r="D56" s="663"/>
      <c r="E56" s="664" t="str">
        <f t="shared" si="1"/>
        <v/>
      </c>
    </row>
    <row r="57" spans="1:5" ht="15" customHeight="1">
      <c r="A57" s="2"/>
      <c r="B57" s="658" t="s">
        <v>514</v>
      </c>
      <c r="C57" s="665"/>
      <c r="D57" s="665"/>
      <c r="E57" s="666" t="str">
        <f t="shared" si="1"/>
        <v/>
      </c>
    </row>
    <row r="58" spans="1:5" ht="15" customHeight="1">
      <c r="A58" s="2" t="s">
        <v>515</v>
      </c>
      <c r="B58" s="658"/>
      <c r="C58" s="25"/>
      <c r="D58" s="25"/>
      <c r="E58" s="103" t="str">
        <f t="shared" si="1"/>
        <v/>
      </c>
    </row>
    <row r="59" spans="1:5" ht="15" customHeight="1">
      <c r="A59" s="2"/>
      <c r="B59" s="658" t="s">
        <v>517</v>
      </c>
      <c r="C59" s="665"/>
      <c r="D59" s="665"/>
      <c r="E59" s="666" t="str">
        <f t="shared" si="1"/>
        <v/>
      </c>
    </row>
    <row r="60" spans="1:5" ht="15" customHeight="1">
      <c r="A60" s="2"/>
      <c r="B60" s="658" t="s">
        <v>518</v>
      </c>
      <c r="C60" s="665"/>
      <c r="D60" s="665"/>
      <c r="E60" s="666" t="str">
        <f t="shared" si="1"/>
        <v/>
      </c>
    </row>
    <row r="61" spans="1:5" ht="15" customHeight="1">
      <c r="A61" s="2"/>
      <c r="B61" s="658" t="s">
        <v>519</v>
      </c>
      <c r="C61" s="665"/>
      <c r="D61" s="665"/>
      <c r="E61" s="666" t="str">
        <f t="shared" si="1"/>
        <v/>
      </c>
    </row>
    <row r="62" spans="1:5" ht="15" customHeight="1">
      <c r="A62" s="2"/>
      <c r="B62" s="658" t="s">
        <v>520</v>
      </c>
      <c r="C62" s="665"/>
      <c r="D62" s="665"/>
      <c r="E62" s="666" t="str">
        <f t="shared" si="1"/>
        <v/>
      </c>
    </row>
    <row r="63" spans="1:5" ht="15" customHeight="1">
      <c r="A63" s="2" t="s">
        <v>521</v>
      </c>
      <c r="B63" s="658"/>
      <c r="C63" s="25"/>
      <c r="D63" s="25"/>
      <c r="E63" s="103" t="str">
        <f t="shared" si="1"/>
        <v/>
      </c>
    </row>
    <row r="64" spans="1:5" ht="15" customHeight="1">
      <c r="A64" s="2"/>
      <c r="B64" s="658" t="s">
        <v>523</v>
      </c>
      <c r="C64" s="665"/>
      <c r="D64" s="665"/>
      <c r="E64" s="666" t="str">
        <f t="shared" si="1"/>
        <v/>
      </c>
    </row>
    <row r="65" spans="1:5" ht="15" customHeight="1">
      <c r="A65" s="2"/>
      <c r="B65" s="658" t="s">
        <v>524</v>
      </c>
      <c r="C65" s="665"/>
      <c r="D65" s="665"/>
      <c r="E65" s="666" t="str">
        <f t="shared" si="1"/>
        <v/>
      </c>
    </row>
    <row r="66" spans="1:5" ht="15" customHeight="1">
      <c r="A66" s="2"/>
      <c r="B66" s="658" t="s">
        <v>525</v>
      </c>
      <c r="C66" s="665"/>
      <c r="D66" s="665"/>
      <c r="E66" s="666" t="str">
        <f t="shared" si="1"/>
        <v/>
      </c>
    </row>
    <row r="67" spans="1:5" ht="15" customHeight="1">
      <c r="A67" s="2" t="s">
        <v>526</v>
      </c>
      <c r="B67" s="658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658" t="s">
        <v>527</v>
      </c>
      <c r="C68" s="665"/>
      <c r="D68" s="665"/>
      <c r="E68" s="666" t="str">
        <f t="shared" si="2"/>
        <v/>
      </c>
    </row>
    <row r="69" spans="1:5" ht="15" customHeight="1">
      <c r="A69" s="2"/>
      <c r="B69" s="658" t="s">
        <v>528</v>
      </c>
      <c r="C69" s="665"/>
      <c r="D69" s="665"/>
      <c r="E69" s="666" t="str">
        <f t="shared" si="2"/>
        <v/>
      </c>
    </row>
    <row r="70" spans="1:5" ht="15" customHeight="1">
      <c r="A70" s="2"/>
      <c r="B70" s="658" t="s">
        <v>529</v>
      </c>
      <c r="C70" s="665"/>
      <c r="D70" s="665"/>
      <c r="E70" s="666" t="str">
        <f t="shared" si="2"/>
        <v/>
      </c>
    </row>
    <row r="71" spans="1:5" ht="15" customHeight="1">
      <c r="A71" s="2" t="s">
        <v>530</v>
      </c>
      <c r="B71" s="658"/>
      <c r="C71" s="25"/>
      <c r="D71" s="25"/>
      <c r="E71" s="103" t="str">
        <f t="shared" si="2"/>
        <v/>
      </c>
    </row>
    <row r="72" spans="1:5" ht="15" customHeight="1">
      <c r="A72" s="2"/>
      <c r="B72" s="658" t="s">
        <v>531</v>
      </c>
      <c r="C72" s="665"/>
      <c r="D72" s="665"/>
      <c r="E72" s="666" t="str">
        <f t="shared" si="2"/>
        <v/>
      </c>
    </row>
    <row r="73" spans="1:5" ht="15" customHeight="1">
      <c r="A73" s="2" t="s">
        <v>532</v>
      </c>
      <c r="B73" s="658"/>
      <c r="C73" s="25"/>
      <c r="D73" s="25"/>
      <c r="E73" s="103" t="str">
        <f t="shared" si="2"/>
        <v/>
      </c>
    </row>
    <row r="74" spans="1:5" ht="15" customHeight="1">
      <c r="A74" s="2"/>
      <c r="B74" s="658" t="s">
        <v>533</v>
      </c>
      <c r="C74" s="665"/>
      <c r="D74" s="665"/>
      <c r="E74" s="666" t="str">
        <f t="shared" si="2"/>
        <v/>
      </c>
    </row>
    <row r="75" spans="1:5" ht="15" customHeight="1">
      <c r="A75" s="2"/>
      <c r="B75" s="658" t="s">
        <v>534</v>
      </c>
      <c r="C75" s="665"/>
      <c r="D75" s="665"/>
      <c r="E75" s="666" t="str">
        <f t="shared" si="2"/>
        <v/>
      </c>
    </row>
    <row r="76" spans="1:5" ht="15" customHeight="1">
      <c r="A76" s="2"/>
      <c r="B76" s="658" t="s">
        <v>535</v>
      </c>
      <c r="C76" s="665"/>
      <c r="D76" s="665"/>
      <c r="E76" s="666" t="str">
        <f t="shared" si="2"/>
        <v/>
      </c>
    </row>
    <row r="77" spans="1:5" ht="15" customHeight="1">
      <c r="A77" s="2" t="s">
        <v>536</v>
      </c>
      <c r="B77" s="658"/>
      <c r="C77" s="25"/>
      <c r="D77" s="25"/>
      <c r="E77" s="103" t="str">
        <f t="shared" si="2"/>
        <v/>
      </c>
    </row>
    <row r="78" spans="1:5" ht="15" customHeight="1">
      <c r="A78" s="2"/>
      <c r="B78" s="658" t="s">
        <v>538</v>
      </c>
      <c r="C78" s="665"/>
      <c r="D78" s="665"/>
      <c r="E78" s="666" t="str">
        <f t="shared" si="2"/>
        <v/>
      </c>
    </row>
    <row r="79" spans="1:5" ht="15" customHeight="1">
      <c r="A79" s="2"/>
      <c r="B79" s="658" t="s">
        <v>539</v>
      </c>
      <c r="C79" s="663"/>
      <c r="D79" s="663"/>
      <c r="E79" s="664" t="str">
        <f t="shared" si="2"/>
        <v/>
      </c>
    </row>
    <row r="80" spans="1:5" ht="15" customHeight="1">
      <c r="A80" s="2"/>
      <c r="B80" s="658" t="s">
        <v>540</v>
      </c>
      <c r="C80" s="663"/>
      <c r="D80" s="663"/>
      <c r="E80" s="664" t="str">
        <f t="shared" si="2"/>
        <v/>
      </c>
    </row>
    <row r="81" spans="1:5" ht="15" customHeight="1">
      <c r="A81" s="2" t="s">
        <v>541</v>
      </c>
      <c r="B81" s="658"/>
      <c r="C81" s="25"/>
      <c r="D81" s="25"/>
      <c r="E81" s="103" t="str">
        <f t="shared" si="2"/>
        <v/>
      </c>
    </row>
    <row r="82" spans="1:5" ht="15" customHeight="1">
      <c r="A82" s="2"/>
      <c r="B82" s="658" t="s">
        <v>542</v>
      </c>
      <c r="C82" s="665"/>
      <c r="D82" s="665"/>
      <c r="E82" s="666" t="str">
        <f t="shared" si="2"/>
        <v/>
      </c>
    </row>
    <row r="83" spans="1:5" ht="15" customHeight="1">
      <c r="A83" s="2" t="s">
        <v>543</v>
      </c>
      <c r="B83" s="658"/>
      <c r="C83" s="25"/>
      <c r="D83" s="25"/>
      <c r="E83" s="103" t="str">
        <f t="shared" si="2"/>
        <v/>
      </c>
    </row>
    <row r="84" spans="1:5" ht="15" customHeight="1">
      <c r="A84" s="2"/>
      <c r="B84" s="658" t="s">
        <v>545</v>
      </c>
      <c r="C84" s="665"/>
      <c r="D84" s="665"/>
      <c r="E84" s="666" t="str">
        <f t="shared" si="2"/>
        <v/>
      </c>
    </row>
    <row r="85" spans="1:5" ht="15" customHeight="1">
      <c r="A85" s="2"/>
      <c r="B85" s="658" t="s">
        <v>546</v>
      </c>
      <c r="C85" s="665"/>
      <c r="D85" s="665"/>
      <c r="E85" s="666" t="str">
        <f t="shared" si="2"/>
        <v/>
      </c>
    </row>
    <row r="86" spans="1:5" ht="15" customHeight="1">
      <c r="A86" s="2"/>
      <c r="B86" s="658" t="s">
        <v>547</v>
      </c>
      <c r="C86" s="665"/>
      <c r="D86" s="665"/>
      <c r="E86" s="666" t="str">
        <f t="shared" si="2"/>
        <v/>
      </c>
    </row>
    <row r="87" spans="1:5" ht="15" customHeight="1">
      <c r="A87" s="2"/>
      <c r="B87" s="658" t="s">
        <v>548</v>
      </c>
      <c r="C87" s="665"/>
      <c r="D87" s="665"/>
      <c r="E87" s="666" t="str">
        <f t="shared" si="2"/>
        <v/>
      </c>
    </row>
    <row r="88" spans="1:5" ht="15" customHeight="1">
      <c r="A88" s="2"/>
      <c r="B88" s="658" t="s">
        <v>549</v>
      </c>
      <c r="C88" s="663"/>
      <c r="D88" s="663"/>
      <c r="E88" s="664" t="str">
        <f t="shared" si="2"/>
        <v/>
      </c>
    </row>
    <row r="89" spans="1:5" ht="15" customHeight="1">
      <c r="A89" s="2"/>
      <c r="B89" s="658" t="s">
        <v>550</v>
      </c>
      <c r="C89" s="665"/>
      <c r="D89" s="665"/>
      <c r="E89" s="666" t="str">
        <f t="shared" si="2"/>
        <v/>
      </c>
    </row>
    <row r="90" spans="1:5" ht="15" customHeight="1" thickBot="1">
      <c r="A90" s="281" t="s">
        <v>553</v>
      </c>
      <c r="B90" s="660"/>
      <c r="C90" s="19"/>
      <c r="D90" s="19"/>
      <c r="E90" s="662" t="str">
        <f t="shared" si="2"/>
        <v/>
      </c>
    </row>
  </sheetData>
  <conditionalFormatting sqref="C3:E90">
    <cfRule type="containsBlanks" dxfId="47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664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54" t="s">
        <v>665</v>
      </c>
      <c r="B2" s="102" t="s">
        <v>666</v>
      </c>
      <c r="C2" s="102" t="s">
        <v>667</v>
      </c>
      <c r="D2" s="102" t="s">
        <v>668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658" t="s">
        <v>445</v>
      </c>
      <c r="B3" s="665"/>
      <c r="C3" s="665"/>
      <c r="D3" s="666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658" t="s">
        <v>450</v>
      </c>
      <c r="B4" s="665"/>
      <c r="C4" s="665"/>
      <c r="D4" s="666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58" t="s">
        <v>457</v>
      </c>
      <c r="B5" s="665"/>
      <c r="C5" s="665"/>
      <c r="D5" s="666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658" t="s">
        <v>461</v>
      </c>
      <c r="B6" s="665"/>
      <c r="C6" s="665"/>
      <c r="D6" s="666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658" t="s">
        <v>471</v>
      </c>
      <c r="B7" s="665"/>
      <c r="C7" s="665"/>
      <c r="D7" s="666" t="str">
        <f t="shared" si="0"/>
        <v/>
      </c>
    </row>
    <row r="8" spans="1:25" ht="15" customHeight="1">
      <c r="A8" s="658" t="s">
        <v>484</v>
      </c>
      <c r="B8" s="665"/>
      <c r="C8" s="665"/>
      <c r="D8" s="666" t="str">
        <f t="shared" si="0"/>
        <v/>
      </c>
    </row>
    <row r="9" spans="1:25" ht="15" customHeight="1">
      <c r="A9" s="658" t="s">
        <v>492</v>
      </c>
      <c r="B9" s="665"/>
      <c r="C9" s="665"/>
      <c r="D9" s="666" t="str">
        <f t="shared" si="0"/>
        <v/>
      </c>
    </row>
    <row r="10" spans="1:25" ht="15" customHeight="1">
      <c r="A10" s="658" t="s">
        <v>497</v>
      </c>
      <c r="B10" s="665"/>
      <c r="C10" s="665"/>
      <c r="D10" s="666" t="str">
        <f t="shared" si="0"/>
        <v/>
      </c>
    </row>
    <row r="11" spans="1:25" ht="15" customHeight="1">
      <c r="A11" s="658" t="s">
        <v>506</v>
      </c>
      <c r="B11" s="665"/>
      <c r="C11" s="665"/>
      <c r="D11" s="666" t="str">
        <f t="shared" si="0"/>
        <v/>
      </c>
    </row>
    <row r="12" spans="1:25" ht="15" customHeight="1">
      <c r="A12" s="658" t="s">
        <v>515</v>
      </c>
      <c r="B12" s="665"/>
      <c r="C12" s="665"/>
      <c r="D12" s="666" t="str">
        <f t="shared" si="0"/>
        <v/>
      </c>
    </row>
    <row r="13" spans="1:25" ht="15" customHeight="1">
      <c r="A13" s="658" t="s">
        <v>521</v>
      </c>
      <c r="B13" s="665"/>
      <c r="C13" s="665"/>
      <c r="D13" s="666" t="str">
        <f t="shared" si="0"/>
        <v/>
      </c>
    </row>
    <row r="14" spans="1:25" ht="15" customHeight="1">
      <c r="A14" s="658" t="s">
        <v>526</v>
      </c>
      <c r="B14" s="665"/>
      <c r="C14" s="665"/>
      <c r="D14" s="666" t="str">
        <f t="shared" si="0"/>
        <v/>
      </c>
    </row>
    <row r="15" spans="1:25" ht="15" customHeight="1">
      <c r="A15" s="658" t="s">
        <v>530</v>
      </c>
      <c r="B15" s="665"/>
      <c r="C15" s="665"/>
      <c r="D15" s="666" t="str">
        <f t="shared" si="0"/>
        <v/>
      </c>
    </row>
    <row r="16" spans="1:25" ht="15" customHeight="1">
      <c r="A16" s="658" t="s">
        <v>532</v>
      </c>
      <c r="B16" s="665"/>
      <c r="C16" s="665"/>
      <c r="D16" s="666" t="str">
        <f t="shared" si="0"/>
        <v/>
      </c>
    </row>
    <row r="17" spans="1:4" ht="15" customHeight="1">
      <c r="A17" s="658" t="s">
        <v>536</v>
      </c>
      <c r="B17" s="665"/>
      <c r="C17" s="665"/>
      <c r="D17" s="666" t="str">
        <f t="shared" si="0"/>
        <v/>
      </c>
    </row>
    <row r="18" spans="1:4" ht="15" customHeight="1">
      <c r="A18" s="658" t="s">
        <v>541</v>
      </c>
      <c r="B18" s="665"/>
      <c r="C18" s="665"/>
      <c r="D18" s="666" t="str">
        <f t="shared" si="0"/>
        <v/>
      </c>
    </row>
    <row r="19" spans="1:4" ht="15" customHeight="1">
      <c r="A19" s="658" t="s">
        <v>543</v>
      </c>
      <c r="B19" s="665"/>
      <c r="C19" s="665"/>
      <c r="D19" s="666" t="str">
        <f t="shared" si="0"/>
        <v/>
      </c>
    </row>
    <row r="20" spans="1:4" ht="15" customHeight="1" thickBot="1">
      <c r="A20" s="281" t="s">
        <v>553</v>
      </c>
      <c r="B20" s="19"/>
      <c r="C20" s="19"/>
      <c r="D20" s="662" t="str">
        <f t="shared" si="0"/>
        <v/>
      </c>
    </row>
  </sheetData>
  <conditionalFormatting sqref="B3:D20">
    <cfRule type="containsBlanks" dxfId="470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57" customWidth="1"/>
    <col min="2" max="3" width="5.796875" style="321" customWidth="1"/>
    <col min="4" max="4" width="6.19921875" style="321" customWidth="1"/>
    <col min="5" max="7" width="5.796875" style="321" customWidth="1"/>
    <col min="8" max="8" width="6.796875" style="321" customWidth="1"/>
    <col min="9" max="9" width="5.796875" style="321" customWidth="1"/>
    <col min="10" max="10" width="6" style="321" customWidth="1"/>
    <col min="11" max="11" width="5.796875" style="321" customWidth="1"/>
    <col min="12" max="12" width="7.3984375" style="321" customWidth="1"/>
    <col min="13" max="13" width="5.796875" style="321" customWidth="1"/>
    <col min="14" max="14" width="9.3984375" style="321" customWidth="1"/>
    <col min="15" max="16" width="9.06640625" style="320" customWidth="1"/>
    <col min="17" max="16384" width="9.06640625" style="320"/>
  </cols>
  <sheetData>
    <row r="1" spans="1:14" ht="25.9" customHeight="1">
      <c r="A1" s="656" t="s">
        <v>669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</row>
    <row r="2" spans="1:14" s="670" customFormat="1" ht="24.4" customHeight="1" thickBot="1">
      <c r="A2" s="668" t="s">
        <v>571</v>
      </c>
      <c r="B2" s="669" t="s">
        <v>586</v>
      </c>
      <c r="C2" s="669" t="s">
        <v>670</v>
      </c>
      <c r="D2" s="669" t="s">
        <v>671</v>
      </c>
      <c r="E2" s="669" t="s">
        <v>672</v>
      </c>
      <c r="F2" s="669" t="s">
        <v>590</v>
      </c>
      <c r="G2" s="669" t="s">
        <v>591</v>
      </c>
      <c r="H2" s="669" t="s">
        <v>673</v>
      </c>
      <c r="I2" s="669" t="s">
        <v>593</v>
      </c>
      <c r="J2" s="669" t="s">
        <v>594</v>
      </c>
      <c r="K2" s="669" t="s">
        <v>595</v>
      </c>
      <c r="L2" s="669" t="s">
        <v>596</v>
      </c>
      <c r="M2" s="669" t="s">
        <v>597</v>
      </c>
      <c r="N2" s="669" t="s">
        <v>674</v>
      </c>
    </row>
    <row r="3" spans="1:14" customFormat="1" ht="15" customHeight="1">
      <c r="A3" s="658" t="s">
        <v>445</v>
      </c>
      <c r="B3" s="666">
        <v>20.3333333333333</v>
      </c>
      <c r="C3" s="666">
        <v>17</v>
      </c>
      <c r="D3" s="666">
        <v>12.3333333333333</v>
      </c>
      <c r="E3" s="666">
        <v>14</v>
      </c>
      <c r="F3" s="666">
        <v>17</v>
      </c>
      <c r="G3" s="666">
        <v>20.6666666666667</v>
      </c>
      <c r="H3" s="666">
        <v>14.6666666666667</v>
      </c>
      <c r="I3" s="666">
        <v>10.6666666666667</v>
      </c>
      <c r="J3" s="666">
        <v>10.6666666666667</v>
      </c>
      <c r="K3" s="666">
        <v>10.6666666666667</v>
      </c>
      <c r="L3" s="666">
        <v>9.6666666666666696</v>
      </c>
      <c r="M3" s="666">
        <v>11</v>
      </c>
      <c r="N3" s="666">
        <f>IFERROR(AVERAGE(B3:M3),"")</f>
        <v>14.055555555555564</v>
      </c>
    </row>
    <row r="4" spans="1:14" customFormat="1" ht="15" customHeight="1">
      <c r="A4" s="658" t="s">
        <v>450</v>
      </c>
      <c r="B4" s="666">
        <v>23.6</v>
      </c>
      <c r="C4" s="666">
        <v>22.4</v>
      </c>
      <c r="D4" s="666">
        <v>22.8</v>
      </c>
      <c r="E4" s="666">
        <v>30</v>
      </c>
      <c r="F4" s="666">
        <v>20.8</v>
      </c>
      <c r="G4" s="666">
        <v>18.399999999999999</v>
      </c>
      <c r="H4" s="666">
        <v>21.6</v>
      </c>
      <c r="I4" s="666">
        <v>22</v>
      </c>
      <c r="J4" s="666">
        <v>23.2</v>
      </c>
      <c r="K4" s="666">
        <v>19.2</v>
      </c>
      <c r="L4" s="666">
        <v>19.600000000000001</v>
      </c>
      <c r="M4" s="666">
        <v>15.2</v>
      </c>
      <c r="N4" s="666">
        <f t="shared" ref="N4:N20" si="0">IFERROR(AVERAGE(B4:M4),"")</f>
        <v>21.566666666666663</v>
      </c>
    </row>
    <row r="5" spans="1:14" customFormat="1" ht="15" customHeight="1">
      <c r="A5" s="658" t="s">
        <v>457</v>
      </c>
      <c r="B5" s="666">
        <v>7.6666666666666696</v>
      </c>
      <c r="C5" s="666">
        <v>8</v>
      </c>
      <c r="D5" s="666">
        <v>8.3333333333333304</v>
      </c>
      <c r="E5" s="666">
        <v>8.6666666666666696</v>
      </c>
      <c r="F5" s="666">
        <v>6.6666666666666696</v>
      </c>
      <c r="G5" s="666">
        <v>9</v>
      </c>
      <c r="H5" s="666">
        <v>12</v>
      </c>
      <c r="I5" s="666">
        <v>7.3333333333333304</v>
      </c>
      <c r="J5" s="666">
        <v>7.3333333333333304</v>
      </c>
      <c r="K5" s="666">
        <v>4</v>
      </c>
      <c r="L5" s="666">
        <v>9</v>
      </c>
      <c r="M5" s="666">
        <v>7</v>
      </c>
      <c r="N5" s="666">
        <f t="shared" si="0"/>
        <v>7.916666666666667</v>
      </c>
    </row>
    <row r="6" spans="1:14" customFormat="1" ht="15" customHeight="1">
      <c r="A6" s="658" t="s">
        <v>461</v>
      </c>
      <c r="B6" s="666">
        <v>12.5</v>
      </c>
      <c r="C6" s="666">
        <v>12</v>
      </c>
      <c r="D6" s="666">
        <v>9</v>
      </c>
      <c r="E6" s="666">
        <v>8.5</v>
      </c>
      <c r="F6" s="666">
        <v>7.75</v>
      </c>
      <c r="G6" s="666">
        <v>9.25</v>
      </c>
      <c r="H6" s="666">
        <v>10.75</v>
      </c>
      <c r="I6" s="666">
        <v>12</v>
      </c>
      <c r="J6" s="666">
        <v>10</v>
      </c>
      <c r="K6" s="666">
        <v>10.5</v>
      </c>
      <c r="L6" s="666">
        <v>2.3333333333333299</v>
      </c>
      <c r="M6" s="666">
        <v>10.25</v>
      </c>
      <c r="N6" s="666">
        <f t="shared" si="0"/>
        <v>9.5694444444444446</v>
      </c>
    </row>
    <row r="7" spans="1:14" customFormat="1" ht="15" customHeight="1">
      <c r="A7" s="658" t="s">
        <v>471</v>
      </c>
      <c r="B7" s="666">
        <v>13.2</v>
      </c>
      <c r="C7" s="666">
        <v>11.2</v>
      </c>
      <c r="D7" s="666">
        <v>14.8</v>
      </c>
      <c r="E7" s="666">
        <v>15.2</v>
      </c>
      <c r="F7" s="666">
        <v>15.2</v>
      </c>
      <c r="G7" s="666">
        <v>14.4</v>
      </c>
      <c r="H7" s="666">
        <v>13.2</v>
      </c>
      <c r="I7" s="666">
        <v>12</v>
      </c>
      <c r="J7" s="666">
        <v>6.4</v>
      </c>
      <c r="K7" s="666">
        <v>13.6</v>
      </c>
      <c r="L7" s="666">
        <v>14.8</v>
      </c>
      <c r="M7" s="666">
        <v>11.4285714285714</v>
      </c>
      <c r="N7" s="666">
        <f t="shared" si="0"/>
        <v>12.952380952380951</v>
      </c>
    </row>
    <row r="8" spans="1:14" customFormat="1" ht="15" customHeight="1">
      <c r="A8" s="658" t="s">
        <v>484</v>
      </c>
      <c r="B8" s="666">
        <v>9.3333333333333304</v>
      </c>
      <c r="C8" s="666">
        <v>10.3333333333333</v>
      </c>
      <c r="D8" s="666">
        <v>10.3333333333333</v>
      </c>
      <c r="E8" s="666">
        <v>10</v>
      </c>
      <c r="F8" s="666">
        <v>11.6666666666667</v>
      </c>
      <c r="G8" s="666">
        <v>11</v>
      </c>
      <c r="H8" s="666">
        <v>12.3333333333333</v>
      </c>
      <c r="I8" s="666">
        <v>14.6666666666667</v>
      </c>
      <c r="J8" s="666">
        <v>14.6666666666667</v>
      </c>
      <c r="K8" s="666">
        <v>0.33333333333333298</v>
      </c>
      <c r="L8" s="666">
        <v>16.3333333333333</v>
      </c>
      <c r="M8" s="666">
        <v>12.6666666666667</v>
      </c>
      <c r="N8" s="666">
        <f t="shared" si="0"/>
        <v>11.138888888888888</v>
      </c>
    </row>
    <row r="9" spans="1:14" customFormat="1" ht="15" customHeight="1">
      <c r="A9" s="658" t="s">
        <v>492</v>
      </c>
      <c r="B9" s="666" t="s">
        <v>2902</v>
      </c>
      <c r="C9" s="666" t="s">
        <v>2902</v>
      </c>
      <c r="D9" s="666" t="s">
        <v>2902</v>
      </c>
      <c r="E9" s="666" t="s">
        <v>2902</v>
      </c>
      <c r="F9" s="666" t="s">
        <v>2902</v>
      </c>
      <c r="G9" s="666" t="s">
        <v>2902</v>
      </c>
      <c r="H9" s="666" t="s">
        <v>2902</v>
      </c>
      <c r="I9" s="666" t="s">
        <v>2902</v>
      </c>
      <c r="J9" s="666" t="s">
        <v>2902</v>
      </c>
      <c r="K9" s="666" t="s">
        <v>2902</v>
      </c>
      <c r="L9" s="666">
        <v>0</v>
      </c>
      <c r="M9" s="666" t="s">
        <v>2902</v>
      </c>
      <c r="N9" s="666">
        <f t="shared" si="0"/>
        <v>0</v>
      </c>
    </row>
    <row r="10" spans="1:14" customFormat="1" ht="15" customHeight="1">
      <c r="A10" s="658" t="s">
        <v>497</v>
      </c>
      <c r="B10" s="666">
        <v>16.285714285714299</v>
      </c>
      <c r="C10" s="666">
        <v>5.71428571428571</v>
      </c>
      <c r="D10" s="666">
        <v>12.285714285714301</v>
      </c>
      <c r="E10" s="666">
        <v>10.5714285714286</v>
      </c>
      <c r="F10" s="666">
        <v>13.714285714285699</v>
      </c>
      <c r="G10" s="666">
        <v>13.714285714285699</v>
      </c>
      <c r="H10" s="666">
        <v>13.1428571428571</v>
      </c>
      <c r="I10" s="666">
        <v>8.8571428571428594</v>
      </c>
      <c r="J10" s="666">
        <v>8.8571428571428594</v>
      </c>
      <c r="K10" s="666">
        <v>6.28571428571429</v>
      </c>
      <c r="L10" s="666">
        <v>10.8571428571429</v>
      </c>
      <c r="M10" s="666">
        <v>11.4285714285714</v>
      </c>
      <c r="N10" s="666">
        <f t="shared" si="0"/>
        <v>10.976190476190476</v>
      </c>
    </row>
    <row r="11" spans="1:14" customFormat="1" ht="15" customHeight="1">
      <c r="A11" s="658" t="s">
        <v>506</v>
      </c>
      <c r="B11" s="666">
        <v>25.714285714285701</v>
      </c>
      <c r="C11" s="666">
        <v>20.571428571428601</v>
      </c>
      <c r="D11" s="666">
        <v>17.428571428571399</v>
      </c>
      <c r="E11" s="666">
        <v>14.5714285714286</v>
      </c>
      <c r="F11" s="666">
        <v>15.714285714285699</v>
      </c>
      <c r="G11" s="666">
        <v>15.1428571428571</v>
      </c>
      <c r="H11" s="666">
        <v>17.714285714285701</v>
      </c>
      <c r="I11" s="666">
        <v>16.285714285714299</v>
      </c>
      <c r="J11" s="666">
        <v>15.714285714285699</v>
      </c>
      <c r="K11" s="666">
        <v>13.1428571428571</v>
      </c>
      <c r="L11" s="666">
        <v>10.8571428571429</v>
      </c>
      <c r="M11" s="666">
        <v>15.4285714285714</v>
      </c>
      <c r="N11" s="666">
        <f t="shared" si="0"/>
        <v>16.523809523809515</v>
      </c>
    </row>
    <row r="12" spans="1:14" customFormat="1" ht="15" customHeight="1">
      <c r="A12" s="658" t="s">
        <v>515</v>
      </c>
      <c r="B12" s="666">
        <v>21.5</v>
      </c>
      <c r="C12" s="666">
        <v>18</v>
      </c>
      <c r="D12" s="666">
        <v>9.3333333333333304</v>
      </c>
      <c r="E12" s="666">
        <v>10.5</v>
      </c>
      <c r="F12" s="666">
        <v>14.6666666666667</v>
      </c>
      <c r="G12" s="666">
        <v>12.5</v>
      </c>
      <c r="H12" s="666">
        <v>9.5</v>
      </c>
      <c r="I12" s="666">
        <v>13.5</v>
      </c>
      <c r="J12" s="666">
        <v>11.5</v>
      </c>
      <c r="K12" s="666">
        <v>8</v>
      </c>
      <c r="L12" s="666">
        <v>8.5</v>
      </c>
      <c r="M12" s="666">
        <v>15</v>
      </c>
      <c r="N12" s="666">
        <f t="shared" si="0"/>
        <v>12.708333333333336</v>
      </c>
    </row>
    <row r="13" spans="1:14" customFormat="1" ht="15" customHeight="1">
      <c r="A13" s="658" t="s">
        <v>521</v>
      </c>
      <c r="B13" s="666">
        <v>20.6666666666667</v>
      </c>
      <c r="C13" s="666">
        <v>20</v>
      </c>
      <c r="D13" s="666">
        <v>16</v>
      </c>
      <c r="E13" s="666">
        <v>16.6666666666667</v>
      </c>
      <c r="F13" s="666">
        <v>10.6666666666667</v>
      </c>
      <c r="G13" s="666">
        <v>11.3333333333333</v>
      </c>
      <c r="H13" s="666">
        <v>18.6666666666667</v>
      </c>
      <c r="I13" s="666">
        <v>18.6666666666667</v>
      </c>
      <c r="J13" s="666">
        <v>22.6666666666667</v>
      </c>
      <c r="K13" s="666">
        <v>22</v>
      </c>
      <c r="L13" s="666">
        <v>24</v>
      </c>
      <c r="M13" s="666">
        <v>24</v>
      </c>
      <c r="N13" s="666">
        <f t="shared" si="0"/>
        <v>18.777777777777789</v>
      </c>
    </row>
    <row r="14" spans="1:14" customFormat="1" ht="15" customHeight="1">
      <c r="A14" s="658" t="s">
        <v>526</v>
      </c>
      <c r="B14" s="666"/>
      <c r="C14" s="666"/>
      <c r="D14" s="666"/>
      <c r="E14" s="666"/>
      <c r="F14" s="666"/>
      <c r="G14" s="666"/>
      <c r="H14" s="666"/>
      <c r="I14" s="666"/>
      <c r="J14" s="666"/>
      <c r="K14" s="666"/>
      <c r="L14" s="666"/>
      <c r="M14" s="666"/>
      <c r="N14" s="666" t="str">
        <f t="shared" si="0"/>
        <v/>
      </c>
    </row>
    <row r="15" spans="1:14" customFormat="1" ht="15" customHeight="1">
      <c r="A15" s="658" t="s">
        <v>530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6"/>
      <c r="L15" s="666"/>
      <c r="M15" s="666"/>
      <c r="N15" s="666" t="str">
        <f t="shared" si="0"/>
        <v/>
      </c>
    </row>
    <row r="16" spans="1:14" customFormat="1" ht="15" customHeight="1">
      <c r="A16" s="658" t="s">
        <v>532</v>
      </c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 t="str">
        <f t="shared" si="0"/>
        <v/>
      </c>
    </row>
    <row r="17" spans="1:14" customFormat="1" ht="15" customHeight="1">
      <c r="A17" s="658" t="s">
        <v>536</v>
      </c>
      <c r="B17" s="666">
        <v>23.3333333333333</v>
      </c>
      <c r="C17" s="666">
        <v>18.6666666666667</v>
      </c>
      <c r="D17" s="666">
        <v>26.6666666666667</v>
      </c>
      <c r="E17" s="666">
        <v>23.3333333333333</v>
      </c>
      <c r="F17" s="666">
        <v>25.3333333333333</v>
      </c>
      <c r="G17" s="666">
        <v>21.3333333333333</v>
      </c>
      <c r="H17" s="666">
        <v>22</v>
      </c>
      <c r="I17" s="666">
        <v>20.6666666666667</v>
      </c>
      <c r="J17" s="666">
        <v>21.3333333333333</v>
      </c>
      <c r="K17" s="666">
        <v>14</v>
      </c>
      <c r="L17" s="666">
        <v>12.6666666666667</v>
      </c>
      <c r="M17" s="666">
        <v>9.3333333333333304</v>
      </c>
      <c r="N17" s="666">
        <f t="shared" si="0"/>
        <v>19.888888888888889</v>
      </c>
    </row>
    <row r="18" spans="1:14" customFormat="1" ht="15" customHeight="1">
      <c r="A18" s="658" t="s">
        <v>541</v>
      </c>
      <c r="B18" s="666"/>
      <c r="C18" s="666"/>
      <c r="D18" s="666"/>
      <c r="E18" s="666"/>
      <c r="F18" s="666"/>
      <c r="G18" s="666"/>
      <c r="H18" s="666"/>
      <c r="I18" s="666"/>
      <c r="J18" s="666"/>
      <c r="K18" s="666"/>
      <c r="L18" s="666"/>
      <c r="M18" s="666"/>
      <c r="N18" s="666" t="str">
        <f t="shared" si="0"/>
        <v/>
      </c>
    </row>
    <row r="19" spans="1:14" customFormat="1" ht="15" customHeight="1">
      <c r="A19" s="658" t="s">
        <v>543</v>
      </c>
      <c r="B19" s="666">
        <v>22</v>
      </c>
      <c r="C19" s="666">
        <v>21.3333333333333</v>
      </c>
      <c r="D19" s="666">
        <v>17</v>
      </c>
      <c r="E19" s="666">
        <v>17.3333333333333</v>
      </c>
      <c r="F19" s="666">
        <v>16.6666666666667</v>
      </c>
      <c r="G19" s="666">
        <v>17.3333333333333</v>
      </c>
      <c r="H19" s="666">
        <v>16.3333333333333</v>
      </c>
      <c r="I19" s="666">
        <v>14.6666666666667</v>
      </c>
      <c r="J19" s="666">
        <v>17</v>
      </c>
      <c r="K19" s="666">
        <v>15</v>
      </c>
      <c r="L19" s="666">
        <v>15</v>
      </c>
      <c r="M19" s="666">
        <v>19</v>
      </c>
      <c r="N19" s="666">
        <f t="shared" si="0"/>
        <v>17.388888888888882</v>
      </c>
    </row>
    <row r="20" spans="1:14" customFormat="1" ht="15" customHeight="1" thickBot="1">
      <c r="A20" s="660" t="s">
        <v>553</v>
      </c>
      <c r="B20" s="667">
        <f>AVERAGE(B3:B19)</f>
        <v>18.011111111111109</v>
      </c>
      <c r="C20" s="667">
        <f t="shared" ref="C20:M20" si="1">AVERAGE(C3:C19)</f>
        <v>15.434920634920635</v>
      </c>
      <c r="D20" s="667">
        <f t="shared" si="1"/>
        <v>14.692857142857136</v>
      </c>
      <c r="E20" s="667">
        <f t="shared" si="1"/>
        <v>14.945238095238102</v>
      </c>
      <c r="F20" s="667">
        <f t="shared" si="1"/>
        <v>14.653769841269844</v>
      </c>
      <c r="G20" s="667">
        <f t="shared" si="1"/>
        <v>14.506150793650784</v>
      </c>
      <c r="H20" s="667">
        <f t="shared" si="1"/>
        <v>15.158928571428566</v>
      </c>
      <c r="I20" s="667">
        <f t="shared" si="1"/>
        <v>14.275793650793664</v>
      </c>
      <c r="J20" s="667">
        <f t="shared" si="1"/>
        <v>14.111507936507943</v>
      </c>
      <c r="K20" s="667">
        <f t="shared" si="1"/>
        <v>11.394047619047619</v>
      </c>
      <c r="L20" s="667">
        <f t="shared" si="1"/>
        <v>11.816483516483524</v>
      </c>
      <c r="M20" s="667">
        <f t="shared" si="1"/>
        <v>13.477976190476186</v>
      </c>
      <c r="N20" s="667">
        <f t="shared" si="0"/>
        <v>14.373232091982095</v>
      </c>
    </row>
  </sheetData>
  <conditionalFormatting sqref="B3:N20">
    <cfRule type="containsBlanks" dxfId="469" priority="1">
      <formula>LEN(TRIM(B3))=0</formula>
    </cfRule>
    <cfRule type="containsBlanks" dxfId="468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16" customWidth="1"/>
    <col min="2" max="2" width="7" style="518" customWidth="1"/>
    <col min="3" max="3" width="6.06640625" style="518" customWidth="1"/>
    <col min="4" max="4" width="5.796875" style="518" customWidth="1"/>
    <col min="5" max="6" width="6.06640625" style="518" customWidth="1"/>
    <col min="7" max="7" width="5.59765625" style="518" customWidth="1"/>
    <col min="8" max="12" width="7" style="518" customWidth="1"/>
    <col min="13" max="13" width="7.19921875" style="518" customWidth="1"/>
    <col min="14" max="14" width="8.86328125" style="518" customWidth="1"/>
    <col min="15" max="15" width="9.06640625" style="516" customWidth="1"/>
    <col min="16" max="16384" width="9.06640625" style="516"/>
  </cols>
  <sheetData>
    <row r="1" spans="1:14" ht="27.6" customHeight="1">
      <c r="A1" s="921" t="s">
        <v>675</v>
      </c>
      <c r="B1" s="922"/>
      <c r="C1" s="922"/>
      <c r="D1" s="922"/>
      <c r="E1" s="922"/>
      <c r="F1" s="922"/>
      <c r="G1" s="922"/>
      <c r="H1" s="922"/>
      <c r="I1" s="922"/>
      <c r="J1" s="922"/>
      <c r="K1" s="922"/>
      <c r="L1" s="922"/>
      <c r="M1" s="922"/>
      <c r="N1" s="516"/>
    </row>
    <row r="2" spans="1:14" s="279" customFormat="1" ht="14" customHeight="1" thickBot="1">
      <c r="A2" s="519" t="s">
        <v>676</v>
      </c>
      <c r="B2" s="517" t="s">
        <v>586</v>
      </c>
      <c r="C2" s="517" t="s">
        <v>670</v>
      </c>
      <c r="D2" s="517" t="s">
        <v>671</v>
      </c>
      <c r="E2" s="517" t="s">
        <v>672</v>
      </c>
      <c r="F2" s="517" t="s">
        <v>590</v>
      </c>
      <c r="G2" s="517" t="s">
        <v>591</v>
      </c>
      <c r="H2" s="517" t="s">
        <v>673</v>
      </c>
      <c r="I2" s="517" t="s">
        <v>593</v>
      </c>
      <c r="J2" s="517" t="s">
        <v>594</v>
      </c>
      <c r="K2" s="517" t="s">
        <v>595</v>
      </c>
      <c r="L2" s="517" t="s">
        <v>596</v>
      </c>
      <c r="M2" s="517" t="s">
        <v>597</v>
      </c>
      <c r="N2" s="578" t="s">
        <v>674</v>
      </c>
    </row>
    <row r="3" spans="1:14" s="279" customFormat="1" ht="15" customHeight="1">
      <c r="A3" s="658" t="s">
        <v>445</v>
      </c>
      <c r="B3" s="666">
        <v>18.4444444444444</v>
      </c>
      <c r="C3" s="666">
        <v>16.6666666666667</v>
      </c>
      <c r="D3" s="666">
        <v>14.4444444444444</v>
      </c>
      <c r="E3" s="666">
        <v>16.4444444444444</v>
      </c>
      <c r="F3" s="666">
        <v>17.3333333333333</v>
      </c>
      <c r="G3" s="666">
        <v>18.4444444444444</v>
      </c>
      <c r="H3" s="666">
        <v>15.5555555555556</v>
      </c>
      <c r="I3" s="666">
        <v>11.5555555555556</v>
      </c>
      <c r="J3" s="666">
        <v>8.8888888888888893</v>
      </c>
      <c r="K3" s="666">
        <v>18</v>
      </c>
      <c r="L3" s="666">
        <v>15.3333333333333</v>
      </c>
      <c r="M3" s="666">
        <v>14.6666666666667</v>
      </c>
      <c r="N3" s="666">
        <f t="shared" ref="N3:N19" si="0">IFERROR(AVERAGE(B3:M3),"")</f>
        <v>15.481481481481472</v>
      </c>
    </row>
    <row r="4" spans="1:14" s="279" customFormat="1" ht="15" customHeight="1">
      <c r="A4" s="658" t="s">
        <v>450</v>
      </c>
      <c r="B4" s="666">
        <v>20.533333333333299</v>
      </c>
      <c r="C4" s="666">
        <v>17.066666666666698</v>
      </c>
      <c r="D4" s="666">
        <v>15.733333333333301</v>
      </c>
      <c r="E4" s="666">
        <v>20.266666666666701</v>
      </c>
      <c r="F4" s="666">
        <v>18.6666666666667</v>
      </c>
      <c r="G4" s="666">
        <v>19.466666666666701</v>
      </c>
      <c r="H4" s="666">
        <v>17.3333333333333</v>
      </c>
      <c r="I4" s="666">
        <v>18.133333333333301</v>
      </c>
      <c r="J4" s="666">
        <v>16.8</v>
      </c>
      <c r="K4" s="666">
        <v>16.266666666666701</v>
      </c>
      <c r="L4" s="666">
        <v>16.8</v>
      </c>
      <c r="M4" s="666">
        <v>13.3333333333333</v>
      </c>
      <c r="N4" s="666">
        <f t="shared" si="0"/>
        <v>17.533333333333335</v>
      </c>
    </row>
    <row r="5" spans="1:14" s="279" customFormat="1" ht="15" customHeight="1">
      <c r="A5" s="658" t="s">
        <v>457</v>
      </c>
      <c r="B5" s="666">
        <v>11.1111111111111</v>
      </c>
      <c r="C5" s="666">
        <v>11.1111111111111</v>
      </c>
      <c r="D5" s="666">
        <v>13.5555555555556</v>
      </c>
      <c r="E5" s="666">
        <v>5.5555555555555598</v>
      </c>
      <c r="F5" s="666">
        <v>15.5555555555556</v>
      </c>
      <c r="G5" s="666">
        <v>15.5555555555556</v>
      </c>
      <c r="H5" s="666">
        <v>11.7777777777778</v>
      </c>
      <c r="I5" s="666">
        <v>18.2222222222222</v>
      </c>
      <c r="J5" s="666">
        <v>16.2222222222222</v>
      </c>
      <c r="K5" s="666">
        <v>3.1111111111111098</v>
      </c>
      <c r="L5" s="666">
        <v>2.8888888888888902</v>
      </c>
      <c r="M5" s="666">
        <v>6.8888888888888902</v>
      </c>
      <c r="N5" s="666">
        <f t="shared" si="0"/>
        <v>10.962962962962971</v>
      </c>
    </row>
    <row r="6" spans="1:14" s="279" customFormat="1" ht="15" customHeight="1">
      <c r="A6" s="658" t="s">
        <v>461</v>
      </c>
      <c r="B6" s="666">
        <v>13.3333333333333</v>
      </c>
      <c r="C6" s="666">
        <v>12</v>
      </c>
      <c r="D6" s="666">
        <v>10.5</v>
      </c>
      <c r="E6" s="666">
        <v>12</v>
      </c>
      <c r="F6" s="666">
        <v>11.1666666666667</v>
      </c>
      <c r="G6" s="666">
        <v>10.1666666666667</v>
      </c>
      <c r="H6" s="666">
        <v>9.5</v>
      </c>
      <c r="I6" s="666">
        <v>10.3333333333333</v>
      </c>
      <c r="J6" s="666">
        <v>9.8333333333333304</v>
      </c>
      <c r="K6" s="666">
        <v>9.3333333333333304</v>
      </c>
      <c r="L6" s="666">
        <v>8.6666666666666696</v>
      </c>
      <c r="M6" s="666">
        <v>8.1666666666666696</v>
      </c>
      <c r="N6" s="666">
        <f t="shared" si="0"/>
        <v>10.416666666666666</v>
      </c>
    </row>
    <row r="7" spans="1:14" s="279" customFormat="1" ht="15" customHeight="1">
      <c r="A7" s="658" t="s">
        <v>471</v>
      </c>
      <c r="B7" s="666">
        <v>15.2</v>
      </c>
      <c r="C7" s="666">
        <v>8.5333333333333297</v>
      </c>
      <c r="D7" s="666">
        <v>10.6666666666667</v>
      </c>
      <c r="E7" s="666">
        <v>10.4</v>
      </c>
      <c r="F7" s="666">
        <v>10.4</v>
      </c>
      <c r="G7" s="666">
        <v>9.6</v>
      </c>
      <c r="H7" s="666">
        <v>8.2666666666666693</v>
      </c>
      <c r="I7" s="666">
        <v>5.3333333333333304</v>
      </c>
      <c r="J7" s="666">
        <v>3.7333333333333298</v>
      </c>
      <c r="K7" s="666">
        <v>5.06666666666667</v>
      </c>
      <c r="L7" s="666">
        <v>5.6</v>
      </c>
      <c r="M7" s="666">
        <v>5.8666666666666698</v>
      </c>
      <c r="N7" s="666">
        <f t="shared" si="0"/>
        <v>8.2222222222222232</v>
      </c>
    </row>
    <row r="8" spans="1:14" s="279" customFormat="1" ht="15" customHeight="1">
      <c r="A8" s="658" t="s">
        <v>484</v>
      </c>
      <c r="B8" s="666">
        <v>7.5555555555555598</v>
      </c>
      <c r="C8" s="666">
        <v>8.2222222222222197</v>
      </c>
      <c r="D8" s="666">
        <v>7.1111111111111098</v>
      </c>
      <c r="E8" s="666">
        <v>6.6666666666666696</v>
      </c>
      <c r="F8" s="666">
        <v>6.4444444444444402</v>
      </c>
      <c r="G8" s="666">
        <v>11.1111111111111</v>
      </c>
      <c r="H8" s="666">
        <v>10.4444444444444</v>
      </c>
      <c r="I8" s="666">
        <v>10</v>
      </c>
      <c r="J8" s="666">
        <v>10.8888888888889</v>
      </c>
      <c r="K8" s="666">
        <v>12.4444444444444</v>
      </c>
      <c r="L8" s="666">
        <v>9.1111111111111107</v>
      </c>
      <c r="M8" s="666">
        <v>8.8888888888888893</v>
      </c>
      <c r="N8" s="666">
        <f t="shared" si="0"/>
        <v>9.0740740740740673</v>
      </c>
    </row>
    <row r="9" spans="1:14" s="279" customFormat="1" ht="15" customHeight="1">
      <c r="A9" s="658" t="s">
        <v>492</v>
      </c>
      <c r="B9" s="666" t="s">
        <v>2902</v>
      </c>
      <c r="C9" s="666" t="s">
        <v>2902</v>
      </c>
      <c r="D9" s="666" t="s">
        <v>2902</v>
      </c>
      <c r="E9" s="666" t="s">
        <v>2902</v>
      </c>
      <c r="F9" s="666" t="s">
        <v>2902</v>
      </c>
      <c r="G9" s="666" t="s">
        <v>2902</v>
      </c>
      <c r="H9" s="666" t="s">
        <v>2902</v>
      </c>
      <c r="I9" s="666" t="s">
        <v>2902</v>
      </c>
      <c r="J9" s="666" t="s">
        <v>2902</v>
      </c>
      <c r="K9" s="666" t="s">
        <v>2902</v>
      </c>
      <c r="L9" s="666" t="s">
        <v>2902</v>
      </c>
      <c r="M9" s="666"/>
      <c r="N9" s="666" t="str">
        <f t="shared" si="0"/>
        <v/>
      </c>
    </row>
    <row r="10" spans="1:14" s="279" customFormat="1" ht="15" customHeight="1">
      <c r="A10" s="658" t="s">
        <v>497</v>
      </c>
      <c r="B10" s="666">
        <v>20.952380952380999</v>
      </c>
      <c r="C10" s="666">
        <v>11.047619047618999</v>
      </c>
      <c r="D10" s="666">
        <v>18.285714285714299</v>
      </c>
      <c r="E10" s="666">
        <v>17.523809523809501</v>
      </c>
      <c r="F10" s="666">
        <v>13.3333333333333</v>
      </c>
      <c r="G10" s="666">
        <v>18.285714285714299</v>
      </c>
      <c r="H10" s="666">
        <v>16.571428571428601</v>
      </c>
      <c r="I10" s="666">
        <v>12.7619047619048</v>
      </c>
      <c r="J10" s="666">
        <v>15.2380952380952</v>
      </c>
      <c r="K10" s="666">
        <v>8.1904761904761898</v>
      </c>
      <c r="L10" s="666">
        <v>12</v>
      </c>
      <c r="M10" s="666">
        <v>10.476190476190499</v>
      </c>
      <c r="N10" s="666">
        <f t="shared" si="0"/>
        <v>14.555555555555559</v>
      </c>
    </row>
    <row r="11" spans="1:14" s="279" customFormat="1" ht="15" customHeight="1">
      <c r="A11" s="658" t="s">
        <v>506</v>
      </c>
      <c r="B11" s="666">
        <v>17.3333333333333</v>
      </c>
      <c r="C11" s="666">
        <v>17.3333333333333</v>
      </c>
      <c r="D11" s="666">
        <v>13.3333333333333</v>
      </c>
      <c r="E11" s="666">
        <v>13.714285714285699</v>
      </c>
      <c r="F11" s="666">
        <v>12.952380952381001</v>
      </c>
      <c r="G11" s="666">
        <v>12.380952380952399</v>
      </c>
      <c r="H11" s="666">
        <v>10.6666666666667</v>
      </c>
      <c r="I11" s="666">
        <v>11.8095238095238</v>
      </c>
      <c r="J11" s="666">
        <v>10.8571428571429</v>
      </c>
      <c r="K11" s="666">
        <v>9.9047619047619104</v>
      </c>
      <c r="L11" s="666">
        <v>11.047619047618999</v>
      </c>
      <c r="M11" s="666">
        <v>10.0952380952381</v>
      </c>
      <c r="N11" s="666">
        <f t="shared" si="0"/>
        <v>12.619047619047619</v>
      </c>
    </row>
    <row r="12" spans="1:14" s="279" customFormat="1" ht="15" customHeight="1">
      <c r="A12" s="658" t="s">
        <v>515</v>
      </c>
      <c r="B12" s="666">
        <v>14.6666666666667</v>
      </c>
      <c r="C12" s="666">
        <v>15.5555555555556</v>
      </c>
      <c r="D12" s="666">
        <v>11.1111111111111</v>
      </c>
      <c r="E12" s="666">
        <v>9.7777777777777803</v>
      </c>
      <c r="F12" s="666">
        <v>10.6666666666667</v>
      </c>
      <c r="G12" s="666">
        <v>13.3333333333333</v>
      </c>
      <c r="H12" s="666">
        <v>9.7777777777777803</v>
      </c>
      <c r="I12" s="666">
        <v>15.1111111111111</v>
      </c>
      <c r="J12" s="666">
        <v>14.6666666666667</v>
      </c>
      <c r="K12" s="666">
        <v>8</v>
      </c>
      <c r="L12" s="666">
        <v>9.3333333333333304</v>
      </c>
      <c r="M12" s="666">
        <v>12.4444444444444</v>
      </c>
      <c r="N12" s="666">
        <f t="shared" si="0"/>
        <v>12.03703703703704</v>
      </c>
    </row>
    <row r="13" spans="1:14" s="279" customFormat="1" ht="15" customHeight="1">
      <c r="A13" s="658" t="s">
        <v>521</v>
      </c>
      <c r="B13" s="666">
        <v>16.8888888888889</v>
      </c>
      <c r="C13" s="666">
        <v>16</v>
      </c>
      <c r="D13" s="666">
        <v>15.5555555555556</v>
      </c>
      <c r="E13" s="666">
        <v>13.3333333333333</v>
      </c>
      <c r="F13" s="666">
        <v>13.3333333333333</v>
      </c>
      <c r="G13" s="666">
        <v>12.4444444444444</v>
      </c>
      <c r="H13" s="666">
        <v>15.1111111111111</v>
      </c>
      <c r="I13" s="666">
        <v>15.1111111111111</v>
      </c>
      <c r="J13" s="666">
        <v>15.1111111111111</v>
      </c>
      <c r="K13" s="666">
        <v>14.2222222222222</v>
      </c>
      <c r="L13" s="666">
        <v>11.5555555555556</v>
      </c>
      <c r="M13" s="666">
        <v>10.6666666666667</v>
      </c>
      <c r="N13" s="666">
        <f t="shared" si="0"/>
        <v>14.111111111111109</v>
      </c>
    </row>
    <row r="14" spans="1:14" ht="15" customHeight="1">
      <c r="A14" s="658" t="s">
        <v>526</v>
      </c>
      <c r="B14" s="666"/>
      <c r="C14" s="666"/>
      <c r="D14" s="666"/>
      <c r="E14" s="666"/>
      <c r="F14" s="666"/>
      <c r="G14" s="666"/>
      <c r="H14" s="666"/>
      <c r="I14" s="666"/>
      <c r="J14" s="666"/>
      <c r="K14" s="666"/>
      <c r="L14" s="666"/>
      <c r="M14" s="666"/>
      <c r="N14" s="666" t="str">
        <f t="shared" si="0"/>
        <v/>
      </c>
    </row>
    <row r="15" spans="1:14" s="279" customFormat="1" ht="15" customHeight="1">
      <c r="A15" s="658" t="s">
        <v>530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6"/>
      <c r="L15" s="666"/>
      <c r="M15" s="666"/>
      <c r="N15" s="666" t="str">
        <f t="shared" si="0"/>
        <v/>
      </c>
    </row>
    <row r="16" spans="1:14" s="279" customFormat="1" ht="15" customHeight="1">
      <c r="A16" s="658" t="s">
        <v>532</v>
      </c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 t="str">
        <f t="shared" si="0"/>
        <v/>
      </c>
    </row>
    <row r="17" spans="1:14" ht="14" customHeight="1">
      <c r="A17" s="658" t="s">
        <v>536</v>
      </c>
      <c r="B17" s="666">
        <v>26.2222222222222</v>
      </c>
      <c r="C17" s="666">
        <v>18.6666666666667</v>
      </c>
      <c r="D17" s="666">
        <v>14.6666666666667</v>
      </c>
      <c r="E17" s="666">
        <v>16.8888888888889</v>
      </c>
      <c r="F17" s="666">
        <v>16.8888888888889</v>
      </c>
      <c r="G17" s="666">
        <v>17.3333333333333</v>
      </c>
      <c r="H17" s="666">
        <v>11.1111111111111</v>
      </c>
      <c r="I17" s="666">
        <v>16</v>
      </c>
      <c r="J17" s="666">
        <v>20.8888888888889</v>
      </c>
      <c r="K17" s="666">
        <v>6.6666666666666696</v>
      </c>
      <c r="L17" s="666">
        <v>13.3333333333333</v>
      </c>
      <c r="M17" s="666">
        <v>2.0355555555555598</v>
      </c>
      <c r="N17" s="666">
        <f t="shared" si="0"/>
        <v>15.058518518518516</v>
      </c>
    </row>
    <row r="18" spans="1:14">
      <c r="A18" s="658" t="s">
        <v>541</v>
      </c>
      <c r="B18" s="666"/>
      <c r="C18" s="666"/>
      <c r="D18" s="666"/>
      <c r="E18" s="666"/>
      <c r="F18" s="666"/>
      <c r="G18" s="666"/>
      <c r="H18" s="666"/>
      <c r="I18" s="666"/>
      <c r="J18" s="666"/>
      <c r="K18" s="666"/>
      <c r="L18" s="666"/>
      <c r="M18" s="666"/>
      <c r="N18" s="666" t="str">
        <f t="shared" si="0"/>
        <v/>
      </c>
    </row>
    <row r="19" spans="1:14">
      <c r="A19" s="658" t="s">
        <v>543</v>
      </c>
      <c r="B19" s="666">
        <v>12</v>
      </c>
      <c r="C19" s="666">
        <v>14.6666666666667</v>
      </c>
      <c r="D19" s="666">
        <v>12.6666666666667</v>
      </c>
      <c r="E19" s="666">
        <v>12.8888888888889</v>
      </c>
      <c r="F19" s="666">
        <v>14.6666666666667</v>
      </c>
      <c r="G19" s="666">
        <v>12.2222222222222</v>
      </c>
      <c r="H19" s="666">
        <v>6.2222222222222197</v>
      </c>
      <c r="I19" s="666">
        <v>10.4444444444444</v>
      </c>
      <c r="J19" s="666">
        <v>9.3333333333333304</v>
      </c>
      <c r="K19" s="666">
        <v>12.2222222222222</v>
      </c>
      <c r="L19" s="666">
        <v>8.4444444444444393</v>
      </c>
      <c r="M19" s="666">
        <v>12</v>
      </c>
      <c r="N19" s="666">
        <f t="shared" si="0"/>
        <v>11.481481481481481</v>
      </c>
    </row>
    <row r="20" spans="1:14" ht="13.9" customHeight="1" thickBot="1">
      <c r="A20" s="281" t="s">
        <v>677</v>
      </c>
      <c r="B20" s="662">
        <f>AVERAGE(B3:B19)</f>
        <v>16.18677248677248</v>
      </c>
      <c r="C20" s="662">
        <f t="shared" ref="C20:N20" si="1">AVERAGE(C3:C19)</f>
        <v>13.905820105820107</v>
      </c>
      <c r="D20" s="662">
        <f t="shared" si="1"/>
        <v>13.135846560846568</v>
      </c>
      <c r="E20" s="662">
        <f t="shared" si="1"/>
        <v>12.95502645502645</v>
      </c>
      <c r="F20" s="662">
        <f t="shared" si="1"/>
        <v>13.450661375661388</v>
      </c>
      <c r="G20" s="662">
        <f t="shared" si="1"/>
        <v>14.195370370370368</v>
      </c>
      <c r="H20" s="662">
        <f t="shared" si="1"/>
        <v>11.861507936507939</v>
      </c>
      <c r="I20" s="662">
        <f t="shared" si="1"/>
        <v>12.901322751322743</v>
      </c>
      <c r="J20" s="662">
        <f t="shared" si="1"/>
        <v>12.705158730158731</v>
      </c>
      <c r="K20" s="662">
        <f t="shared" si="1"/>
        <v>10.285714285714281</v>
      </c>
      <c r="L20" s="662">
        <f t="shared" si="1"/>
        <v>10.342857142857136</v>
      </c>
      <c r="M20" s="662">
        <f t="shared" si="1"/>
        <v>9.6274338624338647</v>
      </c>
      <c r="N20" s="662">
        <f t="shared" si="1"/>
        <v>12.629457671957672</v>
      </c>
    </row>
    <row r="21" spans="1:14">
      <c r="A21" s="516" t="s">
        <v>678</v>
      </c>
      <c r="N21" s="306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467" priority="1">
      <formula>LEN(TRIM(B3))=0</formula>
    </cfRule>
    <cfRule type="containsBlanks" dxfId="466" priority="2">
      <formula>LEN(TRIM(B3))=0</formula>
    </cfRule>
  </conditionalFormatting>
  <conditionalFormatting sqref="N21">
    <cfRule type="containsBlanks" dxfId="465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4" activePane="bottomLeft" state="frozen"/>
      <selection activeCell="A28" sqref="A28"/>
      <selection pane="bottomLeft" activeCell="D60" sqref="D60"/>
    </sheetView>
  </sheetViews>
  <sheetFormatPr baseColWidth="10" defaultColWidth="14.3984375" defaultRowHeight="15" customHeight="1"/>
  <cols>
    <col min="1" max="1" width="62.06640625" style="260" customWidth="1"/>
    <col min="2" max="2" width="19" style="261" customWidth="1"/>
    <col min="3" max="3" width="20.796875" style="261" customWidth="1"/>
    <col min="4" max="9" width="10.796875" style="261" customWidth="1"/>
    <col min="10" max="11" width="14.3984375" style="261" customWidth="1"/>
    <col min="12" max="16384" width="14.3984375" style="261"/>
  </cols>
  <sheetData>
    <row r="1" spans="1:3" s="259" customFormat="1" ht="19.899999999999999" customHeight="1">
      <c r="A1" s="262" t="s">
        <v>679</v>
      </c>
      <c r="B1" s="263"/>
      <c r="C1" s="263"/>
    </row>
    <row r="2" spans="1:3" ht="14" customHeight="1">
      <c r="A2" s="264" t="s">
        <v>680</v>
      </c>
      <c r="B2" s="265" t="s">
        <v>681</v>
      </c>
      <c r="C2" s="265" t="s">
        <v>682</v>
      </c>
    </row>
    <row r="3" spans="1:3" ht="15" customHeight="1">
      <c r="A3" s="266" t="s">
        <v>683</v>
      </c>
      <c r="B3" s="322"/>
      <c r="C3" s="322"/>
    </row>
    <row r="4" spans="1:3" ht="15" customHeight="1">
      <c r="A4" s="266" t="s">
        <v>684</v>
      </c>
      <c r="B4" s="322"/>
      <c r="C4" s="322"/>
    </row>
    <row r="5" spans="1:3" ht="15" customHeight="1">
      <c r="A5" s="266" t="s">
        <v>685</v>
      </c>
      <c r="B5" s="322"/>
      <c r="C5" s="322"/>
    </row>
    <row r="6" spans="1:3" ht="15" customHeight="1">
      <c r="A6" s="266" t="s">
        <v>686</v>
      </c>
      <c r="B6" s="322"/>
      <c r="C6" s="322"/>
    </row>
    <row r="7" spans="1:3" ht="15" customHeight="1">
      <c r="A7" s="266" t="s">
        <v>687</v>
      </c>
      <c r="B7" s="322"/>
      <c r="C7" s="322"/>
    </row>
    <row r="8" spans="1:3" ht="15" customHeight="1">
      <c r="A8" s="266" t="s">
        <v>688</v>
      </c>
      <c r="B8" s="322"/>
      <c r="C8" s="322"/>
    </row>
    <row r="9" spans="1:3" ht="15" customHeight="1">
      <c r="A9" s="266" t="s">
        <v>689</v>
      </c>
      <c r="B9" s="322"/>
      <c r="C9" s="322"/>
    </row>
    <row r="10" spans="1:3" ht="15" customHeight="1">
      <c r="A10" s="266" t="s">
        <v>690</v>
      </c>
      <c r="B10" s="322"/>
      <c r="C10" s="322"/>
    </row>
    <row r="11" spans="1:3" ht="15" customHeight="1">
      <c r="A11" s="266" t="s">
        <v>691</v>
      </c>
      <c r="B11" s="322"/>
      <c r="C11" s="322"/>
    </row>
    <row r="12" spans="1:3" ht="15" customHeight="1">
      <c r="A12" s="267" t="s">
        <v>692</v>
      </c>
      <c r="B12" s="323"/>
      <c r="C12" s="323"/>
    </row>
    <row r="13" spans="1:3" ht="15" customHeight="1">
      <c r="A13" s="266" t="s">
        <v>693</v>
      </c>
      <c r="B13" s="322"/>
      <c r="C13" s="322"/>
    </row>
    <row r="14" spans="1:3" ht="15" customHeight="1">
      <c r="A14" s="266" t="s">
        <v>694</v>
      </c>
      <c r="B14" s="322"/>
      <c r="C14" s="322"/>
    </row>
    <row r="15" spans="1:3" ht="15" customHeight="1">
      <c r="A15" s="267" t="s">
        <v>695</v>
      </c>
      <c r="B15" s="323"/>
      <c r="C15" s="323"/>
    </row>
    <row r="16" spans="1:3" ht="15" customHeight="1">
      <c r="A16" s="266" t="s">
        <v>696</v>
      </c>
      <c r="B16" s="322"/>
      <c r="C16" s="322"/>
    </row>
    <row r="17" spans="1:3" ht="15" customHeight="1">
      <c r="A17" s="266" t="s">
        <v>697</v>
      </c>
      <c r="B17" s="322"/>
      <c r="C17" s="322"/>
    </row>
    <row r="18" spans="1:3" ht="27" customHeight="1">
      <c r="A18" s="266" t="s">
        <v>698</v>
      </c>
      <c r="B18" s="322"/>
      <c r="C18" s="322"/>
    </row>
    <row r="19" spans="1:3" ht="15" customHeight="1">
      <c r="A19" s="267" t="s">
        <v>699</v>
      </c>
      <c r="B19" s="323"/>
      <c r="C19" s="323"/>
    </row>
    <row r="20" spans="1:3" ht="15" customHeight="1">
      <c r="A20" s="266" t="s">
        <v>700</v>
      </c>
      <c r="B20" s="322"/>
      <c r="C20" s="322"/>
    </row>
    <row r="21" spans="1:3" ht="15" customHeight="1">
      <c r="A21" s="266" t="s">
        <v>701</v>
      </c>
      <c r="B21" s="322"/>
      <c r="C21" s="322"/>
    </row>
    <row r="22" spans="1:3" ht="15" customHeight="1">
      <c r="A22" s="266" t="s">
        <v>702</v>
      </c>
      <c r="B22" s="322"/>
      <c r="C22" s="322"/>
    </row>
    <row r="23" spans="1:3" ht="15" customHeight="1">
      <c r="A23" s="267" t="s">
        <v>703</v>
      </c>
      <c r="B23" s="323"/>
      <c r="C23" s="323"/>
    </row>
    <row r="24" spans="1:3" ht="15" customHeight="1">
      <c r="A24" s="266" t="s">
        <v>704</v>
      </c>
      <c r="B24" s="322"/>
      <c r="C24" s="322"/>
    </row>
    <row r="25" spans="1:3" ht="15" customHeight="1">
      <c r="A25" s="266" t="s">
        <v>705</v>
      </c>
      <c r="B25" s="322"/>
      <c r="C25" s="322"/>
    </row>
    <row r="26" spans="1:3" ht="15" customHeight="1">
      <c r="A26" s="266" t="s">
        <v>706</v>
      </c>
      <c r="B26" s="322"/>
      <c r="C26" s="322"/>
    </row>
    <row r="27" spans="1:3" ht="15" customHeight="1">
      <c r="A27" s="266" t="s">
        <v>707</v>
      </c>
      <c r="B27" s="322"/>
      <c r="C27" s="322"/>
    </row>
    <row r="28" spans="1:3" ht="15" customHeight="1">
      <c r="A28" s="266" t="s">
        <v>708</v>
      </c>
      <c r="B28" s="322"/>
      <c r="C28" s="322"/>
    </row>
    <row r="29" spans="1:3" ht="15" customHeight="1">
      <c r="A29" s="266" t="s">
        <v>709</v>
      </c>
      <c r="B29" s="322"/>
      <c r="C29" s="322"/>
    </row>
    <row r="30" spans="1:3" ht="15" customHeight="1">
      <c r="A30" s="266" t="s">
        <v>710</v>
      </c>
      <c r="B30" s="322"/>
      <c r="C30" s="322"/>
    </row>
    <row r="31" spans="1:3" ht="15" customHeight="1">
      <c r="A31" s="266" t="s">
        <v>436</v>
      </c>
      <c r="B31" s="322"/>
      <c r="C31" s="322"/>
    </row>
    <row r="32" spans="1:3" ht="15" customHeight="1">
      <c r="A32" s="266" t="s">
        <v>711</v>
      </c>
      <c r="B32" s="322"/>
      <c r="C32" s="322"/>
    </row>
    <row r="33" spans="1:3" ht="15" customHeight="1">
      <c r="A33" s="266" t="s">
        <v>712</v>
      </c>
      <c r="B33" s="322"/>
      <c r="C33" s="322"/>
    </row>
    <row r="34" spans="1:3" ht="15" customHeight="1">
      <c r="A34" s="266" t="s">
        <v>713</v>
      </c>
      <c r="B34" s="322"/>
      <c r="C34" s="322"/>
    </row>
    <row r="35" spans="1:3" ht="15" customHeight="1">
      <c r="A35" s="267" t="s">
        <v>714</v>
      </c>
      <c r="B35" s="324"/>
      <c r="C35" s="324"/>
    </row>
    <row r="36" spans="1:3" ht="15" customHeight="1">
      <c r="A36" s="266" t="s">
        <v>715</v>
      </c>
      <c r="B36" s="322"/>
      <c r="C36" s="322"/>
    </row>
    <row r="37" spans="1:3" ht="15" customHeight="1">
      <c r="A37" s="266" t="s">
        <v>716</v>
      </c>
      <c r="B37" s="322"/>
      <c r="C37" s="322"/>
    </row>
    <row r="38" spans="1:3" ht="15" customHeight="1">
      <c r="A38" s="266" t="s">
        <v>717</v>
      </c>
      <c r="B38" s="322"/>
      <c r="C38" s="322"/>
    </row>
    <row r="39" spans="1:3" ht="15" customHeight="1">
      <c r="A39" s="266" t="s">
        <v>718</v>
      </c>
      <c r="B39" s="322"/>
      <c r="C39" s="322"/>
    </row>
    <row r="40" spans="1:3" ht="15" customHeight="1">
      <c r="A40" s="266" t="s">
        <v>719</v>
      </c>
      <c r="B40" s="322"/>
      <c r="C40" s="325"/>
    </row>
    <row r="41" spans="1:3" ht="15" customHeight="1">
      <c r="A41" s="266" t="s">
        <v>720</v>
      </c>
      <c r="B41" s="322"/>
      <c r="C41" s="322"/>
    </row>
    <row r="42" spans="1:3" ht="15" customHeight="1">
      <c r="A42" s="266" t="s">
        <v>721</v>
      </c>
      <c r="B42" s="322"/>
      <c r="C42" s="322"/>
    </row>
    <row r="43" spans="1:3" ht="15" customHeight="1">
      <c r="A43" s="266" t="s">
        <v>722</v>
      </c>
      <c r="B43" s="322"/>
      <c r="C43" s="322"/>
    </row>
    <row r="44" spans="1:3" ht="15" customHeight="1">
      <c r="A44" s="266" t="s">
        <v>723</v>
      </c>
      <c r="B44" s="322"/>
      <c r="C44" s="322"/>
    </row>
    <row r="45" spans="1:3" ht="15" customHeight="1">
      <c r="A45" s="267" t="s">
        <v>724</v>
      </c>
      <c r="B45" s="324"/>
      <c r="C45" s="324"/>
    </row>
    <row r="46" spans="1:3" ht="27" customHeight="1">
      <c r="A46" s="266" t="s">
        <v>725</v>
      </c>
      <c r="B46" s="322"/>
      <c r="C46" s="322"/>
    </row>
    <row r="47" spans="1:3" ht="15" customHeight="1">
      <c r="A47" s="266" t="s">
        <v>726</v>
      </c>
      <c r="B47" s="322"/>
      <c r="C47" s="322"/>
    </row>
    <row r="48" spans="1:3" ht="15" customHeight="1">
      <c r="A48" s="266" t="s">
        <v>727</v>
      </c>
      <c r="B48" s="322"/>
      <c r="C48" s="322"/>
    </row>
    <row r="49" spans="1:3" ht="15" customHeight="1">
      <c r="A49" s="266" t="s">
        <v>728</v>
      </c>
      <c r="B49" s="322"/>
      <c r="C49" s="322"/>
    </row>
    <row r="50" spans="1:3" ht="15" customHeight="1">
      <c r="A50" s="260" t="s">
        <v>729</v>
      </c>
      <c r="B50" s="326"/>
      <c r="C50" s="326"/>
    </row>
    <row r="51" spans="1:3" ht="15" customHeight="1">
      <c r="A51" s="268" t="s">
        <v>730</v>
      </c>
      <c r="B51" s="327"/>
      <c r="C51" s="327"/>
    </row>
    <row r="52" spans="1:3" ht="15" customHeight="1">
      <c r="A52" s="266" t="s">
        <v>731</v>
      </c>
      <c r="B52" s="326"/>
      <c r="C52" s="326"/>
    </row>
    <row r="53" spans="1:3" ht="15" customHeight="1">
      <c r="A53" s="266" t="s">
        <v>732</v>
      </c>
      <c r="B53" s="326"/>
      <c r="C53" s="326"/>
    </row>
    <row r="54" spans="1:3" ht="15" customHeight="1">
      <c r="A54" s="267" t="s">
        <v>733</v>
      </c>
      <c r="B54" s="324"/>
      <c r="C54" s="324"/>
    </row>
    <row r="55" spans="1:3" ht="15" customHeight="1">
      <c r="A55" s="268" t="s">
        <v>734</v>
      </c>
      <c r="B55" s="327"/>
      <c r="C55" s="327"/>
    </row>
    <row r="56" spans="1:3" ht="14.25" customHeight="1">
      <c r="A56" s="269"/>
      <c r="B56" s="270"/>
      <c r="C56" s="270"/>
    </row>
    <row r="57" spans="1:3" ht="27.75" customHeight="1">
      <c r="A57" s="271" t="s">
        <v>735</v>
      </c>
      <c r="B57" s="272" t="s">
        <v>2918</v>
      </c>
      <c r="C57" s="273"/>
    </row>
    <row r="58" spans="1:3" ht="15" customHeight="1">
      <c r="A58" s="266" t="s">
        <v>736</v>
      </c>
      <c r="B58" s="274"/>
      <c r="C58" s="275"/>
    </row>
    <row r="59" spans="1:3" ht="15" customHeight="1">
      <c r="A59" s="266" t="s">
        <v>737</v>
      </c>
      <c r="B59" s="274"/>
      <c r="C59" s="275"/>
    </row>
    <row r="60" spans="1:3" ht="15" customHeight="1">
      <c r="A60" s="266" t="s">
        <v>738</v>
      </c>
      <c r="B60" s="274"/>
      <c r="C60" s="275"/>
    </row>
    <row r="61" spans="1:3" ht="15" customHeight="1">
      <c r="A61" s="266" t="s">
        <v>739</v>
      </c>
      <c r="B61" s="274"/>
      <c r="C61" s="275"/>
    </row>
    <row r="62" spans="1:3" ht="15" customHeight="1">
      <c r="A62" s="276" t="s">
        <v>740</v>
      </c>
      <c r="B62" s="277"/>
      <c r="C62" s="275"/>
    </row>
    <row r="63" spans="1:3" ht="15" customHeight="1">
      <c r="A63" s="923" t="s">
        <v>741</v>
      </c>
      <c r="B63" s="924"/>
      <c r="C63" s="278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8" t="s">
        <v>34</v>
      </c>
      <c r="B1" s="258"/>
    </row>
    <row r="2" spans="1:2" ht="15" customHeight="1">
      <c r="A2" s="7" t="s">
        <v>35</v>
      </c>
      <c r="B2" s="522" t="s">
        <v>36</v>
      </c>
    </row>
    <row r="3" spans="1:2" ht="15" customHeight="1">
      <c r="A3" s="7" t="s">
        <v>37</v>
      </c>
      <c r="B3" s="522" t="s">
        <v>38</v>
      </c>
    </row>
    <row r="4" spans="1:2" ht="15" customHeight="1">
      <c r="A4" s="7" t="s">
        <v>39</v>
      </c>
      <c r="B4" s="522" t="s">
        <v>40</v>
      </c>
    </row>
    <row r="5" spans="1:2" ht="15" customHeight="1">
      <c r="A5" s="7" t="s">
        <v>41</v>
      </c>
      <c r="B5" s="522" t="s">
        <v>42</v>
      </c>
    </row>
    <row r="6" spans="1:2" ht="15" customHeight="1">
      <c r="A6" s="7" t="s">
        <v>43</v>
      </c>
      <c r="B6" s="522" t="s">
        <v>44</v>
      </c>
    </row>
    <row r="7" spans="1:2" ht="15" customHeight="1">
      <c r="A7" s="39" t="s">
        <v>45</v>
      </c>
      <c r="B7" s="525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8"/>
  <sheetViews>
    <sheetView view="pageBreakPreview" zoomScaleNormal="100" zoomScaleSheetLayoutView="100" workbookViewId="0">
      <pane ySplit="2" topLeftCell="A175" activePane="bottomLeft" state="frozen"/>
      <selection activeCell="A28" sqref="A28"/>
      <selection pane="bottomLeft" activeCell="C183" sqref="C183:C188"/>
    </sheetView>
  </sheetViews>
  <sheetFormatPr baseColWidth="10" defaultColWidth="14.3984375" defaultRowHeight="15" customHeight="1"/>
  <cols>
    <col min="1" max="1" width="1.19921875" style="469" customWidth="1"/>
    <col min="2" max="2" width="20.796875" style="732" customWidth="1"/>
    <col min="3" max="3" width="10" style="469" customWidth="1"/>
    <col min="4" max="4" width="10.19921875" style="469" customWidth="1"/>
    <col min="5" max="5" width="8.796875" style="469" customWidth="1"/>
    <col min="6" max="7" width="8.19921875" style="469" customWidth="1"/>
    <col min="8" max="8" width="6.796875" style="469" customWidth="1"/>
    <col min="9" max="9" width="6.3984375" style="469" customWidth="1"/>
    <col min="10" max="10" width="7.3984375" style="469" customWidth="1"/>
    <col min="11" max="11" width="6.53125" style="469" customWidth="1"/>
    <col min="12" max="12" width="7.06640625" style="469" customWidth="1"/>
    <col min="13" max="25" width="10.06640625" style="469" customWidth="1"/>
    <col min="26" max="27" width="14.3984375" style="469" customWidth="1"/>
    <col min="28" max="16384" width="14.3984375" style="469"/>
  </cols>
  <sheetData>
    <row r="1" spans="1:25" ht="18.75" customHeight="1">
      <c r="A1" s="925" t="s">
        <v>742</v>
      </c>
      <c r="B1" s="926"/>
      <c r="C1" s="927"/>
      <c r="D1" s="927"/>
      <c r="E1" s="927"/>
      <c r="F1" s="927"/>
      <c r="G1" s="927"/>
      <c r="H1" s="927"/>
      <c r="I1" s="927"/>
      <c r="J1" s="927"/>
    </row>
    <row r="2" spans="1:25" ht="40.25" customHeight="1">
      <c r="A2" s="736" t="s">
        <v>743</v>
      </c>
      <c r="B2" s="737"/>
      <c r="C2" s="738" t="s">
        <v>744</v>
      </c>
      <c r="D2" s="738" t="s">
        <v>745</v>
      </c>
      <c r="E2" s="738" t="s">
        <v>746</v>
      </c>
      <c r="F2" s="738" t="s">
        <v>747</v>
      </c>
      <c r="G2" s="738" t="s">
        <v>748</v>
      </c>
      <c r="H2" s="738" t="s">
        <v>749</v>
      </c>
      <c r="I2" s="738" t="s">
        <v>750</v>
      </c>
      <c r="J2" s="738" t="s">
        <v>751</v>
      </c>
      <c r="K2" s="738" t="s">
        <v>752</v>
      </c>
      <c r="L2" s="739" t="s">
        <v>753</v>
      </c>
    </row>
    <row r="3" spans="1:25" s="742" customFormat="1" ht="15" customHeight="1">
      <c r="A3" s="740" t="s">
        <v>754</v>
      </c>
      <c r="B3" s="741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42"/>
      <c r="B4" s="732" t="s">
        <v>755</v>
      </c>
      <c r="C4" s="665">
        <v>2</v>
      </c>
      <c r="D4" s="665">
        <v>0</v>
      </c>
      <c r="E4" s="665">
        <v>3</v>
      </c>
      <c r="F4" s="665">
        <v>0</v>
      </c>
      <c r="G4" s="665">
        <v>0</v>
      </c>
      <c r="H4" s="665">
        <v>1</v>
      </c>
      <c r="I4" s="665">
        <v>0</v>
      </c>
      <c r="J4" s="665">
        <v>0</v>
      </c>
      <c r="K4" s="665">
        <v>0</v>
      </c>
      <c r="L4" s="665">
        <v>0</v>
      </c>
    </row>
    <row r="5" spans="1:25" ht="15" customHeight="1">
      <c r="A5" s="742"/>
      <c r="B5" s="732" t="s">
        <v>756</v>
      </c>
      <c r="C5" s="665">
        <v>0</v>
      </c>
      <c r="D5" s="665">
        <v>0</v>
      </c>
      <c r="E5" s="665">
        <v>14</v>
      </c>
      <c r="F5" s="665">
        <v>0</v>
      </c>
      <c r="G5" s="665">
        <v>0</v>
      </c>
      <c r="H5" s="665">
        <v>0</v>
      </c>
      <c r="I5" s="665">
        <v>0</v>
      </c>
      <c r="J5" s="665">
        <v>0</v>
      </c>
      <c r="K5" s="665">
        <v>1</v>
      </c>
      <c r="L5" s="665">
        <v>0</v>
      </c>
    </row>
    <row r="6" spans="1:25" ht="15" customHeight="1">
      <c r="A6" s="742"/>
      <c r="B6" s="732" t="s">
        <v>88</v>
      </c>
      <c r="C6" s="665">
        <v>0</v>
      </c>
      <c r="D6" s="665">
        <v>0</v>
      </c>
      <c r="E6" s="665">
        <v>15</v>
      </c>
      <c r="F6" s="665">
        <v>0</v>
      </c>
      <c r="G6" s="665">
        <v>3</v>
      </c>
      <c r="H6" s="665">
        <v>0</v>
      </c>
      <c r="I6" s="665">
        <v>0</v>
      </c>
      <c r="J6" s="665">
        <v>0</v>
      </c>
      <c r="K6" s="665">
        <v>0</v>
      </c>
      <c r="L6" s="665">
        <v>0</v>
      </c>
    </row>
    <row r="7" spans="1:25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  <c r="I7" s="663">
        <v>0</v>
      </c>
      <c r="J7" s="663">
        <v>0</v>
      </c>
      <c r="K7" s="663">
        <v>0</v>
      </c>
      <c r="L7" s="663">
        <v>0</v>
      </c>
    </row>
    <row r="8" spans="1:25" ht="15" customHeight="1">
      <c r="A8" s="742"/>
      <c r="B8" s="732" t="s">
        <v>758</v>
      </c>
      <c r="C8" s="665">
        <v>8</v>
      </c>
      <c r="D8" s="665">
        <v>3</v>
      </c>
      <c r="E8" s="665">
        <v>1</v>
      </c>
      <c r="F8" s="665">
        <v>0</v>
      </c>
      <c r="G8" s="665">
        <v>3</v>
      </c>
      <c r="H8" s="665">
        <v>0</v>
      </c>
      <c r="I8" s="665">
        <v>0</v>
      </c>
      <c r="J8" s="665">
        <v>2</v>
      </c>
      <c r="K8" s="665">
        <v>0</v>
      </c>
      <c r="L8" s="665">
        <v>0</v>
      </c>
    </row>
    <row r="9" spans="1:25" ht="15" customHeight="1">
      <c r="A9" s="742"/>
      <c r="B9" s="732" t="s">
        <v>179</v>
      </c>
      <c r="C9" s="665">
        <v>3</v>
      </c>
      <c r="D9" s="665">
        <v>0</v>
      </c>
      <c r="E9" s="665">
        <v>3</v>
      </c>
      <c r="F9" s="665">
        <v>0</v>
      </c>
      <c r="G9" s="665">
        <v>2</v>
      </c>
      <c r="H9" s="665">
        <v>0</v>
      </c>
      <c r="I9" s="665">
        <v>0</v>
      </c>
      <c r="J9" s="665">
        <v>0</v>
      </c>
      <c r="K9" s="665">
        <v>1</v>
      </c>
      <c r="L9" s="665">
        <v>0</v>
      </c>
    </row>
    <row r="10" spans="1:25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  <c r="I10" s="665">
        <v>0</v>
      </c>
      <c r="J10" s="665">
        <v>0</v>
      </c>
      <c r="K10" s="665">
        <v>0</v>
      </c>
      <c r="L10" s="665">
        <v>0</v>
      </c>
    </row>
    <row r="11" spans="1:25" ht="15" customHeight="1">
      <c r="A11" s="742"/>
      <c r="B11" s="732" t="s">
        <v>132</v>
      </c>
      <c r="C11" s="665">
        <v>2</v>
      </c>
      <c r="D11" s="665">
        <v>1</v>
      </c>
      <c r="E11" s="665">
        <v>0</v>
      </c>
      <c r="F11" s="665">
        <v>0</v>
      </c>
      <c r="G11" s="665">
        <v>1</v>
      </c>
      <c r="H11" s="665">
        <v>0</v>
      </c>
      <c r="I11" s="665">
        <v>0</v>
      </c>
      <c r="J11" s="665">
        <v>0</v>
      </c>
      <c r="K11" s="665">
        <v>0</v>
      </c>
      <c r="L11" s="665">
        <v>0</v>
      </c>
    </row>
    <row r="12" spans="1:25" ht="15" customHeight="1">
      <c r="A12" s="742"/>
      <c r="B12" s="732" t="s">
        <v>170</v>
      </c>
      <c r="C12" s="665">
        <v>0</v>
      </c>
      <c r="D12" s="665">
        <v>1</v>
      </c>
      <c r="E12" s="665">
        <v>34</v>
      </c>
      <c r="F12" s="665">
        <v>0</v>
      </c>
      <c r="G12" s="665">
        <v>2</v>
      </c>
      <c r="H12" s="665">
        <v>1</v>
      </c>
      <c r="I12" s="665">
        <v>0</v>
      </c>
      <c r="J12" s="665">
        <v>0</v>
      </c>
      <c r="K12" s="665">
        <v>1</v>
      </c>
      <c r="L12" s="665">
        <v>0</v>
      </c>
    </row>
    <row r="13" spans="1:25" ht="15" customHeight="1">
      <c r="A13" s="742"/>
      <c r="B13" s="732" t="s">
        <v>121</v>
      </c>
      <c r="C13" s="663">
        <v>9</v>
      </c>
      <c r="D13" s="663">
        <v>5</v>
      </c>
      <c r="E13" s="663">
        <v>0</v>
      </c>
      <c r="F13" s="663">
        <v>0</v>
      </c>
      <c r="G13" s="663">
        <v>29</v>
      </c>
      <c r="H13" s="663">
        <v>0</v>
      </c>
      <c r="I13" s="663">
        <v>0</v>
      </c>
      <c r="J13" s="663">
        <v>0</v>
      </c>
      <c r="K13" s="663">
        <v>1</v>
      </c>
      <c r="L13" s="663">
        <v>0</v>
      </c>
      <c r="M13" s="742"/>
      <c r="N13" s="742"/>
      <c r="O13" s="742"/>
      <c r="P13" s="742"/>
      <c r="Q13" s="742"/>
      <c r="R13" s="742"/>
      <c r="S13" s="742"/>
      <c r="T13" s="742"/>
      <c r="U13" s="742"/>
      <c r="V13" s="742"/>
      <c r="W13" s="742"/>
      <c r="X13" s="742"/>
      <c r="Y13" s="742"/>
    </row>
    <row r="14" spans="1:25" ht="15" customHeight="1">
      <c r="A14" s="742"/>
      <c r="B14" s="732" t="s">
        <v>208</v>
      </c>
      <c r="C14" s="665">
        <v>16</v>
      </c>
      <c r="D14" s="665">
        <v>4</v>
      </c>
      <c r="E14" s="665">
        <v>4</v>
      </c>
      <c r="F14" s="665">
        <v>1</v>
      </c>
      <c r="G14" s="665">
        <v>3</v>
      </c>
      <c r="H14" s="665">
        <v>0</v>
      </c>
      <c r="I14" s="665">
        <v>0</v>
      </c>
      <c r="J14" s="665">
        <v>0</v>
      </c>
      <c r="K14" s="665">
        <v>2</v>
      </c>
      <c r="L14" s="665">
        <v>2</v>
      </c>
    </row>
    <row r="15" spans="1:25" ht="15" customHeight="1">
      <c r="A15" s="742"/>
      <c r="B15" s="732" t="s">
        <v>759</v>
      </c>
      <c r="C15" s="665">
        <v>45</v>
      </c>
      <c r="D15" s="665">
        <v>28</v>
      </c>
      <c r="E15" s="665">
        <v>8</v>
      </c>
      <c r="F15" s="665">
        <v>1</v>
      </c>
      <c r="G15" s="665">
        <v>91</v>
      </c>
      <c r="H15" s="665">
        <v>8</v>
      </c>
      <c r="I15" s="665">
        <v>3</v>
      </c>
      <c r="J15" s="665">
        <v>2</v>
      </c>
      <c r="K15" s="665">
        <v>2</v>
      </c>
      <c r="L15" s="665">
        <v>16</v>
      </c>
    </row>
    <row r="16" spans="1:25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  <c r="I16" s="665">
        <v>0</v>
      </c>
      <c r="J16" s="665">
        <v>0</v>
      </c>
      <c r="K16" s="665">
        <v>0</v>
      </c>
      <c r="L16" s="665">
        <v>0</v>
      </c>
    </row>
    <row r="17" spans="1:12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  <c r="I17" s="665">
        <v>0</v>
      </c>
      <c r="J17" s="665">
        <v>0</v>
      </c>
      <c r="K17" s="665">
        <v>0</v>
      </c>
      <c r="L17" s="665">
        <v>0</v>
      </c>
    </row>
    <row r="18" spans="1:12" ht="15" customHeight="1">
      <c r="A18" s="742"/>
      <c r="B18" s="732" t="s">
        <v>760</v>
      </c>
      <c r="C18" s="665">
        <v>0</v>
      </c>
      <c r="D18" s="665">
        <v>4</v>
      </c>
      <c r="E18" s="665">
        <v>0</v>
      </c>
      <c r="F18" s="665">
        <v>0</v>
      </c>
      <c r="G18" s="665">
        <v>2</v>
      </c>
      <c r="H18" s="665">
        <v>0</v>
      </c>
      <c r="I18" s="665">
        <v>0</v>
      </c>
      <c r="J18" s="665">
        <v>0</v>
      </c>
      <c r="K18" s="665">
        <v>0</v>
      </c>
      <c r="L18" s="665">
        <v>0</v>
      </c>
    </row>
    <row r="19" spans="1:12" ht="15" customHeight="1">
      <c r="A19" s="742"/>
      <c r="B19" s="732" t="s">
        <v>86</v>
      </c>
      <c r="C19" s="663">
        <v>1</v>
      </c>
      <c r="D19" s="663">
        <v>0</v>
      </c>
      <c r="E19" s="663">
        <v>0</v>
      </c>
      <c r="F19" s="663">
        <v>0</v>
      </c>
      <c r="G19" s="663">
        <v>28</v>
      </c>
      <c r="H19" s="663">
        <v>1</v>
      </c>
      <c r="I19" s="663">
        <v>0</v>
      </c>
      <c r="J19" s="663">
        <v>0</v>
      </c>
      <c r="K19" s="663">
        <v>1</v>
      </c>
      <c r="L19" s="663">
        <v>2</v>
      </c>
    </row>
    <row r="20" spans="1:12" ht="15" customHeight="1">
      <c r="A20" s="742"/>
      <c r="B20" s="732" t="s">
        <v>646</v>
      </c>
      <c r="C20" s="665">
        <v>19</v>
      </c>
      <c r="D20" s="665">
        <v>7</v>
      </c>
      <c r="E20" s="665">
        <v>5</v>
      </c>
      <c r="F20" s="665">
        <v>0</v>
      </c>
      <c r="G20" s="665">
        <v>7</v>
      </c>
      <c r="H20" s="665">
        <v>0</v>
      </c>
      <c r="I20" s="665">
        <v>0</v>
      </c>
      <c r="J20" s="665">
        <v>0</v>
      </c>
      <c r="K20" s="665">
        <v>3</v>
      </c>
      <c r="L20" s="665">
        <v>1</v>
      </c>
    </row>
    <row r="21" spans="1:12" ht="15" customHeight="1">
      <c r="A21" s="742"/>
      <c r="B21" s="732" t="s">
        <v>761</v>
      </c>
      <c r="C21" s="665">
        <v>4</v>
      </c>
      <c r="D21" s="665">
        <v>0</v>
      </c>
      <c r="E21" s="665">
        <v>0</v>
      </c>
      <c r="F21" s="665">
        <v>0</v>
      </c>
      <c r="G21" s="665">
        <v>6</v>
      </c>
      <c r="H21" s="665">
        <v>0</v>
      </c>
      <c r="I21" s="665">
        <v>0</v>
      </c>
      <c r="J21" s="665">
        <v>0</v>
      </c>
      <c r="K21" s="665">
        <v>0</v>
      </c>
      <c r="L21" s="665">
        <v>0</v>
      </c>
    </row>
    <row r="22" spans="1:12" ht="15" customHeight="1">
      <c r="A22" s="740"/>
      <c r="B22" s="743" t="s">
        <v>649</v>
      </c>
      <c r="C22" s="665">
        <v>3</v>
      </c>
      <c r="D22" s="665">
        <v>12</v>
      </c>
      <c r="E22" s="665">
        <v>0</v>
      </c>
      <c r="F22" s="665">
        <v>0</v>
      </c>
      <c r="G22" s="665">
        <v>13</v>
      </c>
      <c r="H22" s="665">
        <v>0</v>
      </c>
      <c r="I22" s="665">
        <v>0</v>
      </c>
      <c r="J22" s="665">
        <v>0</v>
      </c>
      <c r="K22" s="665">
        <v>3</v>
      </c>
      <c r="L22" s="665">
        <v>0</v>
      </c>
    </row>
    <row r="23" spans="1:12" ht="15" customHeight="1">
      <c r="A23" s="742"/>
      <c r="B23" s="732" t="s">
        <v>762</v>
      </c>
      <c r="C23" s="665">
        <v>1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  <c r="I23" s="665">
        <v>0</v>
      </c>
      <c r="J23" s="665">
        <v>0</v>
      </c>
      <c r="K23" s="665">
        <v>0</v>
      </c>
      <c r="L23" s="665">
        <v>0</v>
      </c>
    </row>
    <row r="24" spans="1:12" s="742" customFormat="1" ht="15" customHeight="1">
      <c r="A24" s="740" t="s">
        <v>445</v>
      </c>
      <c r="B24" s="741"/>
      <c r="C24" s="25">
        <f>SUM(C25:C33)</f>
        <v>31</v>
      </c>
      <c r="D24" s="25">
        <f t="shared" ref="D24:L24" si="1">SUM(D25:D33)</f>
        <v>62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42"/>
      <c r="B25" s="732" t="s">
        <v>763</v>
      </c>
      <c r="C25" s="663">
        <v>3</v>
      </c>
      <c r="D25" s="663">
        <v>0</v>
      </c>
      <c r="E25" s="663">
        <v>1</v>
      </c>
      <c r="F25" s="663">
        <v>0</v>
      </c>
      <c r="G25" s="663">
        <v>4</v>
      </c>
      <c r="H25" s="663">
        <v>0</v>
      </c>
      <c r="I25" s="663">
        <v>0</v>
      </c>
      <c r="J25" s="663">
        <v>0</v>
      </c>
      <c r="K25" s="663">
        <v>1</v>
      </c>
      <c r="L25" s="663">
        <v>0</v>
      </c>
    </row>
    <row r="26" spans="1:12" ht="15" customHeight="1">
      <c r="A26" s="742"/>
      <c r="B26" s="732" t="s">
        <v>764</v>
      </c>
      <c r="C26" s="665">
        <v>22</v>
      </c>
      <c r="D26" s="665">
        <v>29</v>
      </c>
      <c r="E26" s="665">
        <v>6</v>
      </c>
      <c r="F26" s="665">
        <v>1</v>
      </c>
      <c r="G26" s="665">
        <v>51</v>
      </c>
      <c r="H26" s="665">
        <v>63</v>
      </c>
      <c r="I26" s="665">
        <v>3</v>
      </c>
      <c r="J26" s="665">
        <v>28</v>
      </c>
      <c r="K26" s="665">
        <v>87</v>
      </c>
      <c r="L26" s="665">
        <v>54</v>
      </c>
    </row>
    <row r="27" spans="1:12" ht="15" customHeight="1">
      <c r="A27" s="742"/>
      <c r="B27" s="732" t="s">
        <v>179</v>
      </c>
      <c r="C27" s="665">
        <v>0</v>
      </c>
      <c r="D27" s="665">
        <v>2</v>
      </c>
      <c r="E27" s="665">
        <v>0</v>
      </c>
      <c r="F27" s="665">
        <v>0</v>
      </c>
      <c r="G27" s="665">
        <v>5</v>
      </c>
      <c r="H27" s="665">
        <v>0</v>
      </c>
      <c r="I27" s="665">
        <v>3</v>
      </c>
      <c r="J27" s="665">
        <v>0</v>
      </c>
      <c r="K27" s="665">
        <v>2</v>
      </c>
      <c r="L27" s="665">
        <v>0</v>
      </c>
    </row>
    <row r="28" spans="1:12" ht="15" customHeight="1">
      <c r="A28" s="742"/>
      <c r="B28" s="732" t="s">
        <v>447</v>
      </c>
      <c r="C28" s="665">
        <v>1</v>
      </c>
      <c r="D28" s="665">
        <v>14</v>
      </c>
      <c r="E28" s="665">
        <v>1</v>
      </c>
      <c r="F28" s="665">
        <v>0</v>
      </c>
      <c r="G28" s="665">
        <v>19</v>
      </c>
      <c r="H28" s="665">
        <v>47</v>
      </c>
      <c r="I28" s="665">
        <v>4</v>
      </c>
      <c r="J28" s="665">
        <v>48</v>
      </c>
      <c r="K28" s="665">
        <v>42</v>
      </c>
      <c r="L28" s="665">
        <v>33</v>
      </c>
    </row>
    <row r="29" spans="1:12" ht="15" customHeight="1">
      <c r="A29" s="742"/>
      <c r="B29" s="732" t="s">
        <v>448</v>
      </c>
      <c r="C29" s="665">
        <v>0</v>
      </c>
      <c r="D29" s="665">
        <v>11</v>
      </c>
      <c r="E29" s="665">
        <v>1</v>
      </c>
      <c r="F29" s="665">
        <v>0</v>
      </c>
      <c r="G29" s="665">
        <v>6</v>
      </c>
      <c r="H29" s="665">
        <v>51</v>
      </c>
      <c r="I29" s="665">
        <v>5</v>
      </c>
      <c r="J29" s="665">
        <v>57</v>
      </c>
      <c r="K29" s="665">
        <v>59</v>
      </c>
      <c r="L29" s="665">
        <v>36</v>
      </c>
    </row>
    <row r="30" spans="1:12" ht="15" customHeight="1">
      <c r="A30" s="742"/>
      <c r="B30" s="732" t="s">
        <v>449</v>
      </c>
      <c r="C30" s="665">
        <v>0</v>
      </c>
      <c r="D30" s="665"/>
      <c r="E30" s="665">
        <v>1</v>
      </c>
      <c r="F30" s="665">
        <v>0</v>
      </c>
      <c r="G30" s="665">
        <v>13</v>
      </c>
      <c r="H30" s="665">
        <v>30</v>
      </c>
      <c r="I30" s="665">
        <v>1</v>
      </c>
      <c r="J30" s="665">
        <v>22</v>
      </c>
      <c r="K30" s="665">
        <v>37</v>
      </c>
      <c r="L30" s="665">
        <v>18</v>
      </c>
    </row>
    <row r="31" spans="1:12" ht="15" customHeight="1">
      <c r="A31" s="742"/>
      <c r="B31" s="732" t="s">
        <v>86</v>
      </c>
      <c r="C31" s="663">
        <v>0</v>
      </c>
      <c r="D31" s="663">
        <v>0</v>
      </c>
      <c r="E31" s="663">
        <v>0</v>
      </c>
      <c r="F31" s="663">
        <v>0</v>
      </c>
      <c r="G31" s="663">
        <v>3</v>
      </c>
      <c r="H31" s="663">
        <v>0</v>
      </c>
      <c r="I31" s="663">
        <v>0</v>
      </c>
      <c r="J31" s="663">
        <v>0</v>
      </c>
      <c r="K31" s="663">
        <v>0</v>
      </c>
      <c r="L31" s="663">
        <v>0</v>
      </c>
    </row>
    <row r="32" spans="1:12" ht="15" customHeight="1">
      <c r="A32" s="742"/>
      <c r="B32" s="732" t="s">
        <v>646</v>
      </c>
      <c r="C32" s="665">
        <v>5</v>
      </c>
      <c r="D32" s="665">
        <v>5</v>
      </c>
      <c r="E32" s="665">
        <v>0</v>
      </c>
      <c r="F32" s="665">
        <v>0</v>
      </c>
      <c r="G32" s="665">
        <v>2</v>
      </c>
      <c r="H32" s="665">
        <v>0</v>
      </c>
      <c r="I32" s="665">
        <v>0</v>
      </c>
      <c r="J32" s="665">
        <v>0</v>
      </c>
      <c r="K32" s="665">
        <v>0</v>
      </c>
      <c r="L32" s="665">
        <v>0</v>
      </c>
    </row>
    <row r="33" spans="1:12" ht="15" customHeight="1">
      <c r="A33" s="742"/>
      <c r="B33" s="732" t="s">
        <v>761</v>
      </c>
      <c r="C33" s="665">
        <v>0</v>
      </c>
      <c r="D33" s="665">
        <v>1</v>
      </c>
      <c r="E33" s="665">
        <v>0</v>
      </c>
      <c r="F33" s="665">
        <v>0</v>
      </c>
      <c r="G33" s="665">
        <v>6</v>
      </c>
      <c r="H33" s="665">
        <v>0</v>
      </c>
      <c r="I33" s="665">
        <v>0</v>
      </c>
      <c r="J33" s="665">
        <v>0</v>
      </c>
      <c r="K33" s="665">
        <v>0</v>
      </c>
      <c r="L33" s="665">
        <v>0</v>
      </c>
    </row>
    <row r="34" spans="1:12" s="742" customFormat="1" ht="15" customHeight="1">
      <c r="A34" s="742" t="s">
        <v>450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40"/>
      <c r="B35" s="743" t="s">
        <v>763</v>
      </c>
      <c r="C35" s="665">
        <v>2</v>
      </c>
      <c r="D35" s="665">
        <v>0</v>
      </c>
      <c r="E35" s="665">
        <v>1</v>
      </c>
      <c r="F35" s="665">
        <v>0</v>
      </c>
      <c r="G35" s="665">
        <v>5</v>
      </c>
      <c r="H35" s="665">
        <v>0</v>
      </c>
      <c r="I35" s="665">
        <v>0</v>
      </c>
      <c r="J35" s="665">
        <v>0</v>
      </c>
      <c r="K35" s="665">
        <v>2</v>
      </c>
      <c r="L35" s="665">
        <v>0</v>
      </c>
    </row>
    <row r="36" spans="1:12" ht="15" customHeight="1">
      <c r="A36" s="742"/>
      <c r="B36" s="732" t="s">
        <v>781</v>
      </c>
      <c r="C36" s="665">
        <v>25</v>
      </c>
      <c r="D36" s="665">
        <v>29</v>
      </c>
      <c r="E36" s="665">
        <v>5</v>
      </c>
      <c r="F36" s="665">
        <v>2</v>
      </c>
      <c r="G36" s="665">
        <v>66</v>
      </c>
      <c r="H36" s="665">
        <v>83</v>
      </c>
      <c r="I36" s="665">
        <v>2</v>
      </c>
      <c r="J36" s="665">
        <v>32</v>
      </c>
      <c r="K36" s="665">
        <v>33</v>
      </c>
      <c r="L36" s="665">
        <v>46</v>
      </c>
    </row>
    <row r="37" spans="1:12" ht="15" customHeight="1">
      <c r="A37" s="740"/>
      <c r="B37" s="743" t="s">
        <v>782</v>
      </c>
      <c r="C37" s="663">
        <v>0</v>
      </c>
      <c r="D37" s="663">
        <v>9</v>
      </c>
      <c r="E37" s="663">
        <v>3</v>
      </c>
      <c r="F37" s="663">
        <v>0</v>
      </c>
      <c r="G37" s="663">
        <v>0</v>
      </c>
      <c r="H37" s="663">
        <v>16</v>
      </c>
      <c r="I37" s="663">
        <v>2</v>
      </c>
      <c r="J37" s="663">
        <v>39</v>
      </c>
      <c r="K37" s="663">
        <v>38</v>
      </c>
      <c r="L37" s="663">
        <v>8</v>
      </c>
    </row>
    <row r="38" spans="1:12" ht="15" customHeight="1">
      <c r="A38" s="742"/>
      <c r="B38" s="732" t="s">
        <v>657</v>
      </c>
      <c r="C38" s="665">
        <v>0</v>
      </c>
      <c r="D38" s="665">
        <v>16</v>
      </c>
      <c r="E38" s="665">
        <v>2</v>
      </c>
      <c r="F38" s="665">
        <v>0</v>
      </c>
      <c r="G38" s="665">
        <v>10</v>
      </c>
      <c r="H38" s="665">
        <v>31</v>
      </c>
      <c r="I38" s="665">
        <v>2</v>
      </c>
      <c r="J38" s="665">
        <v>28</v>
      </c>
      <c r="K38" s="665">
        <v>36</v>
      </c>
      <c r="L38" s="665">
        <v>11</v>
      </c>
    </row>
    <row r="39" spans="1:12" ht="15" customHeight="1">
      <c r="A39" s="742"/>
      <c r="B39" s="732" t="s">
        <v>454</v>
      </c>
      <c r="C39" s="665">
        <v>0</v>
      </c>
      <c r="D39" s="665">
        <v>15</v>
      </c>
      <c r="E39" s="665">
        <v>2</v>
      </c>
      <c r="F39" s="665">
        <v>0</v>
      </c>
      <c r="G39" s="665">
        <v>16</v>
      </c>
      <c r="H39" s="665">
        <v>21</v>
      </c>
      <c r="I39" s="665">
        <v>6</v>
      </c>
      <c r="J39" s="665">
        <v>21</v>
      </c>
      <c r="K39" s="665">
        <v>51</v>
      </c>
      <c r="L39" s="665">
        <v>37</v>
      </c>
    </row>
    <row r="40" spans="1:12" ht="15" customHeight="1">
      <c r="A40" s="742"/>
      <c r="B40" s="732" t="s">
        <v>455</v>
      </c>
      <c r="C40" s="665">
        <v>0</v>
      </c>
      <c r="D40" s="665">
        <v>11</v>
      </c>
      <c r="E40" s="665">
        <v>1</v>
      </c>
      <c r="F40" s="665">
        <v>0</v>
      </c>
      <c r="G40" s="665">
        <v>4</v>
      </c>
      <c r="H40" s="665">
        <v>30</v>
      </c>
      <c r="I40" s="665">
        <v>1</v>
      </c>
      <c r="J40" s="665">
        <v>29</v>
      </c>
      <c r="K40" s="665">
        <v>43</v>
      </c>
      <c r="L40" s="665">
        <v>32</v>
      </c>
    </row>
    <row r="41" spans="1:12" ht="15" customHeight="1">
      <c r="A41" s="742"/>
      <c r="B41" s="732" t="s">
        <v>783</v>
      </c>
      <c r="C41" s="665">
        <v>0</v>
      </c>
      <c r="D41" s="665">
        <v>9</v>
      </c>
      <c r="E41" s="665">
        <v>1</v>
      </c>
      <c r="F41" s="665">
        <v>0</v>
      </c>
      <c r="G41" s="665">
        <v>2</v>
      </c>
      <c r="H41" s="665">
        <v>15</v>
      </c>
      <c r="I41" s="665">
        <v>2</v>
      </c>
      <c r="J41" s="665">
        <v>12</v>
      </c>
      <c r="K41" s="665">
        <v>25</v>
      </c>
      <c r="L41" s="665">
        <v>12</v>
      </c>
    </row>
    <row r="42" spans="1:12" ht="15" customHeight="1">
      <c r="A42" s="742"/>
      <c r="B42" s="732" t="s">
        <v>784</v>
      </c>
      <c r="C42" s="665">
        <v>0</v>
      </c>
      <c r="D42" s="665">
        <v>1</v>
      </c>
      <c r="E42" s="665">
        <v>1</v>
      </c>
      <c r="F42" s="665">
        <v>0</v>
      </c>
      <c r="G42" s="665">
        <v>4</v>
      </c>
      <c r="H42" s="665">
        <v>0</v>
      </c>
      <c r="I42" s="665">
        <v>0</v>
      </c>
      <c r="J42" s="665">
        <v>0</v>
      </c>
      <c r="K42" s="665">
        <v>4</v>
      </c>
      <c r="L42" s="665">
        <v>0</v>
      </c>
    </row>
    <row r="43" spans="1:12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  <c r="I43" s="663">
        <v>0</v>
      </c>
      <c r="J43" s="663">
        <v>0</v>
      </c>
      <c r="K43" s="663">
        <v>0</v>
      </c>
      <c r="L43" s="663">
        <v>0</v>
      </c>
    </row>
    <row r="44" spans="1:12" ht="15" customHeight="1">
      <c r="A44" s="742"/>
      <c r="B44" s="732" t="s">
        <v>761</v>
      </c>
      <c r="C44" s="665">
        <v>0</v>
      </c>
      <c r="D44" s="665">
        <v>1</v>
      </c>
      <c r="E44" s="665">
        <v>0</v>
      </c>
      <c r="F44" s="665">
        <v>0</v>
      </c>
      <c r="G44" s="665">
        <v>4</v>
      </c>
      <c r="H44" s="665">
        <v>0</v>
      </c>
      <c r="I44" s="665">
        <v>0</v>
      </c>
      <c r="J44" s="665">
        <v>0</v>
      </c>
      <c r="K44" s="665">
        <v>0</v>
      </c>
      <c r="L44" s="665">
        <v>0</v>
      </c>
    </row>
    <row r="45" spans="1:12" s="742" customFormat="1" ht="15" customHeight="1">
      <c r="A45" s="740" t="s">
        <v>457</v>
      </c>
      <c r="B45" s="741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42"/>
      <c r="B46" s="732" t="s">
        <v>763</v>
      </c>
      <c r="C46" s="665">
        <v>2</v>
      </c>
      <c r="D46" s="665">
        <v>0</v>
      </c>
      <c r="E46" s="665">
        <v>1</v>
      </c>
      <c r="F46" s="665">
        <v>0</v>
      </c>
      <c r="G46" s="665">
        <v>4</v>
      </c>
      <c r="H46" s="665">
        <v>0</v>
      </c>
      <c r="I46" s="665">
        <v>0</v>
      </c>
      <c r="J46" s="665">
        <v>1</v>
      </c>
      <c r="K46" s="665">
        <v>0</v>
      </c>
      <c r="L46" s="665">
        <v>0</v>
      </c>
    </row>
    <row r="47" spans="1:12" ht="15" customHeight="1">
      <c r="A47" s="742"/>
      <c r="B47" s="732" t="s">
        <v>771</v>
      </c>
      <c r="C47" s="665">
        <v>32</v>
      </c>
      <c r="D47" s="665">
        <v>37</v>
      </c>
      <c r="E47" s="665">
        <v>8</v>
      </c>
      <c r="F47" s="665">
        <v>0</v>
      </c>
      <c r="G47" s="665">
        <v>69</v>
      </c>
      <c r="H47" s="665">
        <v>55</v>
      </c>
      <c r="I47" s="665">
        <v>3</v>
      </c>
      <c r="J47" s="665">
        <v>27</v>
      </c>
      <c r="K47" s="665">
        <v>82</v>
      </c>
      <c r="L47" s="665">
        <v>46</v>
      </c>
    </row>
    <row r="48" spans="1:12" ht="15" customHeight="1">
      <c r="A48" s="742"/>
      <c r="B48" s="744" t="s">
        <v>459</v>
      </c>
      <c r="C48" s="665">
        <v>0</v>
      </c>
      <c r="D48" s="665">
        <v>15</v>
      </c>
      <c r="E48" s="665">
        <v>2</v>
      </c>
      <c r="F48" s="665">
        <v>0</v>
      </c>
      <c r="G48" s="665">
        <v>4</v>
      </c>
      <c r="H48" s="665">
        <v>61</v>
      </c>
      <c r="I48" s="665">
        <v>14</v>
      </c>
      <c r="J48" s="665">
        <v>67</v>
      </c>
      <c r="K48" s="665">
        <v>73</v>
      </c>
      <c r="L48" s="665">
        <v>42</v>
      </c>
    </row>
    <row r="49" spans="1:12" ht="15" customHeight="1">
      <c r="A49" s="742"/>
      <c r="B49" s="744" t="s">
        <v>460</v>
      </c>
      <c r="C49" s="663">
        <v>0</v>
      </c>
      <c r="D49" s="663">
        <v>4</v>
      </c>
      <c r="E49" s="663">
        <v>1</v>
      </c>
      <c r="F49" s="663">
        <v>0</v>
      </c>
      <c r="G49" s="663">
        <v>0</v>
      </c>
      <c r="H49" s="663">
        <v>10</v>
      </c>
      <c r="I49" s="663">
        <v>0</v>
      </c>
      <c r="J49" s="663">
        <v>9</v>
      </c>
      <c r="K49" s="663">
        <v>3</v>
      </c>
      <c r="L49" s="663">
        <v>3</v>
      </c>
    </row>
    <row r="50" spans="1:12" ht="15" customHeight="1">
      <c r="A50" s="742"/>
      <c r="B50" s="744" t="s">
        <v>772</v>
      </c>
      <c r="C50" s="665">
        <v>0</v>
      </c>
      <c r="D50" s="665">
        <v>2</v>
      </c>
      <c r="E50" s="665">
        <v>0</v>
      </c>
      <c r="F50" s="665">
        <v>0</v>
      </c>
      <c r="G50" s="665">
        <v>2</v>
      </c>
      <c r="H50" s="665">
        <v>2</v>
      </c>
      <c r="I50" s="665">
        <v>2</v>
      </c>
      <c r="J50" s="665">
        <v>0</v>
      </c>
      <c r="K50" s="665">
        <v>6</v>
      </c>
      <c r="L50" s="665">
        <v>0</v>
      </c>
    </row>
    <row r="51" spans="1:12" ht="15" customHeight="1">
      <c r="A51" s="742"/>
      <c r="B51" s="744" t="s">
        <v>86</v>
      </c>
      <c r="C51" s="665">
        <v>0</v>
      </c>
      <c r="D51" s="665">
        <v>0</v>
      </c>
      <c r="E51" s="665">
        <v>0</v>
      </c>
      <c r="F51" s="665">
        <v>0</v>
      </c>
      <c r="G51" s="665">
        <v>4</v>
      </c>
      <c r="H51" s="665">
        <v>0</v>
      </c>
      <c r="I51" s="665">
        <v>0</v>
      </c>
      <c r="J51" s="665">
        <v>0</v>
      </c>
      <c r="K51" s="665">
        <v>0</v>
      </c>
      <c r="L51" s="665">
        <v>0</v>
      </c>
    </row>
    <row r="52" spans="1:12" ht="15" customHeight="1">
      <c r="A52" s="742"/>
      <c r="B52" s="744" t="s">
        <v>761</v>
      </c>
      <c r="C52" s="665">
        <v>1</v>
      </c>
      <c r="D52" s="665">
        <v>0</v>
      </c>
      <c r="E52" s="665">
        <v>0</v>
      </c>
      <c r="F52" s="665">
        <v>0</v>
      </c>
      <c r="G52" s="665">
        <v>5</v>
      </c>
      <c r="H52" s="665">
        <v>0</v>
      </c>
      <c r="I52" s="665">
        <v>0</v>
      </c>
      <c r="J52" s="665">
        <v>0</v>
      </c>
      <c r="K52" s="665">
        <v>0</v>
      </c>
      <c r="L52" s="665">
        <v>0</v>
      </c>
    </row>
    <row r="53" spans="1:12" s="742" customFormat="1" ht="15" customHeight="1">
      <c r="A53" s="742" t="s">
        <v>461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45"/>
      <c r="B54" s="746" t="s">
        <v>763</v>
      </c>
      <c r="C54" s="665">
        <v>3</v>
      </c>
      <c r="D54" s="665">
        <v>7</v>
      </c>
      <c r="E54" s="665">
        <v>1</v>
      </c>
      <c r="F54" s="665">
        <v>0</v>
      </c>
      <c r="G54" s="665">
        <v>10</v>
      </c>
      <c r="H54" s="665">
        <v>3</v>
      </c>
      <c r="I54" s="665">
        <v>0</v>
      </c>
      <c r="J54" s="665">
        <v>0</v>
      </c>
      <c r="K54" s="665">
        <v>2</v>
      </c>
      <c r="L54" s="665">
        <v>1</v>
      </c>
    </row>
    <row r="55" spans="1:12" ht="15" customHeight="1">
      <c r="A55" s="742"/>
      <c r="B55" s="744" t="s">
        <v>651</v>
      </c>
      <c r="C55" s="663">
        <v>125</v>
      </c>
      <c r="D55" s="663">
        <v>56</v>
      </c>
      <c r="E55" s="663">
        <v>22</v>
      </c>
      <c r="F55" s="663">
        <v>2</v>
      </c>
      <c r="G55" s="663">
        <v>235</v>
      </c>
      <c r="H55" s="663">
        <v>125</v>
      </c>
      <c r="I55" s="663">
        <v>16</v>
      </c>
      <c r="J55" s="663">
        <v>35</v>
      </c>
      <c r="K55" s="663">
        <v>216</v>
      </c>
      <c r="L55" s="663">
        <v>120</v>
      </c>
    </row>
    <row r="56" spans="1:12" ht="15" customHeight="1">
      <c r="A56" s="740"/>
      <c r="B56" s="743" t="s">
        <v>2866</v>
      </c>
      <c r="C56" s="665">
        <v>42</v>
      </c>
      <c r="D56" s="665">
        <v>45</v>
      </c>
      <c r="E56" s="665">
        <v>8</v>
      </c>
      <c r="F56" s="665">
        <v>0</v>
      </c>
      <c r="G56" s="665">
        <v>1</v>
      </c>
      <c r="H56" s="665">
        <v>30</v>
      </c>
      <c r="I56" s="665">
        <v>0</v>
      </c>
      <c r="J56" s="665">
        <v>20</v>
      </c>
      <c r="K56" s="665">
        <v>14</v>
      </c>
      <c r="L56" s="665">
        <v>27</v>
      </c>
    </row>
    <row r="57" spans="1:12" s="253" customFormat="1" ht="15" customHeight="1">
      <c r="A57" s="742"/>
      <c r="B57" s="732" t="s">
        <v>463</v>
      </c>
      <c r="C57" s="665">
        <v>4</v>
      </c>
      <c r="D57" s="665">
        <v>19</v>
      </c>
      <c r="E57" s="665">
        <v>2</v>
      </c>
      <c r="F57" s="665">
        <v>0</v>
      </c>
      <c r="G57" s="665">
        <v>63</v>
      </c>
      <c r="H57" s="665">
        <v>36</v>
      </c>
      <c r="I57" s="665">
        <v>15</v>
      </c>
      <c r="J57" s="665">
        <v>17</v>
      </c>
      <c r="K57" s="665">
        <v>121</v>
      </c>
      <c r="L57" s="665">
        <v>138</v>
      </c>
    </row>
    <row r="58" spans="1:12" ht="15" customHeight="1">
      <c r="A58" s="742"/>
      <c r="B58" s="732" t="s">
        <v>464</v>
      </c>
      <c r="C58" s="665">
        <v>0</v>
      </c>
      <c r="D58" s="665">
        <v>9</v>
      </c>
      <c r="E58" s="665">
        <v>2</v>
      </c>
      <c r="F58" s="665">
        <v>0</v>
      </c>
      <c r="G58" s="665">
        <v>16</v>
      </c>
      <c r="H58" s="665">
        <v>77</v>
      </c>
      <c r="I58" s="665">
        <v>1</v>
      </c>
      <c r="J58" s="665">
        <v>16</v>
      </c>
      <c r="K58" s="665">
        <v>5</v>
      </c>
      <c r="L58" s="665">
        <v>35</v>
      </c>
    </row>
    <row r="59" spans="1:12" ht="15" customHeight="1">
      <c r="A59" s="742"/>
      <c r="B59" s="732" t="s">
        <v>465</v>
      </c>
      <c r="C59" s="665">
        <v>8</v>
      </c>
      <c r="D59" s="665">
        <v>31</v>
      </c>
      <c r="E59" s="665">
        <v>3</v>
      </c>
      <c r="F59" s="665">
        <v>1</v>
      </c>
      <c r="G59" s="665">
        <v>67</v>
      </c>
      <c r="H59" s="665">
        <v>23</v>
      </c>
      <c r="I59" s="665">
        <v>15</v>
      </c>
      <c r="J59" s="665">
        <v>41</v>
      </c>
      <c r="K59" s="665">
        <v>177</v>
      </c>
      <c r="L59" s="665">
        <v>144</v>
      </c>
    </row>
    <row r="60" spans="1:12" ht="15" customHeight="1">
      <c r="A60" s="742"/>
      <c r="B60" s="732" t="s">
        <v>466</v>
      </c>
      <c r="C60" s="665">
        <v>0</v>
      </c>
      <c r="D60" s="665">
        <v>16</v>
      </c>
      <c r="E60" s="665">
        <v>2</v>
      </c>
      <c r="F60" s="665">
        <v>0</v>
      </c>
      <c r="G60" s="665">
        <v>29</v>
      </c>
      <c r="H60" s="665">
        <v>26</v>
      </c>
      <c r="I60" s="665">
        <v>4</v>
      </c>
      <c r="J60" s="665">
        <v>25</v>
      </c>
      <c r="K60" s="665">
        <v>84</v>
      </c>
      <c r="L60" s="665">
        <v>35</v>
      </c>
    </row>
    <row r="61" spans="1:12" ht="15" customHeight="1">
      <c r="A61" s="742"/>
      <c r="B61" s="732" t="s">
        <v>467</v>
      </c>
      <c r="C61" s="663">
        <v>0</v>
      </c>
      <c r="D61" s="663">
        <v>2</v>
      </c>
      <c r="E61" s="663">
        <v>1</v>
      </c>
      <c r="F61" s="663">
        <v>0</v>
      </c>
      <c r="G61" s="663">
        <v>2</v>
      </c>
      <c r="H61" s="663">
        <v>14</v>
      </c>
      <c r="I61" s="663">
        <v>3</v>
      </c>
      <c r="J61" s="663">
        <v>16</v>
      </c>
      <c r="K61" s="663">
        <v>28</v>
      </c>
      <c r="L61" s="663">
        <v>3</v>
      </c>
    </row>
    <row r="62" spans="1:12" ht="15" customHeight="1">
      <c r="A62" s="742"/>
      <c r="B62" s="732" t="s">
        <v>468</v>
      </c>
      <c r="C62" s="665">
        <v>1</v>
      </c>
      <c r="D62" s="665">
        <v>1</v>
      </c>
      <c r="E62" s="665">
        <v>1</v>
      </c>
      <c r="F62" s="665">
        <v>0</v>
      </c>
      <c r="G62" s="665">
        <v>2</v>
      </c>
      <c r="H62" s="665">
        <v>13</v>
      </c>
      <c r="I62" s="665">
        <v>0</v>
      </c>
      <c r="J62" s="665">
        <v>9</v>
      </c>
      <c r="K62" s="665">
        <v>15</v>
      </c>
      <c r="L62" s="665">
        <v>10</v>
      </c>
    </row>
    <row r="63" spans="1:12" ht="15" customHeight="1">
      <c r="A63" s="742"/>
      <c r="B63" s="732" t="s">
        <v>469</v>
      </c>
      <c r="C63" s="665">
        <v>0</v>
      </c>
      <c r="D63" s="665">
        <v>4</v>
      </c>
      <c r="E63" s="665">
        <v>1</v>
      </c>
      <c r="F63" s="665">
        <v>0</v>
      </c>
      <c r="G63" s="665">
        <v>2</v>
      </c>
      <c r="H63" s="665">
        <v>4</v>
      </c>
      <c r="I63" s="665">
        <v>0</v>
      </c>
      <c r="J63" s="665">
        <v>2</v>
      </c>
      <c r="K63" s="665">
        <v>44</v>
      </c>
      <c r="L63" s="665">
        <v>29</v>
      </c>
    </row>
    <row r="64" spans="1:12" ht="15" customHeight="1">
      <c r="A64" s="742"/>
      <c r="B64" s="732" t="s">
        <v>470</v>
      </c>
      <c r="C64" s="665">
        <v>0</v>
      </c>
      <c r="D64" s="665">
        <v>12</v>
      </c>
      <c r="E64" s="665">
        <v>2</v>
      </c>
      <c r="F64" s="665">
        <v>0</v>
      </c>
      <c r="G64" s="665">
        <v>30</v>
      </c>
      <c r="H64" s="665">
        <v>11</v>
      </c>
      <c r="I64" s="665">
        <v>6</v>
      </c>
      <c r="J64" s="665">
        <v>7</v>
      </c>
      <c r="K64" s="665">
        <v>99</v>
      </c>
      <c r="L64" s="665">
        <v>54</v>
      </c>
    </row>
    <row r="65" spans="1:12" ht="15" customHeight="1">
      <c r="A65" s="742"/>
      <c r="B65" s="732" t="s">
        <v>88</v>
      </c>
      <c r="C65" s="665">
        <v>0</v>
      </c>
      <c r="D65" s="665">
        <v>0</v>
      </c>
      <c r="E65" s="665">
        <v>0</v>
      </c>
      <c r="F65" s="665">
        <v>0</v>
      </c>
      <c r="G65" s="665">
        <v>0</v>
      </c>
      <c r="H65" s="665">
        <v>0</v>
      </c>
      <c r="I65" s="665">
        <v>0</v>
      </c>
      <c r="J65" s="665">
        <v>0</v>
      </c>
      <c r="K65" s="665">
        <v>0</v>
      </c>
      <c r="L65" s="665">
        <v>0</v>
      </c>
    </row>
    <row r="66" spans="1:12" ht="15" customHeight="1">
      <c r="A66" s="742"/>
      <c r="B66" s="732" t="s">
        <v>773</v>
      </c>
      <c r="C66" s="665">
        <v>2</v>
      </c>
      <c r="D66" s="665">
        <v>2</v>
      </c>
      <c r="E66" s="665">
        <v>2</v>
      </c>
      <c r="F66" s="665">
        <v>0</v>
      </c>
      <c r="G66" s="665">
        <v>4</v>
      </c>
      <c r="H66" s="665">
        <v>2</v>
      </c>
      <c r="I66" s="665">
        <v>2</v>
      </c>
      <c r="J66" s="665">
        <v>0</v>
      </c>
      <c r="K66" s="665">
        <v>16</v>
      </c>
      <c r="L66" s="665">
        <v>0</v>
      </c>
    </row>
    <row r="67" spans="1:12" ht="15" customHeight="1">
      <c r="A67" s="742"/>
      <c r="B67" s="732" t="s">
        <v>86</v>
      </c>
      <c r="C67" s="663">
        <v>0</v>
      </c>
      <c r="D67" s="663">
        <v>0</v>
      </c>
      <c r="E67" s="663">
        <v>0</v>
      </c>
      <c r="F67" s="663">
        <v>0</v>
      </c>
      <c r="G67" s="663">
        <v>4</v>
      </c>
      <c r="H67" s="663">
        <v>0</v>
      </c>
      <c r="I67" s="663">
        <v>0</v>
      </c>
      <c r="J67" s="663">
        <v>0</v>
      </c>
      <c r="K67" s="663">
        <v>0</v>
      </c>
      <c r="L67" s="663">
        <v>1</v>
      </c>
    </row>
    <row r="68" spans="1:12" ht="15" customHeight="1">
      <c r="A68" s="742"/>
      <c r="B68" s="732" t="s">
        <v>646</v>
      </c>
      <c r="C68" s="665">
        <v>10</v>
      </c>
      <c r="D68" s="665">
        <v>15</v>
      </c>
      <c r="E68" s="665">
        <v>0</v>
      </c>
      <c r="F68" s="665">
        <v>1</v>
      </c>
      <c r="G68" s="665">
        <v>0</v>
      </c>
      <c r="H68" s="665">
        <v>1</v>
      </c>
      <c r="I68" s="665">
        <v>0</v>
      </c>
      <c r="J68" s="665">
        <v>0</v>
      </c>
      <c r="K68" s="665">
        <v>3</v>
      </c>
      <c r="L68" s="665">
        <v>0</v>
      </c>
    </row>
    <row r="69" spans="1:12" ht="15" customHeight="1">
      <c r="A69" s="742"/>
      <c r="B69" s="732" t="s">
        <v>761</v>
      </c>
      <c r="C69" s="665">
        <v>7</v>
      </c>
      <c r="D69" s="665">
        <v>16</v>
      </c>
      <c r="E69" s="665">
        <v>0</v>
      </c>
      <c r="F69" s="665">
        <v>0</v>
      </c>
      <c r="G69" s="665">
        <v>33</v>
      </c>
      <c r="H69" s="665">
        <v>0</v>
      </c>
      <c r="I69" s="665">
        <v>0</v>
      </c>
      <c r="J69" s="665">
        <v>0</v>
      </c>
      <c r="K69" s="665">
        <v>2</v>
      </c>
      <c r="L69" s="665">
        <v>0</v>
      </c>
    </row>
    <row r="70" spans="1:12" s="742" customFormat="1" ht="15" customHeight="1">
      <c r="A70" s="740" t="s">
        <v>471</v>
      </c>
      <c r="B70" s="741"/>
      <c r="C70" s="25">
        <f>SUM(C71:C85)</f>
        <v>530</v>
      </c>
      <c r="D70" s="25">
        <f t="shared" ref="D70:L70" si="5">SUM(D71:D85)</f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42"/>
      <c r="B71" s="732" t="s">
        <v>763</v>
      </c>
      <c r="C71" s="665">
        <v>3</v>
      </c>
      <c r="D71" s="665">
        <v>3</v>
      </c>
      <c r="E71" s="665">
        <v>3</v>
      </c>
      <c r="F71" s="665">
        <v>0</v>
      </c>
      <c r="G71" s="665">
        <v>9</v>
      </c>
      <c r="H71" s="665">
        <v>0</v>
      </c>
      <c r="I71" s="665">
        <v>0</v>
      </c>
      <c r="J71" s="665">
        <v>0</v>
      </c>
      <c r="K71" s="665">
        <v>5</v>
      </c>
      <c r="L71" s="665">
        <v>0</v>
      </c>
    </row>
    <row r="72" spans="1:12" ht="15" customHeight="1">
      <c r="A72" s="742"/>
      <c r="B72" s="732" t="s">
        <v>472</v>
      </c>
      <c r="C72" s="665">
        <v>124</v>
      </c>
      <c r="D72" s="665">
        <v>46</v>
      </c>
      <c r="E72" s="665">
        <v>11</v>
      </c>
      <c r="F72" s="665">
        <v>5</v>
      </c>
      <c r="G72" s="665">
        <v>123</v>
      </c>
      <c r="H72" s="665">
        <v>63</v>
      </c>
      <c r="I72" s="665">
        <v>1</v>
      </c>
      <c r="J72" s="665">
        <v>26</v>
      </c>
      <c r="K72" s="665">
        <v>191</v>
      </c>
      <c r="L72" s="665">
        <v>101</v>
      </c>
    </row>
    <row r="73" spans="1:12" ht="15" customHeight="1">
      <c r="A73" s="742"/>
      <c r="B73" s="732" t="s">
        <v>473</v>
      </c>
      <c r="C73" s="663">
        <v>40</v>
      </c>
      <c r="D73" s="663">
        <v>18</v>
      </c>
      <c r="E73" s="663">
        <v>4</v>
      </c>
      <c r="F73" s="663">
        <v>0</v>
      </c>
      <c r="G73" s="663">
        <v>64</v>
      </c>
      <c r="H73" s="663">
        <v>41</v>
      </c>
      <c r="I73" s="663">
        <v>41</v>
      </c>
      <c r="J73" s="663">
        <v>12</v>
      </c>
      <c r="K73" s="663">
        <v>114</v>
      </c>
      <c r="L73" s="663">
        <v>13</v>
      </c>
    </row>
    <row r="74" spans="1:12" ht="15" customHeight="1">
      <c r="A74" s="742"/>
      <c r="B74" s="732" t="s">
        <v>474</v>
      </c>
      <c r="C74" s="665">
        <v>121</v>
      </c>
      <c r="D74" s="665">
        <v>31</v>
      </c>
      <c r="E74" s="665">
        <v>12</v>
      </c>
      <c r="F74" s="665">
        <v>2</v>
      </c>
      <c r="G74" s="665">
        <v>94</v>
      </c>
      <c r="H74" s="665">
        <v>158</v>
      </c>
      <c r="I74" s="665">
        <v>64</v>
      </c>
      <c r="J74" s="665">
        <v>27</v>
      </c>
      <c r="K74" s="665">
        <v>92</v>
      </c>
      <c r="L74" s="665">
        <v>39</v>
      </c>
    </row>
    <row r="75" spans="1:12" ht="15" customHeight="1">
      <c r="A75" s="742"/>
      <c r="B75" s="732" t="s">
        <v>475</v>
      </c>
      <c r="C75" s="665">
        <v>166</v>
      </c>
      <c r="D75" s="665">
        <v>43</v>
      </c>
      <c r="E75" s="665">
        <v>23</v>
      </c>
      <c r="F75" s="665">
        <v>7</v>
      </c>
      <c r="G75" s="665">
        <v>283</v>
      </c>
      <c r="H75" s="665">
        <v>82</v>
      </c>
      <c r="I75" s="665">
        <v>105</v>
      </c>
      <c r="J75" s="665">
        <v>20</v>
      </c>
      <c r="K75" s="665">
        <v>200</v>
      </c>
      <c r="L75" s="665">
        <v>135</v>
      </c>
    </row>
    <row r="76" spans="1:12" ht="15" customHeight="1">
      <c r="A76" s="742"/>
      <c r="B76" s="732" t="s">
        <v>479</v>
      </c>
      <c r="C76" s="665">
        <v>0</v>
      </c>
      <c r="D76" s="665">
        <v>17</v>
      </c>
      <c r="E76" s="665">
        <v>2</v>
      </c>
      <c r="F76" s="665">
        <v>2</v>
      </c>
      <c r="G76" s="665">
        <v>22</v>
      </c>
      <c r="H76" s="665">
        <v>69</v>
      </c>
      <c r="I76" s="665">
        <v>29</v>
      </c>
      <c r="J76" s="665">
        <v>46</v>
      </c>
      <c r="K76" s="665">
        <v>6</v>
      </c>
      <c r="L76" s="665">
        <v>25</v>
      </c>
    </row>
    <row r="77" spans="1:12" ht="15" customHeight="1">
      <c r="A77" s="742"/>
      <c r="B77" s="732" t="s">
        <v>480</v>
      </c>
      <c r="C77" s="665">
        <v>3</v>
      </c>
      <c r="D77" s="665">
        <v>22</v>
      </c>
      <c r="E77" s="665">
        <v>3</v>
      </c>
      <c r="F77" s="665">
        <v>1</v>
      </c>
      <c r="G77" s="665">
        <v>19</v>
      </c>
      <c r="H77" s="665">
        <v>141</v>
      </c>
      <c r="I77" s="665">
        <v>49</v>
      </c>
      <c r="J77" s="665">
        <v>154</v>
      </c>
      <c r="K77" s="665">
        <v>56</v>
      </c>
      <c r="L77" s="665">
        <v>48</v>
      </c>
    </row>
    <row r="78" spans="1:12" ht="15" customHeight="1">
      <c r="A78" s="742"/>
      <c r="B78" s="732" t="s">
        <v>481</v>
      </c>
      <c r="C78" s="665">
        <v>27</v>
      </c>
      <c r="D78" s="665">
        <v>33</v>
      </c>
      <c r="E78" s="665">
        <v>3</v>
      </c>
      <c r="F78" s="665">
        <v>1</v>
      </c>
      <c r="G78" s="665">
        <v>114</v>
      </c>
      <c r="H78" s="665">
        <v>178</v>
      </c>
      <c r="I78" s="665">
        <v>24</v>
      </c>
      <c r="J78" s="665">
        <v>255</v>
      </c>
      <c r="K78" s="665">
        <v>15</v>
      </c>
      <c r="L78" s="665">
        <v>6</v>
      </c>
    </row>
    <row r="79" spans="1:12" ht="15" customHeight="1">
      <c r="A79" s="742"/>
      <c r="B79" s="732" t="s">
        <v>482</v>
      </c>
      <c r="C79" s="663">
        <v>21</v>
      </c>
      <c r="D79" s="663">
        <v>20</v>
      </c>
      <c r="E79" s="663">
        <v>4</v>
      </c>
      <c r="F79" s="663">
        <v>1</v>
      </c>
      <c r="G79" s="663">
        <v>115</v>
      </c>
      <c r="H79" s="663">
        <v>11</v>
      </c>
      <c r="I79" s="663">
        <v>20</v>
      </c>
      <c r="J79" s="663">
        <v>71</v>
      </c>
      <c r="K79" s="663">
        <v>9</v>
      </c>
      <c r="L79" s="663">
        <v>57</v>
      </c>
    </row>
    <row r="80" spans="1:12" ht="15" customHeight="1">
      <c r="A80" s="742"/>
      <c r="B80" s="732" t="s">
        <v>483</v>
      </c>
      <c r="C80" s="665">
        <v>0</v>
      </c>
      <c r="D80" s="665">
        <v>11</v>
      </c>
      <c r="E80" s="665">
        <v>2</v>
      </c>
      <c r="F80" s="665">
        <v>0</v>
      </c>
      <c r="G80" s="665">
        <v>38</v>
      </c>
      <c r="H80" s="665">
        <v>192</v>
      </c>
      <c r="I80" s="665">
        <v>26</v>
      </c>
      <c r="J80" s="665">
        <v>145</v>
      </c>
      <c r="K80" s="665">
        <v>17</v>
      </c>
      <c r="L80" s="665">
        <v>77</v>
      </c>
    </row>
    <row r="81" spans="1:12" ht="15" customHeight="1">
      <c r="A81" s="742"/>
      <c r="B81" s="732" t="s">
        <v>88</v>
      </c>
      <c r="C81" s="665"/>
      <c r="D81" s="665"/>
      <c r="E81" s="665"/>
      <c r="F81" s="665"/>
      <c r="G81" s="665"/>
      <c r="H81" s="665"/>
      <c r="I81" s="665"/>
      <c r="J81" s="665"/>
      <c r="K81" s="665"/>
      <c r="L81" s="665"/>
    </row>
    <row r="82" spans="1:12" ht="15" customHeight="1">
      <c r="A82" s="740"/>
      <c r="B82" s="743" t="s">
        <v>2867</v>
      </c>
      <c r="C82" s="665">
        <v>3</v>
      </c>
      <c r="D82" s="665">
        <v>5</v>
      </c>
      <c r="E82" s="665">
        <v>3</v>
      </c>
      <c r="F82" s="665">
        <v>0</v>
      </c>
      <c r="G82" s="665">
        <v>8</v>
      </c>
      <c r="H82" s="665">
        <v>4</v>
      </c>
      <c r="I82" s="665">
        <v>17</v>
      </c>
      <c r="J82" s="665">
        <v>0</v>
      </c>
      <c r="K82" s="665">
        <v>27</v>
      </c>
      <c r="L82" s="665">
        <v>0</v>
      </c>
    </row>
    <row r="83" spans="1:12" ht="15" customHeight="1">
      <c r="A83" s="742"/>
      <c r="B83" s="732" t="s">
        <v>86</v>
      </c>
      <c r="C83" s="665"/>
      <c r="D83" s="665"/>
      <c r="E83" s="665"/>
      <c r="F83" s="665"/>
      <c r="G83" s="665"/>
      <c r="H83" s="665"/>
      <c r="I83" s="665"/>
      <c r="J83" s="665"/>
      <c r="K83" s="665"/>
      <c r="L83" s="665"/>
    </row>
    <row r="84" spans="1:12" ht="15" customHeight="1">
      <c r="A84" s="742"/>
      <c r="B84" s="732" t="s">
        <v>646</v>
      </c>
      <c r="C84" s="665"/>
      <c r="D84" s="665"/>
      <c r="E84" s="665"/>
      <c r="F84" s="665"/>
      <c r="G84" s="665"/>
      <c r="H84" s="665"/>
      <c r="I84" s="665"/>
      <c r="J84" s="665"/>
      <c r="K84" s="665"/>
      <c r="L84" s="665"/>
    </row>
    <row r="85" spans="1:12" ht="15" customHeight="1">
      <c r="A85" s="742"/>
      <c r="B85" s="732" t="s">
        <v>761</v>
      </c>
      <c r="C85" s="663">
        <v>22</v>
      </c>
      <c r="D85" s="663">
        <v>31</v>
      </c>
      <c r="E85" s="663">
        <v>0</v>
      </c>
      <c r="F85" s="663">
        <v>1</v>
      </c>
      <c r="G85" s="663">
        <v>97</v>
      </c>
      <c r="H85" s="663">
        <v>3</v>
      </c>
      <c r="I85" s="663">
        <v>0</v>
      </c>
      <c r="J85" s="663">
        <v>4</v>
      </c>
      <c r="K85" s="663">
        <v>2</v>
      </c>
      <c r="L85" s="663">
        <v>3</v>
      </c>
    </row>
    <row r="86" spans="1:12" s="742" customFormat="1" ht="15" customHeight="1">
      <c r="A86" s="742" t="s">
        <v>484</v>
      </c>
      <c r="C86" s="25">
        <f>SUM(C87:C97)</f>
        <v>32</v>
      </c>
      <c r="D86" s="25">
        <f t="shared" ref="D86:L86" si="6">SUM(D87:D97)</f>
        <v>97</v>
      </c>
      <c r="E86" s="25">
        <f t="shared" si="6"/>
        <v>15</v>
      </c>
      <c r="F86" s="25">
        <f t="shared" si="6"/>
        <v>2</v>
      </c>
      <c r="G86" s="25">
        <f t="shared" si="6"/>
        <v>65</v>
      </c>
      <c r="H86" s="25">
        <f t="shared" si="6"/>
        <v>329</v>
      </c>
      <c r="I86" s="25">
        <f t="shared" si="6"/>
        <v>16</v>
      </c>
      <c r="J86" s="25">
        <f t="shared" si="6"/>
        <v>222</v>
      </c>
      <c r="K86" s="25">
        <f t="shared" si="6"/>
        <v>173</v>
      </c>
      <c r="L86" s="25">
        <f t="shared" si="6"/>
        <v>121</v>
      </c>
    </row>
    <row r="87" spans="1:12" ht="15" customHeight="1">
      <c r="A87" s="742"/>
      <c r="B87" s="732" t="s">
        <v>763</v>
      </c>
      <c r="C87" s="665">
        <v>1</v>
      </c>
      <c r="D87" s="665">
        <v>3</v>
      </c>
      <c r="E87" s="665">
        <v>1</v>
      </c>
      <c r="F87" s="665">
        <v>0</v>
      </c>
      <c r="G87" s="665">
        <v>5</v>
      </c>
      <c r="H87" s="665">
        <v>0</v>
      </c>
      <c r="I87" s="665">
        <v>0</v>
      </c>
      <c r="J87" s="665">
        <v>0</v>
      </c>
      <c r="K87" s="665">
        <v>1</v>
      </c>
      <c r="L87" s="665">
        <v>0</v>
      </c>
    </row>
    <row r="88" spans="1:12" ht="15" customHeight="1">
      <c r="A88" s="742"/>
      <c r="B88" s="732" t="s">
        <v>767</v>
      </c>
      <c r="C88" s="665">
        <v>30</v>
      </c>
      <c r="D88" s="665">
        <v>39</v>
      </c>
      <c r="E88" s="665">
        <v>7</v>
      </c>
      <c r="F88" s="665">
        <v>2</v>
      </c>
      <c r="G88" s="665">
        <v>1</v>
      </c>
      <c r="H88" s="665">
        <v>63</v>
      </c>
      <c r="I88" s="665">
        <v>1</v>
      </c>
      <c r="J88" s="665">
        <v>21</v>
      </c>
      <c r="K88" s="665">
        <v>65</v>
      </c>
      <c r="L88" s="665">
        <v>43</v>
      </c>
    </row>
    <row r="89" spans="1:12" ht="15" customHeight="1">
      <c r="A89" s="742"/>
      <c r="B89" s="732" t="s">
        <v>486</v>
      </c>
      <c r="C89" s="665">
        <v>0</v>
      </c>
      <c r="D89" s="665">
        <v>5</v>
      </c>
      <c r="E89" s="665">
        <v>1</v>
      </c>
      <c r="F89" s="665">
        <v>0</v>
      </c>
      <c r="G89" s="665">
        <v>9</v>
      </c>
      <c r="H89" s="665">
        <v>29</v>
      </c>
      <c r="I89" s="665">
        <v>1</v>
      </c>
      <c r="J89" s="665">
        <v>18</v>
      </c>
      <c r="K89" s="665">
        <v>0</v>
      </c>
      <c r="L89" s="665">
        <v>0</v>
      </c>
    </row>
    <row r="90" spans="1:12" ht="15" customHeight="1">
      <c r="A90" s="742"/>
      <c r="B90" s="732" t="s">
        <v>487</v>
      </c>
      <c r="C90" s="665">
        <v>0</v>
      </c>
      <c r="D90" s="665">
        <v>9</v>
      </c>
      <c r="E90" s="665">
        <v>1</v>
      </c>
      <c r="F90" s="665">
        <v>0</v>
      </c>
      <c r="G90" s="665">
        <v>19</v>
      </c>
      <c r="H90" s="665">
        <v>30</v>
      </c>
      <c r="I90" s="665">
        <v>1</v>
      </c>
      <c r="J90" s="665">
        <v>18</v>
      </c>
      <c r="K90" s="665">
        <v>16</v>
      </c>
      <c r="L90" s="665">
        <v>15</v>
      </c>
    </row>
    <row r="91" spans="1:12" ht="15" customHeight="1">
      <c r="A91" s="742"/>
      <c r="B91" s="732" t="s">
        <v>488</v>
      </c>
      <c r="C91" s="663">
        <v>0</v>
      </c>
      <c r="D91" s="663">
        <v>9</v>
      </c>
      <c r="E91" s="663">
        <v>1</v>
      </c>
      <c r="F91" s="663">
        <v>0</v>
      </c>
      <c r="G91" s="663">
        <v>2</v>
      </c>
      <c r="H91" s="663">
        <v>56</v>
      </c>
      <c r="I91" s="663">
        <v>1</v>
      </c>
      <c r="J91" s="663">
        <v>40</v>
      </c>
      <c r="K91" s="663">
        <v>17</v>
      </c>
      <c r="L91" s="663">
        <v>11</v>
      </c>
    </row>
    <row r="92" spans="1:12" ht="15" customHeight="1">
      <c r="A92" s="742"/>
      <c r="B92" s="732" t="s">
        <v>489</v>
      </c>
      <c r="C92" s="665">
        <v>0</v>
      </c>
      <c r="D92" s="665">
        <v>11</v>
      </c>
      <c r="E92" s="665">
        <v>2</v>
      </c>
      <c r="F92" s="665">
        <v>0</v>
      </c>
      <c r="G92" s="665">
        <v>4</v>
      </c>
      <c r="H92" s="665">
        <v>51</v>
      </c>
      <c r="I92" s="665">
        <v>7</v>
      </c>
      <c r="J92" s="665">
        <v>63</v>
      </c>
      <c r="K92" s="665">
        <v>60</v>
      </c>
      <c r="L92" s="665">
        <v>38</v>
      </c>
    </row>
    <row r="93" spans="1:12" ht="15" customHeight="1">
      <c r="A93" s="742"/>
      <c r="B93" s="732" t="s">
        <v>490</v>
      </c>
      <c r="C93" s="665">
        <v>1</v>
      </c>
      <c r="D93" s="665">
        <v>11</v>
      </c>
      <c r="E93" s="665">
        <v>1</v>
      </c>
      <c r="F93" s="665">
        <v>0</v>
      </c>
      <c r="G93" s="665">
        <v>15</v>
      </c>
      <c r="H93" s="665">
        <v>64</v>
      </c>
      <c r="I93" s="665">
        <v>2</v>
      </c>
      <c r="J93" s="665">
        <v>36</v>
      </c>
      <c r="K93" s="665">
        <v>9</v>
      </c>
      <c r="L93" s="665">
        <v>8</v>
      </c>
    </row>
    <row r="94" spans="1:12" ht="15" customHeight="1">
      <c r="A94" s="742"/>
      <c r="B94" s="732" t="s">
        <v>491</v>
      </c>
      <c r="C94" s="665">
        <v>0</v>
      </c>
      <c r="D94" s="665">
        <v>7</v>
      </c>
      <c r="E94" s="665">
        <v>1</v>
      </c>
      <c r="F94" s="665">
        <v>0</v>
      </c>
      <c r="G94" s="665">
        <v>1</v>
      </c>
      <c r="H94" s="665">
        <v>35</v>
      </c>
      <c r="I94" s="665">
        <v>1</v>
      </c>
      <c r="J94" s="665">
        <v>26</v>
      </c>
      <c r="K94" s="665">
        <v>1</v>
      </c>
      <c r="L94" s="665">
        <v>4</v>
      </c>
    </row>
    <row r="95" spans="1:12" ht="15" customHeight="1">
      <c r="A95" s="740"/>
      <c r="B95" s="743" t="s">
        <v>768</v>
      </c>
      <c r="C95" s="665">
        <v>0</v>
      </c>
      <c r="D95" s="665">
        <v>3</v>
      </c>
      <c r="E95" s="665">
        <v>0</v>
      </c>
      <c r="F95" s="665">
        <v>0</v>
      </c>
      <c r="G95" s="665">
        <v>6</v>
      </c>
      <c r="H95" s="665">
        <v>1</v>
      </c>
      <c r="I95" s="665">
        <v>2</v>
      </c>
      <c r="J95" s="665">
        <v>0</v>
      </c>
      <c r="K95" s="665">
        <v>4</v>
      </c>
      <c r="L95" s="665">
        <v>0</v>
      </c>
    </row>
    <row r="96" spans="1:12" ht="15" customHeight="1">
      <c r="A96" s="742"/>
      <c r="B96" s="732" t="s">
        <v>86</v>
      </c>
      <c r="C96" s="665">
        <v>0</v>
      </c>
      <c r="D96" s="665">
        <v>0</v>
      </c>
      <c r="E96" s="665">
        <v>0</v>
      </c>
      <c r="F96" s="665">
        <v>0</v>
      </c>
      <c r="G96" s="665">
        <v>2</v>
      </c>
      <c r="H96" s="665">
        <v>0</v>
      </c>
      <c r="I96" s="665">
        <v>0</v>
      </c>
      <c r="J96" s="665">
        <v>0</v>
      </c>
      <c r="K96" s="665">
        <v>0</v>
      </c>
      <c r="L96" s="665">
        <v>2</v>
      </c>
    </row>
    <row r="97" spans="1:12" ht="15" customHeight="1">
      <c r="A97" s="742"/>
      <c r="B97" s="732" t="s">
        <v>761</v>
      </c>
      <c r="C97" s="663">
        <v>0</v>
      </c>
      <c r="D97" s="663">
        <v>0</v>
      </c>
      <c r="E97" s="663">
        <v>0</v>
      </c>
      <c r="F97" s="663">
        <v>0</v>
      </c>
      <c r="G97" s="663">
        <v>1</v>
      </c>
      <c r="H97" s="663">
        <v>0</v>
      </c>
      <c r="I97" s="663">
        <v>0</v>
      </c>
      <c r="J97" s="663">
        <v>0</v>
      </c>
      <c r="K97" s="663">
        <v>0</v>
      </c>
      <c r="L97" s="663">
        <v>0</v>
      </c>
    </row>
    <row r="98" spans="1:12" s="742" customFormat="1" ht="15" customHeight="1">
      <c r="A98" s="742" t="s">
        <v>492</v>
      </c>
      <c r="B98" s="6"/>
      <c r="C98" s="25">
        <f>SUM(C99:C106)</f>
        <v>15</v>
      </c>
      <c r="D98" s="25">
        <f t="shared" ref="D98:L98" si="7">SUM(D99:D106)</f>
        <v>44</v>
      </c>
      <c r="E98" s="25">
        <f t="shared" si="7"/>
        <v>8</v>
      </c>
      <c r="F98" s="25">
        <f t="shared" si="7"/>
        <v>0</v>
      </c>
      <c r="G98" s="25">
        <f t="shared" si="7"/>
        <v>58</v>
      </c>
      <c r="H98" s="25">
        <f t="shared" si="7"/>
        <v>155</v>
      </c>
      <c r="I98" s="25">
        <f t="shared" si="7"/>
        <v>5</v>
      </c>
      <c r="J98" s="25">
        <f t="shared" si="7"/>
        <v>163</v>
      </c>
      <c r="K98" s="25">
        <f t="shared" si="7"/>
        <v>86</v>
      </c>
      <c r="L98" s="25">
        <f t="shared" si="7"/>
        <v>67</v>
      </c>
    </row>
    <row r="99" spans="1:12" ht="15" customHeight="1">
      <c r="A99" s="742"/>
      <c r="B99" s="744" t="s">
        <v>763</v>
      </c>
      <c r="C99" s="665">
        <v>3</v>
      </c>
      <c r="D99" s="665">
        <v>0</v>
      </c>
      <c r="E99" s="665">
        <v>1</v>
      </c>
      <c r="F99" s="665">
        <v>0</v>
      </c>
      <c r="G99" s="665">
        <v>4</v>
      </c>
      <c r="H99" s="665">
        <v>0</v>
      </c>
      <c r="I99" s="665">
        <v>0</v>
      </c>
      <c r="J99" s="665">
        <v>0</v>
      </c>
      <c r="K99" s="665">
        <v>0</v>
      </c>
      <c r="L99" s="665">
        <v>0</v>
      </c>
    </row>
    <row r="100" spans="1:12" ht="15" customHeight="1">
      <c r="A100" s="742"/>
      <c r="B100" s="744" t="s">
        <v>778</v>
      </c>
      <c r="C100" s="665">
        <v>12</v>
      </c>
      <c r="D100" s="665">
        <v>16</v>
      </c>
      <c r="E100" s="665">
        <v>4</v>
      </c>
      <c r="F100" s="665">
        <v>0</v>
      </c>
      <c r="G100" s="665">
        <v>36</v>
      </c>
      <c r="H100" s="665">
        <v>75</v>
      </c>
      <c r="I100" s="665">
        <v>0</v>
      </c>
      <c r="J100" s="665">
        <v>59</v>
      </c>
      <c r="K100" s="665">
        <v>32</v>
      </c>
      <c r="L100" s="665">
        <v>23</v>
      </c>
    </row>
    <row r="101" spans="1:12" ht="15" customHeight="1">
      <c r="A101" s="742"/>
      <c r="B101" s="744" t="s">
        <v>494</v>
      </c>
      <c r="C101" s="665">
        <v>0</v>
      </c>
      <c r="D101" s="665">
        <v>13</v>
      </c>
      <c r="E101" s="665">
        <v>1</v>
      </c>
      <c r="F101" s="665">
        <v>0</v>
      </c>
      <c r="G101" s="665">
        <v>5</v>
      </c>
      <c r="H101" s="665">
        <v>42</v>
      </c>
      <c r="I101" s="665">
        <v>1</v>
      </c>
      <c r="J101" s="665">
        <v>72</v>
      </c>
      <c r="K101" s="665">
        <v>37</v>
      </c>
      <c r="L101" s="665">
        <v>30</v>
      </c>
    </row>
    <row r="102" spans="1:12" ht="15" customHeight="1">
      <c r="A102" s="742"/>
      <c r="B102" s="732" t="s">
        <v>779</v>
      </c>
      <c r="C102" s="665">
        <v>0</v>
      </c>
      <c r="D102" s="665">
        <v>10</v>
      </c>
      <c r="E102" s="665">
        <v>1</v>
      </c>
      <c r="F102" s="665">
        <v>0</v>
      </c>
      <c r="G102" s="665">
        <v>6</v>
      </c>
      <c r="H102" s="665">
        <v>30</v>
      </c>
      <c r="I102" s="665">
        <v>4</v>
      </c>
      <c r="J102" s="665">
        <v>24</v>
      </c>
      <c r="K102" s="665">
        <v>17</v>
      </c>
      <c r="L102" s="665">
        <v>6</v>
      </c>
    </row>
    <row r="103" spans="1:12" ht="15" customHeight="1">
      <c r="A103" s="740"/>
      <c r="B103" s="743" t="s">
        <v>496</v>
      </c>
      <c r="C103" s="663">
        <v>0</v>
      </c>
      <c r="D103" s="663">
        <v>5</v>
      </c>
      <c r="E103" s="663">
        <v>1</v>
      </c>
      <c r="F103" s="663">
        <v>0</v>
      </c>
      <c r="G103" s="663">
        <v>5</v>
      </c>
      <c r="H103" s="663">
        <v>8</v>
      </c>
      <c r="I103" s="663">
        <v>0</v>
      </c>
      <c r="J103" s="663">
        <v>8</v>
      </c>
      <c r="K103" s="663">
        <v>0</v>
      </c>
      <c r="L103" s="663">
        <v>8</v>
      </c>
    </row>
    <row r="104" spans="1:12" ht="15" customHeight="1">
      <c r="A104" s="740"/>
      <c r="B104" s="743" t="s">
        <v>780</v>
      </c>
      <c r="C104" s="665">
        <v>0</v>
      </c>
      <c r="D104" s="665">
        <v>0</v>
      </c>
      <c r="E104" s="665">
        <v>0</v>
      </c>
      <c r="F104" s="665">
        <v>0</v>
      </c>
      <c r="G104" s="665">
        <v>1</v>
      </c>
      <c r="H104" s="665">
        <v>0</v>
      </c>
      <c r="I104" s="665">
        <v>0</v>
      </c>
      <c r="J104" s="665">
        <v>0</v>
      </c>
      <c r="K104" s="665">
        <v>0</v>
      </c>
      <c r="L104" s="665">
        <v>0</v>
      </c>
    </row>
    <row r="105" spans="1:12" ht="15" customHeight="1">
      <c r="A105" s="742"/>
      <c r="B105" s="732" t="s">
        <v>86</v>
      </c>
      <c r="C105" s="665">
        <v>0</v>
      </c>
      <c r="D105" s="665">
        <v>0</v>
      </c>
      <c r="E105" s="665">
        <v>0</v>
      </c>
      <c r="F105" s="665">
        <v>0</v>
      </c>
      <c r="G105" s="665">
        <v>0</v>
      </c>
      <c r="H105" s="665">
        <v>0</v>
      </c>
      <c r="I105" s="665">
        <v>0</v>
      </c>
      <c r="J105" s="665">
        <v>0</v>
      </c>
      <c r="K105" s="665">
        <v>0</v>
      </c>
      <c r="L105" s="665">
        <v>0</v>
      </c>
    </row>
    <row r="106" spans="1:12" ht="15" customHeight="1">
      <c r="A106" s="742"/>
      <c r="B106" s="732" t="s">
        <v>761</v>
      </c>
      <c r="C106" s="665">
        <v>0</v>
      </c>
      <c r="D106" s="665">
        <v>0</v>
      </c>
      <c r="E106" s="665">
        <v>0</v>
      </c>
      <c r="F106" s="665">
        <v>0</v>
      </c>
      <c r="G106" s="665">
        <v>1</v>
      </c>
      <c r="H106" s="665">
        <v>0</v>
      </c>
      <c r="I106" s="665">
        <v>0</v>
      </c>
      <c r="J106" s="665">
        <v>0</v>
      </c>
      <c r="K106" s="665">
        <v>0</v>
      </c>
      <c r="L106" s="665">
        <v>0</v>
      </c>
    </row>
    <row r="107" spans="1:12" s="742" customFormat="1" ht="15" customHeight="1">
      <c r="A107" s="742" t="s">
        <v>497</v>
      </c>
      <c r="C107" s="25">
        <f>SUM(C108:C120)</f>
        <v>42</v>
      </c>
      <c r="D107" s="25">
        <f t="shared" ref="D107:L107" si="8">SUM(D108:D120)</f>
        <v>116</v>
      </c>
      <c r="E107" s="25">
        <f t="shared" si="8"/>
        <v>16</v>
      </c>
      <c r="F107" s="25">
        <f t="shared" si="8"/>
        <v>2</v>
      </c>
      <c r="G107" s="25">
        <f t="shared" si="8"/>
        <v>179</v>
      </c>
      <c r="H107" s="25">
        <f t="shared" si="8"/>
        <v>295</v>
      </c>
      <c r="I107" s="25">
        <f t="shared" si="8"/>
        <v>19</v>
      </c>
      <c r="J107" s="25">
        <f t="shared" si="8"/>
        <v>190</v>
      </c>
      <c r="K107" s="25">
        <f t="shared" si="8"/>
        <v>339</v>
      </c>
      <c r="L107" s="25">
        <f t="shared" si="8"/>
        <v>233</v>
      </c>
    </row>
    <row r="108" spans="1:12" ht="15" customHeight="1">
      <c r="A108" s="742"/>
      <c r="B108" s="732" t="s">
        <v>763</v>
      </c>
      <c r="C108" s="665">
        <v>4</v>
      </c>
      <c r="D108" s="665">
        <v>0</v>
      </c>
      <c r="E108" s="665">
        <v>1</v>
      </c>
      <c r="F108" s="665">
        <v>0</v>
      </c>
      <c r="G108" s="665">
        <v>5</v>
      </c>
      <c r="H108" s="665">
        <v>0</v>
      </c>
      <c r="I108" s="665">
        <v>0</v>
      </c>
      <c r="J108" s="665">
        <v>0</v>
      </c>
      <c r="K108" s="665">
        <v>0</v>
      </c>
      <c r="L108" s="665">
        <v>0</v>
      </c>
    </row>
    <row r="109" spans="1:12" ht="15" customHeight="1">
      <c r="A109" s="742"/>
      <c r="B109" s="732" t="s">
        <v>765</v>
      </c>
      <c r="C109" s="663">
        <v>35</v>
      </c>
      <c r="D109" s="663">
        <v>39</v>
      </c>
      <c r="E109" s="663">
        <v>9</v>
      </c>
      <c r="F109" s="663">
        <v>2</v>
      </c>
      <c r="G109" s="663">
        <v>68</v>
      </c>
      <c r="H109" s="663">
        <v>87</v>
      </c>
      <c r="I109" s="663">
        <v>1</v>
      </c>
      <c r="J109" s="663">
        <v>35</v>
      </c>
      <c r="K109" s="663">
        <v>61</v>
      </c>
      <c r="L109" s="663">
        <v>51</v>
      </c>
    </row>
    <row r="110" spans="1:12" ht="15" customHeight="1">
      <c r="A110" s="742"/>
      <c r="B110" s="732" t="s">
        <v>499</v>
      </c>
      <c r="C110" s="665">
        <v>0</v>
      </c>
      <c r="D110" s="665">
        <v>8</v>
      </c>
      <c r="E110" s="665">
        <v>0</v>
      </c>
      <c r="F110" s="665">
        <v>0</v>
      </c>
      <c r="G110" s="665">
        <v>11</v>
      </c>
      <c r="H110" s="665">
        <v>13</v>
      </c>
      <c r="I110" s="665">
        <v>1</v>
      </c>
      <c r="J110" s="665">
        <v>18</v>
      </c>
      <c r="K110" s="665">
        <v>19</v>
      </c>
      <c r="L110" s="665">
        <v>14</v>
      </c>
    </row>
    <row r="111" spans="1:12" ht="15" customHeight="1">
      <c r="A111" s="742"/>
      <c r="B111" s="732" t="s">
        <v>500</v>
      </c>
      <c r="C111" s="665">
        <v>0</v>
      </c>
      <c r="D111" s="665">
        <v>12</v>
      </c>
      <c r="E111" s="665">
        <v>1</v>
      </c>
      <c r="F111" s="665">
        <v>0</v>
      </c>
      <c r="G111" s="665">
        <v>15</v>
      </c>
      <c r="H111" s="665">
        <v>38</v>
      </c>
      <c r="I111" s="665">
        <v>3</v>
      </c>
      <c r="J111" s="665">
        <v>27</v>
      </c>
      <c r="K111" s="665">
        <v>39</v>
      </c>
      <c r="L111" s="665">
        <v>18</v>
      </c>
    </row>
    <row r="112" spans="1:12" ht="15" customHeight="1">
      <c r="A112" s="742"/>
      <c r="B112" s="732" t="s">
        <v>501</v>
      </c>
      <c r="C112" s="665">
        <v>1</v>
      </c>
      <c r="D112" s="665">
        <v>11</v>
      </c>
      <c r="E112" s="665">
        <v>1</v>
      </c>
      <c r="F112" s="665">
        <v>0</v>
      </c>
      <c r="G112" s="665">
        <v>28</v>
      </c>
      <c r="H112" s="665">
        <v>29</v>
      </c>
      <c r="I112" s="665">
        <v>6</v>
      </c>
      <c r="J112" s="665">
        <v>19</v>
      </c>
      <c r="K112" s="665">
        <v>58</v>
      </c>
      <c r="L112" s="665">
        <v>36</v>
      </c>
    </row>
    <row r="113" spans="1:12" ht="15" customHeight="1">
      <c r="A113" s="742"/>
      <c r="B113" s="732" t="s">
        <v>502</v>
      </c>
      <c r="C113" s="665">
        <v>0</v>
      </c>
      <c r="D113" s="665">
        <v>10</v>
      </c>
      <c r="E113" s="665">
        <v>1</v>
      </c>
      <c r="F113" s="665">
        <v>0</v>
      </c>
      <c r="G113" s="665">
        <v>6</v>
      </c>
      <c r="H113" s="665">
        <v>52</v>
      </c>
      <c r="I113" s="665">
        <v>4</v>
      </c>
      <c r="J113" s="665">
        <v>16</v>
      </c>
      <c r="K113" s="665">
        <v>12</v>
      </c>
      <c r="L113" s="665">
        <v>22</v>
      </c>
    </row>
    <row r="114" spans="1:12" ht="15" customHeight="1">
      <c r="A114" s="742"/>
      <c r="B114" s="732" t="s">
        <v>503</v>
      </c>
      <c r="C114" s="665">
        <v>1</v>
      </c>
      <c r="D114" s="665">
        <v>10</v>
      </c>
      <c r="E114" s="665">
        <v>1</v>
      </c>
      <c r="F114" s="665">
        <v>0</v>
      </c>
      <c r="G114" s="665">
        <v>13</v>
      </c>
      <c r="H114" s="665">
        <v>12</v>
      </c>
      <c r="I114" s="665">
        <v>2</v>
      </c>
      <c r="J114" s="665">
        <v>14</v>
      </c>
      <c r="K114" s="665">
        <v>62</v>
      </c>
      <c r="L114" s="665">
        <v>35</v>
      </c>
    </row>
    <row r="115" spans="1:12" ht="15" customHeight="1">
      <c r="A115" s="740"/>
      <c r="B115" s="743" t="s">
        <v>504</v>
      </c>
      <c r="C115" s="663">
        <v>1</v>
      </c>
      <c r="D115" s="663">
        <v>12</v>
      </c>
      <c r="E115" s="663">
        <v>1</v>
      </c>
      <c r="F115" s="663">
        <v>0</v>
      </c>
      <c r="G115" s="663">
        <v>9</v>
      </c>
      <c r="H115" s="663">
        <v>59</v>
      </c>
      <c r="I115" s="663">
        <v>2</v>
      </c>
      <c r="J115" s="663">
        <v>45</v>
      </c>
      <c r="K115" s="663">
        <v>39</v>
      </c>
      <c r="L115" s="663">
        <v>39</v>
      </c>
    </row>
    <row r="116" spans="1:12" ht="15" customHeight="1">
      <c r="A116" s="740"/>
      <c r="B116" s="743" t="s">
        <v>505</v>
      </c>
      <c r="C116" s="665">
        <v>0</v>
      </c>
      <c r="D116" s="665">
        <v>8</v>
      </c>
      <c r="E116" s="665">
        <v>1</v>
      </c>
      <c r="F116" s="665">
        <v>0</v>
      </c>
      <c r="G116" s="665">
        <v>12</v>
      </c>
      <c r="H116" s="665">
        <v>3</v>
      </c>
      <c r="I116" s="665">
        <v>0</v>
      </c>
      <c r="J116" s="665">
        <v>16</v>
      </c>
      <c r="K116" s="665">
        <v>42</v>
      </c>
      <c r="L116" s="665">
        <v>18</v>
      </c>
    </row>
    <row r="117" spans="1:12" ht="15" customHeight="1">
      <c r="A117" s="742"/>
      <c r="B117" s="732" t="s">
        <v>88</v>
      </c>
      <c r="C117" s="665">
        <v>0</v>
      </c>
      <c r="D117" s="665">
        <v>0</v>
      </c>
      <c r="E117" s="665">
        <v>0</v>
      </c>
      <c r="F117" s="665">
        <v>0</v>
      </c>
      <c r="G117" s="665">
        <v>0</v>
      </c>
      <c r="H117" s="665">
        <v>0</v>
      </c>
      <c r="I117" s="665">
        <v>0</v>
      </c>
      <c r="J117" s="665">
        <v>0</v>
      </c>
      <c r="K117" s="665">
        <v>0</v>
      </c>
      <c r="L117" s="665">
        <v>0</v>
      </c>
    </row>
    <row r="118" spans="1:12" ht="15" customHeight="1">
      <c r="A118" s="742"/>
      <c r="B118" s="732" t="s">
        <v>766</v>
      </c>
      <c r="C118" s="665">
        <v>0</v>
      </c>
      <c r="D118" s="665">
        <v>2</v>
      </c>
      <c r="E118" s="665">
        <v>0</v>
      </c>
      <c r="F118" s="665">
        <v>0</v>
      </c>
      <c r="G118" s="665">
        <v>3</v>
      </c>
      <c r="H118" s="665">
        <v>2</v>
      </c>
      <c r="I118" s="665">
        <v>0</v>
      </c>
      <c r="J118" s="665">
        <v>0</v>
      </c>
      <c r="K118" s="665">
        <v>7</v>
      </c>
      <c r="L118" s="665">
        <v>0</v>
      </c>
    </row>
    <row r="119" spans="1:12" ht="15" customHeight="1">
      <c r="A119" s="742"/>
      <c r="B119" s="732" t="s">
        <v>86</v>
      </c>
      <c r="C119" s="665">
        <v>0</v>
      </c>
      <c r="D119" s="665">
        <v>0</v>
      </c>
      <c r="E119" s="665">
        <v>0</v>
      </c>
      <c r="F119" s="665">
        <v>0</v>
      </c>
      <c r="G119" s="665">
        <v>5</v>
      </c>
      <c r="H119" s="665">
        <v>0</v>
      </c>
      <c r="I119" s="665">
        <v>0</v>
      </c>
      <c r="J119" s="665">
        <v>0</v>
      </c>
      <c r="K119" s="665">
        <v>0</v>
      </c>
      <c r="L119" s="665">
        <v>0</v>
      </c>
    </row>
    <row r="120" spans="1:12" ht="15" customHeight="1">
      <c r="A120" s="742"/>
      <c r="B120" s="732" t="s">
        <v>761</v>
      </c>
      <c r="C120" s="665">
        <v>0</v>
      </c>
      <c r="D120" s="665">
        <v>4</v>
      </c>
      <c r="E120" s="665">
        <v>0</v>
      </c>
      <c r="F120" s="665">
        <v>0</v>
      </c>
      <c r="G120" s="665">
        <v>4</v>
      </c>
      <c r="H120" s="665">
        <v>0</v>
      </c>
      <c r="I120" s="665">
        <v>0</v>
      </c>
      <c r="J120" s="665">
        <v>0</v>
      </c>
      <c r="K120" s="665">
        <v>0</v>
      </c>
      <c r="L120" s="665">
        <v>0</v>
      </c>
    </row>
    <row r="121" spans="1:12" s="742" customFormat="1" ht="15" customHeight="1">
      <c r="A121" s="747" t="s">
        <v>506</v>
      </c>
      <c r="C121" s="49">
        <f>SUM(C122:C133)</f>
        <v>40</v>
      </c>
      <c r="D121" s="49">
        <f t="shared" ref="D121:L121" si="9">SUM(D122:D133)</f>
        <v>110</v>
      </c>
      <c r="E121" s="49">
        <f t="shared" si="9"/>
        <v>23</v>
      </c>
      <c r="F121" s="49">
        <f t="shared" si="9"/>
        <v>0</v>
      </c>
      <c r="G121" s="49">
        <f t="shared" si="9"/>
        <v>207</v>
      </c>
      <c r="H121" s="49">
        <f t="shared" si="9"/>
        <v>308</v>
      </c>
      <c r="I121" s="49">
        <f t="shared" si="9"/>
        <v>61</v>
      </c>
      <c r="J121" s="49">
        <f t="shared" si="9"/>
        <v>302</v>
      </c>
      <c r="K121" s="49">
        <f t="shared" si="9"/>
        <v>458</v>
      </c>
      <c r="L121" s="49">
        <f t="shared" si="9"/>
        <v>308</v>
      </c>
    </row>
    <row r="122" spans="1:12" ht="15" customHeight="1">
      <c r="A122" s="742"/>
      <c r="B122" s="732" t="s">
        <v>763</v>
      </c>
      <c r="C122" s="665">
        <v>4</v>
      </c>
      <c r="D122" s="665">
        <v>1</v>
      </c>
      <c r="E122" s="665">
        <v>2</v>
      </c>
      <c r="F122" s="665">
        <v>0</v>
      </c>
      <c r="G122" s="665">
        <v>8</v>
      </c>
      <c r="H122" s="665">
        <v>2</v>
      </c>
      <c r="I122" s="665">
        <v>1</v>
      </c>
      <c r="J122" s="665">
        <v>0</v>
      </c>
      <c r="K122" s="665">
        <v>0</v>
      </c>
      <c r="L122" s="665">
        <v>0</v>
      </c>
    </row>
    <row r="123" spans="1:12" ht="15" customHeight="1">
      <c r="A123" s="742"/>
      <c r="B123" s="732" t="s">
        <v>769</v>
      </c>
      <c r="C123" s="665">
        <v>35</v>
      </c>
      <c r="D123" s="665">
        <v>33</v>
      </c>
      <c r="E123" s="665">
        <v>9</v>
      </c>
      <c r="F123" s="665">
        <v>0</v>
      </c>
      <c r="G123" s="665">
        <v>102</v>
      </c>
      <c r="H123" s="665">
        <v>73</v>
      </c>
      <c r="I123" s="665">
        <v>5</v>
      </c>
      <c r="J123" s="665">
        <v>33</v>
      </c>
      <c r="K123" s="665">
        <v>130</v>
      </c>
      <c r="L123" s="665">
        <v>57</v>
      </c>
    </row>
    <row r="124" spans="1:12" ht="15" customHeight="1">
      <c r="A124" s="742"/>
      <c r="B124" s="732" t="s">
        <v>508</v>
      </c>
      <c r="C124" s="665">
        <v>0</v>
      </c>
      <c r="D124" s="665">
        <v>15</v>
      </c>
      <c r="E124" s="665">
        <v>2</v>
      </c>
      <c r="F124" s="665">
        <v>0</v>
      </c>
      <c r="G124" s="665">
        <v>9</v>
      </c>
      <c r="H124" s="665">
        <v>21</v>
      </c>
      <c r="I124" s="665">
        <v>18</v>
      </c>
      <c r="J124" s="665">
        <v>42</v>
      </c>
      <c r="K124" s="665">
        <v>143</v>
      </c>
      <c r="L124" s="665">
        <v>128</v>
      </c>
    </row>
    <row r="125" spans="1:12" ht="15" customHeight="1">
      <c r="A125" s="742"/>
      <c r="B125" s="732" t="s">
        <v>509</v>
      </c>
      <c r="C125" s="665">
        <v>0</v>
      </c>
      <c r="D125" s="665">
        <v>9</v>
      </c>
      <c r="E125" s="665">
        <v>2</v>
      </c>
      <c r="F125" s="665">
        <v>0</v>
      </c>
      <c r="G125" s="665">
        <v>19</v>
      </c>
      <c r="H125" s="665">
        <v>18</v>
      </c>
      <c r="I125" s="665">
        <v>12</v>
      </c>
      <c r="J125" s="665">
        <v>14</v>
      </c>
      <c r="K125" s="665">
        <v>64</v>
      </c>
      <c r="L125" s="665">
        <v>56</v>
      </c>
    </row>
    <row r="126" spans="1:12" ht="15" customHeight="1">
      <c r="A126" s="742"/>
      <c r="B126" s="732" t="s">
        <v>510</v>
      </c>
      <c r="C126" s="665">
        <v>0</v>
      </c>
      <c r="D126" s="665">
        <v>8</v>
      </c>
      <c r="E126" s="665">
        <v>1</v>
      </c>
      <c r="F126" s="665">
        <v>0</v>
      </c>
      <c r="G126" s="665">
        <v>10</v>
      </c>
      <c r="H126" s="665">
        <v>26</v>
      </c>
      <c r="I126" s="665">
        <v>3</v>
      </c>
      <c r="J126" s="665">
        <v>27</v>
      </c>
      <c r="K126" s="665">
        <v>33</v>
      </c>
      <c r="L126" s="665">
        <v>29</v>
      </c>
    </row>
    <row r="127" spans="1:12" ht="15" customHeight="1">
      <c r="A127" s="742"/>
      <c r="B127" s="732" t="s">
        <v>511</v>
      </c>
      <c r="C127" s="663">
        <v>0</v>
      </c>
      <c r="D127" s="663">
        <v>11</v>
      </c>
      <c r="E127" s="663">
        <v>2</v>
      </c>
      <c r="F127" s="663">
        <v>0</v>
      </c>
      <c r="G127" s="663">
        <v>20</v>
      </c>
      <c r="H127" s="663">
        <v>49</v>
      </c>
      <c r="I127" s="663">
        <v>6</v>
      </c>
      <c r="J127" s="663">
        <v>60</v>
      </c>
      <c r="K127" s="663">
        <v>3</v>
      </c>
      <c r="L127" s="663">
        <v>5</v>
      </c>
    </row>
    <row r="128" spans="1:12" ht="15" customHeight="1">
      <c r="A128" s="742"/>
      <c r="B128" s="732" t="s">
        <v>512</v>
      </c>
      <c r="C128" s="665">
        <v>0</v>
      </c>
      <c r="D128" s="665">
        <v>8</v>
      </c>
      <c r="E128" s="665">
        <v>1</v>
      </c>
      <c r="F128" s="665">
        <v>0</v>
      </c>
      <c r="G128" s="665">
        <v>4</v>
      </c>
      <c r="H128" s="665">
        <v>52</v>
      </c>
      <c r="I128" s="665">
        <v>7</v>
      </c>
      <c r="J128" s="665">
        <v>56</v>
      </c>
      <c r="K128" s="665">
        <v>1</v>
      </c>
      <c r="L128" s="665">
        <v>4</v>
      </c>
    </row>
    <row r="129" spans="1:12" ht="15" customHeight="1">
      <c r="A129" s="742"/>
      <c r="B129" s="732" t="s">
        <v>513</v>
      </c>
      <c r="C129" s="665">
        <v>0</v>
      </c>
      <c r="D129" s="665">
        <v>10</v>
      </c>
      <c r="E129" s="665">
        <v>2</v>
      </c>
      <c r="F129" s="665">
        <v>0</v>
      </c>
      <c r="G129" s="665">
        <v>11</v>
      </c>
      <c r="H129" s="665">
        <v>34</v>
      </c>
      <c r="I129" s="665">
        <v>2</v>
      </c>
      <c r="J129" s="665">
        <v>29</v>
      </c>
      <c r="K129" s="665">
        <v>48</v>
      </c>
      <c r="L129" s="665">
        <v>15</v>
      </c>
    </row>
    <row r="130" spans="1:12" ht="15" customHeight="1">
      <c r="A130" s="742"/>
      <c r="B130" s="732" t="s">
        <v>514</v>
      </c>
      <c r="C130" s="665">
        <v>0</v>
      </c>
      <c r="D130" s="665">
        <v>7</v>
      </c>
      <c r="E130" s="665">
        <v>2</v>
      </c>
      <c r="F130" s="665">
        <v>0</v>
      </c>
      <c r="G130" s="665">
        <v>3</v>
      </c>
      <c r="H130" s="665">
        <v>30</v>
      </c>
      <c r="I130" s="665">
        <v>4</v>
      </c>
      <c r="J130" s="665">
        <v>41</v>
      </c>
      <c r="K130" s="665">
        <v>28</v>
      </c>
      <c r="L130" s="665">
        <v>13</v>
      </c>
    </row>
    <row r="131" spans="1:12" ht="15" customHeight="1">
      <c r="A131" s="742"/>
      <c r="B131" s="732" t="s">
        <v>770</v>
      </c>
      <c r="C131" s="665">
        <v>0</v>
      </c>
      <c r="D131" s="665">
        <v>1</v>
      </c>
      <c r="E131" s="665">
        <v>0</v>
      </c>
      <c r="F131" s="665">
        <v>0</v>
      </c>
      <c r="G131" s="665">
        <v>3</v>
      </c>
      <c r="H131" s="665">
        <v>3</v>
      </c>
      <c r="I131" s="665">
        <v>3</v>
      </c>
      <c r="J131" s="665">
        <v>0</v>
      </c>
      <c r="K131" s="665">
        <v>7</v>
      </c>
      <c r="L131" s="665">
        <v>0</v>
      </c>
    </row>
    <row r="132" spans="1:12" ht="15" customHeight="1">
      <c r="A132" s="740"/>
      <c r="B132" s="743" t="s">
        <v>86</v>
      </c>
      <c r="C132" s="665">
        <v>0</v>
      </c>
      <c r="D132" s="665">
        <v>1</v>
      </c>
      <c r="E132" s="665">
        <v>0</v>
      </c>
      <c r="F132" s="665">
        <v>0</v>
      </c>
      <c r="G132" s="665">
        <v>7</v>
      </c>
      <c r="H132" s="665">
        <v>0</v>
      </c>
      <c r="I132" s="665">
        <v>0</v>
      </c>
      <c r="J132" s="665">
        <v>0</v>
      </c>
      <c r="K132" s="665">
        <v>0</v>
      </c>
      <c r="L132" s="665">
        <v>0</v>
      </c>
    </row>
    <row r="133" spans="1:12" ht="15" customHeight="1">
      <c r="A133" s="742"/>
      <c r="B133" s="732" t="s">
        <v>761</v>
      </c>
      <c r="C133" s="663">
        <v>1</v>
      </c>
      <c r="D133" s="663">
        <v>6</v>
      </c>
      <c r="E133" s="663">
        <v>0</v>
      </c>
      <c r="F133" s="663">
        <v>0</v>
      </c>
      <c r="G133" s="663">
        <v>11</v>
      </c>
      <c r="H133" s="663">
        <v>0</v>
      </c>
      <c r="I133" s="663">
        <v>0</v>
      </c>
      <c r="J133" s="663">
        <v>0</v>
      </c>
      <c r="K133" s="663">
        <v>1</v>
      </c>
      <c r="L133" s="663">
        <v>1</v>
      </c>
    </row>
    <row r="134" spans="1:12" s="742" customFormat="1" ht="15" customHeight="1">
      <c r="A134" s="742" t="s">
        <v>515</v>
      </c>
      <c r="C134" s="25">
        <f>SUM(C135:C142)</f>
        <v>26</v>
      </c>
      <c r="D134" s="25">
        <f t="shared" ref="D134:L134" si="10">SUM(D135:D142)</f>
        <v>90</v>
      </c>
      <c r="E134" s="25">
        <f t="shared" si="10"/>
        <v>15</v>
      </c>
      <c r="F134" s="25">
        <f t="shared" si="10"/>
        <v>2</v>
      </c>
      <c r="G134" s="25">
        <f t="shared" si="10"/>
        <v>86</v>
      </c>
      <c r="H134" s="25">
        <f t="shared" si="10"/>
        <v>193</v>
      </c>
      <c r="I134" s="25">
        <f t="shared" si="10"/>
        <v>14</v>
      </c>
      <c r="J134" s="25">
        <f t="shared" si="10"/>
        <v>208</v>
      </c>
      <c r="K134" s="25">
        <f t="shared" si="10"/>
        <v>240</v>
      </c>
      <c r="L134" s="25">
        <f t="shared" si="10"/>
        <v>174</v>
      </c>
    </row>
    <row r="135" spans="1:12" ht="15" customHeight="1">
      <c r="A135" s="742"/>
      <c r="B135" s="732" t="s">
        <v>763</v>
      </c>
      <c r="C135" s="665">
        <v>4</v>
      </c>
      <c r="D135" s="665">
        <v>0</v>
      </c>
      <c r="E135" s="665">
        <v>1</v>
      </c>
      <c r="F135" s="665">
        <v>0</v>
      </c>
      <c r="G135" s="665">
        <v>2</v>
      </c>
      <c r="H135" s="665">
        <v>0</v>
      </c>
      <c r="I135" s="665">
        <v>0</v>
      </c>
      <c r="J135" s="665">
        <v>0</v>
      </c>
      <c r="K135" s="665">
        <v>2</v>
      </c>
      <c r="L135" s="665">
        <v>0</v>
      </c>
    </row>
    <row r="136" spans="1:12" ht="15" customHeight="1">
      <c r="A136" s="742"/>
      <c r="B136" s="732" t="s">
        <v>516</v>
      </c>
      <c r="C136" s="665">
        <v>19</v>
      </c>
      <c r="D136" s="665">
        <v>33</v>
      </c>
      <c r="E136" s="665">
        <v>7</v>
      </c>
      <c r="F136" s="665">
        <v>0</v>
      </c>
      <c r="G136" s="665">
        <v>21</v>
      </c>
      <c r="H136" s="665">
        <v>41</v>
      </c>
      <c r="I136" s="665">
        <v>0</v>
      </c>
      <c r="J136" s="665">
        <v>37</v>
      </c>
      <c r="K136" s="665">
        <v>21</v>
      </c>
      <c r="L136" s="665">
        <v>19</v>
      </c>
    </row>
    <row r="137" spans="1:12" ht="15" customHeight="1">
      <c r="A137" s="742"/>
      <c r="B137" s="732" t="s">
        <v>517</v>
      </c>
      <c r="C137" s="665">
        <v>1</v>
      </c>
      <c r="D137" s="665">
        <v>11</v>
      </c>
      <c r="E137" s="665">
        <v>1</v>
      </c>
      <c r="F137" s="665">
        <v>1</v>
      </c>
      <c r="G137" s="665">
        <v>26</v>
      </c>
      <c r="H137" s="665">
        <v>28</v>
      </c>
      <c r="I137" s="665">
        <v>5</v>
      </c>
      <c r="J137" s="665">
        <v>35</v>
      </c>
      <c r="K137" s="665">
        <v>62</v>
      </c>
      <c r="L137" s="665">
        <v>42</v>
      </c>
    </row>
    <row r="138" spans="1:12" ht="15" customHeight="1">
      <c r="A138" s="742"/>
      <c r="B138" s="732" t="s">
        <v>518</v>
      </c>
      <c r="C138" s="665">
        <v>0</v>
      </c>
      <c r="D138" s="665">
        <v>19</v>
      </c>
      <c r="E138" s="665">
        <v>2</v>
      </c>
      <c r="F138" s="665">
        <v>0</v>
      </c>
      <c r="G138" s="665">
        <v>6</v>
      </c>
      <c r="H138" s="665">
        <v>59</v>
      </c>
      <c r="I138" s="665">
        <v>2</v>
      </c>
      <c r="J138" s="665">
        <v>59</v>
      </c>
      <c r="K138" s="665">
        <v>68</v>
      </c>
      <c r="L138" s="665">
        <v>42</v>
      </c>
    </row>
    <row r="139" spans="1:12" ht="15" customHeight="1">
      <c r="A139" s="742"/>
      <c r="B139" s="732" t="s">
        <v>519</v>
      </c>
      <c r="C139" s="663">
        <v>2</v>
      </c>
      <c r="D139" s="663">
        <v>17</v>
      </c>
      <c r="E139" s="663">
        <v>2</v>
      </c>
      <c r="F139" s="663">
        <v>1</v>
      </c>
      <c r="G139" s="663">
        <v>15</v>
      </c>
      <c r="H139" s="663">
        <v>54</v>
      </c>
      <c r="I139" s="663">
        <v>4</v>
      </c>
      <c r="J139" s="663">
        <v>45</v>
      </c>
      <c r="K139" s="663">
        <v>47</v>
      </c>
      <c r="L139" s="663">
        <v>51</v>
      </c>
    </row>
    <row r="140" spans="1:12" ht="15" customHeight="1">
      <c r="A140" s="742"/>
      <c r="B140" s="732" t="s">
        <v>520</v>
      </c>
      <c r="C140" s="665">
        <v>0</v>
      </c>
      <c r="D140" s="665">
        <v>10</v>
      </c>
      <c r="E140" s="665">
        <v>2</v>
      </c>
      <c r="F140" s="665">
        <v>0</v>
      </c>
      <c r="G140" s="665">
        <v>15</v>
      </c>
      <c r="H140" s="665">
        <v>11</v>
      </c>
      <c r="I140" s="665">
        <v>3</v>
      </c>
      <c r="J140" s="665">
        <v>32</v>
      </c>
      <c r="K140" s="665">
        <v>40</v>
      </c>
      <c r="L140" s="665">
        <v>20</v>
      </c>
    </row>
    <row r="141" spans="1:12" ht="15" customHeight="1">
      <c r="A141" s="742"/>
      <c r="B141" s="732" t="s">
        <v>86</v>
      </c>
      <c r="C141" s="665">
        <v>0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  <c r="I141" s="665">
        <v>0</v>
      </c>
      <c r="J141" s="665">
        <v>0</v>
      </c>
      <c r="K141" s="665">
        <v>0</v>
      </c>
      <c r="L141" s="665">
        <v>0</v>
      </c>
    </row>
    <row r="142" spans="1:12" ht="15" customHeight="1">
      <c r="A142" s="742"/>
      <c r="B142" s="732" t="s">
        <v>761</v>
      </c>
      <c r="C142" s="665">
        <v>0</v>
      </c>
      <c r="D142" s="665">
        <v>0</v>
      </c>
      <c r="E142" s="665">
        <v>0</v>
      </c>
      <c r="F142" s="665">
        <v>0</v>
      </c>
      <c r="G142" s="665">
        <v>1</v>
      </c>
      <c r="H142" s="665">
        <v>0</v>
      </c>
      <c r="I142" s="665">
        <v>0</v>
      </c>
      <c r="J142" s="665">
        <v>0</v>
      </c>
      <c r="K142" s="665">
        <v>0</v>
      </c>
      <c r="L142" s="665">
        <v>0</v>
      </c>
    </row>
    <row r="143" spans="1:12" s="742" customFormat="1" ht="15" customHeight="1">
      <c r="A143" s="742" t="s">
        <v>521</v>
      </c>
      <c r="C143" s="25">
        <f>SUM(C144:C150)</f>
        <v>41</v>
      </c>
      <c r="D143" s="25">
        <f t="shared" ref="D143:L143" si="11">SUM(D144:D150)</f>
        <v>84</v>
      </c>
      <c r="E143" s="25">
        <f t="shared" si="11"/>
        <v>15</v>
      </c>
      <c r="F143" s="25">
        <f t="shared" si="11"/>
        <v>1</v>
      </c>
      <c r="G143" s="25">
        <f t="shared" si="11"/>
        <v>146</v>
      </c>
      <c r="H143" s="25">
        <f t="shared" si="11"/>
        <v>238</v>
      </c>
      <c r="I143" s="25">
        <f t="shared" si="11"/>
        <v>23</v>
      </c>
      <c r="J143" s="25">
        <f t="shared" si="11"/>
        <v>171</v>
      </c>
      <c r="K143" s="25">
        <f t="shared" si="11"/>
        <v>339</v>
      </c>
      <c r="L143" s="25">
        <f t="shared" si="11"/>
        <v>122</v>
      </c>
    </row>
    <row r="144" spans="1:12" ht="15" customHeight="1">
      <c r="A144" s="740"/>
      <c r="B144" s="743" t="s">
        <v>763</v>
      </c>
      <c r="C144" s="665">
        <v>3</v>
      </c>
      <c r="D144" s="665">
        <v>0</v>
      </c>
      <c r="E144" s="665">
        <v>1</v>
      </c>
      <c r="F144" s="665">
        <v>0</v>
      </c>
      <c r="G144" s="665">
        <v>7</v>
      </c>
      <c r="H144" s="665">
        <v>2</v>
      </c>
      <c r="I144" s="665">
        <v>0</v>
      </c>
      <c r="J144" s="665">
        <v>0</v>
      </c>
      <c r="K144" s="665">
        <v>0</v>
      </c>
      <c r="L144" s="665">
        <v>0</v>
      </c>
    </row>
    <row r="145" spans="1:12" ht="15" customHeight="1">
      <c r="A145" s="742"/>
      <c r="B145" s="732" t="s">
        <v>776</v>
      </c>
      <c r="C145" s="663">
        <v>37</v>
      </c>
      <c r="D145" s="663">
        <v>41</v>
      </c>
      <c r="E145" s="663">
        <v>5</v>
      </c>
      <c r="F145" s="663">
        <v>1</v>
      </c>
      <c r="G145" s="663">
        <v>63</v>
      </c>
      <c r="H145" s="663">
        <v>1</v>
      </c>
      <c r="I145" s="663">
        <v>4</v>
      </c>
      <c r="J145" s="663">
        <v>22</v>
      </c>
      <c r="K145" s="663">
        <v>107</v>
      </c>
      <c r="L145" s="663">
        <v>47</v>
      </c>
    </row>
    <row r="146" spans="1:12" ht="15" customHeight="1">
      <c r="A146" s="742"/>
      <c r="B146" s="732" t="s">
        <v>523</v>
      </c>
      <c r="C146" s="665">
        <v>0</v>
      </c>
      <c r="D146" s="665">
        <v>11</v>
      </c>
      <c r="E146" s="665">
        <v>3</v>
      </c>
      <c r="F146" s="665">
        <v>0</v>
      </c>
      <c r="G146" s="665">
        <v>18</v>
      </c>
      <c r="H146" s="665">
        <v>43</v>
      </c>
      <c r="I146" s="665">
        <v>6</v>
      </c>
      <c r="J146" s="665">
        <v>18</v>
      </c>
      <c r="K146" s="665">
        <v>56</v>
      </c>
      <c r="L146" s="665">
        <v>57</v>
      </c>
    </row>
    <row r="147" spans="1:12" ht="15" customHeight="1">
      <c r="A147" s="742"/>
      <c r="B147" s="732" t="s">
        <v>777</v>
      </c>
      <c r="C147" s="665">
        <v>0</v>
      </c>
      <c r="D147" s="665">
        <v>16</v>
      </c>
      <c r="E147" s="665">
        <v>3</v>
      </c>
      <c r="F147" s="665">
        <v>0</v>
      </c>
      <c r="G147" s="665">
        <v>29</v>
      </c>
      <c r="H147" s="665">
        <v>146</v>
      </c>
      <c r="I147" s="665">
        <v>8</v>
      </c>
      <c r="J147" s="665">
        <v>76</v>
      </c>
      <c r="K147" s="665">
        <v>45</v>
      </c>
      <c r="L147" s="665">
        <v>7</v>
      </c>
    </row>
    <row r="148" spans="1:12" ht="15" customHeight="1">
      <c r="A148" s="742"/>
      <c r="B148" s="732" t="s">
        <v>525</v>
      </c>
      <c r="C148" s="665">
        <v>1</v>
      </c>
      <c r="D148" s="665">
        <v>16</v>
      </c>
      <c r="E148" s="665">
        <v>3</v>
      </c>
      <c r="F148" s="665">
        <v>0</v>
      </c>
      <c r="G148" s="665">
        <v>28</v>
      </c>
      <c r="H148" s="665">
        <v>46</v>
      </c>
      <c r="I148" s="665">
        <v>5</v>
      </c>
      <c r="J148" s="665">
        <v>55</v>
      </c>
      <c r="K148" s="665">
        <v>131</v>
      </c>
      <c r="L148" s="665">
        <v>11</v>
      </c>
    </row>
    <row r="149" spans="1:12" ht="15" customHeight="1">
      <c r="A149" s="742"/>
      <c r="B149" s="732" t="s">
        <v>86</v>
      </c>
      <c r="C149" s="665">
        <v>0</v>
      </c>
      <c r="D149" s="665">
        <v>0</v>
      </c>
      <c r="E149" s="665">
        <v>0</v>
      </c>
      <c r="F149" s="665">
        <v>0</v>
      </c>
      <c r="G149" s="665">
        <v>0</v>
      </c>
      <c r="H149" s="665">
        <v>0</v>
      </c>
      <c r="I149" s="665">
        <v>0</v>
      </c>
      <c r="J149" s="665">
        <v>0</v>
      </c>
      <c r="K149" s="665">
        <v>0</v>
      </c>
      <c r="L149" s="665">
        <v>0</v>
      </c>
    </row>
    <row r="150" spans="1:12" ht="15" customHeight="1">
      <c r="A150" s="742"/>
      <c r="B150" s="732" t="s">
        <v>761</v>
      </c>
      <c r="C150" s="665">
        <v>0</v>
      </c>
      <c r="D150" s="665">
        <v>0</v>
      </c>
      <c r="E150" s="665">
        <v>0</v>
      </c>
      <c r="F150" s="665">
        <v>0</v>
      </c>
      <c r="G150" s="665">
        <v>1</v>
      </c>
      <c r="H150" s="665">
        <v>0</v>
      </c>
      <c r="I150" s="665">
        <v>0</v>
      </c>
      <c r="J150" s="665">
        <v>0</v>
      </c>
      <c r="K150" s="665">
        <v>0</v>
      </c>
      <c r="L150" s="665">
        <v>0</v>
      </c>
    </row>
    <row r="151" spans="1:12" s="742" customFormat="1" ht="15" customHeight="1">
      <c r="A151" s="742" t="s">
        <v>526</v>
      </c>
      <c r="C151" s="49">
        <f>SUM(C152:C154)</f>
        <v>0</v>
      </c>
      <c r="D151" s="49">
        <f t="shared" ref="D151:L151" si="12">SUM(D152:D154)</f>
        <v>17</v>
      </c>
      <c r="E151" s="49">
        <f t="shared" si="12"/>
        <v>3</v>
      </c>
      <c r="F151" s="49">
        <f t="shared" si="12"/>
        <v>0</v>
      </c>
      <c r="G151" s="49">
        <f t="shared" si="12"/>
        <v>42</v>
      </c>
      <c r="H151" s="49">
        <f t="shared" si="12"/>
        <v>51</v>
      </c>
      <c r="I151" s="49">
        <f t="shared" si="12"/>
        <v>3</v>
      </c>
      <c r="J151" s="49">
        <f t="shared" si="12"/>
        <v>43</v>
      </c>
      <c r="K151" s="49">
        <f t="shared" si="12"/>
        <v>90</v>
      </c>
      <c r="L151" s="49">
        <f t="shared" si="12"/>
        <v>22</v>
      </c>
    </row>
    <row r="152" spans="1:12" ht="15" customHeight="1">
      <c r="A152" s="740"/>
      <c r="B152" s="743" t="s">
        <v>527</v>
      </c>
      <c r="C152" s="665">
        <v>0</v>
      </c>
      <c r="D152" s="665">
        <v>10</v>
      </c>
      <c r="E152" s="665">
        <v>1</v>
      </c>
      <c r="F152" s="665">
        <v>0</v>
      </c>
      <c r="G152" s="665">
        <v>34</v>
      </c>
      <c r="H152" s="665">
        <v>40</v>
      </c>
      <c r="I152" s="665">
        <v>2</v>
      </c>
      <c r="J152" s="665">
        <v>21</v>
      </c>
      <c r="K152" s="665">
        <v>24</v>
      </c>
      <c r="L152" s="665">
        <v>8</v>
      </c>
    </row>
    <row r="153" spans="1:12" ht="15" customHeight="1">
      <c r="A153" s="742"/>
      <c r="B153" s="732" t="s">
        <v>528</v>
      </c>
      <c r="C153" s="665">
        <v>0</v>
      </c>
      <c r="D153" s="665">
        <v>4</v>
      </c>
      <c r="E153" s="665">
        <v>1</v>
      </c>
      <c r="F153" s="665">
        <v>0</v>
      </c>
      <c r="G153" s="665">
        <v>5</v>
      </c>
      <c r="H153" s="665">
        <v>8</v>
      </c>
      <c r="I153" s="665">
        <v>0</v>
      </c>
      <c r="J153" s="665">
        <v>13</v>
      </c>
      <c r="K153" s="665">
        <v>13</v>
      </c>
      <c r="L153" s="665">
        <v>5</v>
      </c>
    </row>
    <row r="154" spans="1:12" ht="15" customHeight="1">
      <c r="A154" s="742"/>
      <c r="B154" s="732" t="s">
        <v>529</v>
      </c>
      <c r="C154" s="665">
        <v>0</v>
      </c>
      <c r="D154" s="665">
        <v>3</v>
      </c>
      <c r="E154" s="665">
        <v>1</v>
      </c>
      <c r="F154" s="665">
        <v>0</v>
      </c>
      <c r="G154" s="665">
        <v>3</v>
      </c>
      <c r="H154" s="665">
        <v>3</v>
      </c>
      <c r="I154" s="665">
        <v>1</v>
      </c>
      <c r="J154" s="665">
        <v>9</v>
      </c>
      <c r="K154" s="665">
        <v>53</v>
      </c>
      <c r="L154" s="665">
        <v>9</v>
      </c>
    </row>
    <row r="155" spans="1:12" s="742" customFormat="1" ht="15" customHeight="1">
      <c r="A155" s="742" t="s">
        <v>530</v>
      </c>
      <c r="C155" s="25">
        <f>C156</f>
        <v>1</v>
      </c>
      <c r="D155" s="25">
        <f t="shared" ref="D155:L155" si="13">D156</f>
        <v>11</v>
      </c>
      <c r="E155" s="25">
        <f t="shared" si="13"/>
        <v>0</v>
      </c>
      <c r="F155" s="25">
        <f t="shared" si="13"/>
        <v>0</v>
      </c>
      <c r="G155" s="25">
        <f t="shared" si="13"/>
        <v>11</v>
      </c>
      <c r="H155" s="25">
        <f t="shared" si="13"/>
        <v>15</v>
      </c>
      <c r="I155" s="25">
        <f t="shared" si="13"/>
        <v>0</v>
      </c>
      <c r="J155" s="25">
        <f t="shared" si="13"/>
        <v>18</v>
      </c>
      <c r="K155" s="25">
        <f t="shared" si="13"/>
        <v>3</v>
      </c>
      <c r="L155" s="25">
        <f t="shared" si="13"/>
        <v>2</v>
      </c>
    </row>
    <row r="156" spans="1:12" ht="15" customHeight="1">
      <c r="A156" s="742"/>
      <c r="B156" s="732" t="s">
        <v>531</v>
      </c>
      <c r="C156" s="665">
        <v>1</v>
      </c>
      <c r="D156" s="665">
        <v>11</v>
      </c>
      <c r="E156" s="665">
        <v>0</v>
      </c>
      <c r="F156" s="665">
        <v>0</v>
      </c>
      <c r="G156" s="665">
        <v>11</v>
      </c>
      <c r="H156" s="665">
        <v>15</v>
      </c>
      <c r="I156" s="665">
        <v>0</v>
      </c>
      <c r="J156" s="665">
        <v>18</v>
      </c>
      <c r="K156" s="665">
        <v>3</v>
      </c>
      <c r="L156" s="665">
        <v>2</v>
      </c>
    </row>
    <row r="157" spans="1:12" s="742" customFormat="1" ht="15" customHeight="1">
      <c r="A157" s="742" t="s">
        <v>532</v>
      </c>
      <c r="C157" s="49">
        <f>SUM(C158:C160)</f>
        <v>0</v>
      </c>
      <c r="D157" s="49">
        <f t="shared" ref="D157:L157" si="14">SUM(D158:D160)</f>
        <v>26</v>
      </c>
      <c r="E157" s="49">
        <f t="shared" si="14"/>
        <v>4</v>
      </c>
      <c r="F157" s="49">
        <f t="shared" si="14"/>
        <v>0</v>
      </c>
      <c r="G157" s="49">
        <f t="shared" si="14"/>
        <v>38</v>
      </c>
      <c r="H157" s="49">
        <f t="shared" si="14"/>
        <v>90</v>
      </c>
      <c r="I157" s="49">
        <f t="shared" si="14"/>
        <v>7</v>
      </c>
      <c r="J157" s="49">
        <f t="shared" si="14"/>
        <v>66</v>
      </c>
      <c r="K157" s="49">
        <f t="shared" si="14"/>
        <v>96</v>
      </c>
      <c r="L157" s="49">
        <f t="shared" si="14"/>
        <v>46</v>
      </c>
    </row>
    <row r="158" spans="1:12" ht="15" customHeight="1">
      <c r="A158" s="742"/>
      <c r="B158" s="732" t="s">
        <v>533</v>
      </c>
      <c r="C158" s="665">
        <v>0</v>
      </c>
      <c r="D158" s="665">
        <v>10</v>
      </c>
      <c r="E158" s="665">
        <v>2</v>
      </c>
      <c r="F158" s="665">
        <v>0</v>
      </c>
      <c r="G158" s="665">
        <v>17</v>
      </c>
      <c r="H158" s="665">
        <v>24</v>
      </c>
      <c r="I158" s="665">
        <v>1</v>
      </c>
      <c r="J158" s="665">
        <v>17</v>
      </c>
      <c r="K158" s="665">
        <v>53</v>
      </c>
      <c r="L158" s="665">
        <v>24</v>
      </c>
    </row>
    <row r="159" spans="1:12" ht="15" customHeight="1">
      <c r="A159" s="742"/>
      <c r="B159" s="732" t="s">
        <v>534</v>
      </c>
      <c r="C159" s="665">
        <v>0</v>
      </c>
      <c r="D159" s="665">
        <v>8</v>
      </c>
      <c r="E159" s="665">
        <v>1</v>
      </c>
      <c r="F159" s="665">
        <v>0</v>
      </c>
      <c r="G159" s="665">
        <v>11</v>
      </c>
      <c r="H159" s="665">
        <v>27</v>
      </c>
      <c r="I159" s="665">
        <v>0</v>
      </c>
      <c r="J159" s="665">
        <v>22</v>
      </c>
      <c r="K159" s="665">
        <v>19</v>
      </c>
      <c r="L159" s="665">
        <v>11</v>
      </c>
    </row>
    <row r="160" spans="1:12" ht="15" customHeight="1">
      <c r="A160" s="742"/>
      <c r="B160" s="732" t="s">
        <v>535</v>
      </c>
      <c r="C160" s="665">
        <v>0</v>
      </c>
      <c r="D160" s="665">
        <v>8</v>
      </c>
      <c r="E160" s="665">
        <v>1</v>
      </c>
      <c r="F160" s="665">
        <v>0</v>
      </c>
      <c r="G160" s="665">
        <v>10</v>
      </c>
      <c r="H160" s="665">
        <v>39</v>
      </c>
      <c r="I160" s="665">
        <v>6</v>
      </c>
      <c r="J160" s="665">
        <v>27</v>
      </c>
      <c r="K160" s="665">
        <v>24</v>
      </c>
      <c r="L160" s="665">
        <v>11</v>
      </c>
    </row>
    <row r="161" spans="1:12" s="742" customFormat="1" ht="15" customHeight="1">
      <c r="A161" s="742" t="s">
        <v>536</v>
      </c>
      <c r="C161" s="25">
        <f>SUM(C162:C168)</f>
        <v>24</v>
      </c>
      <c r="D161" s="25">
        <f t="shared" ref="D161:L161" si="15">SUM(D162:D168)</f>
        <v>82</v>
      </c>
      <c r="E161" s="25">
        <f t="shared" si="15"/>
        <v>19</v>
      </c>
      <c r="F161" s="25">
        <f t="shared" si="15"/>
        <v>2</v>
      </c>
      <c r="G161" s="25">
        <f t="shared" si="15"/>
        <v>103</v>
      </c>
      <c r="H161" s="25">
        <f t="shared" si="15"/>
        <v>212</v>
      </c>
      <c r="I161" s="25">
        <f t="shared" si="15"/>
        <v>29</v>
      </c>
      <c r="J161" s="25">
        <f t="shared" si="15"/>
        <v>157</v>
      </c>
      <c r="K161" s="25">
        <f t="shared" si="15"/>
        <v>263</v>
      </c>
      <c r="L161" s="25">
        <f t="shared" si="15"/>
        <v>183</v>
      </c>
    </row>
    <row r="162" spans="1:12" ht="15" customHeight="1">
      <c r="A162" s="740"/>
      <c r="B162" s="743" t="s">
        <v>763</v>
      </c>
      <c r="C162" s="665">
        <v>3</v>
      </c>
      <c r="D162" s="665">
        <v>0</v>
      </c>
      <c r="E162" s="665">
        <v>2</v>
      </c>
      <c r="F162" s="665">
        <v>0</v>
      </c>
      <c r="G162" s="665">
        <v>3</v>
      </c>
      <c r="H162" s="665">
        <v>2</v>
      </c>
      <c r="I162" s="665">
        <v>0</v>
      </c>
      <c r="J162" s="665">
        <v>0</v>
      </c>
      <c r="K162" s="665">
        <v>0</v>
      </c>
      <c r="L162" s="665">
        <v>0</v>
      </c>
    </row>
    <row r="163" spans="1:12" ht="15" customHeight="1">
      <c r="A163" s="742"/>
      <c r="B163" s="732" t="s">
        <v>630</v>
      </c>
      <c r="C163" s="663">
        <v>21</v>
      </c>
      <c r="D163" s="663">
        <v>36</v>
      </c>
      <c r="E163" s="663">
        <v>11</v>
      </c>
      <c r="F163" s="663">
        <v>2</v>
      </c>
      <c r="G163" s="663">
        <v>66</v>
      </c>
      <c r="H163" s="663">
        <v>93</v>
      </c>
      <c r="I163" s="663">
        <v>11</v>
      </c>
      <c r="J163" s="663">
        <v>40</v>
      </c>
      <c r="K163" s="663">
        <v>79</v>
      </c>
      <c r="L163" s="663">
        <v>45</v>
      </c>
    </row>
    <row r="164" spans="1:12" ht="15" customHeight="1">
      <c r="A164" s="742"/>
      <c r="B164" s="732" t="s">
        <v>538</v>
      </c>
      <c r="C164" s="665">
        <v>0</v>
      </c>
      <c r="D164" s="665">
        <v>16</v>
      </c>
      <c r="E164" s="665">
        <v>2</v>
      </c>
      <c r="F164" s="665">
        <v>0</v>
      </c>
      <c r="G164" s="665">
        <v>6</v>
      </c>
      <c r="H164" s="665">
        <v>50</v>
      </c>
      <c r="I164" s="665">
        <v>13</v>
      </c>
      <c r="J164" s="665">
        <v>56</v>
      </c>
      <c r="K164" s="665">
        <v>101</v>
      </c>
      <c r="L164" s="665">
        <v>83</v>
      </c>
    </row>
    <row r="165" spans="1:12" ht="15" customHeight="1">
      <c r="A165" s="742"/>
      <c r="B165" s="732" t="s">
        <v>539</v>
      </c>
      <c r="C165" s="665">
        <v>0</v>
      </c>
      <c r="D165" s="665">
        <v>11</v>
      </c>
      <c r="E165" s="665">
        <v>1</v>
      </c>
      <c r="F165" s="665">
        <v>0</v>
      </c>
      <c r="G165" s="665">
        <v>5</v>
      </c>
      <c r="H165" s="665">
        <v>58</v>
      </c>
      <c r="I165" s="665">
        <v>1</v>
      </c>
      <c r="J165" s="665">
        <v>36</v>
      </c>
      <c r="K165" s="665">
        <v>31</v>
      </c>
      <c r="L165" s="665">
        <v>12</v>
      </c>
    </row>
    <row r="166" spans="1:12" ht="15" customHeight="1">
      <c r="A166" s="742"/>
      <c r="B166" s="732" t="s">
        <v>540</v>
      </c>
      <c r="C166" s="665">
        <v>0</v>
      </c>
      <c r="D166" s="665">
        <v>17</v>
      </c>
      <c r="E166" s="665">
        <v>3</v>
      </c>
      <c r="F166" s="665">
        <v>0</v>
      </c>
      <c r="G166" s="665">
        <v>19</v>
      </c>
      <c r="H166" s="665">
        <v>9</v>
      </c>
      <c r="I166" s="665">
        <v>4</v>
      </c>
      <c r="J166" s="665">
        <v>25</v>
      </c>
      <c r="K166" s="665">
        <v>52</v>
      </c>
      <c r="L166" s="665">
        <v>43</v>
      </c>
    </row>
    <row r="167" spans="1:12" ht="15" customHeight="1">
      <c r="A167" s="742"/>
      <c r="B167" s="732" t="s">
        <v>86</v>
      </c>
      <c r="C167" s="665">
        <v>0</v>
      </c>
      <c r="D167" s="665">
        <v>0</v>
      </c>
      <c r="E167" s="665">
        <v>0</v>
      </c>
      <c r="F167" s="665">
        <v>0</v>
      </c>
      <c r="G167" s="665">
        <v>1</v>
      </c>
      <c r="H167" s="665">
        <v>0</v>
      </c>
      <c r="I167" s="665">
        <v>0</v>
      </c>
      <c r="J167" s="665">
        <v>0</v>
      </c>
      <c r="K167" s="665">
        <v>0</v>
      </c>
      <c r="L167" s="665">
        <v>0</v>
      </c>
    </row>
    <row r="168" spans="1:12" ht="15" customHeight="1">
      <c r="A168" s="742"/>
      <c r="B168" s="732" t="s">
        <v>761</v>
      </c>
      <c r="C168" s="665">
        <v>0</v>
      </c>
      <c r="D168" s="665">
        <v>2</v>
      </c>
      <c r="E168" s="665">
        <v>0</v>
      </c>
      <c r="F168" s="665">
        <v>0</v>
      </c>
      <c r="G168" s="665">
        <v>3</v>
      </c>
      <c r="H168" s="665">
        <v>0</v>
      </c>
      <c r="I168" s="665">
        <v>0</v>
      </c>
      <c r="J168" s="665">
        <v>0</v>
      </c>
      <c r="K168" s="665">
        <v>0</v>
      </c>
      <c r="L168" s="665">
        <v>0</v>
      </c>
    </row>
    <row r="169" spans="1:12" s="742" customFormat="1" ht="15" customHeight="1">
      <c r="A169" s="742" t="s">
        <v>541</v>
      </c>
      <c r="C169" s="49">
        <f>C170</f>
        <v>0</v>
      </c>
      <c r="D169" s="49">
        <f t="shared" ref="D169:L169" si="16">D170</f>
        <v>9</v>
      </c>
      <c r="E169" s="49">
        <f t="shared" si="16"/>
        <v>1</v>
      </c>
      <c r="F169" s="49">
        <f t="shared" si="16"/>
        <v>0</v>
      </c>
      <c r="G169" s="49">
        <f t="shared" si="16"/>
        <v>4</v>
      </c>
      <c r="H169" s="49">
        <f t="shared" si="16"/>
        <v>47</v>
      </c>
      <c r="I169" s="49">
        <f t="shared" si="16"/>
        <v>2</v>
      </c>
      <c r="J169" s="49">
        <f t="shared" si="16"/>
        <v>5</v>
      </c>
      <c r="K169" s="49">
        <f t="shared" si="16"/>
        <v>5</v>
      </c>
      <c r="L169" s="49">
        <f t="shared" si="16"/>
        <v>1</v>
      </c>
    </row>
    <row r="170" spans="1:12" ht="15" customHeight="1">
      <c r="A170" s="742"/>
      <c r="B170" s="732" t="s">
        <v>542</v>
      </c>
      <c r="C170" s="665">
        <v>0</v>
      </c>
      <c r="D170" s="665">
        <v>9</v>
      </c>
      <c r="E170" s="665">
        <v>1</v>
      </c>
      <c r="F170" s="665">
        <v>0</v>
      </c>
      <c r="G170" s="665">
        <v>4</v>
      </c>
      <c r="H170" s="665">
        <v>47</v>
      </c>
      <c r="I170" s="665">
        <v>2</v>
      </c>
      <c r="J170" s="665">
        <v>5</v>
      </c>
      <c r="K170" s="665">
        <v>5</v>
      </c>
      <c r="L170" s="665">
        <v>1</v>
      </c>
    </row>
    <row r="171" spans="1:12" s="742" customFormat="1" ht="15" customHeight="1">
      <c r="A171" s="742" t="s">
        <v>543</v>
      </c>
      <c r="C171" s="25">
        <f>SUM(C172:C182)</f>
        <v>73</v>
      </c>
      <c r="D171" s="25">
        <f t="shared" ref="D171:L171" si="17">SUM(D172:D182)</f>
        <v>113</v>
      </c>
      <c r="E171" s="25">
        <f t="shared" si="17"/>
        <v>19</v>
      </c>
      <c r="F171" s="25">
        <f t="shared" si="17"/>
        <v>2</v>
      </c>
      <c r="G171" s="25">
        <f t="shared" si="17"/>
        <v>169</v>
      </c>
      <c r="H171" s="25">
        <f t="shared" si="17"/>
        <v>274</v>
      </c>
      <c r="I171" s="25">
        <f t="shared" si="17"/>
        <v>20</v>
      </c>
      <c r="J171" s="25">
        <f t="shared" si="17"/>
        <v>124</v>
      </c>
      <c r="K171" s="25">
        <f t="shared" si="17"/>
        <v>355</v>
      </c>
      <c r="L171" s="25">
        <f t="shared" si="17"/>
        <v>228</v>
      </c>
    </row>
    <row r="172" spans="1:12" ht="15" customHeight="1">
      <c r="A172" s="742"/>
      <c r="B172" s="732" t="s">
        <v>763</v>
      </c>
      <c r="C172" s="665">
        <v>3</v>
      </c>
      <c r="D172" s="665">
        <v>0</v>
      </c>
      <c r="E172" s="665">
        <v>1</v>
      </c>
      <c r="F172" s="665">
        <v>0</v>
      </c>
      <c r="G172" s="665">
        <v>3</v>
      </c>
      <c r="H172" s="665">
        <v>0</v>
      </c>
      <c r="I172" s="665">
        <v>0</v>
      </c>
      <c r="J172" s="665">
        <v>0</v>
      </c>
      <c r="K172" s="665">
        <v>1</v>
      </c>
      <c r="L172" s="665">
        <v>0</v>
      </c>
    </row>
    <row r="173" spans="1:12" ht="15" customHeight="1">
      <c r="A173" s="740"/>
      <c r="B173" s="743" t="s">
        <v>774</v>
      </c>
      <c r="C173" s="665">
        <v>68</v>
      </c>
      <c r="D173" s="665">
        <v>45</v>
      </c>
      <c r="E173" s="665">
        <v>10</v>
      </c>
      <c r="F173" s="665">
        <v>2</v>
      </c>
      <c r="G173" s="665">
        <v>89</v>
      </c>
      <c r="H173" s="665">
        <v>73</v>
      </c>
      <c r="I173" s="665">
        <v>0</v>
      </c>
      <c r="J173" s="665">
        <v>33</v>
      </c>
      <c r="K173" s="665">
        <v>93</v>
      </c>
      <c r="L173" s="665">
        <v>57</v>
      </c>
    </row>
    <row r="174" spans="1:12" ht="15" customHeight="1">
      <c r="A174" s="740"/>
      <c r="B174" s="743" t="s">
        <v>545</v>
      </c>
      <c r="C174" s="665">
        <v>0</v>
      </c>
      <c r="D174" s="665">
        <v>13</v>
      </c>
      <c r="E174" s="665">
        <v>1</v>
      </c>
      <c r="F174" s="665">
        <v>0</v>
      </c>
      <c r="G174" s="665">
        <v>15</v>
      </c>
      <c r="H174" s="665">
        <v>20</v>
      </c>
      <c r="I174" s="665">
        <v>4</v>
      </c>
      <c r="J174" s="665">
        <v>18</v>
      </c>
      <c r="K174" s="665">
        <v>57</v>
      </c>
      <c r="L174" s="665">
        <v>29</v>
      </c>
    </row>
    <row r="175" spans="1:12" ht="15" customHeight="1">
      <c r="A175" s="740"/>
      <c r="B175" s="743" t="s">
        <v>546</v>
      </c>
      <c r="C175" s="663">
        <v>1</v>
      </c>
      <c r="D175" s="663">
        <v>12</v>
      </c>
      <c r="E175" s="663">
        <v>2</v>
      </c>
      <c r="F175" s="663">
        <v>0</v>
      </c>
      <c r="G175" s="663">
        <v>4</v>
      </c>
      <c r="H175" s="663">
        <v>41</v>
      </c>
      <c r="I175" s="663">
        <v>10</v>
      </c>
      <c r="J175" s="663">
        <v>18</v>
      </c>
      <c r="K175" s="663">
        <v>95</v>
      </c>
      <c r="L175" s="663">
        <v>70</v>
      </c>
    </row>
    <row r="176" spans="1:12" ht="15" customHeight="1">
      <c r="A176" s="740"/>
      <c r="B176" s="743" t="s">
        <v>547</v>
      </c>
      <c r="C176" s="665">
        <v>0</v>
      </c>
      <c r="D176" s="665">
        <v>12</v>
      </c>
      <c r="E176" s="665">
        <v>1</v>
      </c>
      <c r="F176" s="665">
        <v>0</v>
      </c>
      <c r="G176" s="665">
        <v>12</v>
      </c>
      <c r="H176" s="665">
        <v>42</v>
      </c>
      <c r="I176" s="665">
        <v>1</v>
      </c>
      <c r="J176" s="665">
        <v>18</v>
      </c>
      <c r="K176" s="665">
        <v>16</v>
      </c>
      <c r="L176" s="665">
        <v>7</v>
      </c>
    </row>
    <row r="177" spans="1:12" ht="15" customHeight="1">
      <c r="A177" s="740"/>
      <c r="B177" s="743" t="s">
        <v>548</v>
      </c>
      <c r="C177" s="665">
        <v>0</v>
      </c>
      <c r="D177" s="665">
        <v>3</v>
      </c>
      <c r="E177" s="665">
        <v>1</v>
      </c>
      <c r="F177" s="665">
        <v>0</v>
      </c>
      <c r="G177" s="665">
        <v>2</v>
      </c>
      <c r="H177" s="665">
        <v>27</v>
      </c>
      <c r="I177" s="665">
        <v>2</v>
      </c>
      <c r="J177" s="665">
        <v>17</v>
      </c>
      <c r="K177" s="665">
        <v>16</v>
      </c>
      <c r="L177" s="665">
        <v>5</v>
      </c>
    </row>
    <row r="178" spans="1:12" ht="15" customHeight="1">
      <c r="A178" s="742"/>
      <c r="B178" s="732" t="s">
        <v>549</v>
      </c>
      <c r="C178" s="665">
        <v>0</v>
      </c>
      <c r="D178" s="665">
        <v>6</v>
      </c>
      <c r="E178" s="665">
        <v>1</v>
      </c>
      <c r="F178" s="665">
        <v>0</v>
      </c>
      <c r="G178" s="665">
        <v>4</v>
      </c>
      <c r="H178" s="665">
        <v>12</v>
      </c>
      <c r="I178" s="665">
        <v>0</v>
      </c>
      <c r="J178" s="665">
        <v>17</v>
      </c>
      <c r="K178" s="665">
        <v>12</v>
      </c>
      <c r="L178" s="665">
        <v>0</v>
      </c>
    </row>
    <row r="179" spans="1:12" ht="15" customHeight="1">
      <c r="A179" s="742"/>
      <c r="B179" s="732" t="s">
        <v>550</v>
      </c>
      <c r="C179" s="665">
        <v>1</v>
      </c>
      <c r="D179" s="665">
        <v>18</v>
      </c>
      <c r="E179" s="665">
        <v>1</v>
      </c>
      <c r="F179" s="665">
        <v>0</v>
      </c>
      <c r="G179" s="665">
        <v>28</v>
      </c>
      <c r="H179" s="665">
        <v>57</v>
      </c>
      <c r="I179" s="665">
        <v>3</v>
      </c>
      <c r="J179" s="665">
        <v>3</v>
      </c>
      <c r="K179" s="665">
        <v>56</v>
      </c>
      <c r="L179" s="665">
        <v>59</v>
      </c>
    </row>
    <row r="180" spans="1:12" ht="15" customHeight="1">
      <c r="B180" s="732" t="s">
        <v>775</v>
      </c>
      <c r="C180" s="665">
        <v>0</v>
      </c>
      <c r="D180" s="665">
        <v>2</v>
      </c>
      <c r="E180" s="665">
        <v>1</v>
      </c>
      <c r="F180" s="665">
        <v>0</v>
      </c>
      <c r="G180" s="665">
        <v>3</v>
      </c>
      <c r="H180" s="665">
        <v>2</v>
      </c>
      <c r="I180" s="665">
        <v>0</v>
      </c>
      <c r="J180" s="665">
        <v>0</v>
      </c>
      <c r="K180" s="665">
        <v>8</v>
      </c>
      <c r="L180" s="665">
        <v>0</v>
      </c>
    </row>
    <row r="181" spans="1:12" ht="15" customHeight="1">
      <c r="B181" s="732" t="s">
        <v>86</v>
      </c>
      <c r="C181" s="663">
        <v>0</v>
      </c>
      <c r="D181" s="663">
        <v>0</v>
      </c>
      <c r="E181" s="663">
        <v>0</v>
      </c>
      <c r="F181" s="663">
        <v>0</v>
      </c>
      <c r="G181" s="663">
        <v>5</v>
      </c>
      <c r="H181" s="663">
        <v>0</v>
      </c>
      <c r="I181" s="663">
        <v>0</v>
      </c>
      <c r="J181" s="663">
        <v>0</v>
      </c>
      <c r="K181" s="663">
        <v>1</v>
      </c>
      <c r="L181" s="663">
        <v>1</v>
      </c>
    </row>
    <row r="182" spans="1:12" ht="15" customHeight="1">
      <c r="B182" s="732" t="s">
        <v>761</v>
      </c>
      <c r="C182" s="665">
        <v>0</v>
      </c>
      <c r="D182" s="665">
        <v>2</v>
      </c>
      <c r="E182" s="665">
        <v>0</v>
      </c>
      <c r="F182" s="665">
        <v>0</v>
      </c>
      <c r="G182" s="665">
        <v>4</v>
      </c>
      <c r="H182" s="665">
        <v>0</v>
      </c>
      <c r="I182" s="665">
        <v>0</v>
      </c>
      <c r="J182" s="665">
        <v>0</v>
      </c>
      <c r="K182" s="665">
        <v>0</v>
      </c>
      <c r="L182" s="665">
        <v>0</v>
      </c>
    </row>
    <row r="183" spans="1:12" s="742" customFormat="1" ht="15" customHeight="1">
      <c r="A183" s="742" t="s">
        <v>754</v>
      </c>
      <c r="C183" s="25">
        <f>SUM(C3)</f>
        <v>113</v>
      </c>
      <c r="D183" s="25">
        <f t="shared" ref="D183:L183" si="18">SUM(D3)</f>
        <v>65</v>
      </c>
      <c r="E183" s="25">
        <f t="shared" si="18"/>
        <v>87</v>
      </c>
      <c r="F183" s="25">
        <f t="shared" si="18"/>
        <v>2</v>
      </c>
      <c r="G183" s="25">
        <f t="shared" si="18"/>
        <v>190</v>
      </c>
      <c r="H183" s="25">
        <f t="shared" si="18"/>
        <v>11</v>
      </c>
      <c r="I183" s="25">
        <f t="shared" si="18"/>
        <v>3</v>
      </c>
      <c r="J183" s="25">
        <f t="shared" si="18"/>
        <v>4</v>
      </c>
      <c r="K183" s="25">
        <f t="shared" si="18"/>
        <v>15</v>
      </c>
      <c r="L183" s="25">
        <f t="shared" si="18"/>
        <v>21</v>
      </c>
    </row>
    <row r="184" spans="1:12" s="742" customFormat="1" ht="15" customHeight="1">
      <c r="A184" s="742" t="s">
        <v>763</v>
      </c>
      <c r="C184" s="25">
        <f>SUM(C172,C162,C144,C135,C122,C108,C99,C87,C71,C54,C46,C35,C25)</f>
        <v>38</v>
      </c>
      <c r="D184" s="25">
        <f t="shared" ref="D184:L184" si="19">SUM(D172,D162,D144,D135,D122,D108,D99,D87,D71,D54,D46,D35,D25)</f>
        <v>14</v>
      </c>
      <c r="E184" s="25">
        <f t="shared" si="19"/>
        <v>17</v>
      </c>
      <c r="F184" s="25">
        <f t="shared" si="19"/>
        <v>0</v>
      </c>
      <c r="G184" s="25">
        <f t="shared" si="19"/>
        <v>69</v>
      </c>
      <c r="H184" s="25">
        <f t="shared" si="19"/>
        <v>9</v>
      </c>
      <c r="I184" s="25">
        <f t="shared" si="19"/>
        <v>1</v>
      </c>
      <c r="J184" s="25">
        <f t="shared" si="19"/>
        <v>1</v>
      </c>
      <c r="K184" s="25">
        <f t="shared" si="19"/>
        <v>14</v>
      </c>
      <c r="L184" s="25">
        <f t="shared" si="19"/>
        <v>1</v>
      </c>
    </row>
    <row r="185" spans="1:12" s="742" customFormat="1" ht="15" customHeight="1">
      <c r="A185" s="742" t="s">
        <v>551</v>
      </c>
      <c r="C185" s="25">
        <f>SUM(C174:C179,C170,C164:C166,C158:C160,C156,C152:C154,C146:C148,C137:C140,C124:C130,C110:C116,C101:C103,C89:C94,C76:C80,C57:C64,C48:C49,C37:C41,C28:C30)</f>
        <v>76</v>
      </c>
      <c r="D185" s="25">
        <f t="shared" ref="D185:L185" si="20">SUM(D174:D179,D170,D164:D166,D158:D160,D156,D152:D154,D146:D148,D137:D140,D124:D130,D110:D116,D101:D103,D89:D94,D76:D80,D57:D64,D48:D49,D37:D41,D28:D30)</f>
        <v>791</v>
      </c>
      <c r="E185" s="25">
        <f t="shared" si="20"/>
        <v>108</v>
      </c>
      <c r="F185" s="25">
        <f t="shared" si="20"/>
        <v>8</v>
      </c>
      <c r="G185" s="25">
        <f t="shared" si="20"/>
        <v>1156</v>
      </c>
      <c r="H185" s="25">
        <f t="shared" si="20"/>
        <v>2794</v>
      </c>
      <c r="I185" s="25">
        <f t="shared" si="20"/>
        <v>400</v>
      </c>
      <c r="J185" s="25">
        <f t="shared" si="20"/>
        <v>2525</v>
      </c>
      <c r="K185" s="25">
        <f t="shared" si="20"/>
        <v>2910</v>
      </c>
      <c r="L185" s="25">
        <f t="shared" si="20"/>
        <v>2054</v>
      </c>
    </row>
    <row r="186" spans="1:12" s="742" customFormat="1" ht="15" customHeight="1">
      <c r="A186" s="742" t="s">
        <v>552</v>
      </c>
      <c r="C186" s="25">
        <f>SUM(C173,C163,C145,C136,C123,C109,C100,C88,C75,C74,C73,C72,C56,C55,C47,C36,C26)</f>
        <v>954</v>
      </c>
      <c r="D186" s="25">
        <f t="shared" ref="D186:L186" si="21">SUM(D173,D163,D145,D136,D123,D109,D100,D88,D75,D74,D73,D72,D56,D55,D47,D36,D26)</f>
        <v>616</v>
      </c>
      <c r="E186" s="25">
        <f t="shared" si="21"/>
        <v>161</v>
      </c>
      <c r="F186" s="25">
        <f t="shared" si="21"/>
        <v>28</v>
      </c>
      <c r="G186" s="25">
        <f t="shared" si="21"/>
        <v>1432</v>
      </c>
      <c r="H186" s="25">
        <f t="shared" si="21"/>
        <v>1206</v>
      </c>
      <c r="I186" s="25">
        <f t="shared" si="21"/>
        <v>257</v>
      </c>
      <c r="J186" s="25">
        <f t="shared" si="21"/>
        <v>507</v>
      </c>
      <c r="K186" s="25">
        <f t="shared" si="21"/>
        <v>1617</v>
      </c>
      <c r="L186" s="25">
        <f t="shared" si="21"/>
        <v>923</v>
      </c>
    </row>
    <row r="187" spans="1:12" s="742" customFormat="1" ht="15" customHeight="1">
      <c r="A187" s="742" t="s">
        <v>785</v>
      </c>
      <c r="C187" s="49">
        <f>C188-C186-C185-C184-C183</f>
        <v>48</v>
      </c>
      <c r="D187" s="49">
        <f t="shared" ref="D187:L187" si="22">D188-D186-D185-D184-D183</f>
        <v>97</v>
      </c>
      <c r="E187" s="49">
        <f t="shared" si="22"/>
        <v>6</v>
      </c>
      <c r="F187" s="49">
        <f t="shared" si="22"/>
        <v>2</v>
      </c>
      <c r="G187" s="49">
        <f t="shared" si="22"/>
        <v>233</v>
      </c>
      <c r="H187" s="49">
        <f t="shared" si="22"/>
        <v>17</v>
      </c>
      <c r="I187" s="49">
        <f t="shared" si="22"/>
        <v>29</v>
      </c>
      <c r="J187" s="49">
        <f t="shared" si="22"/>
        <v>4</v>
      </c>
      <c r="K187" s="49">
        <f t="shared" si="22"/>
        <v>88</v>
      </c>
      <c r="L187" s="49">
        <f t="shared" si="22"/>
        <v>7</v>
      </c>
    </row>
    <row r="188" spans="1:12" s="742" customFormat="1" ht="15" customHeight="1">
      <c r="A188" s="742" t="s">
        <v>553</v>
      </c>
      <c r="C188" s="25">
        <f>SUM(C171,C169,C161,C157,C155,C151,C143,C134,C121,C107,C98,C86,C70,C53,C45,C34,C24,C3)</f>
        <v>1229</v>
      </c>
      <c r="D188" s="25">
        <f t="shared" ref="D188:L188" si="23">SUM(D171,D169,D161,D157,D155,D151,D143,D134,D121,D107,D98,D86,D70,D53,D45,D34,D24,D3)</f>
        <v>1583</v>
      </c>
      <c r="E188" s="25">
        <f t="shared" si="23"/>
        <v>379</v>
      </c>
      <c r="F188" s="25">
        <f t="shared" si="23"/>
        <v>40</v>
      </c>
      <c r="G188" s="25">
        <f t="shared" si="23"/>
        <v>3080</v>
      </c>
      <c r="H188" s="25">
        <f t="shared" si="23"/>
        <v>4037</v>
      </c>
      <c r="I188" s="25">
        <f t="shared" si="23"/>
        <v>690</v>
      </c>
      <c r="J188" s="25">
        <f t="shared" si="23"/>
        <v>3041</v>
      </c>
      <c r="K188" s="25">
        <f t="shared" si="23"/>
        <v>4644</v>
      </c>
      <c r="L188" s="25">
        <f t="shared" si="23"/>
        <v>3006</v>
      </c>
    </row>
  </sheetData>
  <mergeCells count="1">
    <mergeCell ref="A1:J1"/>
  </mergeCells>
  <conditionalFormatting sqref="C3:L188">
    <cfRule type="containsBlanks" dxfId="46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8"/>
  <sheetViews>
    <sheetView view="pageBreakPreview" topLeftCell="A175" zoomScaleNormal="100" workbookViewId="0">
      <selection activeCell="C183" sqref="C183:C188"/>
    </sheetView>
  </sheetViews>
  <sheetFormatPr baseColWidth="10" defaultColWidth="14.3984375" defaultRowHeight="15" customHeight="1"/>
  <cols>
    <col min="1" max="1" width="1.19921875" style="469" customWidth="1"/>
    <col min="2" max="2" width="22.53125" style="469" customWidth="1"/>
    <col min="3" max="3" width="6.06640625" style="469" customWidth="1"/>
    <col min="4" max="4" width="7" style="469" customWidth="1"/>
    <col min="5" max="5" width="5" style="469" customWidth="1"/>
    <col min="6" max="6" width="11.53125" style="469" customWidth="1"/>
    <col min="7" max="7" width="6.19921875" style="469" customWidth="1"/>
    <col min="8" max="8" width="6.796875" style="469" customWidth="1"/>
    <col min="9" max="9" width="7" style="469" customWidth="1"/>
    <col min="10" max="11" width="6.796875" style="469" customWidth="1"/>
    <col min="12" max="13" width="6.53125" style="469" customWidth="1"/>
    <col min="14" max="15" width="14.3984375" style="469" customWidth="1"/>
    <col min="16" max="16384" width="14.3984375" style="469"/>
  </cols>
  <sheetData>
    <row r="1" spans="1:13" ht="18" customHeight="1">
      <c r="A1" s="256" t="s">
        <v>786</v>
      </c>
      <c r="B1" s="471"/>
      <c r="C1" s="471"/>
      <c r="D1" s="471"/>
      <c r="E1" s="471"/>
      <c r="F1" s="471"/>
      <c r="G1" s="471"/>
      <c r="H1" s="471"/>
      <c r="I1" s="471"/>
      <c r="J1" s="471"/>
      <c r="K1" s="471"/>
      <c r="L1" s="471"/>
      <c r="M1" s="471"/>
    </row>
    <row r="2" spans="1:13" ht="54.5" customHeight="1" thickBot="1">
      <c r="A2" s="257" t="s">
        <v>743</v>
      </c>
      <c r="B2" s="472"/>
      <c r="C2" s="473" t="s">
        <v>787</v>
      </c>
      <c r="D2" s="473" t="s">
        <v>788</v>
      </c>
      <c r="E2" s="473" t="s">
        <v>789</v>
      </c>
      <c r="F2" s="474" t="s">
        <v>790</v>
      </c>
      <c r="G2" s="473" t="s">
        <v>791</v>
      </c>
      <c r="H2" s="473" t="s">
        <v>792</v>
      </c>
      <c r="I2" s="473" t="s">
        <v>793</v>
      </c>
      <c r="J2" s="473" t="s">
        <v>794</v>
      </c>
      <c r="K2" s="475" t="s">
        <v>795</v>
      </c>
      <c r="L2" s="475" t="s">
        <v>796</v>
      </c>
      <c r="M2" s="475" t="s">
        <v>797</v>
      </c>
    </row>
    <row r="3" spans="1:13" ht="15" customHeight="1">
      <c r="A3" s="740" t="s">
        <v>754</v>
      </c>
      <c r="B3" s="741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42"/>
      <c r="B4" s="732" t="s">
        <v>755</v>
      </c>
      <c r="C4" s="665">
        <v>0</v>
      </c>
      <c r="D4" s="665">
        <v>0</v>
      </c>
      <c r="E4" s="665">
        <v>0</v>
      </c>
      <c r="F4" s="665">
        <v>0</v>
      </c>
      <c r="G4" s="665">
        <v>0</v>
      </c>
      <c r="H4" s="665">
        <v>0</v>
      </c>
      <c r="I4" s="665">
        <v>0</v>
      </c>
      <c r="J4" s="665">
        <v>0</v>
      </c>
      <c r="K4" s="665">
        <v>0</v>
      </c>
      <c r="L4" s="665">
        <v>4</v>
      </c>
      <c r="M4" s="665">
        <v>0</v>
      </c>
    </row>
    <row r="5" spans="1:13" ht="15" customHeight="1">
      <c r="A5" s="742"/>
      <c r="B5" s="732" t="s">
        <v>756</v>
      </c>
      <c r="C5" s="665">
        <v>0</v>
      </c>
      <c r="D5" s="665">
        <v>0</v>
      </c>
      <c r="E5" s="665">
        <v>5</v>
      </c>
      <c r="F5" s="665">
        <v>0</v>
      </c>
      <c r="G5" s="665">
        <v>1</v>
      </c>
      <c r="H5" s="665">
        <v>0</v>
      </c>
      <c r="I5" s="665">
        <v>2</v>
      </c>
      <c r="J5" s="665">
        <v>0</v>
      </c>
      <c r="K5" s="665">
        <v>2</v>
      </c>
      <c r="L5" s="665">
        <v>3</v>
      </c>
      <c r="M5" s="665">
        <v>3</v>
      </c>
    </row>
    <row r="6" spans="1:13" ht="15" customHeight="1">
      <c r="A6" s="742"/>
      <c r="B6" s="732" t="s">
        <v>88</v>
      </c>
      <c r="C6" s="665">
        <v>34</v>
      </c>
      <c r="D6" s="665">
        <v>1</v>
      </c>
      <c r="E6" s="665">
        <v>1</v>
      </c>
      <c r="F6" s="665">
        <v>11</v>
      </c>
      <c r="G6" s="665">
        <v>0</v>
      </c>
      <c r="H6" s="665">
        <v>0</v>
      </c>
      <c r="I6" s="665">
        <v>13</v>
      </c>
      <c r="J6" s="665">
        <v>0</v>
      </c>
      <c r="K6" s="665">
        <v>1</v>
      </c>
      <c r="L6" s="665">
        <v>3</v>
      </c>
      <c r="M6" s="665">
        <v>0</v>
      </c>
    </row>
    <row r="7" spans="1:13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  <c r="I7" s="663">
        <v>0</v>
      </c>
      <c r="J7" s="663">
        <v>0</v>
      </c>
      <c r="K7" s="663">
        <v>1</v>
      </c>
      <c r="L7" s="663">
        <v>5</v>
      </c>
      <c r="M7" s="663">
        <v>1</v>
      </c>
    </row>
    <row r="8" spans="1:13" ht="15" customHeight="1">
      <c r="A8" s="742"/>
      <c r="B8" s="732" t="s">
        <v>758</v>
      </c>
      <c r="C8" s="665">
        <v>0</v>
      </c>
      <c r="D8" s="665">
        <v>0</v>
      </c>
      <c r="E8" s="665">
        <v>0</v>
      </c>
      <c r="F8" s="665">
        <v>0</v>
      </c>
      <c r="G8" s="665">
        <v>0</v>
      </c>
      <c r="H8" s="665">
        <v>0</v>
      </c>
      <c r="I8" s="665">
        <v>0</v>
      </c>
      <c r="J8" s="665">
        <v>0</v>
      </c>
      <c r="K8" s="665">
        <v>0</v>
      </c>
      <c r="L8" s="665">
        <v>4</v>
      </c>
      <c r="M8" s="665">
        <v>1</v>
      </c>
    </row>
    <row r="9" spans="1:13" ht="15" customHeight="1">
      <c r="A9" s="742"/>
      <c r="B9" s="732" t="s">
        <v>179</v>
      </c>
      <c r="C9" s="665">
        <v>4</v>
      </c>
      <c r="D9" s="665">
        <v>0</v>
      </c>
      <c r="E9" s="665">
        <v>0</v>
      </c>
      <c r="F9" s="665">
        <v>0</v>
      </c>
      <c r="G9" s="665">
        <v>0</v>
      </c>
      <c r="H9" s="665">
        <v>0</v>
      </c>
      <c r="I9" s="665">
        <v>0</v>
      </c>
      <c r="J9" s="665">
        <v>0</v>
      </c>
      <c r="K9" s="665">
        <v>0</v>
      </c>
      <c r="L9" s="665">
        <v>7</v>
      </c>
      <c r="M9" s="665">
        <v>1</v>
      </c>
    </row>
    <row r="10" spans="1:13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  <c r="I10" s="665">
        <v>0</v>
      </c>
      <c r="J10" s="665">
        <v>0</v>
      </c>
      <c r="K10" s="665">
        <v>0</v>
      </c>
      <c r="L10" s="665">
        <v>0</v>
      </c>
      <c r="M10" s="665">
        <v>0</v>
      </c>
    </row>
    <row r="11" spans="1:13" ht="15" customHeight="1">
      <c r="A11" s="742"/>
      <c r="B11" s="732" t="s">
        <v>132</v>
      </c>
      <c r="C11" s="665">
        <v>0</v>
      </c>
      <c r="D11" s="665">
        <v>0</v>
      </c>
      <c r="E11" s="665">
        <v>0</v>
      </c>
      <c r="F11" s="665">
        <v>0</v>
      </c>
      <c r="G11" s="665">
        <v>0</v>
      </c>
      <c r="H11" s="665">
        <v>0</v>
      </c>
      <c r="I11" s="665">
        <v>0</v>
      </c>
      <c r="J11" s="665">
        <v>0</v>
      </c>
      <c r="K11" s="665">
        <v>0</v>
      </c>
      <c r="L11" s="665">
        <v>1</v>
      </c>
      <c r="M11" s="665">
        <v>1</v>
      </c>
    </row>
    <row r="12" spans="1:13" ht="15" customHeight="1">
      <c r="A12" s="742"/>
      <c r="B12" s="732" t="s">
        <v>170</v>
      </c>
      <c r="C12" s="665">
        <v>3</v>
      </c>
      <c r="D12" s="665">
        <v>0</v>
      </c>
      <c r="E12" s="665">
        <v>1</v>
      </c>
      <c r="F12" s="665">
        <v>0</v>
      </c>
      <c r="G12" s="665">
        <v>0</v>
      </c>
      <c r="H12" s="665">
        <v>0</v>
      </c>
      <c r="I12" s="665">
        <v>1</v>
      </c>
      <c r="J12" s="665">
        <v>0</v>
      </c>
      <c r="K12" s="665">
        <v>1</v>
      </c>
      <c r="L12" s="665">
        <v>4</v>
      </c>
      <c r="M12" s="665">
        <v>4</v>
      </c>
    </row>
    <row r="13" spans="1:13" ht="15" customHeight="1">
      <c r="A13" s="742"/>
      <c r="B13" s="732" t="s">
        <v>121</v>
      </c>
      <c r="C13" s="663">
        <v>0</v>
      </c>
      <c r="D13" s="663">
        <v>0</v>
      </c>
      <c r="E13" s="663">
        <v>0</v>
      </c>
      <c r="F13" s="663">
        <v>0</v>
      </c>
      <c r="G13" s="663">
        <v>0</v>
      </c>
      <c r="H13" s="663">
        <v>0</v>
      </c>
      <c r="I13" s="663">
        <v>0</v>
      </c>
      <c r="J13" s="663">
        <v>0</v>
      </c>
      <c r="K13" s="663">
        <v>2</v>
      </c>
      <c r="L13" s="663">
        <v>4</v>
      </c>
      <c r="M13" s="663">
        <v>21</v>
      </c>
    </row>
    <row r="14" spans="1:13" ht="15" customHeight="1">
      <c r="A14" s="742"/>
      <c r="B14" s="732" t="s">
        <v>208</v>
      </c>
      <c r="C14" s="665">
        <v>0</v>
      </c>
      <c r="D14" s="665">
        <v>0</v>
      </c>
      <c r="E14" s="665">
        <v>4</v>
      </c>
      <c r="F14" s="665">
        <v>0</v>
      </c>
      <c r="G14" s="665">
        <v>0</v>
      </c>
      <c r="H14" s="665">
        <v>0</v>
      </c>
      <c r="I14" s="665">
        <v>0</v>
      </c>
      <c r="J14" s="665">
        <v>0</v>
      </c>
      <c r="K14" s="665">
        <v>0</v>
      </c>
      <c r="L14" s="665">
        <v>9</v>
      </c>
      <c r="M14" s="665">
        <v>20</v>
      </c>
    </row>
    <row r="15" spans="1:13" ht="15" customHeight="1">
      <c r="A15" s="742"/>
      <c r="B15" s="732" t="s">
        <v>759</v>
      </c>
      <c r="C15" s="665">
        <v>0</v>
      </c>
      <c r="D15" s="665">
        <v>1</v>
      </c>
      <c r="E15" s="665">
        <v>8</v>
      </c>
      <c r="F15" s="665">
        <v>4</v>
      </c>
      <c r="G15" s="665">
        <v>0</v>
      </c>
      <c r="H15" s="665">
        <v>1</v>
      </c>
      <c r="I15" s="665">
        <v>7</v>
      </c>
      <c r="J15" s="665">
        <v>0</v>
      </c>
      <c r="K15" s="665">
        <v>7</v>
      </c>
      <c r="L15" s="665">
        <v>19</v>
      </c>
      <c r="M15" s="665">
        <v>9</v>
      </c>
    </row>
    <row r="16" spans="1:13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  <c r="I16" s="665">
        <v>0</v>
      </c>
      <c r="J16" s="665">
        <v>0</v>
      </c>
      <c r="K16" s="665">
        <v>0</v>
      </c>
      <c r="L16" s="665">
        <v>2</v>
      </c>
      <c r="M16" s="665">
        <v>2</v>
      </c>
    </row>
    <row r="17" spans="1:13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  <c r="I17" s="665">
        <v>0</v>
      </c>
      <c r="J17" s="665">
        <v>0</v>
      </c>
      <c r="K17" s="665">
        <v>0</v>
      </c>
      <c r="L17" s="665">
        <v>3</v>
      </c>
      <c r="M17" s="665">
        <v>0</v>
      </c>
    </row>
    <row r="18" spans="1:13" ht="15" customHeight="1">
      <c r="A18" s="742"/>
      <c r="B18" s="732" t="s">
        <v>760</v>
      </c>
      <c r="C18" s="665">
        <v>0</v>
      </c>
      <c r="D18" s="665">
        <v>0</v>
      </c>
      <c r="E18" s="665">
        <v>0</v>
      </c>
      <c r="F18" s="665">
        <v>0</v>
      </c>
      <c r="G18" s="665">
        <v>0</v>
      </c>
      <c r="H18" s="665">
        <v>0</v>
      </c>
      <c r="I18" s="665">
        <v>0</v>
      </c>
      <c r="J18" s="665">
        <v>0</v>
      </c>
      <c r="K18" s="665">
        <v>0</v>
      </c>
      <c r="L18" s="665">
        <v>0</v>
      </c>
      <c r="M18" s="665">
        <v>0</v>
      </c>
    </row>
    <row r="19" spans="1:13" ht="15" customHeight="1">
      <c r="A19" s="742"/>
      <c r="B19" s="732" t="s">
        <v>86</v>
      </c>
      <c r="C19" s="663">
        <v>1</v>
      </c>
      <c r="D19" s="663">
        <v>0</v>
      </c>
      <c r="E19" s="663">
        <v>0</v>
      </c>
      <c r="F19" s="663">
        <v>0</v>
      </c>
      <c r="G19" s="663">
        <v>0</v>
      </c>
      <c r="H19" s="663">
        <v>0</v>
      </c>
      <c r="I19" s="663">
        <v>1</v>
      </c>
      <c r="J19" s="663">
        <v>0</v>
      </c>
      <c r="K19" s="663">
        <v>1</v>
      </c>
      <c r="L19" s="663">
        <v>6</v>
      </c>
      <c r="M19" s="663">
        <v>2</v>
      </c>
    </row>
    <row r="20" spans="1:13" ht="15" customHeight="1">
      <c r="A20" s="742"/>
      <c r="B20" s="732" t="s">
        <v>646</v>
      </c>
      <c r="C20" s="665">
        <v>27</v>
      </c>
      <c r="D20" s="665">
        <v>0</v>
      </c>
      <c r="E20" s="665">
        <v>0</v>
      </c>
      <c r="F20" s="665">
        <v>0</v>
      </c>
      <c r="G20" s="665">
        <v>0</v>
      </c>
      <c r="H20" s="665">
        <v>0</v>
      </c>
      <c r="I20" s="665">
        <v>0</v>
      </c>
      <c r="J20" s="665">
        <v>0</v>
      </c>
      <c r="K20" s="665">
        <v>1</v>
      </c>
      <c r="L20" s="665">
        <v>8</v>
      </c>
      <c r="M20" s="665">
        <v>11</v>
      </c>
    </row>
    <row r="21" spans="1:13" ht="15" customHeight="1">
      <c r="A21" s="742"/>
      <c r="B21" s="732" t="s">
        <v>761</v>
      </c>
      <c r="C21" s="665">
        <v>0</v>
      </c>
      <c r="D21" s="665">
        <v>0</v>
      </c>
      <c r="E21" s="665">
        <v>0</v>
      </c>
      <c r="F21" s="665">
        <v>0</v>
      </c>
      <c r="G21" s="665">
        <v>0</v>
      </c>
      <c r="H21" s="665">
        <v>0</v>
      </c>
      <c r="I21" s="665">
        <v>0</v>
      </c>
      <c r="J21" s="665">
        <v>0</v>
      </c>
      <c r="K21" s="665">
        <v>2</v>
      </c>
      <c r="L21" s="665">
        <v>3</v>
      </c>
      <c r="M21" s="665">
        <v>6</v>
      </c>
    </row>
    <row r="22" spans="1:13" ht="15" customHeight="1">
      <c r="A22" s="740"/>
      <c r="B22" s="743" t="s">
        <v>649</v>
      </c>
      <c r="C22" s="665">
        <v>0</v>
      </c>
      <c r="D22" s="665">
        <v>0</v>
      </c>
      <c r="E22" s="665">
        <v>0</v>
      </c>
      <c r="F22" s="665">
        <v>0</v>
      </c>
      <c r="G22" s="665">
        <v>0</v>
      </c>
      <c r="H22" s="665">
        <v>0</v>
      </c>
      <c r="I22" s="665">
        <v>0</v>
      </c>
      <c r="J22" s="665">
        <v>0</v>
      </c>
      <c r="K22" s="665">
        <v>0</v>
      </c>
      <c r="L22" s="665">
        <v>1</v>
      </c>
      <c r="M22" s="665">
        <v>2</v>
      </c>
    </row>
    <row r="23" spans="1:13" ht="15" customHeight="1">
      <c r="A23" s="742"/>
      <c r="B23" s="732" t="s">
        <v>762</v>
      </c>
      <c r="C23" s="665">
        <v>0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  <c r="I23" s="665">
        <v>0</v>
      </c>
      <c r="J23" s="665">
        <v>0</v>
      </c>
      <c r="K23" s="665">
        <v>0</v>
      </c>
      <c r="L23" s="665">
        <v>1</v>
      </c>
      <c r="M23" s="665">
        <v>1</v>
      </c>
    </row>
    <row r="24" spans="1:13" ht="15" customHeight="1">
      <c r="A24" s="740" t="s">
        <v>445</v>
      </c>
      <c r="B24" s="741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42"/>
      <c r="B25" s="732" t="s">
        <v>763</v>
      </c>
      <c r="C25" s="663">
        <v>0</v>
      </c>
      <c r="D25" s="663">
        <v>0</v>
      </c>
      <c r="E25" s="663">
        <v>1</v>
      </c>
      <c r="F25" s="663">
        <v>2</v>
      </c>
      <c r="G25" s="663">
        <v>0</v>
      </c>
      <c r="H25" s="663">
        <v>0</v>
      </c>
      <c r="I25" s="663">
        <v>0</v>
      </c>
      <c r="J25" s="663">
        <v>0</v>
      </c>
      <c r="K25" s="663">
        <v>1</v>
      </c>
      <c r="L25" s="663">
        <v>2</v>
      </c>
      <c r="M25" s="663">
        <v>1</v>
      </c>
    </row>
    <row r="26" spans="1:13" ht="15" customHeight="1">
      <c r="A26" s="742"/>
      <c r="B26" s="732" t="s">
        <v>764</v>
      </c>
      <c r="C26" s="665">
        <v>23</v>
      </c>
      <c r="D26" s="665">
        <v>7</v>
      </c>
      <c r="E26" s="665">
        <v>1</v>
      </c>
      <c r="F26" s="665">
        <v>5</v>
      </c>
      <c r="G26" s="665">
        <v>0</v>
      </c>
      <c r="H26" s="665">
        <v>0</v>
      </c>
      <c r="I26" s="665">
        <v>1</v>
      </c>
      <c r="J26" s="665">
        <v>0</v>
      </c>
      <c r="K26" s="665">
        <v>2</v>
      </c>
      <c r="L26" s="665">
        <v>6</v>
      </c>
      <c r="M26" s="665">
        <v>5</v>
      </c>
    </row>
    <row r="27" spans="1:13" ht="15" customHeight="1">
      <c r="A27" s="742"/>
      <c r="B27" s="732" t="s">
        <v>179</v>
      </c>
      <c r="C27" s="665">
        <v>4</v>
      </c>
      <c r="D27" s="665">
        <v>0</v>
      </c>
      <c r="E27" s="665">
        <v>0</v>
      </c>
      <c r="F27" s="665">
        <v>0</v>
      </c>
      <c r="G27" s="665">
        <v>0</v>
      </c>
      <c r="H27" s="665">
        <v>0</v>
      </c>
      <c r="I27" s="665">
        <v>0</v>
      </c>
      <c r="J27" s="665">
        <v>0</v>
      </c>
      <c r="K27" s="665">
        <v>1</v>
      </c>
      <c r="L27" s="665">
        <v>0</v>
      </c>
      <c r="M27" s="665">
        <v>0</v>
      </c>
    </row>
    <row r="28" spans="1:13" ht="15" customHeight="1">
      <c r="A28" s="742"/>
      <c r="B28" s="732" t="s">
        <v>447</v>
      </c>
      <c r="C28" s="665">
        <v>0</v>
      </c>
      <c r="D28" s="665">
        <v>2</v>
      </c>
      <c r="E28" s="665">
        <v>1</v>
      </c>
      <c r="F28" s="665">
        <v>2</v>
      </c>
      <c r="G28" s="665">
        <v>18</v>
      </c>
      <c r="H28" s="665">
        <v>10</v>
      </c>
      <c r="I28" s="665">
        <v>2</v>
      </c>
      <c r="J28" s="665">
        <v>7</v>
      </c>
      <c r="K28" s="665">
        <v>0</v>
      </c>
      <c r="L28" s="665">
        <v>2</v>
      </c>
      <c r="M28" s="665">
        <v>1</v>
      </c>
    </row>
    <row r="29" spans="1:13" ht="15" customHeight="1">
      <c r="A29" s="742"/>
      <c r="B29" s="732" t="s">
        <v>448</v>
      </c>
      <c r="C29" s="665">
        <v>7</v>
      </c>
      <c r="D29" s="665">
        <v>0</v>
      </c>
      <c r="E29" s="665">
        <v>2</v>
      </c>
      <c r="F29" s="665">
        <v>2</v>
      </c>
      <c r="G29" s="665">
        <v>25</v>
      </c>
      <c r="H29" s="665">
        <v>25</v>
      </c>
      <c r="I29" s="665">
        <v>1</v>
      </c>
      <c r="J29" s="665">
        <v>18</v>
      </c>
      <c r="K29" s="665">
        <v>1</v>
      </c>
      <c r="L29" s="665">
        <v>3</v>
      </c>
      <c r="M29" s="665">
        <v>1</v>
      </c>
    </row>
    <row r="30" spans="1:13" ht="15" customHeight="1">
      <c r="A30" s="742"/>
      <c r="B30" s="732" t="s">
        <v>449</v>
      </c>
      <c r="C30" s="665">
        <v>3</v>
      </c>
      <c r="D30" s="665">
        <v>0</v>
      </c>
      <c r="E30" s="665">
        <v>1</v>
      </c>
      <c r="F30" s="665">
        <v>2</v>
      </c>
      <c r="G30" s="665">
        <v>5</v>
      </c>
      <c r="H30" s="665">
        <v>0</v>
      </c>
      <c r="I30" s="665">
        <v>1</v>
      </c>
      <c r="J30" s="665">
        <v>1</v>
      </c>
      <c r="K30" s="665">
        <v>0</v>
      </c>
      <c r="L30" s="665">
        <v>3</v>
      </c>
      <c r="M30" s="665">
        <v>1</v>
      </c>
    </row>
    <row r="31" spans="1:13" ht="15" customHeight="1">
      <c r="A31" s="742"/>
      <c r="B31" s="732" t="s">
        <v>86</v>
      </c>
      <c r="C31" s="663">
        <v>0</v>
      </c>
      <c r="D31" s="663">
        <v>0</v>
      </c>
      <c r="E31" s="663">
        <v>0</v>
      </c>
      <c r="F31" s="663">
        <v>0</v>
      </c>
      <c r="G31" s="663">
        <v>0</v>
      </c>
      <c r="H31" s="663">
        <v>0</v>
      </c>
      <c r="I31" s="663">
        <v>0</v>
      </c>
      <c r="J31" s="663">
        <v>0</v>
      </c>
      <c r="K31" s="663">
        <v>0</v>
      </c>
      <c r="L31" s="663">
        <v>0</v>
      </c>
      <c r="M31" s="663">
        <v>0</v>
      </c>
    </row>
    <row r="32" spans="1:13" ht="15" customHeight="1">
      <c r="A32" s="742"/>
      <c r="B32" s="732" t="s">
        <v>646</v>
      </c>
      <c r="C32" s="665">
        <v>7</v>
      </c>
      <c r="D32" s="665">
        <v>0</v>
      </c>
      <c r="E32" s="665">
        <v>0</v>
      </c>
      <c r="F32" s="665">
        <v>0</v>
      </c>
      <c r="G32" s="665">
        <v>0</v>
      </c>
      <c r="H32" s="665">
        <v>0</v>
      </c>
      <c r="I32" s="665">
        <v>0</v>
      </c>
      <c r="J32" s="665">
        <v>0</v>
      </c>
      <c r="K32" s="665">
        <v>0</v>
      </c>
      <c r="L32" s="665">
        <v>1</v>
      </c>
      <c r="M32" s="665">
        <v>0</v>
      </c>
    </row>
    <row r="33" spans="1:13" ht="15" customHeight="1">
      <c r="A33" s="742"/>
      <c r="B33" s="732" t="s">
        <v>761</v>
      </c>
      <c r="C33" s="665">
        <v>0</v>
      </c>
      <c r="D33" s="665">
        <v>0</v>
      </c>
      <c r="E33" s="665">
        <v>0</v>
      </c>
      <c r="F33" s="665">
        <v>0</v>
      </c>
      <c r="G33" s="665">
        <v>0</v>
      </c>
      <c r="H33" s="665">
        <v>0</v>
      </c>
      <c r="I33" s="665">
        <v>0</v>
      </c>
      <c r="J33" s="665">
        <v>0</v>
      </c>
      <c r="K33" s="665">
        <v>0</v>
      </c>
      <c r="L33" s="665">
        <v>0</v>
      </c>
      <c r="M33" s="665">
        <v>0</v>
      </c>
    </row>
    <row r="34" spans="1:13" ht="15" customHeight="1">
      <c r="A34" s="742" t="s">
        <v>450</v>
      </c>
      <c r="B34" s="742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40"/>
      <c r="B35" s="743" t="s">
        <v>763</v>
      </c>
      <c r="C35" s="665">
        <v>0</v>
      </c>
      <c r="D35" s="665">
        <v>0</v>
      </c>
      <c r="E35" s="665">
        <v>0</v>
      </c>
      <c r="F35" s="665">
        <v>1</v>
      </c>
      <c r="G35" s="665">
        <v>0</v>
      </c>
      <c r="H35" s="665">
        <v>0</v>
      </c>
      <c r="I35" s="665">
        <v>0</v>
      </c>
      <c r="J35" s="665">
        <v>0</v>
      </c>
      <c r="K35" s="665">
        <v>1</v>
      </c>
      <c r="L35" s="665">
        <v>2</v>
      </c>
      <c r="M35" s="665">
        <v>1</v>
      </c>
    </row>
    <row r="36" spans="1:13" ht="15" customHeight="1">
      <c r="A36" s="742"/>
      <c r="B36" s="732" t="s">
        <v>781</v>
      </c>
      <c r="C36" s="665">
        <v>20</v>
      </c>
      <c r="D36" s="665">
        <v>7</v>
      </c>
      <c r="E36" s="665">
        <v>1</v>
      </c>
      <c r="F36" s="665">
        <v>3</v>
      </c>
      <c r="G36" s="665">
        <v>0</v>
      </c>
      <c r="H36" s="665">
        <v>0</v>
      </c>
      <c r="I36" s="665">
        <v>15</v>
      </c>
      <c r="J36" s="665">
        <v>2</v>
      </c>
      <c r="K36" s="665">
        <v>1</v>
      </c>
      <c r="L36" s="665">
        <v>5</v>
      </c>
      <c r="M36" s="665">
        <v>4</v>
      </c>
    </row>
    <row r="37" spans="1:13" ht="15" customHeight="1">
      <c r="A37" s="740"/>
      <c r="B37" s="743" t="s">
        <v>782</v>
      </c>
      <c r="C37" s="663">
        <v>7</v>
      </c>
      <c r="D37" s="663">
        <v>2</v>
      </c>
      <c r="E37" s="663">
        <v>0</v>
      </c>
      <c r="F37" s="663">
        <v>2</v>
      </c>
      <c r="G37" s="663">
        <v>9</v>
      </c>
      <c r="H37" s="663">
        <v>8</v>
      </c>
      <c r="I37" s="663">
        <v>3</v>
      </c>
      <c r="J37" s="663">
        <v>1</v>
      </c>
      <c r="K37" s="663">
        <v>0</v>
      </c>
      <c r="L37" s="663">
        <v>3</v>
      </c>
      <c r="M37" s="663">
        <v>1</v>
      </c>
    </row>
    <row r="38" spans="1:13" ht="15" customHeight="1">
      <c r="A38" s="742"/>
      <c r="B38" s="732" t="s">
        <v>657</v>
      </c>
      <c r="C38" s="665">
        <v>10</v>
      </c>
      <c r="D38" s="665">
        <v>0</v>
      </c>
      <c r="E38" s="665">
        <v>2</v>
      </c>
      <c r="F38" s="665">
        <v>1</v>
      </c>
      <c r="G38" s="665">
        <v>8</v>
      </c>
      <c r="H38" s="665">
        <v>4</v>
      </c>
      <c r="I38" s="665">
        <v>3</v>
      </c>
      <c r="J38" s="665">
        <v>4</v>
      </c>
      <c r="K38" s="665">
        <v>0</v>
      </c>
      <c r="L38" s="665">
        <v>1</v>
      </c>
      <c r="M38" s="665">
        <v>2</v>
      </c>
    </row>
    <row r="39" spans="1:13" ht="15" customHeight="1">
      <c r="A39" s="742"/>
      <c r="B39" s="732" t="s">
        <v>454</v>
      </c>
      <c r="C39" s="665">
        <v>6</v>
      </c>
      <c r="D39" s="665">
        <v>1</v>
      </c>
      <c r="E39" s="665">
        <v>1</v>
      </c>
      <c r="F39" s="665">
        <v>2</v>
      </c>
      <c r="G39" s="665">
        <v>16</v>
      </c>
      <c r="H39" s="665">
        <v>8</v>
      </c>
      <c r="I39" s="665">
        <v>2</v>
      </c>
      <c r="J39" s="665">
        <v>1</v>
      </c>
      <c r="K39" s="665">
        <v>0</v>
      </c>
      <c r="L39" s="665">
        <v>4</v>
      </c>
      <c r="M39" s="665">
        <v>1</v>
      </c>
    </row>
    <row r="40" spans="1:13" ht="15" customHeight="1">
      <c r="A40" s="742"/>
      <c r="B40" s="732" t="s">
        <v>455</v>
      </c>
      <c r="C40" s="665">
        <v>5</v>
      </c>
      <c r="D40" s="665">
        <v>0</v>
      </c>
      <c r="E40" s="665">
        <v>1</v>
      </c>
      <c r="F40" s="665">
        <v>2</v>
      </c>
      <c r="G40" s="665">
        <v>17</v>
      </c>
      <c r="H40" s="665">
        <v>11</v>
      </c>
      <c r="I40" s="665">
        <v>2</v>
      </c>
      <c r="J40" s="665">
        <v>5</v>
      </c>
      <c r="K40" s="665">
        <v>1</v>
      </c>
      <c r="L40" s="665">
        <v>3</v>
      </c>
      <c r="M40" s="665">
        <v>0</v>
      </c>
    </row>
    <row r="41" spans="1:13" ht="15" customHeight="1">
      <c r="A41" s="742"/>
      <c r="B41" s="732" t="s">
        <v>783</v>
      </c>
      <c r="C41" s="665">
        <v>2</v>
      </c>
      <c r="D41" s="665">
        <v>0</v>
      </c>
      <c r="E41" s="665">
        <v>1</v>
      </c>
      <c r="F41" s="665">
        <v>1</v>
      </c>
      <c r="G41" s="665">
        <v>4</v>
      </c>
      <c r="H41" s="665">
        <v>2</v>
      </c>
      <c r="I41" s="665">
        <v>2</v>
      </c>
      <c r="J41" s="665">
        <v>1</v>
      </c>
      <c r="K41" s="665">
        <v>1</v>
      </c>
      <c r="L41" s="665">
        <v>2</v>
      </c>
      <c r="M41" s="665">
        <v>1</v>
      </c>
    </row>
    <row r="42" spans="1:13" ht="15" customHeight="1">
      <c r="A42" s="742"/>
      <c r="B42" s="732" t="s">
        <v>784</v>
      </c>
      <c r="C42" s="665">
        <v>3</v>
      </c>
      <c r="D42" s="665">
        <v>0</v>
      </c>
      <c r="E42" s="665">
        <v>0</v>
      </c>
      <c r="F42" s="665">
        <v>0</v>
      </c>
      <c r="G42" s="665">
        <v>0</v>
      </c>
      <c r="H42" s="665">
        <v>1</v>
      </c>
      <c r="I42" s="665">
        <v>1</v>
      </c>
      <c r="J42" s="665">
        <v>0</v>
      </c>
      <c r="K42" s="665">
        <v>0</v>
      </c>
      <c r="L42" s="665">
        <v>0</v>
      </c>
      <c r="M42" s="665">
        <v>0</v>
      </c>
    </row>
    <row r="43" spans="1:13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  <c r="I43" s="663">
        <v>0</v>
      </c>
      <c r="J43" s="663">
        <v>0</v>
      </c>
      <c r="K43" s="663">
        <v>0</v>
      </c>
      <c r="L43" s="663">
        <v>0</v>
      </c>
      <c r="M43" s="663">
        <v>0</v>
      </c>
    </row>
    <row r="44" spans="1:13" ht="15" customHeight="1">
      <c r="A44" s="742"/>
      <c r="B44" s="732" t="s">
        <v>761</v>
      </c>
      <c r="C44" s="665">
        <v>0</v>
      </c>
      <c r="D44" s="665">
        <v>0</v>
      </c>
      <c r="E44" s="665">
        <v>0</v>
      </c>
      <c r="F44" s="665">
        <v>0</v>
      </c>
      <c r="G44" s="665">
        <v>0</v>
      </c>
      <c r="H44" s="665">
        <v>0</v>
      </c>
      <c r="I44" s="665">
        <v>0</v>
      </c>
      <c r="J44" s="665">
        <v>0</v>
      </c>
      <c r="K44" s="665">
        <v>0</v>
      </c>
      <c r="L44" s="665">
        <v>0</v>
      </c>
      <c r="M44" s="665">
        <v>0</v>
      </c>
    </row>
    <row r="45" spans="1:13" ht="15" customHeight="1">
      <c r="A45" s="740" t="s">
        <v>457</v>
      </c>
      <c r="B45" s="741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42"/>
      <c r="B46" s="732" t="s">
        <v>763</v>
      </c>
      <c r="C46" s="665">
        <v>0</v>
      </c>
      <c r="D46" s="665">
        <v>0</v>
      </c>
      <c r="E46" s="665">
        <v>0</v>
      </c>
      <c r="F46" s="665">
        <v>1</v>
      </c>
      <c r="G46" s="665">
        <v>0</v>
      </c>
      <c r="H46" s="665">
        <v>0</v>
      </c>
      <c r="I46" s="665">
        <v>1</v>
      </c>
      <c r="J46" s="665">
        <v>0</v>
      </c>
      <c r="K46" s="665">
        <v>0</v>
      </c>
      <c r="L46" s="665">
        <v>3</v>
      </c>
      <c r="M46" s="665">
        <v>1</v>
      </c>
    </row>
    <row r="47" spans="1:13" ht="15" customHeight="1">
      <c r="A47" s="742"/>
      <c r="B47" s="732" t="s">
        <v>771</v>
      </c>
      <c r="C47" s="665">
        <v>27</v>
      </c>
      <c r="D47" s="665">
        <v>9</v>
      </c>
      <c r="E47" s="665">
        <v>2</v>
      </c>
      <c r="F47" s="665">
        <v>1</v>
      </c>
      <c r="G47" s="665">
        <v>0</v>
      </c>
      <c r="H47" s="665">
        <v>0</v>
      </c>
      <c r="I47" s="665">
        <v>13</v>
      </c>
      <c r="J47" s="665">
        <v>0</v>
      </c>
      <c r="K47" s="665">
        <v>1</v>
      </c>
      <c r="L47" s="665">
        <v>6</v>
      </c>
      <c r="M47" s="665">
        <v>4</v>
      </c>
    </row>
    <row r="48" spans="1:13" ht="15" customHeight="1">
      <c r="A48" s="742"/>
      <c r="B48" s="744" t="s">
        <v>459</v>
      </c>
      <c r="C48" s="665">
        <v>10</v>
      </c>
      <c r="D48" s="665">
        <v>0</v>
      </c>
      <c r="E48" s="665">
        <v>1</v>
      </c>
      <c r="F48" s="665">
        <v>1</v>
      </c>
      <c r="G48" s="665">
        <v>24</v>
      </c>
      <c r="H48" s="665">
        <v>22</v>
      </c>
      <c r="I48" s="665">
        <v>4</v>
      </c>
      <c r="J48" s="665">
        <v>26</v>
      </c>
      <c r="K48" s="665">
        <v>0</v>
      </c>
      <c r="L48" s="665">
        <v>3</v>
      </c>
      <c r="M48" s="665">
        <v>1</v>
      </c>
    </row>
    <row r="49" spans="1:13" ht="15" customHeight="1">
      <c r="A49" s="742"/>
      <c r="B49" s="744" t="s">
        <v>460</v>
      </c>
      <c r="C49" s="663">
        <v>1</v>
      </c>
      <c r="D49" s="663">
        <v>0</v>
      </c>
      <c r="E49" s="663">
        <v>0</v>
      </c>
      <c r="F49" s="663">
        <v>1</v>
      </c>
      <c r="G49" s="663">
        <v>9</v>
      </c>
      <c r="H49" s="663"/>
      <c r="I49" s="663">
        <v>1</v>
      </c>
      <c r="J49" s="663">
        <v>0</v>
      </c>
      <c r="K49" s="663">
        <v>0</v>
      </c>
      <c r="L49" s="663">
        <v>3</v>
      </c>
      <c r="M49" s="663">
        <v>0</v>
      </c>
    </row>
    <row r="50" spans="1:13" ht="15" customHeight="1">
      <c r="A50" s="742"/>
      <c r="B50" s="744" t="s">
        <v>772</v>
      </c>
      <c r="C50" s="665">
        <v>5</v>
      </c>
      <c r="D50" s="665">
        <v>0</v>
      </c>
      <c r="E50" s="665">
        <v>0</v>
      </c>
      <c r="F50" s="665">
        <v>0</v>
      </c>
      <c r="G50" s="665">
        <v>0</v>
      </c>
      <c r="H50" s="665">
        <v>0</v>
      </c>
      <c r="I50" s="665">
        <v>3</v>
      </c>
      <c r="J50" s="665">
        <v>0</v>
      </c>
      <c r="K50" s="665">
        <v>0</v>
      </c>
      <c r="L50" s="665">
        <v>1</v>
      </c>
      <c r="M50" s="665">
        <v>0</v>
      </c>
    </row>
    <row r="51" spans="1:13" ht="15" customHeight="1">
      <c r="A51" s="742"/>
      <c r="B51" s="744" t="s">
        <v>86</v>
      </c>
      <c r="C51" s="665">
        <v>0</v>
      </c>
      <c r="D51" s="665">
        <v>0</v>
      </c>
      <c r="E51" s="665">
        <v>0</v>
      </c>
      <c r="F51" s="665">
        <v>0</v>
      </c>
      <c r="G51" s="665">
        <v>0</v>
      </c>
      <c r="H51" s="665">
        <v>0</v>
      </c>
      <c r="I51" s="665">
        <v>0</v>
      </c>
      <c r="J51" s="665">
        <v>0</v>
      </c>
      <c r="K51" s="665">
        <v>0</v>
      </c>
      <c r="L51" s="665">
        <v>0</v>
      </c>
      <c r="M51" s="665">
        <v>0</v>
      </c>
    </row>
    <row r="52" spans="1:13" ht="15" customHeight="1">
      <c r="A52" s="742"/>
      <c r="B52" s="744" t="s">
        <v>761</v>
      </c>
      <c r="C52" s="665">
        <v>0</v>
      </c>
      <c r="D52" s="665">
        <v>0</v>
      </c>
      <c r="E52" s="665">
        <v>0</v>
      </c>
      <c r="F52" s="665">
        <v>0</v>
      </c>
      <c r="G52" s="665">
        <v>0</v>
      </c>
      <c r="H52" s="665">
        <v>0</v>
      </c>
      <c r="I52" s="665">
        <v>0</v>
      </c>
      <c r="J52" s="665">
        <v>0</v>
      </c>
      <c r="K52" s="665">
        <v>0</v>
      </c>
      <c r="L52" s="665">
        <v>0</v>
      </c>
      <c r="M52" s="665">
        <v>0</v>
      </c>
    </row>
    <row r="53" spans="1:13" ht="15" customHeight="1">
      <c r="A53" s="742" t="s">
        <v>461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45"/>
      <c r="B54" s="746" t="s">
        <v>763</v>
      </c>
      <c r="C54" s="665">
        <v>2</v>
      </c>
      <c r="D54" s="665">
        <v>0</v>
      </c>
      <c r="E54" s="665">
        <v>0</v>
      </c>
      <c r="F54" s="665">
        <v>1</v>
      </c>
      <c r="G54" s="665">
        <v>0</v>
      </c>
      <c r="H54" s="665">
        <v>0</v>
      </c>
      <c r="I54" s="665">
        <v>2</v>
      </c>
      <c r="J54" s="665">
        <v>0</v>
      </c>
      <c r="K54" s="665">
        <v>0</v>
      </c>
      <c r="L54" s="665">
        <v>5</v>
      </c>
      <c r="M54" s="665">
        <v>1</v>
      </c>
    </row>
    <row r="55" spans="1:13" ht="15" customHeight="1">
      <c r="A55" s="742"/>
      <c r="B55" s="744" t="s">
        <v>651</v>
      </c>
      <c r="C55" s="663">
        <v>31</v>
      </c>
      <c r="D55" s="663">
        <v>13</v>
      </c>
      <c r="E55" s="663">
        <v>4</v>
      </c>
      <c r="F55" s="663">
        <v>4</v>
      </c>
      <c r="G55" s="663">
        <v>0</v>
      </c>
      <c r="H55" s="663">
        <v>0</v>
      </c>
      <c r="I55" s="663">
        <v>68</v>
      </c>
      <c r="J55" s="663">
        <v>1</v>
      </c>
      <c r="K55" s="663">
        <v>2</v>
      </c>
      <c r="L55" s="663">
        <v>6</v>
      </c>
      <c r="M55" s="663">
        <v>10</v>
      </c>
    </row>
    <row r="56" spans="1:13" ht="15" customHeight="1">
      <c r="A56" s="740"/>
      <c r="B56" s="743" t="s">
        <v>2866</v>
      </c>
      <c r="C56" s="665">
        <v>1</v>
      </c>
      <c r="D56" s="665">
        <v>0</v>
      </c>
      <c r="E56" s="665">
        <v>0</v>
      </c>
      <c r="F56" s="665">
        <v>0</v>
      </c>
      <c r="G56" s="665">
        <v>0</v>
      </c>
      <c r="H56" s="665"/>
      <c r="I56" s="665">
        <v>0</v>
      </c>
      <c r="J56" s="665">
        <v>0</v>
      </c>
      <c r="K56" s="665">
        <v>0</v>
      </c>
      <c r="L56" s="665">
        <v>2</v>
      </c>
      <c r="M56" s="665">
        <v>6</v>
      </c>
    </row>
    <row r="57" spans="1:13" ht="15" customHeight="1">
      <c r="A57" s="742"/>
      <c r="B57" s="732" t="s">
        <v>463</v>
      </c>
      <c r="C57" s="665">
        <v>11</v>
      </c>
      <c r="D57" s="665">
        <v>0</v>
      </c>
      <c r="E57" s="665">
        <v>2</v>
      </c>
      <c r="F57" s="665">
        <v>2</v>
      </c>
      <c r="G57" s="665">
        <v>28</v>
      </c>
      <c r="H57" s="665">
        <v>56</v>
      </c>
      <c r="I57" s="665">
        <v>14</v>
      </c>
      <c r="J57" s="665">
        <v>71</v>
      </c>
      <c r="K57" s="665">
        <v>0</v>
      </c>
      <c r="L57" s="665">
        <v>4</v>
      </c>
      <c r="M57" s="665">
        <v>1</v>
      </c>
    </row>
    <row r="58" spans="1:13" s="253" customFormat="1" ht="15" customHeight="1">
      <c r="A58" s="742"/>
      <c r="B58" s="732" t="s">
        <v>464</v>
      </c>
      <c r="C58" s="665">
        <v>7</v>
      </c>
      <c r="D58" s="665">
        <v>0</v>
      </c>
      <c r="E58" s="665">
        <v>1</v>
      </c>
      <c r="F58" s="665">
        <v>1</v>
      </c>
      <c r="G58" s="665">
        <v>7</v>
      </c>
      <c r="H58" s="665">
        <v>12</v>
      </c>
      <c r="I58" s="665">
        <v>4</v>
      </c>
      <c r="J58" s="665">
        <v>4</v>
      </c>
      <c r="K58" s="665">
        <v>2</v>
      </c>
      <c r="L58" s="665">
        <v>2</v>
      </c>
      <c r="M58" s="665">
        <v>1</v>
      </c>
    </row>
    <row r="59" spans="1:13" ht="15" customHeight="1">
      <c r="A59" s="742"/>
      <c r="B59" s="732" t="s">
        <v>465</v>
      </c>
      <c r="C59" s="665">
        <v>15</v>
      </c>
      <c r="D59" s="665">
        <v>3</v>
      </c>
      <c r="E59" s="665">
        <v>3</v>
      </c>
      <c r="F59" s="665">
        <v>2</v>
      </c>
      <c r="G59" s="665">
        <v>27</v>
      </c>
      <c r="H59" s="665">
        <v>75</v>
      </c>
      <c r="I59" s="665">
        <v>10</v>
      </c>
      <c r="J59" s="665">
        <v>76</v>
      </c>
      <c r="K59" s="665">
        <v>3</v>
      </c>
      <c r="L59" s="665">
        <v>3</v>
      </c>
      <c r="M59" s="665">
        <v>1</v>
      </c>
    </row>
    <row r="60" spans="1:13" s="476" customFormat="1" ht="15" customHeight="1">
      <c r="A60" s="742"/>
      <c r="B60" s="732" t="s">
        <v>466</v>
      </c>
      <c r="C60" s="665">
        <v>9</v>
      </c>
      <c r="D60" s="665">
        <v>5</v>
      </c>
      <c r="E60" s="665">
        <v>1</v>
      </c>
      <c r="F60" s="665">
        <v>1</v>
      </c>
      <c r="G60" s="665">
        <v>18</v>
      </c>
      <c r="H60" s="665">
        <v>17</v>
      </c>
      <c r="I60" s="665">
        <v>3</v>
      </c>
      <c r="J60" s="665">
        <v>1</v>
      </c>
      <c r="K60" s="665">
        <v>1</v>
      </c>
      <c r="L60" s="665">
        <v>2</v>
      </c>
      <c r="M60" s="665">
        <v>1</v>
      </c>
    </row>
    <row r="61" spans="1:13" ht="15" customHeight="1">
      <c r="A61" s="742"/>
      <c r="B61" s="732" t="s">
        <v>467</v>
      </c>
      <c r="C61" s="663">
        <v>0</v>
      </c>
      <c r="D61" s="663">
        <v>0</v>
      </c>
      <c r="E61" s="663">
        <v>1</v>
      </c>
      <c r="F61" s="663">
        <v>1</v>
      </c>
      <c r="G61" s="663">
        <v>7</v>
      </c>
      <c r="H61" s="663">
        <v>8</v>
      </c>
      <c r="I61" s="663">
        <v>0</v>
      </c>
      <c r="J61" s="663">
        <v>1</v>
      </c>
      <c r="K61" s="663">
        <v>0</v>
      </c>
      <c r="L61" s="663">
        <v>3</v>
      </c>
      <c r="M61" s="663">
        <v>1</v>
      </c>
    </row>
    <row r="62" spans="1:13" ht="15" customHeight="1">
      <c r="A62" s="742"/>
      <c r="B62" s="732" t="s">
        <v>468</v>
      </c>
      <c r="C62" s="665">
        <v>0</v>
      </c>
      <c r="D62" s="665">
        <v>0</v>
      </c>
      <c r="E62" s="665">
        <v>1</v>
      </c>
      <c r="F62" s="665">
        <v>1</v>
      </c>
      <c r="G62" s="665">
        <v>4</v>
      </c>
      <c r="H62" s="665">
        <v>3</v>
      </c>
      <c r="I62" s="665">
        <v>0</v>
      </c>
      <c r="J62" s="665">
        <v>2</v>
      </c>
      <c r="K62" s="665">
        <v>0</v>
      </c>
      <c r="L62" s="665">
        <v>3</v>
      </c>
      <c r="M62" s="665">
        <v>1</v>
      </c>
    </row>
    <row r="63" spans="1:13" ht="15" customHeight="1">
      <c r="A63" s="742"/>
      <c r="B63" s="732" t="s">
        <v>469</v>
      </c>
      <c r="C63" s="665">
        <v>2</v>
      </c>
      <c r="D63" s="665">
        <v>0</v>
      </c>
      <c r="E63" s="665">
        <v>1</v>
      </c>
      <c r="F63" s="665">
        <v>1</v>
      </c>
      <c r="G63" s="665">
        <v>7</v>
      </c>
      <c r="H63" s="665">
        <v>5</v>
      </c>
      <c r="I63" s="665">
        <v>0</v>
      </c>
      <c r="J63" s="665">
        <v>1</v>
      </c>
      <c r="K63" s="665">
        <v>0</v>
      </c>
      <c r="L63" s="665">
        <v>0</v>
      </c>
      <c r="M63" s="665">
        <v>0</v>
      </c>
    </row>
    <row r="64" spans="1:13" ht="15" customHeight="1">
      <c r="A64" s="742"/>
      <c r="B64" s="732" t="s">
        <v>470</v>
      </c>
      <c r="C64" s="665">
        <v>8</v>
      </c>
      <c r="D64" s="665">
        <v>0</v>
      </c>
      <c r="E64" s="665">
        <v>2</v>
      </c>
      <c r="F64" s="665">
        <v>2</v>
      </c>
      <c r="G64" s="665">
        <v>19</v>
      </c>
      <c r="H64" s="665">
        <v>13</v>
      </c>
      <c r="I64" s="665">
        <v>2</v>
      </c>
      <c r="J64" s="665">
        <v>3</v>
      </c>
      <c r="K64" s="665">
        <v>0</v>
      </c>
      <c r="L64" s="665">
        <v>2</v>
      </c>
      <c r="M64" s="665">
        <v>1</v>
      </c>
    </row>
    <row r="65" spans="1:13" ht="15" customHeight="1">
      <c r="A65" s="742"/>
      <c r="B65" s="732" t="s">
        <v>88</v>
      </c>
      <c r="C65" s="665">
        <v>5</v>
      </c>
      <c r="D65" s="665">
        <v>0</v>
      </c>
      <c r="E65" s="665">
        <v>0</v>
      </c>
      <c r="F65" s="665">
        <v>0</v>
      </c>
      <c r="G65" s="665">
        <v>0</v>
      </c>
      <c r="H65" s="665">
        <v>0</v>
      </c>
      <c r="I65" s="665">
        <v>2</v>
      </c>
      <c r="J65" s="665">
        <v>0</v>
      </c>
      <c r="K65" s="665">
        <v>0</v>
      </c>
      <c r="L65" s="665">
        <v>0</v>
      </c>
      <c r="M65" s="665">
        <v>0</v>
      </c>
    </row>
    <row r="66" spans="1:13" ht="15" customHeight="1">
      <c r="A66" s="742"/>
      <c r="B66" s="732" t="s">
        <v>773</v>
      </c>
      <c r="C66" s="665">
        <v>14</v>
      </c>
      <c r="D66" s="665">
        <v>0</v>
      </c>
      <c r="E66" s="665">
        <v>0</v>
      </c>
      <c r="F66" s="665">
        <v>0</v>
      </c>
      <c r="G66" s="665">
        <v>0</v>
      </c>
      <c r="H66" s="665">
        <v>0</v>
      </c>
      <c r="I66" s="665">
        <v>1</v>
      </c>
      <c r="J66" s="665">
        <v>0</v>
      </c>
      <c r="K66" s="665">
        <v>0</v>
      </c>
      <c r="L66" s="665">
        <v>1</v>
      </c>
      <c r="M66" s="665">
        <v>0</v>
      </c>
    </row>
    <row r="67" spans="1:13" ht="15" customHeight="1">
      <c r="A67" s="742"/>
      <c r="B67" s="732" t="s">
        <v>86</v>
      </c>
      <c r="C67" s="663">
        <v>0</v>
      </c>
      <c r="D67" s="663">
        <v>0</v>
      </c>
      <c r="E67" s="663">
        <v>0</v>
      </c>
      <c r="F67" s="663">
        <v>0</v>
      </c>
      <c r="G67" s="663">
        <v>0</v>
      </c>
      <c r="H67" s="663">
        <v>0</v>
      </c>
      <c r="I67" s="663">
        <v>0</v>
      </c>
      <c r="J67" s="663">
        <v>0</v>
      </c>
      <c r="K67" s="663">
        <v>0</v>
      </c>
      <c r="L67" s="663">
        <v>0</v>
      </c>
      <c r="M67" s="663">
        <v>0</v>
      </c>
    </row>
    <row r="68" spans="1:13" ht="15" customHeight="1">
      <c r="A68" s="742"/>
      <c r="B68" s="732" t="s">
        <v>646</v>
      </c>
      <c r="C68" s="665">
        <v>30</v>
      </c>
      <c r="D68" s="665">
        <v>0</v>
      </c>
      <c r="E68" s="665">
        <v>0</v>
      </c>
      <c r="F68" s="665">
        <v>2</v>
      </c>
      <c r="G68" s="665"/>
      <c r="H68" s="665">
        <v>0</v>
      </c>
      <c r="I68" s="665">
        <v>2</v>
      </c>
      <c r="J68" s="665">
        <v>0</v>
      </c>
      <c r="K68" s="665">
        <v>0</v>
      </c>
      <c r="L68" s="665">
        <v>0</v>
      </c>
      <c r="M68" s="665">
        <v>0</v>
      </c>
    </row>
    <row r="69" spans="1:13" ht="15" customHeight="1">
      <c r="A69" s="742"/>
      <c r="B69" s="732" t="s">
        <v>761</v>
      </c>
      <c r="C69" s="665">
        <v>5</v>
      </c>
      <c r="D69" s="665">
        <v>2</v>
      </c>
      <c r="E69" s="665">
        <v>0</v>
      </c>
      <c r="F69" s="665">
        <v>0</v>
      </c>
      <c r="G69" s="665">
        <v>0</v>
      </c>
      <c r="H69" s="665">
        <v>1</v>
      </c>
      <c r="I69" s="665">
        <v>1</v>
      </c>
      <c r="J69" s="665">
        <v>0</v>
      </c>
      <c r="K69" s="665">
        <v>0</v>
      </c>
      <c r="L69" s="665">
        <v>0</v>
      </c>
      <c r="M69" s="665">
        <v>0</v>
      </c>
    </row>
    <row r="70" spans="1:13" ht="15" customHeight="1">
      <c r="A70" s="740" t="s">
        <v>471</v>
      </c>
      <c r="B70" s="741"/>
      <c r="C70" s="25">
        <f t="shared" ref="C70:M70" si="5">SUM(C71:C85)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42"/>
      <c r="B71" s="732" t="s">
        <v>763</v>
      </c>
      <c r="C71" s="665">
        <v>1</v>
      </c>
      <c r="D71" s="665">
        <v>0</v>
      </c>
      <c r="E71" s="665">
        <v>1</v>
      </c>
      <c r="F71" s="665">
        <v>3</v>
      </c>
      <c r="G71" s="665">
        <v>0</v>
      </c>
      <c r="H71" s="665">
        <v>0</v>
      </c>
      <c r="I71" s="665">
        <v>1</v>
      </c>
      <c r="J71" s="665">
        <v>0</v>
      </c>
      <c r="K71" s="665">
        <v>3</v>
      </c>
      <c r="L71" s="665">
        <v>2</v>
      </c>
      <c r="M71" s="665">
        <v>5</v>
      </c>
    </row>
    <row r="72" spans="1:13" ht="15" customHeight="1">
      <c r="A72" s="742"/>
      <c r="B72" s="732" t="s">
        <v>472</v>
      </c>
      <c r="C72" s="665">
        <v>38</v>
      </c>
      <c r="D72" s="665">
        <v>23</v>
      </c>
      <c r="E72" s="665">
        <v>10</v>
      </c>
      <c r="F72" s="665">
        <v>1</v>
      </c>
      <c r="G72" s="665">
        <v>0</v>
      </c>
      <c r="H72" s="665">
        <v>0</v>
      </c>
      <c r="I72" s="665">
        <v>74</v>
      </c>
      <c r="J72" s="665">
        <v>0</v>
      </c>
      <c r="K72" s="665">
        <v>3</v>
      </c>
      <c r="L72" s="665">
        <v>9</v>
      </c>
      <c r="M72" s="665">
        <v>8</v>
      </c>
    </row>
    <row r="73" spans="1:13" ht="15" customHeight="1">
      <c r="A73" s="742"/>
      <c r="B73" s="732" t="s">
        <v>473</v>
      </c>
      <c r="C73" s="663">
        <v>25</v>
      </c>
      <c r="D73" s="663">
        <v>9</v>
      </c>
      <c r="E73" s="663">
        <v>6</v>
      </c>
      <c r="F73" s="663">
        <v>1</v>
      </c>
      <c r="G73" s="663">
        <v>0</v>
      </c>
      <c r="H73" s="663">
        <v>0</v>
      </c>
      <c r="I73" s="663">
        <v>51</v>
      </c>
      <c r="J73" s="663">
        <v>0</v>
      </c>
      <c r="K73" s="663">
        <v>1</v>
      </c>
      <c r="L73" s="663">
        <v>7</v>
      </c>
      <c r="M73" s="663">
        <v>7</v>
      </c>
    </row>
    <row r="74" spans="1:13" ht="15" customHeight="1">
      <c r="A74" s="742"/>
      <c r="B74" s="732" t="s">
        <v>474</v>
      </c>
      <c r="C74" s="665">
        <v>0</v>
      </c>
      <c r="D74" s="665">
        <v>10</v>
      </c>
      <c r="E74" s="665">
        <v>10</v>
      </c>
      <c r="F74" s="665">
        <v>3</v>
      </c>
      <c r="G74" s="665">
        <v>0</v>
      </c>
      <c r="H74" s="665">
        <v>0</v>
      </c>
      <c r="I74" s="665">
        <v>84</v>
      </c>
      <c r="J74" s="665">
        <v>0</v>
      </c>
      <c r="K74" s="665">
        <v>0</v>
      </c>
      <c r="L74" s="665">
        <v>8</v>
      </c>
      <c r="M74" s="665">
        <v>4</v>
      </c>
    </row>
    <row r="75" spans="1:13" ht="15" customHeight="1">
      <c r="A75" s="742"/>
      <c r="B75" s="732" t="s">
        <v>475</v>
      </c>
      <c r="C75" s="665">
        <v>52</v>
      </c>
      <c r="D75" s="665">
        <v>17</v>
      </c>
      <c r="E75" s="665">
        <v>9</v>
      </c>
      <c r="F75" s="665">
        <v>3</v>
      </c>
      <c r="G75" s="665">
        <v>0</v>
      </c>
      <c r="H75" s="665">
        <v>0</v>
      </c>
      <c r="I75" s="665">
        <v>164</v>
      </c>
      <c r="J75" s="665">
        <v>0</v>
      </c>
      <c r="K75" s="665">
        <v>4</v>
      </c>
      <c r="L75" s="665">
        <v>8</v>
      </c>
      <c r="M75" s="665">
        <v>8</v>
      </c>
    </row>
    <row r="76" spans="1:13" ht="15" customHeight="1">
      <c r="A76" s="742"/>
      <c r="B76" s="732" t="s">
        <v>479</v>
      </c>
      <c r="C76" s="665">
        <v>16</v>
      </c>
      <c r="D76" s="665">
        <v>0</v>
      </c>
      <c r="E76" s="665">
        <v>2</v>
      </c>
      <c r="F76" s="665">
        <v>2</v>
      </c>
      <c r="G76" s="665">
        <v>5</v>
      </c>
      <c r="H76" s="665">
        <v>40</v>
      </c>
      <c r="I76" s="665">
        <v>5</v>
      </c>
      <c r="J76" s="665">
        <v>62</v>
      </c>
      <c r="K76" s="665">
        <v>3</v>
      </c>
      <c r="L76" s="665">
        <v>6</v>
      </c>
      <c r="M76" s="665">
        <v>0</v>
      </c>
    </row>
    <row r="77" spans="1:13" ht="15" customHeight="1">
      <c r="A77" s="742"/>
      <c r="B77" s="732" t="s">
        <v>480</v>
      </c>
      <c r="C77" s="665">
        <v>7</v>
      </c>
      <c r="D77" s="665">
        <v>0</v>
      </c>
      <c r="E77" s="665">
        <v>2</v>
      </c>
      <c r="F77" s="665">
        <v>2</v>
      </c>
      <c r="G77" s="665"/>
      <c r="H77" s="665">
        <v>72</v>
      </c>
      <c r="I77" s="665">
        <v>6</v>
      </c>
      <c r="J77" s="665"/>
      <c r="K77" s="665">
        <v>2</v>
      </c>
      <c r="L77" s="665">
        <v>5</v>
      </c>
      <c r="M77" s="665">
        <v>2</v>
      </c>
    </row>
    <row r="78" spans="1:13" ht="15" customHeight="1">
      <c r="A78" s="742"/>
      <c r="B78" s="732" t="s">
        <v>481</v>
      </c>
      <c r="C78" s="665">
        <v>22</v>
      </c>
      <c r="D78" s="665">
        <v>1</v>
      </c>
      <c r="E78" s="665">
        <v>4</v>
      </c>
      <c r="F78" s="665">
        <v>3</v>
      </c>
      <c r="G78" s="665">
        <v>39</v>
      </c>
      <c r="H78" s="665">
        <v>85</v>
      </c>
      <c r="I78" s="665">
        <v>11</v>
      </c>
      <c r="J78" s="665">
        <v>130</v>
      </c>
      <c r="K78" s="665">
        <v>6</v>
      </c>
      <c r="L78" s="665">
        <v>6</v>
      </c>
      <c r="M78" s="665">
        <v>1</v>
      </c>
    </row>
    <row r="79" spans="1:13" ht="15" customHeight="1">
      <c r="A79" s="742"/>
      <c r="B79" s="732" t="s">
        <v>482</v>
      </c>
      <c r="C79" s="663">
        <v>18</v>
      </c>
      <c r="D79" s="663">
        <v>3</v>
      </c>
      <c r="E79" s="663">
        <v>2</v>
      </c>
      <c r="F79" s="663">
        <v>2</v>
      </c>
      <c r="G79" s="663">
        <v>14</v>
      </c>
      <c r="H79" s="663">
        <v>46</v>
      </c>
      <c r="I79" s="663">
        <v>1</v>
      </c>
      <c r="J79" s="663">
        <v>36</v>
      </c>
      <c r="K79" s="663">
        <v>0</v>
      </c>
      <c r="L79" s="663">
        <v>6</v>
      </c>
      <c r="M79" s="663">
        <v>0</v>
      </c>
    </row>
    <row r="80" spans="1:13" ht="15" customHeight="1">
      <c r="A80" s="742"/>
      <c r="B80" s="732" t="s">
        <v>483</v>
      </c>
      <c r="C80" s="665">
        <v>6</v>
      </c>
      <c r="D80" s="665">
        <v>2</v>
      </c>
      <c r="E80" s="665">
        <v>2</v>
      </c>
      <c r="F80" s="665">
        <v>1</v>
      </c>
      <c r="G80" s="665">
        <v>30</v>
      </c>
      <c r="H80" s="665">
        <v>47</v>
      </c>
      <c r="I80" s="665">
        <v>2</v>
      </c>
      <c r="J80" s="665">
        <v>78</v>
      </c>
      <c r="K80" s="665">
        <v>2</v>
      </c>
      <c r="L80" s="665">
        <v>4</v>
      </c>
      <c r="M80" s="665">
        <v>1</v>
      </c>
    </row>
    <row r="81" spans="1:13" ht="15" customHeight="1">
      <c r="A81" s="742"/>
      <c r="B81" s="732" t="s">
        <v>88</v>
      </c>
      <c r="C81" s="665"/>
      <c r="D81" s="665"/>
      <c r="E81" s="665"/>
      <c r="F81" s="665"/>
      <c r="G81" s="665"/>
      <c r="H81" s="665"/>
      <c r="I81" s="665"/>
      <c r="J81" s="665"/>
      <c r="K81" s="665"/>
      <c r="L81" s="665"/>
      <c r="M81" s="665"/>
    </row>
    <row r="82" spans="1:13" ht="15" customHeight="1">
      <c r="A82" s="740"/>
      <c r="B82" s="743" t="s">
        <v>2867</v>
      </c>
      <c r="C82" s="665">
        <v>18</v>
      </c>
      <c r="D82" s="665">
        <v>0</v>
      </c>
      <c r="E82" s="665">
        <v>0</v>
      </c>
      <c r="F82" s="665">
        <v>0</v>
      </c>
      <c r="G82" s="665">
        <v>0</v>
      </c>
      <c r="H82" s="665">
        <v>0</v>
      </c>
      <c r="I82" s="665">
        <v>1</v>
      </c>
      <c r="J82" s="665">
        <v>0</v>
      </c>
      <c r="K82" s="665">
        <v>0</v>
      </c>
      <c r="L82" s="665">
        <v>0</v>
      </c>
      <c r="M82" s="665">
        <v>0</v>
      </c>
    </row>
    <row r="83" spans="1:13" ht="15" customHeight="1">
      <c r="A83" s="742"/>
      <c r="B83" s="732" t="s">
        <v>86</v>
      </c>
      <c r="C83" s="665">
        <v>0</v>
      </c>
      <c r="D83" s="665">
        <v>0</v>
      </c>
      <c r="E83" s="665">
        <v>0</v>
      </c>
      <c r="F83" s="665">
        <v>0</v>
      </c>
      <c r="G83" s="665">
        <v>0</v>
      </c>
      <c r="H83" s="665">
        <v>0</v>
      </c>
      <c r="I83" s="665">
        <v>0</v>
      </c>
      <c r="J83" s="665">
        <v>0</v>
      </c>
      <c r="K83" s="665">
        <v>0</v>
      </c>
      <c r="L83" s="665">
        <v>0</v>
      </c>
      <c r="M83" s="665">
        <v>0</v>
      </c>
    </row>
    <row r="84" spans="1:13" ht="15" customHeight="1">
      <c r="A84" s="742"/>
      <c r="B84" s="732" t="s">
        <v>646</v>
      </c>
      <c r="C84" s="665"/>
      <c r="D84" s="665"/>
      <c r="E84" s="665"/>
      <c r="F84" s="665"/>
      <c r="G84" s="665"/>
      <c r="H84" s="665"/>
      <c r="I84" s="665"/>
      <c r="J84" s="665"/>
      <c r="K84" s="665"/>
      <c r="L84" s="665"/>
      <c r="M84" s="665"/>
    </row>
    <row r="85" spans="1:13" ht="15" customHeight="1">
      <c r="A85" s="742"/>
      <c r="B85" s="732" t="s">
        <v>761</v>
      </c>
      <c r="C85" s="663">
        <v>14</v>
      </c>
      <c r="D85" s="663">
        <v>8</v>
      </c>
      <c r="E85" s="663">
        <v>0</v>
      </c>
      <c r="F85" s="663">
        <v>0</v>
      </c>
      <c r="G85" s="663">
        <v>0</v>
      </c>
      <c r="H85" s="663">
        <v>3</v>
      </c>
      <c r="I85" s="663">
        <v>1</v>
      </c>
      <c r="J85" s="663">
        <v>0</v>
      </c>
      <c r="K85" s="663">
        <v>0</v>
      </c>
      <c r="L85" s="663">
        <v>0</v>
      </c>
      <c r="M85" s="663">
        <v>0</v>
      </c>
    </row>
    <row r="86" spans="1:13" ht="15" customHeight="1">
      <c r="A86" s="742" t="s">
        <v>484</v>
      </c>
      <c r="B86" s="742"/>
      <c r="C86" s="25">
        <f>SUM(C87:C96)</f>
        <v>62</v>
      </c>
      <c r="D86" s="25">
        <f t="shared" ref="D86:M86" si="6">SUM(D87:D96)</f>
        <v>7</v>
      </c>
      <c r="E86" s="25">
        <f t="shared" si="6"/>
        <v>6</v>
      </c>
      <c r="F86" s="25">
        <f t="shared" si="6"/>
        <v>13</v>
      </c>
      <c r="G86" s="25">
        <f t="shared" si="6"/>
        <v>57</v>
      </c>
      <c r="H86" s="25">
        <f t="shared" si="6"/>
        <v>44</v>
      </c>
      <c r="I86" s="25">
        <f t="shared" si="6"/>
        <v>21</v>
      </c>
      <c r="J86" s="25">
        <f t="shared" si="6"/>
        <v>13</v>
      </c>
      <c r="K86" s="25">
        <f t="shared" si="6"/>
        <v>4</v>
      </c>
      <c r="L86" s="25">
        <f t="shared" si="6"/>
        <v>20</v>
      </c>
      <c r="M86" s="25">
        <f t="shared" si="6"/>
        <v>11</v>
      </c>
    </row>
    <row r="87" spans="1:13" ht="15" customHeight="1">
      <c r="A87" s="742"/>
      <c r="B87" s="732" t="s">
        <v>763</v>
      </c>
      <c r="C87" s="665">
        <v>0</v>
      </c>
      <c r="D87" s="665">
        <v>0</v>
      </c>
      <c r="E87" s="665">
        <v>0</v>
      </c>
      <c r="F87" s="665">
        <v>3</v>
      </c>
      <c r="G87" s="665">
        <v>0</v>
      </c>
      <c r="H87" s="665">
        <v>0</v>
      </c>
      <c r="I87" s="665">
        <v>0</v>
      </c>
      <c r="J87" s="665">
        <v>0</v>
      </c>
      <c r="K87" s="665">
        <v>1</v>
      </c>
      <c r="L87" s="665">
        <v>2</v>
      </c>
      <c r="M87" s="665">
        <v>2</v>
      </c>
    </row>
    <row r="88" spans="1:13" ht="15" customHeight="1">
      <c r="A88" s="742"/>
      <c r="B88" s="732" t="s">
        <v>767</v>
      </c>
      <c r="C88" s="665">
        <v>18</v>
      </c>
      <c r="D88" s="665">
        <v>4</v>
      </c>
      <c r="E88" s="665">
        <v>1</v>
      </c>
      <c r="F88" s="665">
        <v>2</v>
      </c>
      <c r="G88" s="665">
        <v>0</v>
      </c>
      <c r="H88" s="665">
        <v>0</v>
      </c>
      <c r="I88" s="665">
        <v>18</v>
      </c>
      <c r="J88" s="665">
        <v>0</v>
      </c>
      <c r="K88" s="665">
        <v>0</v>
      </c>
      <c r="L88" s="665">
        <v>5</v>
      </c>
      <c r="M88" s="665">
        <v>3</v>
      </c>
    </row>
    <row r="89" spans="1:13" ht="15" customHeight="1">
      <c r="A89" s="742"/>
      <c r="B89" s="732" t="s">
        <v>486</v>
      </c>
      <c r="C89" s="665">
        <v>4</v>
      </c>
      <c r="D89" s="665">
        <v>0</v>
      </c>
      <c r="E89" s="665">
        <v>0</v>
      </c>
      <c r="F89" s="665">
        <v>1</v>
      </c>
      <c r="G89" s="665">
        <v>5</v>
      </c>
      <c r="H89" s="665">
        <v>3</v>
      </c>
      <c r="I89" s="665">
        <v>0</v>
      </c>
      <c r="J89" s="665">
        <v>0</v>
      </c>
      <c r="K89" s="665">
        <v>0</v>
      </c>
      <c r="L89" s="665">
        <v>1</v>
      </c>
      <c r="M89" s="665">
        <v>1</v>
      </c>
    </row>
    <row r="90" spans="1:13" ht="15" customHeight="1">
      <c r="A90" s="742"/>
      <c r="B90" s="732" t="s">
        <v>487</v>
      </c>
      <c r="C90" s="665">
        <v>7</v>
      </c>
      <c r="D90" s="665">
        <v>0</v>
      </c>
      <c r="E90" s="665">
        <v>0</v>
      </c>
      <c r="F90" s="665">
        <v>2</v>
      </c>
      <c r="G90" s="665">
        <v>6</v>
      </c>
      <c r="H90" s="665">
        <v>3</v>
      </c>
      <c r="I90" s="665">
        <v>0</v>
      </c>
      <c r="J90" s="665">
        <v>1</v>
      </c>
      <c r="K90" s="665">
        <v>1</v>
      </c>
      <c r="L90" s="665">
        <v>3</v>
      </c>
      <c r="M90" s="665">
        <v>1</v>
      </c>
    </row>
    <row r="91" spans="1:13" ht="15" customHeight="1">
      <c r="A91" s="742"/>
      <c r="B91" s="732" t="s">
        <v>488</v>
      </c>
      <c r="C91" s="663">
        <v>7</v>
      </c>
      <c r="D91" s="663">
        <v>0</v>
      </c>
      <c r="E91" s="663">
        <v>1</v>
      </c>
      <c r="F91" s="663">
        <v>1</v>
      </c>
      <c r="G91" s="663">
        <v>8</v>
      </c>
      <c r="H91" s="663">
        <v>5</v>
      </c>
      <c r="I91" s="663">
        <v>0</v>
      </c>
      <c r="J91" s="663">
        <v>0</v>
      </c>
      <c r="K91" s="663">
        <v>0</v>
      </c>
      <c r="L91" s="663">
        <v>3</v>
      </c>
      <c r="M91" s="663">
        <v>1</v>
      </c>
    </row>
    <row r="92" spans="1:13" ht="15" customHeight="1">
      <c r="A92" s="742"/>
      <c r="B92" s="732" t="s">
        <v>489</v>
      </c>
      <c r="C92" s="665">
        <v>6</v>
      </c>
      <c r="D92" s="665">
        <v>0</v>
      </c>
      <c r="E92" s="665">
        <v>1</v>
      </c>
      <c r="F92" s="665">
        <v>2</v>
      </c>
      <c r="G92" s="665">
        <v>21</v>
      </c>
      <c r="H92" s="665">
        <v>26</v>
      </c>
      <c r="I92" s="665">
        <v>3</v>
      </c>
      <c r="J92" s="665">
        <v>9</v>
      </c>
      <c r="K92" s="665">
        <v>0</v>
      </c>
      <c r="L92" s="665">
        <v>2</v>
      </c>
      <c r="M92" s="665">
        <v>1</v>
      </c>
    </row>
    <row r="93" spans="1:13" ht="15" customHeight="1">
      <c r="A93" s="742"/>
      <c r="B93" s="732" t="s">
        <v>490</v>
      </c>
      <c r="C93" s="665">
        <v>12</v>
      </c>
      <c r="D93" s="665">
        <v>3</v>
      </c>
      <c r="E93" s="665">
        <v>2</v>
      </c>
      <c r="F93" s="665">
        <v>1</v>
      </c>
      <c r="G93" s="665">
        <v>12</v>
      </c>
      <c r="H93" s="665">
        <v>6</v>
      </c>
      <c r="I93" s="665">
        <v>0</v>
      </c>
      <c r="J93" s="665">
        <v>1</v>
      </c>
      <c r="K93" s="665">
        <v>1</v>
      </c>
      <c r="L93" s="665">
        <v>3</v>
      </c>
      <c r="M93" s="665">
        <v>1</v>
      </c>
    </row>
    <row r="94" spans="1:13" ht="15" customHeight="1">
      <c r="A94" s="742"/>
      <c r="B94" s="732" t="s">
        <v>491</v>
      </c>
      <c r="C94" s="665">
        <v>4</v>
      </c>
      <c r="D94" s="665">
        <v>0</v>
      </c>
      <c r="E94" s="665">
        <v>1</v>
      </c>
      <c r="F94" s="665">
        <v>1</v>
      </c>
      <c r="G94" s="665">
        <v>5</v>
      </c>
      <c r="H94" s="665">
        <v>1</v>
      </c>
      <c r="I94" s="665">
        <v>0</v>
      </c>
      <c r="J94" s="665">
        <v>2</v>
      </c>
      <c r="K94" s="665">
        <v>1</v>
      </c>
      <c r="L94" s="665">
        <v>1</v>
      </c>
      <c r="M94" s="665">
        <v>1</v>
      </c>
    </row>
    <row r="95" spans="1:13" ht="15" customHeight="1">
      <c r="A95" s="740"/>
      <c r="B95" s="743" t="s">
        <v>768</v>
      </c>
      <c r="C95" s="665">
        <v>4</v>
      </c>
      <c r="D95" s="665">
        <v>0</v>
      </c>
      <c r="E95" s="665">
        <v>0</v>
      </c>
      <c r="F95" s="665">
        <v>0</v>
      </c>
      <c r="G95" s="665">
        <v>0</v>
      </c>
      <c r="H95" s="665">
        <v>0</v>
      </c>
      <c r="I95" s="665">
        <v>0</v>
      </c>
      <c r="J95" s="665">
        <v>0</v>
      </c>
      <c r="K95" s="665">
        <v>0</v>
      </c>
      <c r="L95" s="665">
        <v>0</v>
      </c>
      <c r="M95" s="665">
        <v>0</v>
      </c>
    </row>
    <row r="96" spans="1:13" ht="15" customHeight="1">
      <c r="A96" s="742"/>
      <c r="B96" s="732" t="s">
        <v>86</v>
      </c>
      <c r="C96" s="665">
        <v>0</v>
      </c>
      <c r="D96" s="665">
        <v>0</v>
      </c>
      <c r="E96" s="665">
        <v>0</v>
      </c>
      <c r="F96" s="665">
        <v>0</v>
      </c>
      <c r="G96" s="665">
        <v>0</v>
      </c>
      <c r="H96" s="665">
        <v>0</v>
      </c>
      <c r="I96" s="665">
        <v>0</v>
      </c>
      <c r="J96" s="665">
        <v>0</v>
      </c>
      <c r="K96" s="665">
        <v>0</v>
      </c>
      <c r="L96" s="665">
        <v>0</v>
      </c>
      <c r="M96" s="665">
        <v>0</v>
      </c>
    </row>
    <row r="97" spans="1:13" ht="15" customHeight="1">
      <c r="A97" s="742"/>
      <c r="B97" s="732" t="s">
        <v>761</v>
      </c>
      <c r="C97" s="663">
        <v>0</v>
      </c>
      <c r="D97" s="663">
        <v>0</v>
      </c>
      <c r="E97" s="663">
        <v>0</v>
      </c>
      <c r="F97" s="663">
        <v>0</v>
      </c>
      <c r="G97" s="663">
        <v>0</v>
      </c>
      <c r="H97" s="663">
        <v>0</v>
      </c>
      <c r="I97" s="663">
        <v>0</v>
      </c>
      <c r="J97" s="663">
        <v>0</v>
      </c>
      <c r="K97" s="663">
        <v>0</v>
      </c>
      <c r="L97" s="663">
        <v>0</v>
      </c>
      <c r="M97" s="663">
        <v>0</v>
      </c>
    </row>
    <row r="98" spans="1:13" ht="15" customHeight="1">
      <c r="A98" s="742" t="s">
        <v>492</v>
      </c>
      <c r="B98" s="6"/>
      <c r="C98" s="25">
        <f>SUM(C99:C106)</f>
        <v>41</v>
      </c>
      <c r="D98" s="25">
        <f t="shared" ref="D98:M98" si="7">SUM(D99:D106)</f>
        <v>6</v>
      </c>
      <c r="E98" s="25">
        <f t="shared" si="7"/>
        <v>1</v>
      </c>
      <c r="F98" s="25">
        <f t="shared" si="7"/>
        <v>9</v>
      </c>
      <c r="G98" s="25">
        <f t="shared" si="7"/>
        <v>51</v>
      </c>
      <c r="H98" s="25">
        <f t="shared" si="7"/>
        <v>13</v>
      </c>
      <c r="I98" s="25">
        <f t="shared" si="7"/>
        <v>8</v>
      </c>
      <c r="J98" s="25">
        <f t="shared" si="7"/>
        <v>1</v>
      </c>
      <c r="K98" s="25">
        <f t="shared" si="7"/>
        <v>2</v>
      </c>
      <c r="L98" s="25">
        <f t="shared" si="7"/>
        <v>15</v>
      </c>
      <c r="M98" s="25">
        <f t="shared" si="7"/>
        <v>6</v>
      </c>
    </row>
    <row r="99" spans="1:13" ht="15" customHeight="1">
      <c r="A99" s="742"/>
      <c r="B99" s="744" t="s">
        <v>763</v>
      </c>
      <c r="C99" s="665">
        <v>0</v>
      </c>
      <c r="D99" s="665">
        <v>0</v>
      </c>
      <c r="E99" s="665">
        <v>0</v>
      </c>
      <c r="F99" s="665">
        <v>1</v>
      </c>
      <c r="G99" s="665">
        <v>0</v>
      </c>
      <c r="H99" s="665">
        <v>0</v>
      </c>
      <c r="I99" s="665">
        <v>1</v>
      </c>
      <c r="J99" s="665">
        <v>0</v>
      </c>
      <c r="K99" s="665">
        <v>0</v>
      </c>
      <c r="L99" s="665">
        <v>3</v>
      </c>
      <c r="M99" s="665">
        <v>1</v>
      </c>
    </row>
    <row r="100" spans="1:13" ht="15" customHeight="1">
      <c r="A100" s="742"/>
      <c r="B100" s="744" t="s">
        <v>778</v>
      </c>
      <c r="C100" s="665">
        <v>18</v>
      </c>
      <c r="D100" s="665">
        <v>4</v>
      </c>
      <c r="E100" s="665">
        <v>1</v>
      </c>
      <c r="F100" s="665">
        <v>1</v>
      </c>
      <c r="G100" s="665">
        <v>0</v>
      </c>
      <c r="H100" s="665">
        <v>0</v>
      </c>
      <c r="I100" s="665">
        <v>3</v>
      </c>
      <c r="J100" s="665">
        <v>0</v>
      </c>
      <c r="K100" s="665">
        <v>0</v>
      </c>
      <c r="L100" s="665">
        <v>5</v>
      </c>
      <c r="M100" s="665">
        <v>4</v>
      </c>
    </row>
    <row r="101" spans="1:13" ht="15" customHeight="1">
      <c r="A101" s="742"/>
      <c r="B101" s="744" t="s">
        <v>494</v>
      </c>
      <c r="C101" s="665">
        <v>16</v>
      </c>
      <c r="D101" s="665">
        <v>0</v>
      </c>
      <c r="E101" s="665">
        <v>0</v>
      </c>
      <c r="F101" s="665">
        <v>4</v>
      </c>
      <c r="G101" s="665">
        <v>32</v>
      </c>
      <c r="H101" s="665">
        <v>8</v>
      </c>
      <c r="I101" s="665">
        <v>3</v>
      </c>
      <c r="J101" s="665">
        <v>1</v>
      </c>
      <c r="K101" s="665">
        <v>0</v>
      </c>
      <c r="L101" s="665">
        <v>2</v>
      </c>
      <c r="M101" s="665">
        <v>1</v>
      </c>
    </row>
    <row r="102" spans="1:13" ht="15" customHeight="1">
      <c r="A102" s="742"/>
      <c r="B102" s="732" t="s">
        <v>779</v>
      </c>
      <c r="C102" s="665">
        <v>5</v>
      </c>
      <c r="D102" s="665">
        <v>2</v>
      </c>
      <c r="E102" s="665">
        <v>0</v>
      </c>
      <c r="F102" s="665">
        <v>2</v>
      </c>
      <c r="G102" s="665">
        <v>12</v>
      </c>
      <c r="H102" s="665">
        <v>4</v>
      </c>
      <c r="I102" s="665">
        <v>1</v>
      </c>
      <c r="J102" s="665">
        <v>0</v>
      </c>
      <c r="K102" s="665">
        <v>0</v>
      </c>
      <c r="L102" s="665">
        <v>3</v>
      </c>
      <c r="M102" s="665">
        <v>0</v>
      </c>
    </row>
    <row r="103" spans="1:13" ht="15" customHeight="1">
      <c r="A103" s="740"/>
      <c r="B103" s="743" t="s">
        <v>496</v>
      </c>
      <c r="C103" s="663">
        <v>2</v>
      </c>
      <c r="D103" s="663">
        <v>0</v>
      </c>
      <c r="E103" s="663">
        <v>0</v>
      </c>
      <c r="F103" s="663">
        <v>1</v>
      </c>
      <c r="G103" s="663">
        <v>7</v>
      </c>
      <c r="H103" s="663">
        <v>1</v>
      </c>
      <c r="I103" s="663">
        <v>0</v>
      </c>
      <c r="J103" s="663">
        <v>0</v>
      </c>
      <c r="K103" s="663">
        <v>2</v>
      </c>
      <c r="L103" s="663">
        <v>1</v>
      </c>
      <c r="M103" s="663">
        <v>0</v>
      </c>
    </row>
    <row r="104" spans="1:13" ht="15" customHeight="1">
      <c r="A104" s="740"/>
      <c r="B104" s="743" t="s">
        <v>780</v>
      </c>
      <c r="C104" s="665">
        <v>0</v>
      </c>
      <c r="D104" s="665">
        <v>0</v>
      </c>
      <c r="E104" s="665">
        <v>0</v>
      </c>
      <c r="F104" s="665">
        <v>0</v>
      </c>
      <c r="G104" s="665">
        <v>0</v>
      </c>
      <c r="H104" s="665">
        <v>0</v>
      </c>
      <c r="I104" s="665">
        <v>0</v>
      </c>
      <c r="J104" s="665">
        <v>0</v>
      </c>
      <c r="K104" s="665">
        <v>0</v>
      </c>
      <c r="L104" s="665">
        <v>1</v>
      </c>
      <c r="M104" s="665">
        <v>0</v>
      </c>
    </row>
    <row r="105" spans="1:13" ht="15" customHeight="1">
      <c r="A105" s="742"/>
      <c r="B105" s="732" t="s">
        <v>86</v>
      </c>
      <c r="C105" s="665">
        <v>0</v>
      </c>
      <c r="D105" s="665">
        <v>0</v>
      </c>
      <c r="E105" s="665">
        <v>0</v>
      </c>
      <c r="F105" s="665">
        <v>0</v>
      </c>
      <c r="G105" s="665">
        <v>0</v>
      </c>
      <c r="H105" s="665">
        <v>0</v>
      </c>
      <c r="I105" s="665">
        <v>0</v>
      </c>
      <c r="J105" s="665">
        <v>0</v>
      </c>
      <c r="K105" s="665">
        <v>0</v>
      </c>
      <c r="L105" s="665">
        <v>0</v>
      </c>
      <c r="M105" s="665">
        <v>0</v>
      </c>
    </row>
    <row r="106" spans="1:13" ht="15" customHeight="1">
      <c r="A106" s="742"/>
      <c r="B106" s="732" t="s">
        <v>761</v>
      </c>
      <c r="C106" s="665">
        <v>0</v>
      </c>
      <c r="D106" s="665">
        <v>0</v>
      </c>
      <c r="E106" s="665">
        <v>0</v>
      </c>
      <c r="F106" s="665">
        <v>0</v>
      </c>
      <c r="G106" s="665">
        <v>0</v>
      </c>
      <c r="H106" s="665">
        <v>0</v>
      </c>
      <c r="I106" s="665">
        <v>0</v>
      </c>
      <c r="J106" s="665">
        <v>0</v>
      </c>
      <c r="K106" s="665">
        <v>0</v>
      </c>
      <c r="L106" s="665">
        <v>0</v>
      </c>
      <c r="M106" s="665">
        <v>0</v>
      </c>
    </row>
    <row r="107" spans="1:13" ht="15" customHeight="1">
      <c r="A107" s="742" t="s">
        <v>497</v>
      </c>
      <c r="B107" s="742"/>
      <c r="C107" s="25">
        <f>SUM(C108:C120)</f>
        <v>78</v>
      </c>
      <c r="D107" s="25">
        <f t="shared" ref="D107:M107" si="8">SUM(D108:D120)</f>
        <v>15</v>
      </c>
      <c r="E107" s="25">
        <f t="shared" si="8"/>
        <v>9</v>
      </c>
      <c r="F107" s="25">
        <f t="shared" si="8"/>
        <v>22</v>
      </c>
      <c r="G107" s="25">
        <f t="shared" si="8"/>
        <v>68</v>
      </c>
      <c r="H107" s="25">
        <f t="shared" si="8"/>
        <v>48</v>
      </c>
      <c r="I107" s="25">
        <f t="shared" si="8"/>
        <v>34</v>
      </c>
      <c r="J107" s="25">
        <f t="shared" si="8"/>
        <v>22</v>
      </c>
      <c r="K107" s="25">
        <f t="shared" si="8"/>
        <v>4</v>
      </c>
      <c r="L107" s="25">
        <f t="shared" si="8"/>
        <v>24</v>
      </c>
      <c r="M107" s="25">
        <f t="shared" si="8"/>
        <v>13</v>
      </c>
    </row>
    <row r="108" spans="1:13" ht="15" customHeight="1">
      <c r="A108" s="742"/>
      <c r="B108" s="732" t="s">
        <v>763</v>
      </c>
      <c r="C108" s="665">
        <v>0</v>
      </c>
      <c r="D108" s="665">
        <v>0</v>
      </c>
      <c r="E108" s="665">
        <v>0</v>
      </c>
      <c r="F108" s="665">
        <v>3</v>
      </c>
      <c r="G108" s="665">
        <v>0</v>
      </c>
      <c r="H108" s="665">
        <v>0</v>
      </c>
      <c r="I108" s="665">
        <v>0</v>
      </c>
      <c r="J108" s="665">
        <v>0</v>
      </c>
      <c r="K108" s="665">
        <v>0</v>
      </c>
      <c r="L108" s="665">
        <v>2</v>
      </c>
      <c r="M108" s="665">
        <v>1</v>
      </c>
    </row>
    <row r="109" spans="1:13" ht="15" customHeight="1">
      <c r="A109" s="742"/>
      <c r="B109" s="732" t="s">
        <v>765</v>
      </c>
      <c r="C109" s="663">
        <v>23</v>
      </c>
      <c r="D109" s="663">
        <v>7</v>
      </c>
      <c r="E109" s="663">
        <v>2</v>
      </c>
      <c r="F109" s="663">
        <v>4</v>
      </c>
      <c r="G109" s="663">
        <v>0</v>
      </c>
      <c r="H109" s="663">
        <v>0</v>
      </c>
      <c r="I109" s="663">
        <v>22</v>
      </c>
      <c r="J109" s="663">
        <v>0</v>
      </c>
      <c r="K109" s="663">
        <v>1</v>
      </c>
      <c r="L109" s="663">
        <v>2</v>
      </c>
      <c r="M109" s="663">
        <v>6</v>
      </c>
    </row>
    <row r="110" spans="1:13" ht="15" customHeight="1">
      <c r="A110" s="742"/>
      <c r="B110" s="732" t="s">
        <v>499</v>
      </c>
      <c r="C110" s="665">
        <v>5</v>
      </c>
      <c r="D110" s="665">
        <v>1</v>
      </c>
      <c r="E110" s="665">
        <v>1</v>
      </c>
      <c r="F110" s="665">
        <v>2</v>
      </c>
      <c r="G110" s="665">
        <v>6</v>
      </c>
      <c r="H110" s="665">
        <v>2</v>
      </c>
      <c r="I110" s="665">
        <v>4</v>
      </c>
      <c r="J110" s="665">
        <v>2</v>
      </c>
      <c r="K110" s="665">
        <v>0</v>
      </c>
      <c r="L110" s="665">
        <v>2</v>
      </c>
      <c r="M110" s="665">
        <v>0</v>
      </c>
    </row>
    <row r="111" spans="1:13" ht="15" customHeight="1">
      <c r="A111" s="742"/>
      <c r="B111" s="732" t="s">
        <v>500</v>
      </c>
      <c r="C111" s="665">
        <v>10</v>
      </c>
      <c r="D111" s="665">
        <v>0</v>
      </c>
      <c r="E111" s="665">
        <v>1</v>
      </c>
      <c r="F111" s="665">
        <v>2</v>
      </c>
      <c r="G111" s="665">
        <v>12</v>
      </c>
      <c r="H111" s="665">
        <v>11</v>
      </c>
      <c r="I111" s="665">
        <v>0</v>
      </c>
      <c r="J111" s="665">
        <v>2</v>
      </c>
      <c r="K111" s="665">
        <v>1</v>
      </c>
      <c r="L111" s="665">
        <v>2</v>
      </c>
      <c r="M111" s="665">
        <v>1</v>
      </c>
    </row>
    <row r="112" spans="1:13" ht="15" customHeight="1">
      <c r="A112" s="742"/>
      <c r="B112" s="732" t="s">
        <v>501</v>
      </c>
      <c r="C112" s="665">
        <v>9</v>
      </c>
      <c r="D112" s="665">
        <v>2</v>
      </c>
      <c r="E112" s="665">
        <v>2</v>
      </c>
      <c r="F112" s="665">
        <v>2</v>
      </c>
      <c r="G112" s="665">
        <v>9</v>
      </c>
      <c r="H112" s="665">
        <v>15</v>
      </c>
      <c r="I112" s="665">
        <v>4</v>
      </c>
      <c r="J112" s="665">
        <v>9</v>
      </c>
      <c r="K112" s="665">
        <v>1</v>
      </c>
      <c r="L112" s="665">
        <v>4</v>
      </c>
      <c r="M112" s="665">
        <v>1</v>
      </c>
    </row>
    <row r="113" spans="1:13" ht="15" customHeight="1">
      <c r="A113" s="742"/>
      <c r="B113" s="732" t="s">
        <v>502</v>
      </c>
      <c r="C113" s="665">
        <v>6</v>
      </c>
      <c r="D113" s="665">
        <v>2</v>
      </c>
      <c r="E113" s="665">
        <v>1</v>
      </c>
      <c r="F113" s="665">
        <v>2</v>
      </c>
      <c r="G113" s="665">
        <v>4</v>
      </c>
      <c r="H113" s="665">
        <v>6</v>
      </c>
      <c r="I113" s="665">
        <v>1</v>
      </c>
      <c r="J113" s="665">
        <v>1</v>
      </c>
      <c r="K113" s="665">
        <v>0</v>
      </c>
      <c r="L113" s="665">
        <v>2</v>
      </c>
      <c r="M113" s="665">
        <v>1</v>
      </c>
    </row>
    <row r="114" spans="1:13" ht="15" customHeight="1">
      <c r="A114" s="742"/>
      <c r="B114" s="732" t="s">
        <v>503</v>
      </c>
      <c r="C114" s="665">
        <v>9</v>
      </c>
      <c r="D114" s="665">
        <v>2</v>
      </c>
      <c r="E114" s="665">
        <v>1</v>
      </c>
      <c r="F114" s="665">
        <v>2</v>
      </c>
      <c r="G114" s="665">
        <v>7</v>
      </c>
      <c r="H114" s="665">
        <v>2</v>
      </c>
      <c r="I114" s="665">
        <v>1</v>
      </c>
      <c r="J114" s="665">
        <v>1</v>
      </c>
      <c r="K114" s="665">
        <v>1</v>
      </c>
      <c r="L114" s="665">
        <v>3</v>
      </c>
      <c r="M114" s="665">
        <v>1</v>
      </c>
    </row>
    <row r="115" spans="1:13" ht="15" customHeight="1">
      <c r="A115" s="740"/>
      <c r="B115" s="743" t="s">
        <v>504</v>
      </c>
      <c r="C115" s="663">
        <v>7</v>
      </c>
      <c r="D115" s="663">
        <v>0</v>
      </c>
      <c r="E115" s="663">
        <v>0</v>
      </c>
      <c r="F115" s="663">
        <v>2</v>
      </c>
      <c r="G115" s="663">
        <v>22</v>
      </c>
      <c r="H115" s="663">
        <v>12</v>
      </c>
      <c r="I115" s="663">
        <v>0</v>
      </c>
      <c r="J115" s="663">
        <v>5</v>
      </c>
      <c r="K115" s="663">
        <v>0</v>
      </c>
      <c r="L115" s="663">
        <v>3</v>
      </c>
      <c r="M115" s="663">
        <v>1</v>
      </c>
    </row>
    <row r="116" spans="1:13" ht="15" customHeight="1">
      <c r="A116" s="740"/>
      <c r="B116" s="743" t="s">
        <v>505</v>
      </c>
      <c r="C116" s="665">
        <v>5</v>
      </c>
      <c r="D116" s="665">
        <v>1</v>
      </c>
      <c r="E116" s="665">
        <v>1</v>
      </c>
      <c r="F116" s="665">
        <v>2</v>
      </c>
      <c r="G116" s="665">
        <v>8</v>
      </c>
      <c r="H116" s="665">
        <v>0</v>
      </c>
      <c r="I116" s="665">
        <v>0</v>
      </c>
      <c r="J116" s="665">
        <v>2</v>
      </c>
      <c r="K116" s="665">
        <v>0</v>
      </c>
      <c r="L116" s="665">
        <v>3</v>
      </c>
      <c r="M116" s="665">
        <v>1</v>
      </c>
    </row>
    <row r="117" spans="1:13" ht="15" customHeight="1">
      <c r="A117" s="742"/>
      <c r="B117" s="732" t="s">
        <v>88</v>
      </c>
      <c r="C117" s="665">
        <v>0</v>
      </c>
      <c r="D117" s="665">
        <v>0</v>
      </c>
      <c r="E117" s="665">
        <v>0</v>
      </c>
      <c r="F117" s="665">
        <v>1</v>
      </c>
      <c r="G117" s="665">
        <v>0</v>
      </c>
      <c r="H117" s="665">
        <v>0</v>
      </c>
      <c r="I117" s="665">
        <v>2</v>
      </c>
      <c r="J117" s="665">
        <v>0</v>
      </c>
      <c r="K117" s="665">
        <v>0</v>
      </c>
      <c r="L117" s="665">
        <v>0</v>
      </c>
      <c r="M117" s="665">
        <v>0</v>
      </c>
    </row>
    <row r="118" spans="1:13" ht="15" customHeight="1">
      <c r="A118" s="742"/>
      <c r="B118" s="732" t="s">
        <v>766</v>
      </c>
      <c r="C118" s="665">
        <v>4</v>
      </c>
      <c r="D118" s="665">
        <v>0</v>
      </c>
      <c r="E118" s="665">
        <v>0</v>
      </c>
      <c r="F118" s="665">
        <v>0</v>
      </c>
      <c r="G118" s="665">
        <v>0</v>
      </c>
      <c r="H118" s="665">
        <v>0</v>
      </c>
      <c r="I118" s="665">
        <v>0</v>
      </c>
      <c r="J118" s="665">
        <v>0</v>
      </c>
      <c r="K118" s="665">
        <v>0</v>
      </c>
      <c r="L118" s="665">
        <v>1</v>
      </c>
      <c r="M118" s="665">
        <v>0</v>
      </c>
    </row>
    <row r="119" spans="1:13" ht="15" customHeight="1">
      <c r="A119" s="742"/>
      <c r="B119" s="732" t="s">
        <v>86</v>
      </c>
      <c r="C119" s="665">
        <v>0</v>
      </c>
      <c r="D119" s="665">
        <v>0</v>
      </c>
      <c r="E119" s="665">
        <v>0</v>
      </c>
      <c r="F119" s="665">
        <v>0</v>
      </c>
      <c r="G119" s="665">
        <v>0</v>
      </c>
      <c r="H119" s="665">
        <v>0</v>
      </c>
      <c r="I119" s="665">
        <v>0</v>
      </c>
      <c r="J119" s="665">
        <v>0</v>
      </c>
      <c r="K119" s="665">
        <v>0</v>
      </c>
      <c r="L119" s="665">
        <v>0</v>
      </c>
      <c r="M119" s="665">
        <v>0</v>
      </c>
    </row>
    <row r="120" spans="1:13" ht="15" customHeight="1">
      <c r="A120" s="742"/>
      <c r="B120" s="732" t="s">
        <v>761</v>
      </c>
      <c r="C120" s="665">
        <v>0</v>
      </c>
      <c r="D120" s="665">
        <v>0</v>
      </c>
      <c r="E120" s="665">
        <v>0</v>
      </c>
      <c r="F120" s="665">
        <v>0</v>
      </c>
      <c r="G120" s="665">
        <v>0</v>
      </c>
      <c r="H120" s="665">
        <v>0</v>
      </c>
      <c r="I120" s="665">
        <v>0</v>
      </c>
      <c r="J120" s="665">
        <v>0</v>
      </c>
      <c r="K120" s="665">
        <v>0</v>
      </c>
      <c r="L120" s="665">
        <v>0</v>
      </c>
      <c r="M120" s="665">
        <v>0</v>
      </c>
    </row>
    <row r="121" spans="1:13" ht="15" customHeight="1">
      <c r="A121" s="747" t="s">
        <v>506</v>
      </c>
      <c r="B121" s="742"/>
      <c r="C121" s="49">
        <f>SUM(C122:C133)</f>
        <v>74</v>
      </c>
      <c r="D121" s="49">
        <f t="shared" ref="D121:M121" si="9">SUM(D122:D133)</f>
        <v>19</v>
      </c>
      <c r="E121" s="49">
        <f t="shared" si="9"/>
        <v>11</v>
      </c>
      <c r="F121" s="49">
        <f t="shared" si="9"/>
        <v>20</v>
      </c>
      <c r="G121" s="49">
        <f t="shared" si="9"/>
        <v>92</v>
      </c>
      <c r="H121" s="49">
        <f t="shared" si="9"/>
        <v>108</v>
      </c>
      <c r="I121" s="49">
        <f t="shared" si="9"/>
        <v>24</v>
      </c>
      <c r="J121" s="49">
        <f t="shared" si="9"/>
        <v>69</v>
      </c>
      <c r="K121" s="49">
        <f t="shared" si="9"/>
        <v>10</v>
      </c>
      <c r="L121" s="49">
        <f t="shared" si="9"/>
        <v>28</v>
      </c>
      <c r="M121" s="49">
        <f t="shared" si="9"/>
        <v>15</v>
      </c>
    </row>
    <row r="122" spans="1:13" ht="15" customHeight="1">
      <c r="A122" s="742"/>
      <c r="B122" s="732" t="s">
        <v>763</v>
      </c>
      <c r="C122" s="665">
        <v>0</v>
      </c>
      <c r="D122" s="665">
        <v>0</v>
      </c>
      <c r="E122" s="665">
        <v>0</v>
      </c>
      <c r="F122" s="665">
        <v>2</v>
      </c>
      <c r="G122" s="665">
        <v>0</v>
      </c>
      <c r="H122" s="665">
        <v>0</v>
      </c>
      <c r="I122" s="665">
        <v>4</v>
      </c>
      <c r="J122" s="665">
        <v>0</v>
      </c>
      <c r="K122" s="665">
        <v>0</v>
      </c>
      <c r="L122" s="665">
        <v>2</v>
      </c>
      <c r="M122" s="665">
        <v>3</v>
      </c>
    </row>
    <row r="123" spans="1:13" ht="15" customHeight="1">
      <c r="A123" s="742"/>
      <c r="B123" s="732" t="s">
        <v>769</v>
      </c>
      <c r="C123" s="665">
        <v>27</v>
      </c>
      <c r="D123" s="665">
        <v>12</v>
      </c>
      <c r="E123" s="665">
        <v>2</v>
      </c>
      <c r="F123" s="665">
        <v>5</v>
      </c>
      <c r="G123" s="665">
        <v>0</v>
      </c>
      <c r="H123" s="665">
        <v>0</v>
      </c>
      <c r="I123" s="665">
        <v>11</v>
      </c>
      <c r="J123" s="665">
        <v>0</v>
      </c>
      <c r="K123" s="665">
        <v>1</v>
      </c>
      <c r="L123" s="665">
        <v>8</v>
      </c>
      <c r="M123" s="665">
        <v>4</v>
      </c>
    </row>
    <row r="124" spans="1:13" ht="15" customHeight="1">
      <c r="A124" s="742"/>
      <c r="B124" s="732" t="s">
        <v>508</v>
      </c>
      <c r="C124" s="665">
        <v>9</v>
      </c>
      <c r="D124" s="665">
        <v>0</v>
      </c>
      <c r="E124" s="665">
        <v>1</v>
      </c>
      <c r="F124" s="665">
        <v>1</v>
      </c>
      <c r="G124" s="665">
        <v>23</v>
      </c>
      <c r="H124" s="665">
        <v>47</v>
      </c>
      <c r="I124" s="665">
        <v>2</v>
      </c>
      <c r="J124" s="665">
        <v>55</v>
      </c>
      <c r="K124" s="665">
        <v>3</v>
      </c>
      <c r="L124" s="665">
        <v>2</v>
      </c>
      <c r="M124" s="665">
        <v>1</v>
      </c>
    </row>
    <row r="125" spans="1:13" ht="15" customHeight="1">
      <c r="A125" s="742"/>
      <c r="B125" s="732" t="s">
        <v>509</v>
      </c>
      <c r="C125" s="665">
        <v>6</v>
      </c>
      <c r="D125" s="665">
        <v>2</v>
      </c>
      <c r="E125" s="665">
        <v>1</v>
      </c>
      <c r="F125" s="665">
        <v>3</v>
      </c>
      <c r="G125" s="665">
        <v>20</v>
      </c>
      <c r="H125" s="665">
        <v>21</v>
      </c>
      <c r="I125" s="665">
        <v>3</v>
      </c>
      <c r="J125" s="665">
        <v>3</v>
      </c>
      <c r="K125" s="665">
        <v>1</v>
      </c>
      <c r="L125" s="665">
        <v>4</v>
      </c>
      <c r="M125" s="665">
        <v>1</v>
      </c>
    </row>
    <row r="126" spans="1:13" ht="15" customHeight="1">
      <c r="A126" s="742"/>
      <c r="B126" s="732" t="s">
        <v>510</v>
      </c>
      <c r="C126" s="665">
        <v>5</v>
      </c>
      <c r="D126" s="665">
        <v>5</v>
      </c>
      <c r="E126" s="665">
        <v>1</v>
      </c>
      <c r="F126" s="665">
        <v>2</v>
      </c>
      <c r="G126" s="665">
        <v>7</v>
      </c>
      <c r="H126" s="665">
        <v>5</v>
      </c>
      <c r="I126" s="665">
        <v>0</v>
      </c>
      <c r="J126" s="665">
        <v>4</v>
      </c>
      <c r="K126" s="665">
        <v>0</v>
      </c>
      <c r="L126" s="665">
        <v>2</v>
      </c>
      <c r="M126" s="665">
        <v>1</v>
      </c>
    </row>
    <row r="127" spans="1:13" ht="15" customHeight="1">
      <c r="A127" s="742"/>
      <c r="B127" s="732" t="s">
        <v>511</v>
      </c>
      <c r="C127" s="663">
        <v>4</v>
      </c>
      <c r="D127" s="663">
        <v>0</v>
      </c>
      <c r="E127" s="663">
        <v>1</v>
      </c>
      <c r="F127" s="663">
        <v>2</v>
      </c>
      <c r="G127" s="663">
        <v>14</v>
      </c>
      <c r="H127" s="663">
        <v>8</v>
      </c>
      <c r="I127" s="663">
        <v>2</v>
      </c>
      <c r="J127" s="663">
        <v>3</v>
      </c>
      <c r="K127" s="663">
        <v>1</v>
      </c>
      <c r="L127" s="663">
        <v>3</v>
      </c>
      <c r="M127" s="663">
        <v>2</v>
      </c>
    </row>
    <row r="128" spans="1:13" ht="15" customHeight="1">
      <c r="A128" s="742"/>
      <c r="B128" s="732" t="s">
        <v>512</v>
      </c>
      <c r="C128" s="665">
        <v>4</v>
      </c>
      <c r="D128" s="665">
        <v>0</v>
      </c>
      <c r="E128" s="665">
        <v>2</v>
      </c>
      <c r="F128" s="665">
        <v>2</v>
      </c>
      <c r="G128" s="665">
        <v>8</v>
      </c>
      <c r="H128" s="665">
        <v>5</v>
      </c>
      <c r="I128" s="665">
        <v>0</v>
      </c>
      <c r="J128" s="665">
        <v>1</v>
      </c>
      <c r="K128" s="665">
        <v>1</v>
      </c>
      <c r="L128" s="665">
        <v>1</v>
      </c>
      <c r="M128" s="665">
        <v>1</v>
      </c>
    </row>
    <row r="129" spans="1:13" ht="15" customHeight="1">
      <c r="A129" s="742"/>
      <c r="B129" s="732" t="s">
        <v>513</v>
      </c>
      <c r="C129" s="665">
        <v>5</v>
      </c>
      <c r="D129" s="665">
        <v>0</v>
      </c>
      <c r="E129" s="665">
        <v>1</v>
      </c>
      <c r="F129" s="665">
        <v>2</v>
      </c>
      <c r="G129" s="665">
        <v>10</v>
      </c>
      <c r="H129" s="665">
        <v>10</v>
      </c>
      <c r="I129" s="665">
        <v>0</v>
      </c>
      <c r="J129" s="665">
        <v>1</v>
      </c>
      <c r="K129" s="665">
        <v>0</v>
      </c>
      <c r="L129" s="665">
        <v>4</v>
      </c>
      <c r="M129" s="665">
        <v>1</v>
      </c>
    </row>
    <row r="130" spans="1:13" ht="15" customHeight="1">
      <c r="A130" s="742"/>
      <c r="B130" s="732" t="s">
        <v>514</v>
      </c>
      <c r="C130" s="665">
        <v>4</v>
      </c>
      <c r="D130" s="665">
        <v>0</v>
      </c>
      <c r="E130" s="665">
        <v>2</v>
      </c>
      <c r="F130" s="665">
        <v>1</v>
      </c>
      <c r="G130" s="665">
        <v>10</v>
      </c>
      <c r="H130" s="665">
        <v>11</v>
      </c>
      <c r="I130" s="665">
        <v>1</v>
      </c>
      <c r="J130" s="665">
        <v>2</v>
      </c>
      <c r="K130" s="665">
        <v>3</v>
      </c>
      <c r="L130" s="665">
        <v>1</v>
      </c>
      <c r="M130" s="665">
        <v>1</v>
      </c>
    </row>
    <row r="131" spans="1:13" ht="15" customHeight="1">
      <c r="A131" s="742"/>
      <c r="B131" s="732" t="s">
        <v>770</v>
      </c>
      <c r="C131" s="665">
        <v>7</v>
      </c>
      <c r="D131" s="665">
        <v>0</v>
      </c>
      <c r="E131" s="665">
        <v>0</v>
      </c>
      <c r="F131" s="665">
        <v>0</v>
      </c>
      <c r="G131" s="665">
        <v>0</v>
      </c>
      <c r="H131" s="665">
        <v>0</v>
      </c>
      <c r="I131" s="665">
        <v>1</v>
      </c>
      <c r="J131" s="665">
        <v>0</v>
      </c>
      <c r="K131" s="665">
        <v>0</v>
      </c>
      <c r="L131" s="665">
        <v>1</v>
      </c>
      <c r="M131" s="665">
        <v>0</v>
      </c>
    </row>
    <row r="132" spans="1:13" ht="15" customHeight="1">
      <c r="A132" s="740"/>
      <c r="B132" s="743" t="s">
        <v>86</v>
      </c>
      <c r="C132" s="665">
        <v>0</v>
      </c>
      <c r="D132" s="665">
        <v>0</v>
      </c>
      <c r="E132" s="665">
        <v>0</v>
      </c>
      <c r="F132" s="665">
        <v>0</v>
      </c>
      <c r="G132" s="665">
        <v>0</v>
      </c>
      <c r="H132" s="665">
        <v>0</v>
      </c>
      <c r="I132" s="665">
        <v>0</v>
      </c>
      <c r="J132" s="665">
        <v>0</v>
      </c>
      <c r="K132" s="665">
        <v>0</v>
      </c>
      <c r="L132" s="665">
        <v>0</v>
      </c>
      <c r="M132" s="665">
        <v>0</v>
      </c>
    </row>
    <row r="133" spans="1:13" ht="15" customHeight="1">
      <c r="A133" s="742"/>
      <c r="B133" s="732" t="s">
        <v>761</v>
      </c>
      <c r="C133" s="663">
        <v>3</v>
      </c>
      <c r="D133" s="663">
        <v>0</v>
      </c>
      <c r="E133" s="663">
        <v>0</v>
      </c>
      <c r="F133" s="663">
        <v>0</v>
      </c>
      <c r="G133" s="663">
        <v>0</v>
      </c>
      <c r="H133" s="663">
        <v>1</v>
      </c>
      <c r="I133" s="663">
        <v>0</v>
      </c>
      <c r="J133" s="663">
        <v>0</v>
      </c>
      <c r="K133" s="663">
        <v>0</v>
      </c>
      <c r="L133" s="663">
        <v>0</v>
      </c>
      <c r="M133" s="663">
        <v>0</v>
      </c>
    </row>
    <row r="134" spans="1:13" ht="15" customHeight="1">
      <c r="A134" s="742" t="s">
        <v>515</v>
      </c>
      <c r="B134" s="742"/>
      <c r="C134" s="25">
        <f>SUM(C135:C142)</f>
        <v>48</v>
      </c>
      <c r="D134" s="25">
        <f t="shared" ref="D134:M134" si="10">SUM(D135:D142)</f>
        <v>2</v>
      </c>
      <c r="E134" s="25">
        <f t="shared" si="10"/>
        <v>4</v>
      </c>
      <c r="F134" s="25">
        <f t="shared" si="10"/>
        <v>12</v>
      </c>
      <c r="G134" s="25">
        <f t="shared" si="10"/>
        <v>78</v>
      </c>
      <c r="H134" s="25">
        <f t="shared" si="10"/>
        <v>27</v>
      </c>
      <c r="I134" s="25">
        <f t="shared" si="10"/>
        <v>7</v>
      </c>
      <c r="J134" s="25">
        <f t="shared" si="10"/>
        <v>19</v>
      </c>
      <c r="K134" s="25">
        <f t="shared" si="10"/>
        <v>2</v>
      </c>
      <c r="L134" s="25">
        <f t="shared" si="10"/>
        <v>16</v>
      </c>
      <c r="M134" s="25">
        <f t="shared" si="10"/>
        <v>11</v>
      </c>
    </row>
    <row r="135" spans="1:13" ht="15" customHeight="1">
      <c r="A135" s="742"/>
      <c r="B135" s="732" t="s">
        <v>763</v>
      </c>
      <c r="C135" s="665">
        <v>0</v>
      </c>
      <c r="D135" s="665">
        <v>0</v>
      </c>
      <c r="E135" s="665">
        <v>0</v>
      </c>
      <c r="F135" s="665">
        <v>1</v>
      </c>
      <c r="G135" s="665">
        <v>0</v>
      </c>
      <c r="H135" s="665">
        <v>0</v>
      </c>
      <c r="I135" s="665">
        <v>1</v>
      </c>
      <c r="J135" s="665">
        <v>0</v>
      </c>
      <c r="K135" s="665">
        <v>0</v>
      </c>
      <c r="L135" s="665">
        <v>2</v>
      </c>
      <c r="M135" s="665">
        <v>1</v>
      </c>
    </row>
    <row r="136" spans="1:13" ht="15" customHeight="1">
      <c r="A136" s="742"/>
      <c r="B136" s="732" t="s">
        <v>516</v>
      </c>
      <c r="C136" s="665">
        <v>13</v>
      </c>
      <c r="D136" s="665">
        <v>2</v>
      </c>
      <c r="E136" s="665">
        <v>0</v>
      </c>
      <c r="F136" s="665">
        <v>1</v>
      </c>
      <c r="G136" s="665">
        <v>0</v>
      </c>
      <c r="H136" s="665">
        <v>0</v>
      </c>
      <c r="I136" s="665">
        <v>1</v>
      </c>
      <c r="J136" s="665">
        <v>0</v>
      </c>
      <c r="K136" s="665">
        <v>0</v>
      </c>
      <c r="L136" s="665">
        <v>3</v>
      </c>
      <c r="M136" s="665">
        <v>6</v>
      </c>
    </row>
    <row r="137" spans="1:13" ht="15" customHeight="1">
      <c r="A137" s="742"/>
      <c r="B137" s="732" t="s">
        <v>517</v>
      </c>
      <c r="C137" s="665">
        <v>7</v>
      </c>
      <c r="D137" s="665">
        <v>0</v>
      </c>
      <c r="E137" s="665">
        <v>1</v>
      </c>
      <c r="F137" s="665">
        <v>2</v>
      </c>
      <c r="G137" s="665">
        <v>16</v>
      </c>
      <c r="H137" s="665">
        <v>10</v>
      </c>
      <c r="I137" s="665">
        <v>0</v>
      </c>
      <c r="J137" s="665">
        <v>15</v>
      </c>
      <c r="K137" s="665">
        <v>0</v>
      </c>
      <c r="L137" s="665">
        <v>3</v>
      </c>
      <c r="M137" s="665">
        <v>1</v>
      </c>
    </row>
    <row r="138" spans="1:13" ht="15" customHeight="1">
      <c r="A138" s="742"/>
      <c r="B138" s="732" t="s">
        <v>518</v>
      </c>
      <c r="C138" s="665">
        <v>11</v>
      </c>
      <c r="D138" s="665">
        <v>0</v>
      </c>
      <c r="E138" s="665">
        <v>1</v>
      </c>
      <c r="F138" s="665">
        <v>3</v>
      </c>
      <c r="G138" s="665">
        <v>24</v>
      </c>
      <c r="H138" s="665">
        <v>6</v>
      </c>
      <c r="I138" s="665">
        <v>4</v>
      </c>
      <c r="J138" s="665">
        <v>1</v>
      </c>
      <c r="K138" s="665">
        <v>0</v>
      </c>
      <c r="L138" s="665">
        <v>3</v>
      </c>
      <c r="M138" s="665">
        <v>1</v>
      </c>
    </row>
    <row r="139" spans="1:13" ht="15" customHeight="1">
      <c r="A139" s="742"/>
      <c r="B139" s="732" t="s">
        <v>519</v>
      </c>
      <c r="C139" s="663">
        <v>11</v>
      </c>
      <c r="D139" s="663">
        <v>0</v>
      </c>
      <c r="E139" s="663">
        <v>1</v>
      </c>
      <c r="F139" s="663">
        <v>3</v>
      </c>
      <c r="G139" s="663">
        <v>26</v>
      </c>
      <c r="H139" s="663">
        <v>5</v>
      </c>
      <c r="I139" s="663">
        <v>0</v>
      </c>
      <c r="J139" s="663">
        <v>1</v>
      </c>
      <c r="K139" s="663">
        <v>1</v>
      </c>
      <c r="L139" s="663">
        <v>2</v>
      </c>
      <c r="M139" s="663">
        <v>1</v>
      </c>
    </row>
    <row r="140" spans="1:13" ht="15" customHeight="1">
      <c r="A140" s="742"/>
      <c r="B140" s="732" t="s">
        <v>520</v>
      </c>
      <c r="C140" s="665">
        <v>6</v>
      </c>
      <c r="D140" s="665">
        <v>0</v>
      </c>
      <c r="E140" s="665">
        <v>1</v>
      </c>
      <c r="F140" s="665">
        <v>2</v>
      </c>
      <c r="G140" s="665">
        <v>12</v>
      </c>
      <c r="H140" s="665">
        <v>6</v>
      </c>
      <c r="I140" s="665">
        <v>1</v>
      </c>
      <c r="J140" s="665">
        <v>2</v>
      </c>
      <c r="K140" s="665">
        <v>1</v>
      </c>
      <c r="L140" s="665">
        <v>3</v>
      </c>
      <c r="M140" s="665">
        <v>1</v>
      </c>
    </row>
    <row r="141" spans="1:13" ht="15" customHeight="1">
      <c r="A141" s="742"/>
      <c r="B141" s="732" t="s">
        <v>86</v>
      </c>
      <c r="C141" s="665">
        <v>0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  <c r="I141" s="665">
        <v>0</v>
      </c>
      <c r="J141" s="665">
        <v>0</v>
      </c>
      <c r="K141" s="665">
        <v>0</v>
      </c>
      <c r="L141" s="665">
        <v>0</v>
      </c>
      <c r="M141" s="665">
        <v>0</v>
      </c>
    </row>
    <row r="142" spans="1:13" ht="15" customHeight="1">
      <c r="A142" s="742"/>
      <c r="B142" s="732" t="s">
        <v>761</v>
      </c>
      <c r="C142" s="665">
        <v>0</v>
      </c>
      <c r="D142" s="665">
        <v>0</v>
      </c>
      <c r="E142" s="665">
        <v>0</v>
      </c>
      <c r="F142" s="665">
        <v>0</v>
      </c>
      <c r="G142" s="665">
        <v>0</v>
      </c>
      <c r="H142" s="665">
        <v>0</v>
      </c>
      <c r="I142" s="665">
        <v>0</v>
      </c>
      <c r="J142" s="665">
        <v>0</v>
      </c>
      <c r="K142" s="665">
        <v>0</v>
      </c>
      <c r="L142" s="665">
        <v>0</v>
      </c>
      <c r="M142" s="665">
        <v>0</v>
      </c>
    </row>
    <row r="143" spans="1:13" ht="15" customHeight="1">
      <c r="A143" s="742" t="s">
        <v>521</v>
      </c>
      <c r="B143" s="742"/>
      <c r="C143" s="25">
        <f>SUM(C144:C150)</f>
        <v>49</v>
      </c>
      <c r="D143" s="25">
        <f t="shared" ref="D143:M143" si="11">SUM(D144:D150)</f>
        <v>9</v>
      </c>
      <c r="E143" s="25">
        <f t="shared" si="11"/>
        <v>3</v>
      </c>
      <c r="F143" s="25">
        <f t="shared" si="11"/>
        <v>12</v>
      </c>
      <c r="G143" s="25">
        <f t="shared" si="11"/>
        <v>84</v>
      </c>
      <c r="H143" s="25">
        <f t="shared" si="11"/>
        <v>68</v>
      </c>
      <c r="I143" s="25">
        <f t="shared" si="11"/>
        <v>17</v>
      </c>
      <c r="J143" s="25">
        <f t="shared" si="11"/>
        <v>33</v>
      </c>
      <c r="K143" s="25">
        <f t="shared" si="11"/>
        <v>32</v>
      </c>
      <c r="L143" s="25">
        <f t="shared" si="11"/>
        <v>21</v>
      </c>
      <c r="M143" s="25">
        <f t="shared" si="11"/>
        <v>11</v>
      </c>
    </row>
    <row r="144" spans="1:13" ht="15" customHeight="1">
      <c r="A144" s="740"/>
      <c r="B144" s="743" t="s">
        <v>763</v>
      </c>
      <c r="C144" s="665">
        <v>0</v>
      </c>
      <c r="D144" s="665">
        <v>0</v>
      </c>
      <c r="E144" s="665">
        <v>0</v>
      </c>
      <c r="F144" s="665">
        <v>1</v>
      </c>
      <c r="G144" s="665">
        <v>0</v>
      </c>
      <c r="H144" s="665">
        <v>0</v>
      </c>
      <c r="I144" s="665">
        <v>0</v>
      </c>
      <c r="J144" s="665">
        <v>0</v>
      </c>
      <c r="K144" s="665">
        <v>0</v>
      </c>
      <c r="L144" s="665">
        <v>2</v>
      </c>
      <c r="M144" s="665">
        <v>1</v>
      </c>
    </row>
    <row r="145" spans="1:13" ht="15" customHeight="1">
      <c r="A145" s="742"/>
      <c r="B145" s="732" t="s">
        <v>776</v>
      </c>
      <c r="C145" s="663">
        <v>22</v>
      </c>
      <c r="D145" s="663">
        <v>5</v>
      </c>
      <c r="E145" s="663">
        <v>1</v>
      </c>
      <c r="F145" s="663">
        <v>2</v>
      </c>
      <c r="G145" s="663">
        <v>0</v>
      </c>
      <c r="H145" s="663">
        <v>0</v>
      </c>
      <c r="I145" s="663">
        <v>6</v>
      </c>
      <c r="J145" s="663">
        <v>0</v>
      </c>
      <c r="K145" s="663">
        <v>1</v>
      </c>
      <c r="L145" s="663">
        <v>11</v>
      </c>
      <c r="M145" s="663">
        <v>4</v>
      </c>
    </row>
    <row r="146" spans="1:13" ht="15" customHeight="1">
      <c r="A146" s="742"/>
      <c r="B146" s="732" t="s">
        <v>523</v>
      </c>
      <c r="C146" s="665">
        <v>8</v>
      </c>
      <c r="D146" s="665">
        <v>0</v>
      </c>
      <c r="E146" s="665">
        <v>1</v>
      </c>
      <c r="F146" s="665">
        <v>2</v>
      </c>
      <c r="G146" s="665">
        <v>19</v>
      </c>
      <c r="H146" s="665">
        <v>12</v>
      </c>
      <c r="I146" s="665">
        <v>2</v>
      </c>
      <c r="J146" s="665">
        <v>5</v>
      </c>
      <c r="K146" s="665">
        <v>1</v>
      </c>
      <c r="L146" s="665">
        <v>2</v>
      </c>
      <c r="M146" s="665">
        <v>1</v>
      </c>
    </row>
    <row r="147" spans="1:13" ht="15" customHeight="1">
      <c r="A147" s="742"/>
      <c r="B147" s="732" t="s">
        <v>777</v>
      </c>
      <c r="C147" s="665">
        <v>8</v>
      </c>
      <c r="D147" s="665">
        <v>0</v>
      </c>
      <c r="E147" s="665">
        <v>0</v>
      </c>
      <c r="F147" s="665">
        <v>4</v>
      </c>
      <c r="G147" s="665">
        <v>33</v>
      </c>
      <c r="H147" s="665">
        <v>39</v>
      </c>
      <c r="I147" s="665">
        <v>7</v>
      </c>
      <c r="J147" s="665">
        <v>21</v>
      </c>
      <c r="K147" s="665">
        <v>30</v>
      </c>
      <c r="L147" s="665">
        <v>2</v>
      </c>
      <c r="M147" s="665">
        <v>4</v>
      </c>
    </row>
    <row r="148" spans="1:13" ht="15" customHeight="1">
      <c r="A148" s="742"/>
      <c r="B148" s="732" t="s">
        <v>525</v>
      </c>
      <c r="C148" s="665">
        <v>11</v>
      </c>
      <c r="D148" s="665">
        <v>4</v>
      </c>
      <c r="E148" s="665">
        <v>1</v>
      </c>
      <c r="F148" s="665">
        <v>3</v>
      </c>
      <c r="G148" s="665">
        <v>32</v>
      </c>
      <c r="H148" s="665">
        <v>17</v>
      </c>
      <c r="I148" s="665">
        <v>2</v>
      </c>
      <c r="J148" s="665">
        <v>7</v>
      </c>
      <c r="K148" s="665">
        <v>0</v>
      </c>
      <c r="L148" s="665">
        <v>4</v>
      </c>
      <c r="M148" s="665">
        <v>1</v>
      </c>
    </row>
    <row r="149" spans="1:13" ht="15" customHeight="1">
      <c r="A149" s="742"/>
      <c r="B149" s="732" t="s">
        <v>86</v>
      </c>
      <c r="C149" s="665">
        <v>0</v>
      </c>
      <c r="D149" s="665">
        <v>0</v>
      </c>
      <c r="E149" s="665">
        <v>0</v>
      </c>
      <c r="F149" s="665">
        <v>0</v>
      </c>
      <c r="G149" s="665">
        <v>0</v>
      </c>
      <c r="H149" s="665">
        <v>0</v>
      </c>
      <c r="I149" s="665">
        <v>0</v>
      </c>
      <c r="J149" s="665">
        <v>0</v>
      </c>
      <c r="K149" s="665">
        <v>0</v>
      </c>
      <c r="L149" s="665">
        <v>0</v>
      </c>
      <c r="M149" s="665">
        <v>0</v>
      </c>
    </row>
    <row r="150" spans="1:13" ht="15" customHeight="1">
      <c r="A150" s="742"/>
      <c r="B150" s="732" t="s">
        <v>761</v>
      </c>
      <c r="C150" s="665">
        <v>0</v>
      </c>
      <c r="D150" s="665">
        <v>0</v>
      </c>
      <c r="E150" s="665">
        <v>0</v>
      </c>
      <c r="F150" s="665">
        <v>0</v>
      </c>
      <c r="G150" s="665">
        <v>0</v>
      </c>
      <c r="H150" s="665">
        <v>0</v>
      </c>
      <c r="I150" s="665">
        <v>0</v>
      </c>
      <c r="J150" s="665">
        <v>0</v>
      </c>
      <c r="K150" s="665">
        <v>0</v>
      </c>
      <c r="L150" s="665">
        <v>0</v>
      </c>
      <c r="M150" s="665">
        <v>0</v>
      </c>
    </row>
    <row r="151" spans="1:13" ht="15" customHeight="1">
      <c r="A151" s="742" t="s">
        <v>526</v>
      </c>
      <c r="B151" s="742"/>
      <c r="C151" s="49">
        <f>SUM(C152:C154)</f>
        <v>9</v>
      </c>
      <c r="D151" s="49">
        <f t="shared" ref="D151:M151" si="12">SUM(D152:D154)</f>
        <v>2</v>
      </c>
      <c r="E151" s="49">
        <f t="shared" si="12"/>
        <v>1</v>
      </c>
      <c r="F151" s="49">
        <f t="shared" si="12"/>
        <v>5</v>
      </c>
      <c r="G151" s="49">
        <f t="shared" si="12"/>
        <v>21</v>
      </c>
      <c r="H151" s="49">
        <f t="shared" si="12"/>
        <v>10</v>
      </c>
      <c r="I151" s="49">
        <f t="shared" si="12"/>
        <v>3</v>
      </c>
      <c r="J151" s="49">
        <f t="shared" si="12"/>
        <v>1</v>
      </c>
      <c r="K151" s="49">
        <f t="shared" si="12"/>
        <v>0</v>
      </c>
      <c r="L151" s="49">
        <f t="shared" si="12"/>
        <v>5</v>
      </c>
      <c r="M151" s="49">
        <f t="shared" si="12"/>
        <v>2</v>
      </c>
    </row>
    <row r="152" spans="1:13" ht="15" customHeight="1">
      <c r="A152" s="740"/>
      <c r="B152" s="743" t="s">
        <v>527</v>
      </c>
      <c r="C152" s="665">
        <v>5</v>
      </c>
      <c r="D152" s="665">
        <v>2</v>
      </c>
      <c r="E152" s="665">
        <v>0</v>
      </c>
      <c r="F152" s="665">
        <v>2</v>
      </c>
      <c r="G152" s="665">
        <v>10</v>
      </c>
      <c r="H152" s="665">
        <v>4</v>
      </c>
      <c r="I152" s="665">
        <v>1</v>
      </c>
      <c r="J152" s="665">
        <v>0</v>
      </c>
      <c r="K152" s="665">
        <v>0</v>
      </c>
      <c r="L152" s="665">
        <v>2</v>
      </c>
      <c r="M152" s="665">
        <v>1</v>
      </c>
    </row>
    <row r="153" spans="1:13" ht="15" customHeight="1">
      <c r="A153" s="742"/>
      <c r="B153" s="732" t="s">
        <v>528</v>
      </c>
      <c r="C153" s="665">
        <v>2</v>
      </c>
      <c r="D153" s="665">
        <v>0</v>
      </c>
      <c r="E153" s="665">
        <v>1</v>
      </c>
      <c r="F153" s="665">
        <v>1</v>
      </c>
      <c r="G153" s="665">
        <v>5</v>
      </c>
      <c r="H153" s="665">
        <v>1</v>
      </c>
      <c r="I153" s="665">
        <v>1</v>
      </c>
      <c r="J153" s="665">
        <v>0</v>
      </c>
      <c r="K153" s="665">
        <v>0</v>
      </c>
      <c r="L153" s="665">
        <v>1</v>
      </c>
      <c r="M153" s="665">
        <v>1</v>
      </c>
    </row>
    <row r="154" spans="1:13" ht="15" customHeight="1">
      <c r="A154" s="742"/>
      <c r="B154" s="732" t="s">
        <v>529</v>
      </c>
      <c r="C154" s="665">
        <v>2</v>
      </c>
      <c r="D154" s="665">
        <v>0</v>
      </c>
      <c r="E154" s="665">
        <v>0</v>
      </c>
      <c r="F154" s="665">
        <v>2</v>
      </c>
      <c r="G154" s="665">
        <v>6</v>
      </c>
      <c r="H154" s="665">
        <v>5</v>
      </c>
      <c r="I154" s="665">
        <v>1</v>
      </c>
      <c r="J154" s="665">
        <v>1</v>
      </c>
      <c r="K154" s="665">
        <v>0</v>
      </c>
      <c r="L154" s="665">
        <v>2</v>
      </c>
      <c r="M154" s="665">
        <v>0</v>
      </c>
    </row>
    <row r="155" spans="1:13" ht="15" customHeight="1">
      <c r="A155" s="742" t="s">
        <v>530</v>
      </c>
      <c r="B155" s="742"/>
      <c r="C155" s="25">
        <f>C156</f>
        <v>4</v>
      </c>
      <c r="D155" s="25">
        <f t="shared" ref="D155:M155" si="13">D156</f>
        <v>1</v>
      </c>
      <c r="E155" s="25">
        <f t="shared" si="13"/>
        <v>1</v>
      </c>
      <c r="F155" s="25">
        <f t="shared" si="13"/>
        <v>1</v>
      </c>
      <c r="G155" s="25">
        <f t="shared" si="13"/>
        <v>16</v>
      </c>
      <c r="H155" s="25">
        <f t="shared" si="13"/>
        <v>3</v>
      </c>
      <c r="I155" s="25">
        <f t="shared" si="13"/>
        <v>1</v>
      </c>
      <c r="J155" s="25">
        <f t="shared" si="13"/>
        <v>0</v>
      </c>
      <c r="K155" s="25">
        <f t="shared" si="13"/>
        <v>0</v>
      </c>
      <c r="L155" s="25">
        <f t="shared" si="13"/>
        <v>2</v>
      </c>
      <c r="M155" s="25">
        <f t="shared" si="13"/>
        <v>1</v>
      </c>
    </row>
    <row r="156" spans="1:13" ht="15" customHeight="1">
      <c r="A156" s="742"/>
      <c r="B156" s="732" t="s">
        <v>531</v>
      </c>
      <c r="C156" s="665">
        <v>4</v>
      </c>
      <c r="D156" s="665">
        <v>1</v>
      </c>
      <c r="E156" s="665">
        <v>1</v>
      </c>
      <c r="F156" s="665">
        <v>1</v>
      </c>
      <c r="G156" s="665">
        <v>16</v>
      </c>
      <c r="H156" s="665">
        <v>3</v>
      </c>
      <c r="I156" s="665">
        <v>1</v>
      </c>
      <c r="J156" s="665">
        <v>0</v>
      </c>
      <c r="K156" s="665">
        <v>0</v>
      </c>
      <c r="L156" s="665">
        <v>2</v>
      </c>
      <c r="M156" s="665">
        <v>1</v>
      </c>
    </row>
    <row r="157" spans="1:13" ht="15" customHeight="1">
      <c r="A157" s="742" t="s">
        <v>532</v>
      </c>
      <c r="B157" s="742"/>
      <c r="C157" s="49">
        <f>SUM(C158:C160)</f>
        <v>17</v>
      </c>
      <c r="D157" s="49">
        <f t="shared" ref="D157:M157" si="14">SUM(D158:D160)</f>
        <v>6</v>
      </c>
      <c r="E157" s="49">
        <f t="shared" si="14"/>
        <v>4</v>
      </c>
      <c r="F157" s="49">
        <f t="shared" si="14"/>
        <v>6</v>
      </c>
      <c r="G157" s="49">
        <f t="shared" si="14"/>
        <v>35</v>
      </c>
      <c r="H157" s="49">
        <f t="shared" si="14"/>
        <v>15</v>
      </c>
      <c r="I157" s="49">
        <f t="shared" si="14"/>
        <v>3</v>
      </c>
      <c r="J157" s="49">
        <f t="shared" si="14"/>
        <v>8</v>
      </c>
      <c r="K157" s="49">
        <f t="shared" si="14"/>
        <v>0</v>
      </c>
      <c r="L157" s="49">
        <f t="shared" si="14"/>
        <v>6</v>
      </c>
      <c r="M157" s="49">
        <f t="shared" si="14"/>
        <v>5</v>
      </c>
    </row>
    <row r="158" spans="1:13" ht="15" customHeight="1">
      <c r="A158" s="742"/>
      <c r="B158" s="732" t="s">
        <v>533</v>
      </c>
      <c r="C158" s="665">
        <v>8</v>
      </c>
      <c r="D158" s="665">
        <v>5</v>
      </c>
      <c r="E158" s="665">
        <v>1</v>
      </c>
      <c r="F158" s="665">
        <v>2</v>
      </c>
      <c r="G158" s="665">
        <v>13</v>
      </c>
      <c r="H158" s="665">
        <v>5</v>
      </c>
      <c r="I158" s="665">
        <v>0</v>
      </c>
      <c r="J158" s="665">
        <v>8</v>
      </c>
      <c r="K158" s="665">
        <v>0</v>
      </c>
      <c r="L158" s="665">
        <v>2</v>
      </c>
      <c r="M158" s="665">
        <v>1</v>
      </c>
    </row>
    <row r="159" spans="1:13" ht="15" customHeight="1">
      <c r="A159" s="742"/>
      <c r="B159" s="732" t="s">
        <v>534</v>
      </c>
      <c r="C159" s="665">
        <v>4</v>
      </c>
      <c r="D159" s="665">
        <v>0</v>
      </c>
      <c r="E159" s="665">
        <v>2</v>
      </c>
      <c r="F159" s="665">
        <v>2</v>
      </c>
      <c r="G159" s="665">
        <v>14</v>
      </c>
      <c r="H159" s="665">
        <v>6</v>
      </c>
      <c r="I159" s="665">
        <v>1</v>
      </c>
      <c r="J159" s="665">
        <v>0</v>
      </c>
      <c r="K159" s="665">
        <v>0</v>
      </c>
      <c r="L159" s="665">
        <v>2</v>
      </c>
      <c r="M159" s="665">
        <v>1</v>
      </c>
    </row>
    <row r="160" spans="1:13" ht="15" customHeight="1">
      <c r="A160" s="742"/>
      <c r="B160" s="732" t="s">
        <v>535</v>
      </c>
      <c r="C160" s="665">
        <v>5</v>
      </c>
      <c r="D160" s="665">
        <v>1</v>
      </c>
      <c r="E160" s="665">
        <v>1</v>
      </c>
      <c r="F160" s="665">
        <v>2</v>
      </c>
      <c r="G160" s="665">
        <v>8</v>
      </c>
      <c r="H160" s="665">
        <v>4</v>
      </c>
      <c r="I160" s="665">
        <v>2</v>
      </c>
      <c r="J160" s="665">
        <v>0</v>
      </c>
      <c r="K160" s="665">
        <v>0</v>
      </c>
      <c r="L160" s="665">
        <v>2</v>
      </c>
      <c r="M160" s="665">
        <v>3</v>
      </c>
    </row>
    <row r="161" spans="1:13" ht="15" customHeight="1">
      <c r="A161" s="742" t="s">
        <v>536</v>
      </c>
      <c r="B161" s="742"/>
      <c r="C161" s="25">
        <f>SUM(C162:C168)</f>
        <v>33</v>
      </c>
      <c r="D161" s="25">
        <f t="shared" ref="D161:M161" si="15">SUM(D162:D168)</f>
        <v>9</v>
      </c>
      <c r="E161" s="25">
        <f t="shared" si="15"/>
        <v>9</v>
      </c>
      <c r="F161" s="25">
        <f t="shared" si="15"/>
        <v>10</v>
      </c>
      <c r="G161" s="25">
        <f t="shared" si="15"/>
        <v>75</v>
      </c>
      <c r="H161" s="25">
        <f t="shared" si="15"/>
        <v>49</v>
      </c>
      <c r="I161" s="25">
        <f t="shared" si="15"/>
        <v>15</v>
      </c>
      <c r="J161" s="25">
        <f t="shared" si="15"/>
        <v>13</v>
      </c>
      <c r="K161" s="25">
        <f t="shared" si="15"/>
        <v>4</v>
      </c>
      <c r="L161" s="25">
        <f t="shared" si="15"/>
        <v>16</v>
      </c>
      <c r="M161" s="25">
        <f t="shared" si="15"/>
        <v>6</v>
      </c>
    </row>
    <row r="162" spans="1:13" ht="15" customHeight="1">
      <c r="A162" s="740"/>
      <c r="B162" s="743" t="s">
        <v>763</v>
      </c>
      <c r="C162" s="665">
        <v>0</v>
      </c>
      <c r="D162" s="665">
        <v>0</v>
      </c>
      <c r="E162" s="665">
        <v>0</v>
      </c>
      <c r="F162" s="665">
        <v>2</v>
      </c>
      <c r="G162" s="665">
        <v>0</v>
      </c>
      <c r="H162" s="665">
        <v>0</v>
      </c>
      <c r="I162" s="665">
        <v>0</v>
      </c>
      <c r="J162" s="665">
        <v>0</v>
      </c>
      <c r="K162" s="665">
        <v>0</v>
      </c>
      <c r="L162" s="665">
        <v>0</v>
      </c>
      <c r="M162" s="665">
        <v>0</v>
      </c>
    </row>
    <row r="163" spans="1:13" ht="15" customHeight="1">
      <c r="A163" s="742"/>
      <c r="B163" s="732" t="s">
        <v>630</v>
      </c>
      <c r="C163" s="663">
        <v>23</v>
      </c>
      <c r="D163" s="663">
        <v>9</v>
      </c>
      <c r="E163" s="663">
        <v>4</v>
      </c>
      <c r="F163" s="663">
        <v>3</v>
      </c>
      <c r="G163" s="663">
        <v>0</v>
      </c>
      <c r="H163" s="663">
        <v>0</v>
      </c>
      <c r="I163" s="663">
        <v>8</v>
      </c>
      <c r="J163" s="663">
        <v>1</v>
      </c>
      <c r="K163" s="663">
        <v>2</v>
      </c>
      <c r="L163" s="663">
        <v>7</v>
      </c>
      <c r="M163" s="663">
        <v>3</v>
      </c>
    </row>
    <row r="164" spans="1:13" ht="15" customHeight="1">
      <c r="A164" s="742"/>
      <c r="B164" s="732" t="s">
        <v>538</v>
      </c>
      <c r="C164" s="665">
        <v>0</v>
      </c>
      <c r="D164" s="665">
        <v>0</v>
      </c>
      <c r="E164" s="665">
        <v>3</v>
      </c>
      <c r="F164" s="665">
        <v>2</v>
      </c>
      <c r="G164" s="665">
        <v>38</v>
      </c>
      <c r="H164" s="665">
        <v>39</v>
      </c>
      <c r="I164" s="665">
        <v>4</v>
      </c>
      <c r="J164" s="665">
        <v>11</v>
      </c>
      <c r="K164" s="665">
        <v>1</v>
      </c>
      <c r="L164" s="665">
        <v>3</v>
      </c>
      <c r="M164" s="665">
        <v>1</v>
      </c>
    </row>
    <row r="165" spans="1:13" ht="15" customHeight="1">
      <c r="A165" s="742"/>
      <c r="B165" s="732" t="s">
        <v>539</v>
      </c>
      <c r="C165" s="665">
        <v>4</v>
      </c>
      <c r="D165" s="665">
        <v>0</v>
      </c>
      <c r="E165" s="665">
        <v>1</v>
      </c>
      <c r="F165" s="665">
        <v>1</v>
      </c>
      <c r="G165" s="665">
        <v>14</v>
      </c>
      <c r="H165" s="665">
        <v>7</v>
      </c>
      <c r="I165" s="665">
        <v>1</v>
      </c>
      <c r="J165" s="665">
        <v>0</v>
      </c>
      <c r="K165" s="665">
        <v>1</v>
      </c>
      <c r="L165" s="665">
        <v>3</v>
      </c>
      <c r="M165" s="665">
        <v>1</v>
      </c>
    </row>
    <row r="166" spans="1:13" ht="15" customHeight="1">
      <c r="A166" s="742"/>
      <c r="B166" s="732" t="s">
        <v>540</v>
      </c>
      <c r="C166" s="665">
        <v>6</v>
      </c>
      <c r="D166" s="665">
        <v>0</v>
      </c>
      <c r="E166" s="665">
        <v>1</v>
      </c>
      <c r="F166" s="665">
        <v>2</v>
      </c>
      <c r="G166" s="665">
        <v>23</v>
      </c>
      <c r="H166" s="665">
        <v>3</v>
      </c>
      <c r="I166" s="665">
        <v>2</v>
      </c>
      <c r="J166" s="665">
        <v>1</v>
      </c>
      <c r="K166" s="665">
        <v>0</v>
      </c>
      <c r="L166" s="665">
        <v>3</v>
      </c>
      <c r="M166" s="665">
        <v>1</v>
      </c>
    </row>
    <row r="167" spans="1:13" ht="15" customHeight="1">
      <c r="A167" s="742"/>
      <c r="B167" s="732" t="s">
        <v>86</v>
      </c>
      <c r="C167" s="665">
        <v>0</v>
      </c>
      <c r="D167" s="665">
        <v>0</v>
      </c>
      <c r="E167" s="665">
        <v>0</v>
      </c>
      <c r="F167" s="665">
        <v>0</v>
      </c>
      <c r="G167" s="665">
        <v>0</v>
      </c>
      <c r="H167" s="665">
        <v>0</v>
      </c>
      <c r="I167" s="665">
        <v>0</v>
      </c>
      <c r="J167" s="665">
        <v>0</v>
      </c>
      <c r="K167" s="665">
        <v>0</v>
      </c>
      <c r="L167" s="665">
        <v>0</v>
      </c>
      <c r="M167" s="665">
        <v>0</v>
      </c>
    </row>
    <row r="168" spans="1:13" ht="15" customHeight="1">
      <c r="A168" s="742"/>
      <c r="B168" s="732" t="s">
        <v>761</v>
      </c>
      <c r="C168" s="665">
        <v>0</v>
      </c>
      <c r="D168" s="665">
        <v>0</v>
      </c>
      <c r="E168" s="665">
        <v>0</v>
      </c>
      <c r="F168" s="665">
        <v>0</v>
      </c>
      <c r="G168" s="665">
        <v>0</v>
      </c>
      <c r="H168" s="665">
        <v>0</v>
      </c>
      <c r="I168" s="665">
        <v>0</v>
      </c>
      <c r="J168" s="665">
        <v>0</v>
      </c>
      <c r="K168" s="665">
        <v>0</v>
      </c>
      <c r="L168" s="665">
        <v>0</v>
      </c>
      <c r="M168" s="665">
        <v>0</v>
      </c>
    </row>
    <row r="169" spans="1:13" ht="15" customHeight="1">
      <c r="A169" s="742" t="s">
        <v>541</v>
      </c>
      <c r="B169" s="742"/>
      <c r="C169" s="49">
        <f>C170</f>
        <v>3</v>
      </c>
      <c r="D169" s="49">
        <f t="shared" ref="D169:M169" si="16">D170</f>
        <v>1</v>
      </c>
      <c r="E169" s="49">
        <f t="shared" si="16"/>
        <v>1</v>
      </c>
      <c r="F169" s="49">
        <f t="shared" si="16"/>
        <v>2</v>
      </c>
      <c r="G169" s="49">
        <f t="shared" si="16"/>
        <v>4</v>
      </c>
      <c r="H169" s="49">
        <f t="shared" si="16"/>
        <v>0</v>
      </c>
      <c r="I169" s="49">
        <f t="shared" si="16"/>
        <v>0</v>
      </c>
      <c r="J169" s="49">
        <f t="shared" si="16"/>
        <v>1</v>
      </c>
      <c r="K169" s="49">
        <f t="shared" si="16"/>
        <v>1</v>
      </c>
      <c r="L169" s="49">
        <f t="shared" si="16"/>
        <v>1</v>
      </c>
      <c r="M169" s="49">
        <f t="shared" si="16"/>
        <v>1</v>
      </c>
    </row>
    <row r="170" spans="1:13" ht="15" customHeight="1">
      <c r="A170" s="742"/>
      <c r="B170" s="732" t="s">
        <v>542</v>
      </c>
      <c r="C170" s="665">
        <v>3</v>
      </c>
      <c r="D170" s="665">
        <v>1</v>
      </c>
      <c r="E170" s="665">
        <v>1</v>
      </c>
      <c r="F170" s="665">
        <v>2</v>
      </c>
      <c r="G170" s="665">
        <v>4</v>
      </c>
      <c r="H170" s="665">
        <v>0</v>
      </c>
      <c r="I170" s="665">
        <v>0</v>
      </c>
      <c r="J170" s="665">
        <v>1</v>
      </c>
      <c r="K170" s="665">
        <v>1</v>
      </c>
      <c r="L170" s="665">
        <v>1</v>
      </c>
      <c r="M170" s="665">
        <v>1</v>
      </c>
    </row>
    <row r="171" spans="1:13" ht="15" customHeight="1">
      <c r="A171" s="742" t="s">
        <v>543</v>
      </c>
      <c r="B171" s="742"/>
      <c r="C171" s="25">
        <f>SUM(C172:C182)</f>
        <v>54</v>
      </c>
      <c r="D171" s="25">
        <f t="shared" ref="D171:M171" si="17">SUM(D172:D182)</f>
        <v>4</v>
      </c>
      <c r="E171" s="25">
        <f t="shared" si="17"/>
        <v>6</v>
      </c>
      <c r="F171" s="25">
        <f t="shared" si="17"/>
        <v>11</v>
      </c>
      <c r="G171" s="25">
        <f t="shared" si="17"/>
        <v>80</v>
      </c>
      <c r="H171" s="25">
        <f t="shared" si="17"/>
        <v>61</v>
      </c>
      <c r="I171" s="25">
        <f t="shared" si="17"/>
        <v>35</v>
      </c>
      <c r="J171" s="25">
        <f t="shared" si="17"/>
        <v>22</v>
      </c>
      <c r="K171" s="25">
        <f t="shared" si="17"/>
        <v>16</v>
      </c>
      <c r="L171" s="25">
        <f t="shared" si="17"/>
        <v>22</v>
      </c>
      <c r="M171" s="25">
        <f t="shared" si="17"/>
        <v>11</v>
      </c>
    </row>
    <row r="172" spans="1:13" ht="15" customHeight="1">
      <c r="A172" s="742"/>
      <c r="B172" s="732" t="s">
        <v>763</v>
      </c>
      <c r="C172" s="665">
        <v>0</v>
      </c>
      <c r="D172" s="665">
        <v>0</v>
      </c>
      <c r="E172" s="665">
        <v>0</v>
      </c>
      <c r="F172" s="665">
        <v>1</v>
      </c>
      <c r="G172" s="665">
        <v>0</v>
      </c>
      <c r="H172" s="665">
        <v>0</v>
      </c>
      <c r="I172" s="665">
        <v>1</v>
      </c>
      <c r="J172" s="665">
        <v>0</v>
      </c>
      <c r="K172" s="665">
        <v>1</v>
      </c>
      <c r="L172" s="665">
        <v>1</v>
      </c>
      <c r="M172" s="665">
        <v>1</v>
      </c>
    </row>
    <row r="173" spans="1:13" ht="15" customHeight="1">
      <c r="A173" s="740"/>
      <c r="B173" s="743" t="s">
        <v>774</v>
      </c>
      <c r="C173" s="665">
        <v>21</v>
      </c>
      <c r="D173" s="665">
        <v>2</v>
      </c>
      <c r="E173" s="665">
        <v>1</v>
      </c>
      <c r="F173" s="665">
        <v>2</v>
      </c>
      <c r="G173" s="665">
        <v>0</v>
      </c>
      <c r="H173" s="665">
        <v>0</v>
      </c>
      <c r="I173" s="665">
        <v>18</v>
      </c>
      <c r="J173" s="665">
        <v>0</v>
      </c>
      <c r="K173" s="665">
        <v>1</v>
      </c>
      <c r="L173" s="665">
        <v>10</v>
      </c>
      <c r="M173" s="665">
        <v>4</v>
      </c>
    </row>
    <row r="174" spans="1:13" ht="15" customHeight="1">
      <c r="A174" s="740"/>
      <c r="B174" s="743" t="s">
        <v>545</v>
      </c>
      <c r="C174" s="665">
        <v>5</v>
      </c>
      <c r="D174" s="665">
        <v>1</v>
      </c>
      <c r="E174" s="665">
        <v>1</v>
      </c>
      <c r="F174" s="665">
        <v>1</v>
      </c>
      <c r="G174" s="665">
        <v>12</v>
      </c>
      <c r="H174" s="665">
        <v>2</v>
      </c>
      <c r="I174" s="665">
        <v>10</v>
      </c>
      <c r="J174" s="665">
        <v>0</v>
      </c>
      <c r="K174" s="665">
        <v>1</v>
      </c>
      <c r="L174" s="665">
        <v>2</v>
      </c>
      <c r="M174" s="665">
        <v>1</v>
      </c>
    </row>
    <row r="175" spans="1:13" ht="15" customHeight="1">
      <c r="A175" s="740"/>
      <c r="B175" s="743" t="s">
        <v>546</v>
      </c>
      <c r="C175" s="663">
        <v>7</v>
      </c>
      <c r="D175" s="663">
        <v>0</v>
      </c>
      <c r="E175" s="663">
        <v>0</v>
      </c>
      <c r="F175" s="663">
        <v>2</v>
      </c>
      <c r="G175" s="663">
        <v>25</v>
      </c>
      <c r="H175" s="663">
        <v>50</v>
      </c>
      <c r="I175" s="663">
        <v>2</v>
      </c>
      <c r="J175" s="663">
        <v>17</v>
      </c>
      <c r="K175" s="663">
        <v>1</v>
      </c>
      <c r="L175" s="663">
        <v>2</v>
      </c>
      <c r="M175" s="663">
        <v>1</v>
      </c>
    </row>
    <row r="176" spans="1:13" ht="15" customHeight="1">
      <c r="A176" s="740"/>
      <c r="B176" s="743" t="s">
        <v>547</v>
      </c>
      <c r="C176" s="665">
        <v>5</v>
      </c>
      <c r="D176" s="665">
        <v>0</v>
      </c>
      <c r="E176" s="665">
        <v>1</v>
      </c>
      <c r="F176" s="665">
        <v>1</v>
      </c>
      <c r="G176" s="665">
        <v>11</v>
      </c>
      <c r="H176" s="665">
        <v>1</v>
      </c>
      <c r="I176" s="665">
        <v>0</v>
      </c>
      <c r="J176" s="665">
        <v>0</v>
      </c>
      <c r="K176" s="665">
        <v>0</v>
      </c>
      <c r="L176" s="665">
        <v>2</v>
      </c>
      <c r="M176" s="665">
        <v>1</v>
      </c>
    </row>
    <row r="177" spans="1:13" ht="15" customHeight="1">
      <c r="A177" s="740"/>
      <c r="B177" s="743" t="s">
        <v>548</v>
      </c>
      <c r="C177" s="665">
        <v>2</v>
      </c>
      <c r="D177" s="665">
        <v>0</v>
      </c>
      <c r="E177" s="665">
        <v>1</v>
      </c>
      <c r="F177" s="665">
        <v>1</v>
      </c>
      <c r="G177" s="665">
        <v>5</v>
      </c>
      <c r="H177" s="665">
        <v>2</v>
      </c>
      <c r="I177" s="665">
        <v>1</v>
      </c>
      <c r="J177" s="665">
        <v>0</v>
      </c>
      <c r="K177" s="665">
        <v>1</v>
      </c>
      <c r="L177" s="665">
        <v>1</v>
      </c>
      <c r="M177" s="665">
        <v>1</v>
      </c>
    </row>
    <row r="178" spans="1:13" ht="15" customHeight="1">
      <c r="A178" s="742"/>
      <c r="B178" s="732" t="s">
        <v>549</v>
      </c>
      <c r="C178" s="665">
        <v>2</v>
      </c>
      <c r="D178" s="665">
        <v>0</v>
      </c>
      <c r="E178" s="665">
        <v>1</v>
      </c>
      <c r="F178" s="665">
        <v>1</v>
      </c>
      <c r="G178" s="665">
        <v>5</v>
      </c>
      <c r="H178" s="665">
        <v>1</v>
      </c>
      <c r="I178" s="665">
        <v>1</v>
      </c>
      <c r="J178" s="665">
        <v>0</v>
      </c>
      <c r="K178" s="665">
        <v>0</v>
      </c>
      <c r="L178" s="665">
        <v>1</v>
      </c>
      <c r="M178" s="665">
        <v>1</v>
      </c>
    </row>
    <row r="179" spans="1:13" ht="15" customHeight="1">
      <c r="A179" s="742"/>
      <c r="B179" s="732" t="s">
        <v>550</v>
      </c>
      <c r="C179" s="665">
        <v>10</v>
      </c>
      <c r="D179" s="665">
        <v>1</v>
      </c>
      <c r="E179" s="665">
        <v>1</v>
      </c>
      <c r="F179" s="665">
        <v>2</v>
      </c>
      <c r="G179" s="665">
        <v>22</v>
      </c>
      <c r="H179" s="665">
        <v>5</v>
      </c>
      <c r="I179" s="665">
        <v>2</v>
      </c>
      <c r="J179" s="665">
        <v>5</v>
      </c>
      <c r="K179" s="665">
        <v>11</v>
      </c>
      <c r="L179" s="665">
        <v>2</v>
      </c>
      <c r="M179" s="665">
        <v>1</v>
      </c>
    </row>
    <row r="180" spans="1:13" ht="15" customHeight="1">
      <c r="B180" s="732" t="s">
        <v>775</v>
      </c>
      <c r="C180" s="665">
        <v>2</v>
      </c>
      <c r="D180" s="665">
        <v>0</v>
      </c>
      <c r="E180" s="665">
        <v>0</v>
      </c>
      <c r="F180" s="665">
        <v>0</v>
      </c>
      <c r="G180" s="665">
        <v>0</v>
      </c>
      <c r="H180" s="665">
        <v>0</v>
      </c>
      <c r="I180" s="665">
        <v>0</v>
      </c>
      <c r="J180" s="665">
        <v>0</v>
      </c>
      <c r="K180" s="665">
        <v>0</v>
      </c>
      <c r="L180" s="665">
        <v>1</v>
      </c>
      <c r="M180" s="665">
        <v>0</v>
      </c>
    </row>
    <row r="181" spans="1:13" ht="15" customHeight="1">
      <c r="B181" s="732" t="s">
        <v>86</v>
      </c>
      <c r="C181" s="663">
        <v>0</v>
      </c>
      <c r="D181" s="663">
        <v>0</v>
      </c>
      <c r="E181" s="663">
        <v>0</v>
      </c>
      <c r="F181" s="663">
        <v>0</v>
      </c>
      <c r="G181" s="663">
        <v>0</v>
      </c>
      <c r="H181" s="663">
        <v>0</v>
      </c>
      <c r="I181" s="663">
        <v>0</v>
      </c>
      <c r="J181" s="663">
        <v>0</v>
      </c>
      <c r="K181" s="663">
        <v>0</v>
      </c>
      <c r="L181" s="663">
        <v>0</v>
      </c>
      <c r="M181" s="663">
        <v>0</v>
      </c>
    </row>
    <row r="182" spans="1:13" ht="15" customHeight="1">
      <c r="B182" s="732" t="s">
        <v>761</v>
      </c>
      <c r="C182" s="665">
        <v>0</v>
      </c>
      <c r="D182" s="665">
        <v>0</v>
      </c>
      <c r="E182" s="665">
        <v>0</v>
      </c>
      <c r="F182" s="665">
        <v>0</v>
      </c>
      <c r="G182" s="665">
        <v>0</v>
      </c>
      <c r="H182" s="665">
        <v>0</v>
      </c>
      <c r="I182" s="665">
        <v>0</v>
      </c>
      <c r="J182" s="665">
        <v>0</v>
      </c>
      <c r="K182" s="665">
        <v>0</v>
      </c>
      <c r="L182" s="665">
        <v>0</v>
      </c>
      <c r="M182" s="665">
        <v>0</v>
      </c>
    </row>
    <row r="183" spans="1:13" ht="15" customHeight="1">
      <c r="A183" s="742" t="s">
        <v>754</v>
      </c>
      <c r="B183" s="742"/>
      <c r="C183" s="25">
        <f>SUM(C3)</f>
        <v>69</v>
      </c>
      <c r="D183" s="25">
        <f t="shared" ref="D183:M183" si="18">SUM(D3)</f>
        <v>2</v>
      </c>
      <c r="E183" s="25">
        <f t="shared" si="18"/>
        <v>19</v>
      </c>
      <c r="F183" s="25">
        <f t="shared" si="18"/>
        <v>15</v>
      </c>
      <c r="G183" s="25">
        <f t="shared" si="18"/>
        <v>1</v>
      </c>
      <c r="H183" s="25">
        <f t="shared" si="18"/>
        <v>1</v>
      </c>
      <c r="I183" s="25">
        <f t="shared" si="18"/>
        <v>24</v>
      </c>
      <c r="J183" s="25">
        <f t="shared" si="18"/>
        <v>0</v>
      </c>
      <c r="K183" s="25">
        <f t="shared" si="18"/>
        <v>18</v>
      </c>
      <c r="L183" s="25">
        <f t="shared" si="18"/>
        <v>87</v>
      </c>
      <c r="M183" s="25">
        <f t="shared" si="18"/>
        <v>85</v>
      </c>
    </row>
    <row r="184" spans="1:13" ht="15" customHeight="1">
      <c r="A184" s="742" t="s">
        <v>763</v>
      </c>
      <c r="B184" s="742"/>
      <c r="C184" s="25">
        <f>SUM(C172,C162,C144,C135,C122,C108,C99,C87,C71,C54,C46,C35,C25)</f>
        <v>3</v>
      </c>
      <c r="D184" s="25">
        <f t="shared" ref="D184:M184" si="19">SUM(D172,D162,D144,D135,D122,D108,D99,D87,D71,D54,D46,D35,D25)</f>
        <v>0</v>
      </c>
      <c r="E184" s="25">
        <f t="shared" si="19"/>
        <v>2</v>
      </c>
      <c r="F184" s="25">
        <f t="shared" si="19"/>
        <v>22</v>
      </c>
      <c r="G184" s="25">
        <f t="shared" si="19"/>
        <v>0</v>
      </c>
      <c r="H184" s="25">
        <f t="shared" si="19"/>
        <v>0</v>
      </c>
      <c r="I184" s="25">
        <f t="shared" si="19"/>
        <v>11</v>
      </c>
      <c r="J184" s="25">
        <f t="shared" si="19"/>
        <v>0</v>
      </c>
      <c r="K184" s="25">
        <f t="shared" si="19"/>
        <v>7</v>
      </c>
      <c r="L184" s="25">
        <f t="shared" si="19"/>
        <v>28</v>
      </c>
      <c r="M184" s="25">
        <f t="shared" si="19"/>
        <v>19</v>
      </c>
    </row>
    <row r="185" spans="1:13" ht="15" customHeight="1">
      <c r="A185" s="742" t="s">
        <v>551</v>
      </c>
      <c r="B185" s="742"/>
      <c r="C185" s="25">
        <f>SUM(C174:C179,C170,C164:C166,C158:C160,C156,C152:C154,C146:C148,C137:C140,C124:C130,C110:C116,C101:C103,C89:C94,C76:C80,C57:C64,C48:C49,C37:C41,C28:C30)</f>
        <v>459</v>
      </c>
      <c r="D185" s="25">
        <f t="shared" ref="D185:M185" si="20">SUM(D174:D179,D170,D164:D166,D158:D160,D156,D152:D154,D146:D148,D137:D140,D124:D130,D110:D116,D101:D103,D89:D94,D76:D80,D57:D64,D48:D49,D37:D41,D28:D30)</f>
        <v>55</v>
      </c>
      <c r="E185" s="25">
        <f t="shared" si="20"/>
        <v>78</v>
      </c>
      <c r="F185" s="25">
        <f t="shared" si="20"/>
        <v>125</v>
      </c>
      <c r="G185" s="25">
        <f t="shared" si="20"/>
        <v>1001</v>
      </c>
      <c r="H185" s="25">
        <f t="shared" si="20"/>
        <v>1014</v>
      </c>
      <c r="I185" s="25">
        <f t="shared" si="20"/>
        <v>150</v>
      </c>
      <c r="J185" s="25">
        <f t="shared" si="20"/>
        <v>730</v>
      </c>
      <c r="K185" s="25">
        <f t="shared" si="20"/>
        <v>89</v>
      </c>
      <c r="L185" s="25">
        <f t="shared" si="20"/>
        <v>180</v>
      </c>
      <c r="M185" s="25">
        <f t="shared" si="20"/>
        <v>69</v>
      </c>
    </row>
    <row r="186" spans="1:13" ht="15" customHeight="1">
      <c r="A186" s="742" t="s">
        <v>552</v>
      </c>
      <c r="B186" s="742"/>
      <c r="C186" s="25">
        <f>SUM(C173,C163,C145,C136,C123,C109,C100,C88,C75,C74,C73,C72,C56,C55,C47,C36,C26)</f>
        <v>382</v>
      </c>
      <c r="D186" s="25">
        <f t="shared" ref="D186:M186" si="21">SUM(D173,D163,D145,D136,D123,D109,D100,D88,D75,D74,D73,D72,D56,D55,D47,D36,D26)</f>
        <v>140</v>
      </c>
      <c r="E186" s="25">
        <f t="shared" si="21"/>
        <v>55</v>
      </c>
      <c r="F186" s="25">
        <f t="shared" si="21"/>
        <v>41</v>
      </c>
      <c r="G186" s="25">
        <f t="shared" si="21"/>
        <v>0</v>
      </c>
      <c r="H186" s="25">
        <f t="shared" si="21"/>
        <v>0</v>
      </c>
      <c r="I186" s="25">
        <f t="shared" si="21"/>
        <v>557</v>
      </c>
      <c r="J186" s="25">
        <f t="shared" si="21"/>
        <v>4</v>
      </c>
      <c r="K186" s="25">
        <f t="shared" si="21"/>
        <v>20</v>
      </c>
      <c r="L186" s="25">
        <f t="shared" si="21"/>
        <v>108</v>
      </c>
      <c r="M186" s="25">
        <f t="shared" si="21"/>
        <v>90</v>
      </c>
    </row>
    <row r="187" spans="1:13" ht="15" customHeight="1">
      <c r="A187" s="742" t="s">
        <v>785</v>
      </c>
      <c r="B187" s="742"/>
      <c r="C187" s="49">
        <f>C188-C186-C185-C184-C183</f>
        <v>123</v>
      </c>
      <c r="D187" s="49">
        <f t="shared" ref="D187:M187" si="22">D188-D186-D185-D184-D183</f>
        <v>10</v>
      </c>
      <c r="E187" s="49">
        <f t="shared" si="22"/>
        <v>0</v>
      </c>
      <c r="F187" s="49">
        <f t="shared" si="22"/>
        <v>2</v>
      </c>
      <c r="G187" s="49">
        <f t="shared" si="22"/>
        <v>0</v>
      </c>
      <c r="H187" s="49">
        <f t="shared" si="22"/>
        <v>6</v>
      </c>
      <c r="I187" s="49">
        <f t="shared" si="22"/>
        <v>13</v>
      </c>
      <c r="J187" s="49">
        <f t="shared" si="22"/>
        <v>0</v>
      </c>
      <c r="K187" s="49">
        <f t="shared" si="22"/>
        <v>1</v>
      </c>
      <c r="L187" s="49">
        <f t="shared" si="22"/>
        <v>2</v>
      </c>
      <c r="M187" s="49">
        <f t="shared" si="22"/>
        <v>-1</v>
      </c>
    </row>
    <row r="188" spans="1:13" ht="15" customHeight="1">
      <c r="A188" s="742" t="s">
        <v>553</v>
      </c>
      <c r="B188" s="742"/>
      <c r="C188" s="25">
        <f>SUM(C171,C169,C161,C157,C155,C151,C143,C134,C121,C107,C98,C86,C70,C53,C45,C34,C24,C3)</f>
        <v>1036</v>
      </c>
      <c r="D188" s="25">
        <f t="shared" ref="D188:M188" si="23">SUM(D171,D169,D161,D157,D155,D151,D143,D134,D121,D107,D98,D86,D70,D53,D45,D34,D24,D3)</f>
        <v>207</v>
      </c>
      <c r="E188" s="25">
        <f t="shared" si="23"/>
        <v>154</v>
      </c>
      <c r="F188" s="25">
        <f t="shared" si="23"/>
        <v>205</v>
      </c>
      <c r="G188" s="25">
        <f t="shared" si="23"/>
        <v>1002</v>
      </c>
      <c r="H188" s="25">
        <f t="shared" si="23"/>
        <v>1021</v>
      </c>
      <c r="I188" s="25">
        <f t="shared" si="23"/>
        <v>755</v>
      </c>
      <c r="J188" s="25">
        <f t="shared" si="23"/>
        <v>734</v>
      </c>
      <c r="K188" s="25">
        <f t="shared" si="23"/>
        <v>135</v>
      </c>
      <c r="L188" s="25">
        <f t="shared" si="23"/>
        <v>405</v>
      </c>
      <c r="M188" s="25">
        <f t="shared" si="23"/>
        <v>262</v>
      </c>
    </row>
  </sheetData>
  <conditionalFormatting sqref="C3:M188">
    <cfRule type="containsBlanks" dxfId="46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8"/>
  <sheetViews>
    <sheetView view="pageBreakPreview" topLeftCell="A175" zoomScaleNormal="100" workbookViewId="0">
      <selection activeCell="I179" sqref="I179"/>
    </sheetView>
  </sheetViews>
  <sheetFormatPr baseColWidth="10" defaultColWidth="14.3984375" defaultRowHeight="15" customHeight="1"/>
  <cols>
    <col min="1" max="1" width="2" style="469" customWidth="1"/>
    <col min="2" max="2" width="22.53125" style="469" customWidth="1"/>
    <col min="3" max="3" width="13.3984375" style="469" customWidth="1"/>
    <col min="4" max="4" width="9.53125" style="469" customWidth="1"/>
    <col min="5" max="5" width="14.796875" style="469" customWidth="1"/>
    <col min="6" max="6" width="11.53125" style="469" customWidth="1"/>
    <col min="7" max="7" width="9.19921875" style="469" customWidth="1"/>
    <col min="8" max="8" width="17.19921875" style="469" customWidth="1"/>
    <col min="9" max="10" width="14.3984375" style="469" customWidth="1"/>
    <col min="11" max="16384" width="14.3984375" style="469"/>
  </cols>
  <sheetData>
    <row r="1" spans="1:8" ht="25.5" customHeight="1">
      <c r="A1" s="254" t="s">
        <v>798</v>
      </c>
      <c r="B1" s="254"/>
      <c r="C1" s="254"/>
      <c r="D1" s="254"/>
      <c r="E1" s="254"/>
      <c r="F1" s="254"/>
      <c r="G1" s="254"/>
      <c r="H1" s="254"/>
    </row>
    <row r="2" spans="1:8" ht="35" customHeight="1" thickBot="1">
      <c r="A2" s="477" t="s">
        <v>743</v>
      </c>
      <c r="B2" s="255"/>
      <c r="C2" s="468" t="s">
        <v>799</v>
      </c>
      <c r="D2" s="468" t="s">
        <v>800</v>
      </c>
      <c r="E2" s="468" t="s">
        <v>801</v>
      </c>
      <c r="F2" s="468" t="s">
        <v>802</v>
      </c>
      <c r="G2" s="468" t="s">
        <v>803</v>
      </c>
      <c r="H2" s="478" t="s">
        <v>804</v>
      </c>
    </row>
    <row r="3" spans="1:8" ht="15" customHeight="1">
      <c r="A3" s="740" t="s">
        <v>754</v>
      </c>
      <c r="B3" s="741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42"/>
      <c r="B4" s="732" t="s">
        <v>755</v>
      </c>
      <c r="C4" s="665">
        <v>1</v>
      </c>
      <c r="D4" s="665">
        <v>0</v>
      </c>
      <c r="E4" s="665">
        <v>0</v>
      </c>
      <c r="F4" s="665">
        <v>0</v>
      </c>
      <c r="G4" s="665">
        <v>0</v>
      </c>
      <c r="H4" s="665">
        <v>0</v>
      </c>
    </row>
    <row r="5" spans="1:8" ht="15" customHeight="1">
      <c r="A5" s="742"/>
      <c r="B5" s="732" t="s">
        <v>756</v>
      </c>
      <c r="C5" s="665">
        <v>1</v>
      </c>
      <c r="D5" s="665">
        <v>0</v>
      </c>
      <c r="E5" s="665">
        <v>2</v>
      </c>
      <c r="F5" s="665">
        <v>0</v>
      </c>
      <c r="G5" s="665">
        <v>1</v>
      </c>
      <c r="H5" s="665">
        <v>0</v>
      </c>
    </row>
    <row r="6" spans="1:8" ht="15" customHeight="1">
      <c r="A6" s="742"/>
      <c r="B6" s="732" t="s">
        <v>88</v>
      </c>
      <c r="C6" s="665">
        <v>0</v>
      </c>
      <c r="D6" s="665">
        <v>2</v>
      </c>
      <c r="E6" s="665">
        <v>12</v>
      </c>
      <c r="F6" s="665">
        <v>5</v>
      </c>
      <c r="G6" s="665">
        <v>4</v>
      </c>
      <c r="H6" s="665">
        <v>0</v>
      </c>
    </row>
    <row r="7" spans="1:8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</row>
    <row r="8" spans="1:8" ht="15" customHeight="1">
      <c r="A8" s="742"/>
      <c r="B8" s="732" t="s">
        <v>758</v>
      </c>
      <c r="C8" s="665">
        <v>0</v>
      </c>
      <c r="D8" s="665">
        <v>0</v>
      </c>
      <c r="E8" s="665">
        <v>0</v>
      </c>
      <c r="F8" s="665">
        <v>1</v>
      </c>
      <c r="G8" s="665">
        <v>0</v>
      </c>
      <c r="H8" s="665">
        <v>0</v>
      </c>
    </row>
    <row r="9" spans="1:8" ht="15" customHeight="1">
      <c r="A9" s="742"/>
      <c r="B9" s="732" t="s">
        <v>179</v>
      </c>
      <c r="C9" s="665">
        <v>0</v>
      </c>
      <c r="D9" s="665">
        <v>0</v>
      </c>
      <c r="E9" s="665">
        <v>0</v>
      </c>
      <c r="F9" s="665">
        <v>2</v>
      </c>
      <c r="G9" s="665">
        <v>2</v>
      </c>
      <c r="H9" s="665">
        <v>0</v>
      </c>
    </row>
    <row r="10" spans="1:8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</row>
    <row r="11" spans="1:8" ht="15" customHeight="1">
      <c r="A11" s="742"/>
      <c r="B11" s="732" t="s">
        <v>132</v>
      </c>
      <c r="C11" s="665">
        <v>0</v>
      </c>
      <c r="D11" s="665">
        <v>0</v>
      </c>
      <c r="E11" s="665">
        <v>0</v>
      </c>
      <c r="F11" s="665">
        <v>0</v>
      </c>
      <c r="G11" s="665">
        <v>0</v>
      </c>
      <c r="H11" s="665">
        <v>0</v>
      </c>
    </row>
    <row r="12" spans="1:8" ht="15" customHeight="1">
      <c r="A12" s="742"/>
      <c r="B12" s="732" t="s">
        <v>170</v>
      </c>
      <c r="C12" s="665">
        <v>0</v>
      </c>
      <c r="D12" s="665">
        <v>0</v>
      </c>
      <c r="E12" s="665">
        <v>0</v>
      </c>
      <c r="F12" s="665">
        <v>5</v>
      </c>
      <c r="G12" s="665">
        <v>3</v>
      </c>
      <c r="H12" s="665">
        <v>0</v>
      </c>
    </row>
    <row r="13" spans="1:8" ht="15" customHeight="1">
      <c r="A13" s="742"/>
      <c r="B13" s="732" t="s">
        <v>121</v>
      </c>
      <c r="C13" s="663">
        <v>2</v>
      </c>
      <c r="D13" s="663">
        <v>0</v>
      </c>
      <c r="E13" s="663">
        <v>0</v>
      </c>
      <c r="F13" s="663">
        <v>0</v>
      </c>
      <c r="G13" s="663">
        <v>0</v>
      </c>
      <c r="H13" s="663">
        <v>0</v>
      </c>
    </row>
    <row r="14" spans="1:8" ht="15" customHeight="1">
      <c r="A14" s="742"/>
      <c r="B14" s="732" t="s">
        <v>208</v>
      </c>
      <c r="C14" s="665">
        <v>0</v>
      </c>
      <c r="D14" s="665">
        <v>0</v>
      </c>
      <c r="E14" s="665">
        <v>1</v>
      </c>
      <c r="F14" s="665">
        <v>2</v>
      </c>
      <c r="G14" s="665">
        <v>0</v>
      </c>
      <c r="H14" s="665">
        <v>0</v>
      </c>
    </row>
    <row r="15" spans="1:8" ht="15" customHeight="1">
      <c r="A15" s="742"/>
      <c r="B15" s="732" t="s">
        <v>759</v>
      </c>
      <c r="C15" s="665">
        <v>16</v>
      </c>
      <c r="D15" s="665">
        <v>17</v>
      </c>
      <c r="E15" s="665">
        <v>2</v>
      </c>
      <c r="F15" s="665">
        <v>4</v>
      </c>
      <c r="G15" s="665">
        <v>5</v>
      </c>
      <c r="H15" s="665">
        <v>0</v>
      </c>
    </row>
    <row r="16" spans="1:8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</row>
    <row r="17" spans="1:8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</row>
    <row r="18" spans="1:8" ht="15" customHeight="1">
      <c r="A18" s="742"/>
      <c r="B18" s="732" t="s">
        <v>760</v>
      </c>
      <c r="C18" s="665">
        <v>1</v>
      </c>
      <c r="D18" s="665">
        <v>0</v>
      </c>
      <c r="E18" s="665">
        <v>0</v>
      </c>
      <c r="F18" s="665">
        <v>0</v>
      </c>
      <c r="G18" s="665">
        <v>0</v>
      </c>
      <c r="H18" s="665">
        <v>0</v>
      </c>
    </row>
    <row r="19" spans="1:8" ht="15" customHeight="1">
      <c r="A19" s="742"/>
      <c r="B19" s="732" t="s">
        <v>86</v>
      </c>
      <c r="C19" s="663">
        <v>12</v>
      </c>
      <c r="D19" s="663">
        <v>0</v>
      </c>
      <c r="E19" s="663">
        <v>0</v>
      </c>
      <c r="F19" s="663">
        <v>0</v>
      </c>
      <c r="G19" s="663">
        <v>1</v>
      </c>
      <c r="H19" s="663">
        <v>0</v>
      </c>
    </row>
    <row r="20" spans="1:8" ht="15" customHeight="1">
      <c r="A20" s="742"/>
      <c r="B20" s="732" t="s">
        <v>646</v>
      </c>
      <c r="C20" s="665">
        <v>4</v>
      </c>
      <c r="D20" s="665">
        <v>0</v>
      </c>
      <c r="E20" s="665">
        <v>2</v>
      </c>
      <c r="F20" s="665">
        <v>19</v>
      </c>
      <c r="G20" s="665">
        <v>1</v>
      </c>
      <c r="H20" s="665">
        <v>0</v>
      </c>
    </row>
    <row r="21" spans="1:8" ht="15" customHeight="1">
      <c r="A21" s="742"/>
      <c r="B21" s="732" t="s">
        <v>761</v>
      </c>
      <c r="C21" s="665">
        <v>0</v>
      </c>
      <c r="D21" s="665">
        <v>0</v>
      </c>
      <c r="E21" s="665">
        <v>0</v>
      </c>
      <c r="F21" s="665">
        <v>0</v>
      </c>
      <c r="G21" s="665">
        <v>0</v>
      </c>
      <c r="H21" s="665">
        <v>0</v>
      </c>
    </row>
    <row r="22" spans="1:8" ht="15" customHeight="1">
      <c r="A22" s="740"/>
      <c r="B22" s="743" t="s">
        <v>649</v>
      </c>
      <c r="C22" s="665">
        <v>0</v>
      </c>
      <c r="D22" s="665">
        <v>0</v>
      </c>
      <c r="E22" s="665">
        <v>0</v>
      </c>
      <c r="F22" s="665">
        <v>0</v>
      </c>
      <c r="G22" s="665">
        <v>0</v>
      </c>
      <c r="H22" s="665">
        <v>0</v>
      </c>
    </row>
    <row r="23" spans="1:8" ht="15" customHeight="1">
      <c r="A23" s="742"/>
      <c r="B23" s="732" t="s">
        <v>762</v>
      </c>
      <c r="C23" s="665">
        <v>1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</row>
    <row r="24" spans="1:8" ht="15" customHeight="1">
      <c r="A24" s="740" t="s">
        <v>445</v>
      </c>
      <c r="B24" s="741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42"/>
      <c r="B25" s="732" t="s">
        <v>763</v>
      </c>
      <c r="C25" s="663">
        <v>1</v>
      </c>
      <c r="D25" s="663">
        <v>1</v>
      </c>
      <c r="E25" s="663">
        <v>0</v>
      </c>
      <c r="F25" s="663">
        <v>0</v>
      </c>
      <c r="G25" s="663">
        <v>0</v>
      </c>
      <c r="H25" s="663">
        <v>0</v>
      </c>
    </row>
    <row r="26" spans="1:8" ht="15" customHeight="1">
      <c r="A26" s="742"/>
      <c r="B26" s="732" t="s">
        <v>764</v>
      </c>
      <c r="C26" s="665">
        <v>3</v>
      </c>
      <c r="D26" s="665">
        <v>2</v>
      </c>
      <c r="E26" s="665">
        <v>24</v>
      </c>
      <c r="F26" s="665">
        <v>2</v>
      </c>
      <c r="G26" s="665">
        <v>0</v>
      </c>
      <c r="H26" s="665">
        <v>0</v>
      </c>
    </row>
    <row r="27" spans="1:8" ht="15" customHeight="1">
      <c r="A27" s="742"/>
      <c r="B27" s="732" t="s">
        <v>179</v>
      </c>
      <c r="C27" s="665">
        <v>0</v>
      </c>
      <c r="D27" s="665">
        <v>0</v>
      </c>
      <c r="E27" s="665">
        <v>3</v>
      </c>
      <c r="F27" s="665">
        <v>0</v>
      </c>
      <c r="G27" s="665">
        <v>0</v>
      </c>
      <c r="H27" s="665">
        <v>2</v>
      </c>
    </row>
    <row r="28" spans="1:8" ht="15" customHeight="1">
      <c r="A28" s="742"/>
      <c r="B28" s="732" t="s">
        <v>447</v>
      </c>
      <c r="C28" s="665">
        <v>0</v>
      </c>
      <c r="D28" s="665">
        <v>0</v>
      </c>
      <c r="E28" s="665">
        <v>6</v>
      </c>
      <c r="F28" s="665">
        <v>5</v>
      </c>
      <c r="G28" s="665">
        <v>0</v>
      </c>
      <c r="H28" s="665">
        <v>26</v>
      </c>
    </row>
    <row r="29" spans="1:8" ht="15" customHeight="1">
      <c r="A29" s="742"/>
      <c r="B29" s="732" t="s">
        <v>448</v>
      </c>
      <c r="C29" s="665">
        <v>0</v>
      </c>
      <c r="D29" s="665">
        <v>0</v>
      </c>
      <c r="E29" s="665">
        <v>0</v>
      </c>
      <c r="F29" s="665">
        <v>0</v>
      </c>
      <c r="G29" s="665">
        <v>0</v>
      </c>
      <c r="H29" s="665">
        <v>21</v>
      </c>
    </row>
    <row r="30" spans="1:8" ht="15" customHeight="1">
      <c r="A30" s="742"/>
      <c r="B30" s="732" t="s">
        <v>449</v>
      </c>
      <c r="C30" s="665">
        <v>0</v>
      </c>
      <c r="D30" s="665">
        <v>0</v>
      </c>
      <c r="E30" s="665">
        <v>5</v>
      </c>
      <c r="F30" s="665">
        <v>0</v>
      </c>
      <c r="G30" s="665">
        <v>0</v>
      </c>
      <c r="H30" s="665">
        <v>13</v>
      </c>
    </row>
    <row r="31" spans="1:8" ht="15" customHeight="1">
      <c r="A31" s="742"/>
      <c r="B31" s="732" t="s">
        <v>86</v>
      </c>
      <c r="C31" s="663">
        <v>1</v>
      </c>
      <c r="D31" s="663">
        <v>0</v>
      </c>
      <c r="E31" s="663">
        <v>0</v>
      </c>
      <c r="F31" s="663">
        <v>0</v>
      </c>
      <c r="G31" s="663">
        <v>0</v>
      </c>
      <c r="H31" s="663">
        <v>0</v>
      </c>
    </row>
    <row r="32" spans="1:8" ht="15" customHeight="1">
      <c r="A32" s="742"/>
      <c r="B32" s="732" t="s">
        <v>646</v>
      </c>
      <c r="C32" s="665">
        <v>0</v>
      </c>
      <c r="D32" s="665">
        <v>0</v>
      </c>
      <c r="E32" s="665">
        <v>0</v>
      </c>
      <c r="F32" s="665">
        <v>2</v>
      </c>
      <c r="G32" s="665">
        <v>0</v>
      </c>
      <c r="H32" s="665">
        <v>0</v>
      </c>
    </row>
    <row r="33" spans="1:8" ht="15" customHeight="1">
      <c r="A33" s="742"/>
      <c r="B33" s="732" t="s">
        <v>761</v>
      </c>
      <c r="C33" s="665">
        <v>0</v>
      </c>
      <c r="D33" s="665">
        <v>0</v>
      </c>
      <c r="E33" s="665">
        <v>0</v>
      </c>
      <c r="F33" s="665">
        <v>0</v>
      </c>
      <c r="G33" s="665">
        <v>0</v>
      </c>
      <c r="H33" s="665">
        <v>0</v>
      </c>
    </row>
    <row r="34" spans="1:8" ht="15" customHeight="1">
      <c r="A34" s="742" t="s">
        <v>450</v>
      </c>
      <c r="B34" s="742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40"/>
      <c r="B35" s="743" t="s">
        <v>763</v>
      </c>
      <c r="C35" s="665">
        <v>1</v>
      </c>
      <c r="D35" s="665">
        <v>1</v>
      </c>
      <c r="E35" s="665">
        <v>1</v>
      </c>
      <c r="F35" s="665">
        <v>0</v>
      </c>
      <c r="G35" s="665">
        <v>0</v>
      </c>
      <c r="H35" s="665">
        <v>0</v>
      </c>
    </row>
    <row r="36" spans="1:8" ht="15" customHeight="1">
      <c r="A36" s="742"/>
      <c r="B36" s="732" t="s">
        <v>781</v>
      </c>
      <c r="C36" s="665">
        <v>2</v>
      </c>
      <c r="D36" s="665">
        <v>2</v>
      </c>
      <c r="E36" s="665">
        <v>27</v>
      </c>
      <c r="F36" s="665">
        <v>2</v>
      </c>
      <c r="G36" s="665">
        <v>1</v>
      </c>
      <c r="H36" s="665">
        <v>0</v>
      </c>
    </row>
    <row r="37" spans="1:8" ht="15" customHeight="1">
      <c r="A37" s="740"/>
      <c r="B37" s="743" t="s">
        <v>782</v>
      </c>
      <c r="C37" s="663">
        <v>0</v>
      </c>
      <c r="D37" s="663">
        <v>0</v>
      </c>
      <c r="E37" s="663">
        <v>7</v>
      </c>
      <c r="F37" s="663">
        <v>0</v>
      </c>
      <c r="G37" s="663">
        <v>0</v>
      </c>
      <c r="H37" s="663">
        <v>15</v>
      </c>
    </row>
    <row r="38" spans="1:8" ht="15" customHeight="1">
      <c r="A38" s="742"/>
      <c r="B38" s="732" t="s">
        <v>657</v>
      </c>
      <c r="C38" s="665">
        <v>1</v>
      </c>
      <c r="D38" s="665">
        <v>0</v>
      </c>
      <c r="E38" s="665">
        <v>0</v>
      </c>
      <c r="F38" s="665">
        <v>0</v>
      </c>
      <c r="G38" s="665">
        <v>0</v>
      </c>
      <c r="H38" s="665">
        <v>23</v>
      </c>
    </row>
    <row r="39" spans="1:8" ht="15" customHeight="1">
      <c r="A39" s="742"/>
      <c r="B39" s="732" t="s">
        <v>454</v>
      </c>
      <c r="C39" s="665">
        <v>0</v>
      </c>
      <c r="D39" s="665">
        <v>0</v>
      </c>
      <c r="E39" s="665">
        <v>8</v>
      </c>
      <c r="F39" s="665">
        <v>0</v>
      </c>
      <c r="G39" s="665">
        <v>0</v>
      </c>
      <c r="H39" s="665">
        <v>30</v>
      </c>
    </row>
    <row r="40" spans="1:8" ht="15" customHeight="1">
      <c r="A40" s="742"/>
      <c r="B40" s="732" t="s">
        <v>455</v>
      </c>
      <c r="C40" s="665">
        <v>0</v>
      </c>
      <c r="D40" s="665">
        <v>0</v>
      </c>
      <c r="E40" s="665">
        <v>4</v>
      </c>
      <c r="F40" s="665">
        <v>0</v>
      </c>
      <c r="G40" s="665">
        <v>0</v>
      </c>
      <c r="H40" s="665">
        <v>36</v>
      </c>
    </row>
    <row r="41" spans="1:8" ht="15" customHeight="1">
      <c r="A41" s="742"/>
      <c r="B41" s="732" t="s">
        <v>783</v>
      </c>
      <c r="C41" s="665">
        <v>0</v>
      </c>
      <c r="D41" s="665">
        <v>0</v>
      </c>
      <c r="E41" s="665">
        <v>0</v>
      </c>
      <c r="F41" s="665">
        <v>0</v>
      </c>
      <c r="G41" s="665">
        <v>0</v>
      </c>
      <c r="H41" s="665">
        <v>14</v>
      </c>
    </row>
    <row r="42" spans="1:8" ht="15" customHeight="1">
      <c r="A42" s="742"/>
      <c r="B42" s="732" t="s">
        <v>784</v>
      </c>
      <c r="C42" s="665">
        <v>0</v>
      </c>
      <c r="D42" s="665">
        <v>0</v>
      </c>
      <c r="E42" s="665">
        <v>1</v>
      </c>
      <c r="F42" s="665">
        <v>0</v>
      </c>
      <c r="G42" s="665">
        <v>0</v>
      </c>
      <c r="H42" s="665">
        <v>2</v>
      </c>
    </row>
    <row r="43" spans="1:8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</row>
    <row r="44" spans="1:8" ht="15" customHeight="1">
      <c r="A44" s="742"/>
      <c r="B44" s="732" t="s">
        <v>761</v>
      </c>
      <c r="C44" s="665">
        <v>0</v>
      </c>
      <c r="D44" s="665">
        <v>0</v>
      </c>
      <c r="E44" s="665">
        <v>0</v>
      </c>
      <c r="F44" s="665">
        <v>0</v>
      </c>
      <c r="G44" s="665">
        <v>0</v>
      </c>
      <c r="H44" s="665">
        <v>0</v>
      </c>
    </row>
    <row r="45" spans="1:8" ht="15" customHeight="1">
      <c r="A45" s="740" t="s">
        <v>457</v>
      </c>
      <c r="B45" s="741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42"/>
      <c r="B46" s="732" t="s">
        <v>763</v>
      </c>
      <c r="C46" s="665">
        <v>2</v>
      </c>
      <c r="D46" s="665">
        <v>2</v>
      </c>
      <c r="E46" s="665">
        <v>0</v>
      </c>
      <c r="F46" s="665">
        <v>0</v>
      </c>
      <c r="G46" s="665">
        <v>1</v>
      </c>
      <c r="H46" s="665">
        <v>0</v>
      </c>
    </row>
    <row r="47" spans="1:8" ht="15" customHeight="1">
      <c r="A47" s="742"/>
      <c r="B47" s="732" t="s">
        <v>771</v>
      </c>
      <c r="C47" s="665">
        <v>1</v>
      </c>
      <c r="D47" s="665">
        <v>1</v>
      </c>
      <c r="E47" s="665">
        <v>38</v>
      </c>
      <c r="F47" s="665">
        <v>2</v>
      </c>
      <c r="G47" s="665">
        <v>0</v>
      </c>
      <c r="H47" s="665">
        <v>0</v>
      </c>
    </row>
    <row r="48" spans="1:8" ht="15" customHeight="1">
      <c r="A48" s="742"/>
      <c r="B48" s="744" t="s">
        <v>459</v>
      </c>
      <c r="C48" s="665">
        <v>1</v>
      </c>
      <c r="D48" s="665">
        <v>0</v>
      </c>
      <c r="E48" s="665">
        <v>11</v>
      </c>
      <c r="F48" s="665">
        <v>0</v>
      </c>
      <c r="G48" s="665">
        <v>0</v>
      </c>
      <c r="H48" s="665">
        <v>45</v>
      </c>
    </row>
    <row r="49" spans="1:8" ht="15" customHeight="1">
      <c r="A49" s="742"/>
      <c r="B49" s="744" t="s">
        <v>460</v>
      </c>
      <c r="C49" s="663">
        <v>0</v>
      </c>
      <c r="D49" s="663">
        <v>0</v>
      </c>
      <c r="E49" s="663">
        <v>2</v>
      </c>
      <c r="F49" s="663">
        <v>0</v>
      </c>
      <c r="G49" s="663">
        <v>0</v>
      </c>
      <c r="H49" s="663">
        <v>9</v>
      </c>
    </row>
    <row r="50" spans="1:8" ht="15" customHeight="1">
      <c r="A50" s="742"/>
      <c r="B50" s="744" t="s">
        <v>772</v>
      </c>
      <c r="C50" s="665">
        <v>0</v>
      </c>
      <c r="D50" s="665">
        <v>0</v>
      </c>
      <c r="E50" s="665">
        <v>1</v>
      </c>
      <c r="F50" s="665">
        <v>0</v>
      </c>
      <c r="G50" s="665">
        <v>0</v>
      </c>
      <c r="H50" s="665">
        <v>2</v>
      </c>
    </row>
    <row r="51" spans="1:8" ht="15" customHeight="1">
      <c r="A51" s="742"/>
      <c r="B51" s="744" t="s">
        <v>86</v>
      </c>
      <c r="C51" s="665">
        <v>1</v>
      </c>
      <c r="D51" s="665">
        <v>0</v>
      </c>
      <c r="E51" s="665">
        <v>0</v>
      </c>
      <c r="F51" s="665">
        <v>0</v>
      </c>
      <c r="G51" s="665">
        <v>0</v>
      </c>
      <c r="H51" s="665">
        <v>0</v>
      </c>
    </row>
    <row r="52" spans="1:8" ht="15" customHeight="1">
      <c r="A52" s="742"/>
      <c r="B52" s="744" t="s">
        <v>761</v>
      </c>
      <c r="C52" s="665">
        <v>0</v>
      </c>
      <c r="D52" s="665">
        <v>0</v>
      </c>
      <c r="E52" s="665">
        <v>0</v>
      </c>
      <c r="F52" s="665">
        <v>0</v>
      </c>
      <c r="G52" s="665">
        <v>0</v>
      </c>
      <c r="H52" s="665">
        <v>0</v>
      </c>
    </row>
    <row r="53" spans="1:8" ht="15" customHeight="1">
      <c r="A53" s="742" t="s">
        <v>461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45"/>
      <c r="B54" s="746" t="s">
        <v>763</v>
      </c>
      <c r="C54" s="665">
        <v>5</v>
      </c>
      <c r="D54" s="665">
        <v>0</v>
      </c>
      <c r="E54" s="665">
        <v>1</v>
      </c>
      <c r="F54" s="665">
        <v>1</v>
      </c>
      <c r="G54" s="665">
        <v>2</v>
      </c>
      <c r="H54" s="665">
        <v>0</v>
      </c>
    </row>
    <row r="55" spans="1:8" s="253" customFormat="1" ht="15" customHeight="1">
      <c r="A55" s="742"/>
      <c r="B55" s="744" t="s">
        <v>651</v>
      </c>
      <c r="C55" s="663">
        <v>5</v>
      </c>
      <c r="D55" s="663">
        <v>1</v>
      </c>
      <c r="E55" s="663">
        <v>51</v>
      </c>
      <c r="F55" s="663">
        <v>7</v>
      </c>
      <c r="G55" s="663">
        <v>4</v>
      </c>
      <c r="H55" s="663">
        <v>0</v>
      </c>
    </row>
    <row r="56" spans="1:8" ht="15" customHeight="1">
      <c r="A56" s="740"/>
      <c r="B56" s="743" t="s">
        <v>2866</v>
      </c>
      <c r="C56" s="665">
        <v>1</v>
      </c>
      <c r="D56" s="665">
        <v>0</v>
      </c>
      <c r="E56" s="665">
        <v>19</v>
      </c>
      <c r="F56" s="665">
        <v>1</v>
      </c>
      <c r="G56" s="665">
        <v>0</v>
      </c>
      <c r="H56" s="665">
        <v>0</v>
      </c>
    </row>
    <row r="57" spans="1:8" ht="15" customHeight="1">
      <c r="A57" s="742"/>
      <c r="B57" s="732" t="s">
        <v>463</v>
      </c>
      <c r="C57" s="665">
        <v>0</v>
      </c>
      <c r="D57" s="665">
        <v>0</v>
      </c>
      <c r="E57" s="665">
        <v>8</v>
      </c>
      <c r="F57" s="665">
        <v>1</v>
      </c>
      <c r="G57" s="665">
        <v>1</v>
      </c>
      <c r="H57" s="665">
        <v>13</v>
      </c>
    </row>
    <row r="58" spans="1:8" ht="15" customHeight="1">
      <c r="A58" s="742"/>
      <c r="B58" s="732" t="s">
        <v>464</v>
      </c>
      <c r="C58" s="665">
        <v>0</v>
      </c>
      <c r="D58" s="665">
        <v>0</v>
      </c>
      <c r="E58" s="665">
        <v>0</v>
      </c>
      <c r="F58" s="665">
        <v>4</v>
      </c>
      <c r="G58" s="665">
        <v>0</v>
      </c>
      <c r="H58" s="665">
        <v>14</v>
      </c>
    </row>
    <row r="59" spans="1:8" ht="15" customHeight="1">
      <c r="A59" s="742"/>
      <c r="B59" s="732" t="s">
        <v>465</v>
      </c>
      <c r="C59" s="665">
        <v>0</v>
      </c>
      <c r="D59" s="665">
        <v>0</v>
      </c>
      <c r="E59" s="665">
        <v>7</v>
      </c>
      <c r="F59" s="665">
        <v>1</v>
      </c>
      <c r="G59" s="665">
        <v>0</v>
      </c>
      <c r="H59" s="665">
        <v>18</v>
      </c>
    </row>
    <row r="60" spans="1:8" ht="15" customHeight="1">
      <c r="A60" s="742"/>
      <c r="B60" s="732" t="s">
        <v>466</v>
      </c>
      <c r="C60" s="665">
        <v>0</v>
      </c>
      <c r="D60" s="665">
        <v>0</v>
      </c>
      <c r="E60" s="665">
        <v>0</v>
      </c>
      <c r="F60" s="665">
        <v>0</v>
      </c>
      <c r="G60" s="665">
        <v>0</v>
      </c>
      <c r="H60" s="665">
        <v>17</v>
      </c>
    </row>
    <row r="61" spans="1:8" ht="15" customHeight="1">
      <c r="A61" s="742"/>
      <c r="B61" s="732" t="s">
        <v>467</v>
      </c>
      <c r="C61" s="663">
        <v>0</v>
      </c>
      <c r="D61" s="663">
        <v>0</v>
      </c>
      <c r="E61" s="663">
        <v>1</v>
      </c>
      <c r="F61" s="663">
        <v>0</v>
      </c>
      <c r="G61" s="663">
        <v>1</v>
      </c>
      <c r="H61" s="663">
        <v>14</v>
      </c>
    </row>
    <row r="62" spans="1:8" ht="15" customHeight="1">
      <c r="A62" s="742"/>
      <c r="B62" s="732" t="s">
        <v>468</v>
      </c>
      <c r="C62" s="665">
        <v>0</v>
      </c>
      <c r="D62" s="665">
        <v>0</v>
      </c>
      <c r="E62" s="665">
        <v>0</v>
      </c>
      <c r="F62" s="665">
        <v>0</v>
      </c>
      <c r="G62" s="665">
        <v>0</v>
      </c>
      <c r="H62" s="665">
        <v>10</v>
      </c>
    </row>
    <row r="63" spans="1:8" ht="15" customHeight="1">
      <c r="A63" s="742"/>
      <c r="B63" s="732" t="s">
        <v>469</v>
      </c>
      <c r="C63" s="665">
        <v>0</v>
      </c>
      <c r="D63" s="665">
        <v>0</v>
      </c>
      <c r="E63" s="665">
        <v>2</v>
      </c>
      <c r="F63" s="665">
        <v>0</v>
      </c>
      <c r="G63" s="665">
        <v>0</v>
      </c>
      <c r="H63" s="665">
        <v>14</v>
      </c>
    </row>
    <row r="64" spans="1:8" ht="15" customHeight="1">
      <c r="A64" s="742"/>
      <c r="B64" s="732" t="s">
        <v>470</v>
      </c>
      <c r="C64" s="665">
        <v>0</v>
      </c>
      <c r="D64" s="665">
        <v>0</v>
      </c>
      <c r="E64" s="665">
        <v>7</v>
      </c>
      <c r="F64" s="665">
        <v>0</v>
      </c>
      <c r="G64" s="665">
        <v>0</v>
      </c>
      <c r="H64" s="665">
        <v>4</v>
      </c>
    </row>
    <row r="65" spans="1:8" ht="15" customHeight="1">
      <c r="A65" s="742"/>
      <c r="B65" s="732" t="s">
        <v>88</v>
      </c>
      <c r="C65" s="665">
        <v>0</v>
      </c>
      <c r="D65" s="665">
        <v>0</v>
      </c>
      <c r="E65" s="665">
        <v>0</v>
      </c>
      <c r="F65" s="665">
        <v>1</v>
      </c>
      <c r="G65" s="665">
        <v>0</v>
      </c>
      <c r="H65" s="665">
        <v>0</v>
      </c>
    </row>
    <row r="66" spans="1:8" ht="15" customHeight="1">
      <c r="A66" s="742"/>
      <c r="B66" s="732" t="s">
        <v>773</v>
      </c>
      <c r="C66" s="665">
        <v>0</v>
      </c>
      <c r="D66" s="665">
        <v>0</v>
      </c>
      <c r="E66" s="665">
        <v>4</v>
      </c>
      <c r="F66" s="665">
        <v>2</v>
      </c>
      <c r="G66" s="665">
        <v>0</v>
      </c>
      <c r="H66" s="665">
        <v>2</v>
      </c>
    </row>
    <row r="67" spans="1:8" ht="15" customHeight="1">
      <c r="A67" s="742"/>
      <c r="B67" s="732" t="s">
        <v>86</v>
      </c>
      <c r="C67" s="663">
        <v>2</v>
      </c>
      <c r="D67" s="663">
        <v>0</v>
      </c>
      <c r="E67" s="663">
        <v>0</v>
      </c>
      <c r="F67" s="663">
        <v>0</v>
      </c>
      <c r="G67" s="663">
        <v>0</v>
      </c>
      <c r="H67" s="663">
        <v>0</v>
      </c>
    </row>
    <row r="68" spans="1:8" ht="15" customHeight="1">
      <c r="A68" s="742"/>
      <c r="B68" s="732" t="s">
        <v>646</v>
      </c>
      <c r="C68" s="665">
        <v>0</v>
      </c>
      <c r="D68" s="665">
        <v>0</v>
      </c>
      <c r="E68" s="665">
        <v>1</v>
      </c>
      <c r="F68" s="665">
        <v>10</v>
      </c>
      <c r="G68" s="665">
        <v>0</v>
      </c>
      <c r="H68" s="665">
        <v>0</v>
      </c>
    </row>
    <row r="69" spans="1:8" ht="15" customHeight="1">
      <c r="A69" s="742"/>
      <c r="B69" s="732" t="s">
        <v>761</v>
      </c>
      <c r="C69" s="665">
        <v>0</v>
      </c>
      <c r="D69" s="665">
        <v>0</v>
      </c>
      <c r="E69" s="665">
        <v>0</v>
      </c>
      <c r="F69" s="665">
        <v>0</v>
      </c>
      <c r="G69" s="665">
        <v>0</v>
      </c>
      <c r="H69" s="665">
        <v>0</v>
      </c>
    </row>
    <row r="70" spans="1:8" ht="15" customHeight="1">
      <c r="A70" s="740" t="s">
        <v>471</v>
      </c>
      <c r="B70" s="741"/>
      <c r="C70" s="25">
        <f t="shared" ref="C70:H70" si="5">SUM(C71:C85)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42"/>
      <c r="B71" s="732" t="s">
        <v>763</v>
      </c>
      <c r="C71" s="665">
        <v>3</v>
      </c>
      <c r="D71" s="665">
        <v>1</v>
      </c>
      <c r="E71" s="665">
        <v>0</v>
      </c>
      <c r="F71" s="665">
        <v>0</v>
      </c>
      <c r="G71" s="665">
        <v>1</v>
      </c>
      <c r="H71" s="665">
        <v>0</v>
      </c>
    </row>
    <row r="72" spans="1:8" ht="15" customHeight="1">
      <c r="A72" s="742"/>
      <c r="B72" s="732" t="s">
        <v>472</v>
      </c>
      <c r="C72" s="665">
        <v>1</v>
      </c>
      <c r="D72" s="665">
        <v>2</v>
      </c>
      <c r="E72" s="665">
        <v>36</v>
      </c>
      <c r="F72" s="665">
        <v>4</v>
      </c>
      <c r="G72" s="665">
        <v>0</v>
      </c>
      <c r="H72" s="665">
        <v>0</v>
      </c>
    </row>
    <row r="73" spans="1:8" ht="15" customHeight="1">
      <c r="A73" s="742"/>
      <c r="B73" s="732" t="s">
        <v>473</v>
      </c>
      <c r="C73" s="663">
        <v>2</v>
      </c>
      <c r="D73" s="663">
        <v>0</v>
      </c>
      <c r="E73" s="663">
        <v>23</v>
      </c>
      <c r="F73" s="663">
        <v>2</v>
      </c>
      <c r="G73" s="663">
        <v>0</v>
      </c>
      <c r="H73" s="663">
        <v>0</v>
      </c>
    </row>
    <row r="74" spans="1:8" ht="15" customHeight="1">
      <c r="A74" s="742"/>
      <c r="B74" s="732" t="s">
        <v>474</v>
      </c>
      <c r="C74" s="665">
        <v>1</v>
      </c>
      <c r="D74" s="665">
        <v>1</v>
      </c>
      <c r="E74" s="665">
        <v>34</v>
      </c>
      <c r="F74" s="665">
        <v>0</v>
      </c>
      <c r="G74" s="665">
        <v>0</v>
      </c>
      <c r="H74" s="665">
        <v>0</v>
      </c>
    </row>
    <row r="75" spans="1:8" ht="15" customHeight="1">
      <c r="A75" s="742"/>
      <c r="B75" s="732" t="s">
        <v>475</v>
      </c>
      <c r="C75" s="665">
        <v>6</v>
      </c>
      <c r="D75" s="665">
        <v>1</v>
      </c>
      <c r="E75" s="665">
        <v>55</v>
      </c>
      <c r="F75" s="665">
        <v>1</v>
      </c>
      <c r="G75" s="665">
        <v>0</v>
      </c>
      <c r="H75" s="665">
        <v>0</v>
      </c>
    </row>
    <row r="76" spans="1:8" ht="15" customHeight="1">
      <c r="A76" s="742"/>
      <c r="B76" s="732" t="s">
        <v>479</v>
      </c>
      <c r="C76" s="665">
        <v>0</v>
      </c>
      <c r="D76" s="665">
        <v>0</v>
      </c>
      <c r="E76" s="665">
        <v>0</v>
      </c>
      <c r="F76" s="665">
        <v>0</v>
      </c>
      <c r="G76" s="665">
        <v>0</v>
      </c>
      <c r="H76" s="665">
        <v>0</v>
      </c>
    </row>
    <row r="77" spans="1:8" ht="15" customHeight="1">
      <c r="A77" s="742"/>
      <c r="B77" s="732" t="s">
        <v>480</v>
      </c>
      <c r="C77" s="665">
        <v>1</v>
      </c>
      <c r="D77" s="665">
        <v>0</v>
      </c>
      <c r="E77" s="665">
        <v>0</v>
      </c>
      <c r="F77" s="665">
        <v>0</v>
      </c>
      <c r="G77" s="665">
        <v>0</v>
      </c>
      <c r="H77" s="665">
        <v>32</v>
      </c>
    </row>
    <row r="78" spans="1:8" ht="15" customHeight="1">
      <c r="A78" s="742"/>
      <c r="B78" s="732" t="s">
        <v>481</v>
      </c>
      <c r="C78" s="665">
        <v>0</v>
      </c>
      <c r="D78" s="665">
        <v>0</v>
      </c>
      <c r="E78" s="665">
        <v>4</v>
      </c>
      <c r="F78" s="665">
        <v>1</v>
      </c>
      <c r="G78" s="665">
        <v>0</v>
      </c>
      <c r="H78" s="665">
        <v>19</v>
      </c>
    </row>
    <row r="79" spans="1:8" ht="15" customHeight="1">
      <c r="A79" s="742"/>
      <c r="B79" s="732" t="s">
        <v>482</v>
      </c>
      <c r="C79" s="663">
        <v>0</v>
      </c>
      <c r="D79" s="663">
        <v>0</v>
      </c>
      <c r="E79" s="663">
        <v>6</v>
      </c>
      <c r="F79" s="663">
        <v>1</v>
      </c>
      <c r="G79" s="663">
        <v>0</v>
      </c>
      <c r="H79" s="663">
        <v>10</v>
      </c>
    </row>
    <row r="80" spans="1:8" ht="15" customHeight="1">
      <c r="A80" s="742"/>
      <c r="B80" s="732" t="s">
        <v>483</v>
      </c>
      <c r="C80" s="665">
        <v>0</v>
      </c>
      <c r="D80" s="665">
        <v>0</v>
      </c>
      <c r="E80" s="665">
        <v>0</v>
      </c>
      <c r="F80" s="665">
        <v>0</v>
      </c>
      <c r="G80" s="665">
        <v>1</v>
      </c>
      <c r="H80" s="665">
        <v>19</v>
      </c>
    </row>
    <row r="81" spans="1:8" ht="15" customHeight="1">
      <c r="A81" s="742"/>
      <c r="B81" s="732" t="s">
        <v>88</v>
      </c>
      <c r="C81" s="665"/>
      <c r="D81" s="665"/>
      <c r="E81" s="665"/>
      <c r="F81" s="665"/>
      <c r="G81" s="665"/>
      <c r="H81" s="665"/>
    </row>
    <row r="82" spans="1:8" ht="15" customHeight="1">
      <c r="A82" s="740"/>
      <c r="B82" s="743" t="s">
        <v>2867</v>
      </c>
      <c r="C82" s="665">
        <v>0</v>
      </c>
      <c r="D82" s="665">
        <v>0</v>
      </c>
      <c r="E82" s="665">
        <v>4</v>
      </c>
      <c r="F82" s="665">
        <v>0</v>
      </c>
      <c r="G82" s="665">
        <v>1</v>
      </c>
      <c r="H82" s="665">
        <v>1</v>
      </c>
    </row>
    <row r="83" spans="1:8" ht="15" customHeight="1">
      <c r="A83" s="742"/>
      <c r="B83" s="732" t="s">
        <v>86</v>
      </c>
      <c r="C83" s="665"/>
      <c r="D83" s="665"/>
      <c r="E83" s="665"/>
      <c r="F83" s="665"/>
      <c r="G83" s="665"/>
      <c r="H83" s="665"/>
    </row>
    <row r="84" spans="1:8" ht="15" customHeight="1">
      <c r="A84" s="742"/>
      <c r="B84" s="732" t="s">
        <v>646</v>
      </c>
      <c r="C84" s="665"/>
      <c r="D84" s="665"/>
      <c r="E84" s="665"/>
      <c r="F84" s="665"/>
      <c r="G84" s="665"/>
      <c r="H84" s="665"/>
    </row>
    <row r="85" spans="1:8" ht="15" customHeight="1">
      <c r="A85" s="742"/>
      <c r="B85" s="732" t="s">
        <v>761</v>
      </c>
      <c r="C85" s="663">
        <v>1</v>
      </c>
      <c r="D85" s="663">
        <v>0</v>
      </c>
      <c r="E85" s="663">
        <v>0</v>
      </c>
      <c r="F85" s="663">
        <v>2</v>
      </c>
      <c r="G85" s="663">
        <v>1</v>
      </c>
      <c r="H85" s="663">
        <v>0</v>
      </c>
    </row>
    <row r="86" spans="1:8" ht="15" customHeight="1">
      <c r="A86" s="742" t="s">
        <v>484</v>
      </c>
      <c r="B86" s="742"/>
      <c r="C86" s="25">
        <f t="shared" ref="C86:H86" si="6">SUM(C87:C97)</f>
        <v>7</v>
      </c>
      <c r="D86" s="25">
        <f t="shared" si="6"/>
        <v>4</v>
      </c>
      <c r="E86" s="25">
        <f t="shared" si="6"/>
        <v>47</v>
      </c>
      <c r="F86" s="25">
        <f t="shared" si="6"/>
        <v>1</v>
      </c>
      <c r="G86" s="25">
        <f t="shared" si="6"/>
        <v>0</v>
      </c>
      <c r="H86" s="25">
        <f t="shared" si="6"/>
        <v>107</v>
      </c>
    </row>
    <row r="87" spans="1:8" ht="15" customHeight="1">
      <c r="A87" s="742"/>
      <c r="B87" s="732" t="s">
        <v>763</v>
      </c>
      <c r="C87" s="665">
        <v>2</v>
      </c>
      <c r="D87" s="665">
        <v>2</v>
      </c>
      <c r="E87" s="665">
        <v>0</v>
      </c>
      <c r="F87" s="665">
        <v>0</v>
      </c>
      <c r="G87" s="665">
        <v>0</v>
      </c>
      <c r="H87" s="665">
        <v>0</v>
      </c>
    </row>
    <row r="88" spans="1:8" ht="15" customHeight="1">
      <c r="A88" s="742"/>
      <c r="B88" s="732" t="s">
        <v>767</v>
      </c>
      <c r="C88" s="665">
        <v>3</v>
      </c>
      <c r="D88" s="665">
        <v>2</v>
      </c>
      <c r="E88" s="665">
        <v>24</v>
      </c>
      <c r="F88" s="665">
        <v>1</v>
      </c>
      <c r="G88" s="665">
        <v>0</v>
      </c>
      <c r="H88" s="665">
        <v>0</v>
      </c>
    </row>
    <row r="89" spans="1:8" ht="15" customHeight="1">
      <c r="A89" s="742"/>
      <c r="B89" s="732" t="s">
        <v>486</v>
      </c>
      <c r="C89" s="665">
        <v>0</v>
      </c>
      <c r="D89" s="665">
        <v>0</v>
      </c>
      <c r="E89" s="665">
        <v>4</v>
      </c>
      <c r="F89" s="665">
        <v>0</v>
      </c>
      <c r="G89" s="665">
        <v>0</v>
      </c>
      <c r="H89" s="665">
        <v>9</v>
      </c>
    </row>
    <row r="90" spans="1:8" ht="15" customHeight="1">
      <c r="A90" s="742"/>
      <c r="B90" s="732" t="s">
        <v>487</v>
      </c>
      <c r="C90" s="665">
        <v>0</v>
      </c>
      <c r="D90" s="665">
        <v>0</v>
      </c>
      <c r="E90" s="665">
        <v>5</v>
      </c>
      <c r="F90" s="665">
        <v>0</v>
      </c>
      <c r="G90" s="665">
        <v>0</v>
      </c>
      <c r="H90" s="665">
        <v>23</v>
      </c>
    </row>
    <row r="91" spans="1:8" ht="15" customHeight="1">
      <c r="A91" s="742"/>
      <c r="B91" s="732" t="s">
        <v>488</v>
      </c>
      <c r="C91" s="663">
        <v>0</v>
      </c>
      <c r="D91" s="663">
        <v>0</v>
      </c>
      <c r="E91" s="663">
        <v>1</v>
      </c>
      <c r="F91" s="663">
        <v>0</v>
      </c>
      <c r="G91" s="663">
        <v>0</v>
      </c>
      <c r="H91" s="663">
        <v>17</v>
      </c>
    </row>
    <row r="92" spans="1:8" ht="15" customHeight="1">
      <c r="A92" s="742"/>
      <c r="B92" s="732" t="s">
        <v>489</v>
      </c>
      <c r="C92" s="665">
        <v>1</v>
      </c>
      <c r="D92" s="665">
        <v>0</v>
      </c>
      <c r="E92" s="665">
        <v>2</v>
      </c>
      <c r="F92" s="665">
        <v>0</v>
      </c>
      <c r="G92" s="665">
        <v>0</v>
      </c>
      <c r="H92" s="665">
        <v>26</v>
      </c>
    </row>
    <row r="93" spans="1:8" ht="15" customHeight="1">
      <c r="A93" s="742"/>
      <c r="B93" s="732" t="s">
        <v>490</v>
      </c>
      <c r="C93" s="665">
        <v>0</v>
      </c>
      <c r="D93" s="665">
        <v>0</v>
      </c>
      <c r="E93" s="665">
        <v>8</v>
      </c>
      <c r="F93" s="665">
        <v>0</v>
      </c>
      <c r="G93" s="665">
        <v>0</v>
      </c>
      <c r="H93" s="665">
        <v>19</v>
      </c>
    </row>
    <row r="94" spans="1:8" ht="15" customHeight="1">
      <c r="A94" s="742"/>
      <c r="B94" s="732" t="s">
        <v>491</v>
      </c>
      <c r="C94" s="665">
        <v>0</v>
      </c>
      <c r="D94" s="665">
        <v>0</v>
      </c>
      <c r="E94" s="665">
        <v>0</v>
      </c>
      <c r="F94" s="665">
        <v>0</v>
      </c>
      <c r="G94" s="665">
        <v>0</v>
      </c>
      <c r="H94" s="665">
        <v>11</v>
      </c>
    </row>
    <row r="95" spans="1:8" ht="15" customHeight="1">
      <c r="A95" s="740"/>
      <c r="B95" s="743" t="s">
        <v>768</v>
      </c>
      <c r="C95" s="665">
        <v>0</v>
      </c>
      <c r="D95" s="665">
        <v>0</v>
      </c>
      <c r="E95" s="665">
        <v>3</v>
      </c>
      <c r="F95" s="665">
        <v>0</v>
      </c>
      <c r="G95" s="665">
        <v>0</v>
      </c>
      <c r="H95" s="665">
        <v>2</v>
      </c>
    </row>
    <row r="96" spans="1:8" ht="15" customHeight="1">
      <c r="A96" s="742"/>
      <c r="B96" s="732" t="s">
        <v>86</v>
      </c>
      <c r="C96" s="665">
        <v>1</v>
      </c>
      <c r="D96" s="665">
        <v>0</v>
      </c>
      <c r="E96" s="665">
        <v>0</v>
      </c>
      <c r="F96" s="665">
        <v>0</v>
      </c>
      <c r="G96" s="665">
        <v>0</v>
      </c>
      <c r="H96" s="665">
        <v>0</v>
      </c>
    </row>
    <row r="97" spans="1:8" ht="15" customHeight="1">
      <c r="A97" s="742"/>
      <c r="B97" s="732" t="s">
        <v>761</v>
      </c>
      <c r="C97" s="663">
        <v>0</v>
      </c>
      <c r="D97" s="663">
        <v>0</v>
      </c>
      <c r="E97" s="663">
        <v>0</v>
      </c>
      <c r="F97" s="663">
        <v>0</v>
      </c>
      <c r="G97" s="663">
        <v>0</v>
      </c>
      <c r="H97" s="663">
        <v>0</v>
      </c>
    </row>
    <row r="98" spans="1:8" ht="15" customHeight="1">
      <c r="A98" s="742" t="s">
        <v>492</v>
      </c>
      <c r="B98" s="6"/>
      <c r="C98" s="25">
        <f t="shared" ref="C98:H98" si="7">SUM(C99:C106)</f>
        <v>1</v>
      </c>
      <c r="D98" s="25">
        <f t="shared" si="7"/>
        <v>1</v>
      </c>
      <c r="E98" s="25">
        <f t="shared" si="7"/>
        <v>40</v>
      </c>
      <c r="F98" s="25">
        <f t="shared" si="7"/>
        <v>2</v>
      </c>
      <c r="G98" s="25">
        <f t="shared" si="7"/>
        <v>1</v>
      </c>
      <c r="H98" s="25">
        <f t="shared" si="7"/>
        <v>94</v>
      </c>
    </row>
    <row r="99" spans="1:8" ht="15" customHeight="1">
      <c r="A99" s="742"/>
      <c r="B99" s="744" t="s">
        <v>763</v>
      </c>
      <c r="C99" s="665">
        <v>1</v>
      </c>
      <c r="D99" s="665">
        <v>0</v>
      </c>
      <c r="E99" s="665">
        <v>0</v>
      </c>
      <c r="F99" s="665">
        <v>0</v>
      </c>
      <c r="G99" s="665">
        <v>0</v>
      </c>
      <c r="H99" s="665">
        <v>0</v>
      </c>
    </row>
    <row r="100" spans="1:8" ht="15" customHeight="1">
      <c r="A100" s="742"/>
      <c r="B100" s="744" t="s">
        <v>778</v>
      </c>
      <c r="C100" s="665">
        <v>0</v>
      </c>
      <c r="D100" s="665">
        <v>0</v>
      </c>
      <c r="E100" s="665">
        <v>29</v>
      </c>
      <c r="F100" s="665">
        <v>2</v>
      </c>
      <c r="G100" s="665">
        <v>1</v>
      </c>
      <c r="H100" s="665">
        <v>0</v>
      </c>
    </row>
    <row r="101" spans="1:8" ht="15" customHeight="1">
      <c r="A101" s="742"/>
      <c r="B101" s="744" t="s">
        <v>494</v>
      </c>
      <c r="C101" s="665">
        <v>0</v>
      </c>
      <c r="D101" s="665">
        <v>1</v>
      </c>
      <c r="E101" s="665">
        <v>5</v>
      </c>
      <c r="F101" s="665">
        <v>0</v>
      </c>
      <c r="G101" s="665">
        <v>0</v>
      </c>
      <c r="H101" s="665">
        <v>42</v>
      </c>
    </row>
    <row r="102" spans="1:8" ht="15" customHeight="1">
      <c r="A102" s="742"/>
      <c r="B102" s="732" t="s">
        <v>779</v>
      </c>
      <c r="C102" s="665">
        <v>0</v>
      </c>
      <c r="D102" s="665">
        <v>0</v>
      </c>
      <c r="E102" s="665">
        <v>4</v>
      </c>
      <c r="F102" s="665">
        <v>0</v>
      </c>
      <c r="G102" s="665">
        <v>0</v>
      </c>
      <c r="H102" s="665">
        <v>31</v>
      </c>
    </row>
    <row r="103" spans="1:8" ht="15" customHeight="1">
      <c r="A103" s="740"/>
      <c r="B103" s="743" t="s">
        <v>496</v>
      </c>
      <c r="C103" s="663">
        <v>0</v>
      </c>
      <c r="D103" s="663">
        <v>0</v>
      </c>
      <c r="E103" s="663">
        <v>2</v>
      </c>
      <c r="F103" s="663">
        <v>0</v>
      </c>
      <c r="G103" s="663">
        <v>0</v>
      </c>
      <c r="H103" s="663">
        <v>17</v>
      </c>
    </row>
    <row r="104" spans="1:8" ht="15" customHeight="1">
      <c r="A104" s="740"/>
      <c r="B104" s="743" t="s">
        <v>780</v>
      </c>
      <c r="C104" s="665">
        <v>0</v>
      </c>
      <c r="D104" s="665">
        <v>0</v>
      </c>
      <c r="E104" s="665">
        <v>0</v>
      </c>
      <c r="F104" s="665">
        <v>0</v>
      </c>
      <c r="G104" s="665">
        <v>0</v>
      </c>
      <c r="H104" s="665">
        <v>4</v>
      </c>
    </row>
    <row r="105" spans="1:8" ht="15" customHeight="1">
      <c r="A105" s="742"/>
      <c r="B105" s="732" t="s">
        <v>86</v>
      </c>
      <c r="C105" s="665">
        <v>0</v>
      </c>
      <c r="D105" s="665">
        <v>0</v>
      </c>
      <c r="E105" s="665">
        <v>0</v>
      </c>
      <c r="F105" s="665">
        <v>0</v>
      </c>
      <c r="G105" s="665">
        <v>0</v>
      </c>
      <c r="H105" s="665">
        <v>0</v>
      </c>
    </row>
    <row r="106" spans="1:8" ht="15" customHeight="1">
      <c r="A106" s="742"/>
      <c r="B106" s="732" t="s">
        <v>761</v>
      </c>
      <c r="C106" s="665">
        <v>0</v>
      </c>
      <c r="D106" s="665">
        <v>0</v>
      </c>
      <c r="E106" s="665">
        <v>0</v>
      </c>
      <c r="F106" s="665">
        <v>0</v>
      </c>
      <c r="G106" s="665">
        <v>0</v>
      </c>
      <c r="H106" s="665">
        <v>0</v>
      </c>
    </row>
    <row r="107" spans="1:8" ht="15" customHeight="1">
      <c r="A107" s="742" t="s">
        <v>497</v>
      </c>
      <c r="B107" s="742"/>
      <c r="C107" s="25">
        <f t="shared" ref="C107:H107" si="8">SUM(C108:C120)</f>
        <v>5</v>
      </c>
      <c r="D107" s="25">
        <f t="shared" si="8"/>
        <v>5</v>
      </c>
      <c r="E107" s="25">
        <f t="shared" si="8"/>
        <v>61</v>
      </c>
      <c r="F107" s="25">
        <f t="shared" si="8"/>
        <v>5</v>
      </c>
      <c r="G107" s="25">
        <f t="shared" si="8"/>
        <v>2</v>
      </c>
      <c r="H107" s="25">
        <f t="shared" si="8"/>
        <v>98</v>
      </c>
    </row>
    <row r="108" spans="1:8" ht="15" customHeight="1">
      <c r="A108" s="742"/>
      <c r="B108" s="732" t="s">
        <v>763</v>
      </c>
      <c r="C108" s="665">
        <v>1</v>
      </c>
      <c r="D108" s="665">
        <v>1</v>
      </c>
      <c r="E108" s="665">
        <v>0</v>
      </c>
      <c r="F108" s="665">
        <v>0</v>
      </c>
      <c r="G108" s="665">
        <v>0</v>
      </c>
      <c r="H108" s="665">
        <v>0</v>
      </c>
    </row>
    <row r="109" spans="1:8" ht="15" customHeight="1">
      <c r="A109" s="742"/>
      <c r="B109" s="732" t="s">
        <v>765</v>
      </c>
      <c r="C109" s="663">
        <v>2</v>
      </c>
      <c r="D109" s="663">
        <v>3</v>
      </c>
      <c r="E109" s="663">
        <v>25</v>
      </c>
      <c r="F109" s="663">
        <v>4</v>
      </c>
      <c r="G109" s="663">
        <v>0</v>
      </c>
      <c r="H109" s="663">
        <v>0</v>
      </c>
    </row>
    <row r="110" spans="1:8" ht="15" customHeight="1">
      <c r="A110" s="742"/>
      <c r="B110" s="732" t="s">
        <v>499</v>
      </c>
      <c r="C110" s="665">
        <v>0</v>
      </c>
      <c r="D110" s="665">
        <v>0</v>
      </c>
      <c r="E110" s="665">
        <v>1</v>
      </c>
      <c r="F110" s="665">
        <v>0</v>
      </c>
      <c r="G110" s="665">
        <v>0</v>
      </c>
      <c r="H110" s="665">
        <v>5</v>
      </c>
    </row>
    <row r="111" spans="1:8" ht="15" customHeight="1">
      <c r="A111" s="742"/>
      <c r="B111" s="732" t="s">
        <v>500</v>
      </c>
      <c r="C111" s="665">
        <v>0</v>
      </c>
      <c r="D111" s="665">
        <v>0</v>
      </c>
      <c r="E111" s="665">
        <v>5</v>
      </c>
      <c r="F111" s="665">
        <v>0</v>
      </c>
      <c r="G111" s="665">
        <v>0</v>
      </c>
      <c r="H111" s="665">
        <v>23</v>
      </c>
    </row>
    <row r="112" spans="1:8" ht="15" customHeight="1">
      <c r="A112" s="742"/>
      <c r="B112" s="732" t="s">
        <v>501</v>
      </c>
      <c r="C112" s="665">
        <v>1</v>
      </c>
      <c r="D112" s="665">
        <v>0</v>
      </c>
      <c r="E112" s="665">
        <v>5</v>
      </c>
      <c r="F112" s="665">
        <v>0</v>
      </c>
      <c r="G112" s="665">
        <v>1</v>
      </c>
      <c r="H112" s="665">
        <v>7</v>
      </c>
    </row>
    <row r="113" spans="1:8" ht="15" customHeight="1">
      <c r="A113" s="742"/>
      <c r="B113" s="732" t="s">
        <v>502</v>
      </c>
      <c r="C113" s="665">
        <v>0</v>
      </c>
      <c r="D113" s="665">
        <v>0</v>
      </c>
      <c r="E113" s="665">
        <v>5</v>
      </c>
      <c r="F113" s="665">
        <v>0</v>
      </c>
      <c r="G113" s="665">
        <v>0</v>
      </c>
      <c r="H113" s="665">
        <v>5</v>
      </c>
    </row>
    <row r="114" spans="1:8" ht="15" customHeight="1">
      <c r="A114" s="742"/>
      <c r="B114" s="732" t="s">
        <v>503</v>
      </c>
      <c r="C114" s="665">
        <v>0</v>
      </c>
      <c r="D114" s="665">
        <v>0</v>
      </c>
      <c r="E114" s="665">
        <v>3</v>
      </c>
      <c r="F114" s="665">
        <v>0</v>
      </c>
      <c r="G114" s="665">
        <v>1</v>
      </c>
      <c r="H114" s="665">
        <v>18</v>
      </c>
    </row>
    <row r="115" spans="1:8" ht="15" customHeight="1">
      <c r="A115" s="740"/>
      <c r="B115" s="743" t="s">
        <v>504</v>
      </c>
      <c r="C115" s="663">
        <v>0</v>
      </c>
      <c r="D115" s="663">
        <v>1</v>
      </c>
      <c r="E115" s="663">
        <v>8</v>
      </c>
      <c r="F115" s="663">
        <v>0</v>
      </c>
      <c r="G115" s="663">
        <v>0</v>
      </c>
      <c r="H115" s="663">
        <v>22</v>
      </c>
    </row>
    <row r="116" spans="1:8" ht="15" customHeight="1">
      <c r="A116" s="740"/>
      <c r="B116" s="743" t="s">
        <v>505</v>
      </c>
      <c r="C116" s="665">
        <v>0</v>
      </c>
      <c r="D116" s="665">
        <v>0</v>
      </c>
      <c r="E116" s="665">
        <v>4</v>
      </c>
      <c r="F116" s="665">
        <v>0</v>
      </c>
      <c r="G116" s="665">
        <v>0</v>
      </c>
      <c r="H116" s="665">
        <v>16</v>
      </c>
    </row>
    <row r="117" spans="1:8" ht="15" customHeight="1">
      <c r="A117" s="742"/>
      <c r="B117" s="732" t="s">
        <v>88</v>
      </c>
      <c r="C117" s="665">
        <v>0</v>
      </c>
      <c r="D117" s="665">
        <v>0</v>
      </c>
      <c r="E117" s="665">
        <v>2</v>
      </c>
      <c r="F117" s="665">
        <v>1</v>
      </c>
      <c r="G117" s="665">
        <v>0</v>
      </c>
      <c r="H117" s="665">
        <v>0</v>
      </c>
    </row>
    <row r="118" spans="1:8" ht="15" customHeight="1">
      <c r="A118" s="742"/>
      <c r="B118" s="732" t="s">
        <v>766</v>
      </c>
      <c r="C118" s="665">
        <v>0</v>
      </c>
      <c r="D118" s="665">
        <v>0</v>
      </c>
      <c r="E118" s="665">
        <v>3</v>
      </c>
      <c r="F118" s="665">
        <v>0</v>
      </c>
      <c r="G118" s="665">
        <v>0</v>
      </c>
      <c r="H118" s="665">
        <v>2</v>
      </c>
    </row>
    <row r="119" spans="1:8" ht="15" customHeight="1">
      <c r="A119" s="742"/>
      <c r="B119" s="732" t="s">
        <v>86</v>
      </c>
      <c r="C119" s="665">
        <v>1</v>
      </c>
      <c r="D119" s="665">
        <v>0</v>
      </c>
      <c r="E119" s="665">
        <v>0</v>
      </c>
      <c r="F119" s="665">
        <v>0</v>
      </c>
      <c r="G119" s="665">
        <v>0</v>
      </c>
      <c r="H119" s="665">
        <v>0</v>
      </c>
    </row>
    <row r="120" spans="1:8" ht="15" customHeight="1">
      <c r="A120" s="742"/>
      <c r="B120" s="732" t="s">
        <v>761</v>
      </c>
      <c r="C120" s="665">
        <v>0</v>
      </c>
      <c r="D120" s="665">
        <v>0</v>
      </c>
      <c r="E120" s="665">
        <v>0</v>
      </c>
      <c r="F120" s="665">
        <v>0</v>
      </c>
      <c r="G120" s="665">
        <v>0</v>
      </c>
      <c r="H120" s="665">
        <v>0</v>
      </c>
    </row>
    <row r="121" spans="1:8" ht="15" customHeight="1">
      <c r="A121" s="747" t="s">
        <v>506</v>
      </c>
      <c r="B121" s="742"/>
      <c r="C121" s="49">
        <f t="shared" ref="C121:H121" si="9">SUM(C122:C133)</f>
        <v>8</v>
      </c>
      <c r="D121" s="49">
        <f t="shared" si="9"/>
        <v>3</v>
      </c>
      <c r="E121" s="49">
        <f t="shared" si="9"/>
        <v>60</v>
      </c>
      <c r="F121" s="49">
        <f t="shared" si="9"/>
        <v>10</v>
      </c>
      <c r="G121" s="49">
        <f t="shared" si="9"/>
        <v>2</v>
      </c>
      <c r="H121" s="49">
        <f t="shared" si="9"/>
        <v>124</v>
      </c>
    </row>
    <row r="122" spans="1:8" ht="15" customHeight="1">
      <c r="A122" s="742"/>
      <c r="B122" s="732" t="s">
        <v>763</v>
      </c>
      <c r="C122" s="665">
        <v>0</v>
      </c>
      <c r="D122" s="665">
        <v>0</v>
      </c>
      <c r="E122" s="665">
        <v>4</v>
      </c>
      <c r="F122" s="665">
        <v>0</v>
      </c>
      <c r="G122" s="665">
        <v>0</v>
      </c>
      <c r="H122" s="665">
        <v>0</v>
      </c>
    </row>
    <row r="123" spans="1:8" ht="15" customHeight="1">
      <c r="A123" s="742"/>
      <c r="B123" s="732" t="s">
        <v>769</v>
      </c>
      <c r="C123" s="665">
        <v>3</v>
      </c>
      <c r="D123" s="665">
        <v>3</v>
      </c>
      <c r="E123" s="665">
        <v>25</v>
      </c>
      <c r="F123" s="665">
        <v>3</v>
      </c>
      <c r="G123" s="665">
        <v>0</v>
      </c>
      <c r="H123" s="665">
        <v>0</v>
      </c>
    </row>
    <row r="124" spans="1:8" ht="15" customHeight="1">
      <c r="A124" s="742"/>
      <c r="B124" s="732" t="s">
        <v>508</v>
      </c>
      <c r="C124" s="665">
        <v>0</v>
      </c>
      <c r="D124" s="665">
        <v>0</v>
      </c>
      <c r="E124" s="665">
        <v>4</v>
      </c>
      <c r="F124" s="665">
        <v>0</v>
      </c>
      <c r="G124" s="665">
        <v>1</v>
      </c>
      <c r="H124" s="665">
        <v>30</v>
      </c>
    </row>
    <row r="125" spans="1:8" ht="15" customHeight="1">
      <c r="A125" s="742"/>
      <c r="B125" s="732" t="s">
        <v>509</v>
      </c>
      <c r="C125" s="665">
        <v>3</v>
      </c>
      <c r="D125" s="665">
        <v>0</v>
      </c>
      <c r="E125" s="665">
        <v>6</v>
      </c>
      <c r="F125" s="665">
        <v>0</v>
      </c>
      <c r="G125" s="665">
        <v>0</v>
      </c>
      <c r="H125" s="665">
        <v>20</v>
      </c>
    </row>
    <row r="126" spans="1:8" ht="15" customHeight="1">
      <c r="A126" s="742"/>
      <c r="B126" s="732" t="s">
        <v>510</v>
      </c>
      <c r="C126" s="665">
        <v>0</v>
      </c>
      <c r="D126" s="665">
        <v>0</v>
      </c>
      <c r="E126" s="665">
        <v>2</v>
      </c>
      <c r="F126" s="665">
        <v>0</v>
      </c>
      <c r="G126" s="665">
        <v>1</v>
      </c>
      <c r="H126" s="665">
        <v>10</v>
      </c>
    </row>
    <row r="127" spans="1:8" ht="15" customHeight="1">
      <c r="A127" s="742"/>
      <c r="B127" s="732" t="s">
        <v>511</v>
      </c>
      <c r="C127" s="663">
        <v>0</v>
      </c>
      <c r="D127" s="663">
        <v>0</v>
      </c>
      <c r="E127" s="663">
        <v>4</v>
      </c>
      <c r="F127" s="663">
        <v>4</v>
      </c>
      <c r="G127" s="663">
        <v>0</v>
      </c>
      <c r="H127" s="663">
        <v>14</v>
      </c>
    </row>
    <row r="128" spans="1:8" ht="15" customHeight="1">
      <c r="A128" s="742"/>
      <c r="B128" s="732" t="s">
        <v>512</v>
      </c>
      <c r="C128" s="665">
        <v>0</v>
      </c>
      <c r="D128" s="665">
        <v>0</v>
      </c>
      <c r="E128" s="665">
        <v>3</v>
      </c>
      <c r="F128" s="665">
        <v>0</v>
      </c>
      <c r="G128" s="665">
        <v>0</v>
      </c>
      <c r="H128" s="665">
        <v>13</v>
      </c>
    </row>
    <row r="129" spans="1:8" ht="15" customHeight="1">
      <c r="A129" s="742"/>
      <c r="B129" s="732" t="s">
        <v>513</v>
      </c>
      <c r="C129" s="665">
        <v>0</v>
      </c>
      <c r="D129" s="665">
        <v>0</v>
      </c>
      <c r="E129" s="665">
        <v>7</v>
      </c>
      <c r="F129" s="665">
        <v>0</v>
      </c>
      <c r="G129" s="665">
        <v>0</v>
      </c>
      <c r="H129" s="665">
        <v>20</v>
      </c>
    </row>
    <row r="130" spans="1:8" ht="15" customHeight="1">
      <c r="A130" s="742"/>
      <c r="B130" s="732" t="s">
        <v>514</v>
      </c>
      <c r="C130" s="665">
        <v>0</v>
      </c>
      <c r="D130" s="665">
        <v>0</v>
      </c>
      <c r="E130" s="665">
        <v>3</v>
      </c>
      <c r="F130" s="665">
        <v>0</v>
      </c>
      <c r="G130" s="665">
        <v>0</v>
      </c>
      <c r="H130" s="665">
        <v>15</v>
      </c>
    </row>
    <row r="131" spans="1:8" ht="15" customHeight="1">
      <c r="A131" s="742"/>
      <c r="B131" s="732" t="s">
        <v>770</v>
      </c>
      <c r="C131" s="665">
        <v>0</v>
      </c>
      <c r="D131" s="665">
        <v>0</v>
      </c>
      <c r="E131" s="665">
        <v>2</v>
      </c>
      <c r="F131" s="665">
        <v>1</v>
      </c>
      <c r="G131" s="665">
        <v>0</v>
      </c>
      <c r="H131" s="665">
        <v>1</v>
      </c>
    </row>
    <row r="132" spans="1:8" ht="15" customHeight="1">
      <c r="A132" s="740"/>
      <c r="B132" s="743" t="s">
        <v>86</v>
      </c>
      <c r="C132" s="665">
        <v>2</v>
      </c>
      <c r="D132" s="665">
        <v>0</v>
      </c>
      <c r="E132" s="665">
        <v>0</v>
      </c>
      <c r="F132" s="665">
        <v>0</v>
      </c>
      <c r="G132" s="665">
        <v>0</v>
      </c>
      <c r="H132" s="665">
        <v>0</v>
      </c>
    </row>
    <row r="133" spans="1:8" ht="15" customHeight="1">
      <c r="A133" s="742"/>
      <c r="B133" s="732" t="s">
        <v>761</v>
      </c>
      <c r="C133" s="663">
        <v>0</v>
      </c>
      <c r="D133" s="663">
        <v>0</v>
      </c>
      <c r="E133" s="663">
        <v>0</v>
      </c>
      <c r="F133" s="663">
        <v>2</v>
      </c>
      <c r="G133" s="663">
        <v>0</v>
      </c>
      <c r="H133" s="663">
        <v>1</v>
      </c>
    </row>
    <row r="134" spans="1:8" ht="15" customHeight="1">
      <c r="A134" s="742" t="s">
        <v>515</v>
      </c>
      <c r="B134" s="742"/>
      <c r="C134" s="25">
        <f t="shared" ref="C134:H134" si="10">SUM(C135:C142)</f>
        <v>3</v>
      </c>
      <c r="D134" s="25">
        <f t="shared" si="10"/>
        <v>1</v>
      </c>
      <c r="E134" s="25">
        <f t="shared" si="10"/>
        <v>60</v>
      </c>
      <c r="F134" s="25">
        <f t="shared" si="10"/>
        <v>1</v>
      </c>
      <c r="G134" s="25">
        <f t="shared" si="10"/>
        <v>2</v>
      </c>
      <c r="H134" s="25">
        <f t="shared" si="10"/>
        <v>136</v>
      </c>
    </row>
    <row r="135" spans="1:8" ht="15" customHeight="1">
      <c r="A135" s="742"/>
      <c r="B135" s="732" t="s">
        <v>763</v>
      </c>
      <c r="C135" s="665">
        <v>3</v>
      </c>
      <c r="D135" s="665">
        <v>1</v>
      </c>
      <c r="E135" s="665">
        <v>0</v>
      </c>
      <c r="F135" s="665">
        <v>0</v>
      </c>
      <c r="G135" s="665">
        <v>1</v>
      </c>
      <c r="H135" s="665">
        <v>0</v>
      </c>
    </row>
    <row r="136" spans="1:8" ht="15" customHeight="1">
      <c r="A136" s="742"/>
      <c r="B136" s="732" t="s">
        <v>516</v>
      </c>
      <c r="C136" s="665">
        <v>0</v>
      </c>
      <c r="D136" s="665">
        <v>0</v>
      </c>
      <c r="E136" s="665">
        <v>29</v>
      </c>
      <c r="F136" s="665">
        <v>1</v>
      </c>
      <c r="G136" s="665">
        <v>1</v>
      </c>
      <c r="H136" s="665"/>
    </row>
    <row r="137" spans="1:8" ht="15" customHeight="1">
      <c r="A137" s="742"/>
      <c r="B137" s="732" t="s">
        <v>517</v>
      </c>
      <c r="C137" s="665">
        <v>0</v>
      </c>
      <c r="D137" s="665">
        <v>0</v>
      </c>
      <c r="E137" s="665">
        <v>5</v>
      </c>
      <c r="F137" s="665">
        <v>0</v>
      </c>
      <c r="G137" s="665">
        <v>0</v>
      </c>
      <c r="H137" s="665">
        <v>27</v>
      </c>
    </row>
    <row r="138" spans="1:8" ht="15" customHeight="1">
      <c r="A138" s="742"/>
      <c r="B138" s="732" t="s">
        <v>518</v>
      </c>
      <c r="C138" s="665">
        <v>0</v>
      </c>
      <c r="D138" s="665">
        <v>0</v>
      </c>
      <c r="E138" s="665">
        <v>9</v>
      </c>
      <c r="F138" s="665">
        <v>0</v>
      </c>
      <c r="G138" s="665">
        <v>0</v>
      </c>
      <c r="H138" s="665">
        <v>42</v>
      </c>
    </row>
    <row r="139" spans="1:8" ht="15" customHeight="1">
      <c r="A139" s="742"/>
      <c r="B139" s="732" t="s">
        <v>519</v>
      </c>
      <c r="C139" s="663">
        <v>0</v>
      </c>
      <c r="D139" s="663">
        <v>0</v>
      </c>
      <c r="E139" s="663">
        <v>12</v>
      </c>
      <c r="F139" s="663">
        <v>0</v>
      </c>
      <c r="G139" s="663">
        <v>0</v>
      </c>
      <c r="H139" s="663">
        <v>45</v>
      </c>
    </row>
    <row r="140" spans="1:8" ht="15" customHeight="1">
      <c r="A140" s="742"/>
      <c r="B140" s="732" t="s">
        <v>520</v>
      </c>
      <c r="C140" s="665">
        <v>0</v>
      </c>
      <c r="D140" s="665">
        <v>0</v>
      </c>
      <c r="E140" s="665">
        <v>5</v>
      </c>
      <c r="F140" s="665">
        <v>0</v>
      </c>
      <c r="G140" s="665">
        <v>0</v>
      </c>
      <c r="H140" s="665">
        <v>22</v>
      </c>
    </row>
    <row r="141" spans="1:8" ht="15" customHeight="1">
      <c r="A141" s="742"/>
      <c r="B141" s="732" t="s">
        <v>86</v>
      </c>
      <c r="C141" s="665">
        <v>0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</row>
    <row r="142" spans="1:8" ht="15" customHeight="1">
      <c r="A142" s="742"/>
      <c r="B142" s="732" t="s">
        <v>761</v>
      </c>
      <c r="C142" s="665">
        <v>0</v>
      </c>
      <c r="D142" s="665">
        <v>0</v>
      </c>
      <c r="E142" s="665">
        <v>0</v>
      </c>
      <c r="F142" s="665">
        <v>0</v>
      </c>
      <c r="G142" s="665">
        <v>0</v>
      </c>
      <c r="H142" s="665">
        <v>0</v>
      </c>
    </row>
    <row r="143" spans="1:8" ht="15" customHeight="1">
      <c r="A143" s="742" t="s">
        <v>521</v>
      </c>
      <c r="B143" s="742"/>
      <c r="C143" s="25">
        <f t="shared" ref="C143:H143" si="11">SUM(C144:C150)</f>
        <v>5</v>
      </c>
      <c r="D143" s="25">
        <f t="shared" si="11"/>
        <v>3</v>
      </c>
      <c r="E143" s="25">
        <f t="shared" si="11"/>
        <v>54</v>
      </c>
      <c r="F143" s="25">
        <f t="shared" si="11"/>
        <v>1</v>
      </c>
      <c r="G143" s="25">
        <f t="shared" si="11"/>
        <v>2</v>
      </c>
      <c r="H143" s="25">
        <f t="shared" si="11"/>
        <v>124</v>
      </c>
    </row>
    <row r="144" spans="1:8" ht="15" customHeight="1">
      <c r="A144" s="740"/>
      <c r="B144" s="743" t="s">
        <v>763</v>
      </c>
      <c r="C144" s="665">
        <v>2</v>
      </c>
      <c r="D144" s="665">
        <v>0</v>
      </c>
      <c r="E144" s="665">
        <v>0</v>
      </c>
      <c r="F144" s="665">
        <v>0</v>
      </c>
      <c r="G144" s="665">
        <v>0</v>
      </c>
      <c r="H144" s="665">
        <v>0</v>
      </c>
    </row>
    <row r="145" spans="1:8" ht="15" customHeight="1">
      <c r="A145" s="742"/>
      <c r="B145" s="732" t="s">
        <v>776</v>
      </c>
      <c r="C145" s="663">
        <v>1</v>
      </c>
      <c r="D145" s="663">
        <v>1</v>
      </c>
      <c r="E145" s="663">
        <v>23</v>
      </c>
      <c r="F145" s="663">
        <v>1</v>
      </c>
      <c r="G145" s="663">
        <v>1</v>
      </c>
      <c r="H145" s="663">
        <v>0</v>
      </c>
    </row>
    <row r="146" spans="1:8" ht="15" customHeight="1">
      <c r="A146" s="742"/>
      <c r="B146" s="732" t="s">
        <v>523</v>
      </c>
      <c r="C146" s="665">
        <v>0</v>
      </c>
      <c r="D146" s="665">
        <v>0</v>
      </c>
      <c r="E146" s="665">
        <v>7</v>
      </c>
      <c r="F146" s="665">
        <v>0</v>
      </c>
      <c r="G146" s="665">
        <v>1</v>
      </c>
      <c r="H146" s="665">
        <v>25</v>
      </c>
    </row>
    <row r="147" spans="1:8" ht="15" customHeight="1">
      <c r="A147" s="742"/>
      <c r="B147" s="732" t="s">
        <v>777</v>
      </c>
      <c r="C147" s="665">
        <v>1</v>
      </c>
      <c r="D147" s="665">
        <v>1</v>
      </c>
      <c r="E147" s="665">
        <v>12</v>
      </c>
      <c r="F147" s="665">
        <v>0</v>
      </c>
      <c r="G147" s="665">
        <v>0</v>
      </c>
      <c r="H147" s="665">
        <v>42</v>
      </c>
    </row>
    <row r="148" spans="1:8" ht="15" customHeight="1">
      <c r="A148" s="742"/>
      <c r="B148" s="732" t="s">
        <v>525</v>
      </c>
      <c r="C148" s="665">
        <v>0</v>
      </c>
      <c r="D148" s="665">
        <v>1</v>
      </c>
      <c r="E148" s="665">
        <v>12</v>
      </c>
      <c r="F148" s="665">
        <v>0</v>
      </c>
      <c r="G148" s="665">
        <v>0</v>
      </c>
      <c r="H148" s="665">
        <v>57</v>
      </c>
    </row>
    <row r="149" spans="1:8" ht="15" customHeight="1">
      <c r="A149" s="742"/>
      <c r="B149" s="732" t="s">
        <v>86</v>
      </c>
      <c r="C149" s="665">
        <v>1</v>
      </c>
      <c r="D149" s="665">
        <v>0</v>
      </c>
      <c r="E149" s="665">
        <v>0</v>
      </c>
      <c r="F149" s="665">
        <v>0</v>
      </c>
      <c r="G149" s="665">
        <v>0</v>
      </c>
      <c r="H149" s="665">
        <v>0</v>
      </c>
    </row>
    <row r="150" spans="1:8" ht="15" customHeight="1">
      <c r="A150" s="742"/>
      <c r="B150" s="732" t="s">
        <v>761</v>
      </c>
      <c r="C150" s="665">
        <v>0</v>
      </c>
      <c r="D150" s="665">
        <v>0</v>
      </c>
      <c r="E150" s="665">
        <v>0</v>
      </c>
      <c r="F150" s="665">
        <v>0</v>
      </c>
      <c r="G150" s="665">
        <v>0</v>
      </c>
      <c r="H150" s="665">
        <v>0</v>
      </c>
    </row>
    <row r="151" spans="1:8" ht="15" customHeight="1">
      <c r="A151" s="742" t="s">
        <v>526</v>
      </c>
      <c r="B151" s="742"/>
      <c r="C151" s="49">
        <f t="shared" ref="C151:H151" si="12">SUM(C152:C154)</f>
        <v>0</v>
      </c>
      <c r="D151" s="49">
        <f t="shared" si="12"/>
        <v>0</v>
      </c>
      <c r="E151" s="49">
        <f t="shared" si="12"/>
        <v>12</v>
      </c>
      <c r="F151" s="49">
        <f t="shared" si="12"/>
        <v>0</v>
      </c>
      <c r="G151" s="49">
        <f t="shared" si="12"/>
        <v>1</v>
      </c>
      <c r="H151" s="49">
        <f t="shared" si="12"/>
        <v>59</v>
      </c>
    </row>
    <row r="152" spans="1:8" ht="15" customHeight="1">
      <c r="A152" s="740"/>
      <c r="B152" s="743" t="s">
        <v>527</v>
      </c>
      <c r="C152" s="665">
        <v>0</v>
      </c>
      <c r="D152" s="665">
        <v>0</v>
      </c>
      <c r="E152" s="665">
        <v>6</v>
      </c>
      <c r="F152" s="665">
        <v>0</v>
      </c>
      <c r="G152" s="665">
        <v>1</v>
      </c>
      <c r="H152" s="665">
        <v>33</v>
      </c>
    </row>
    <row r="153" spans="1:8" ht="15" customHeight="1">
      <c r="A153" s="742"/>
      <c r="B153" s="732" t="s">
        <v>528</v>
      </c>
      <c r="C153" s="665">
        <v>0</v>
      </c>
      <c r="D153" s="665">
        <v>0</v>
      </c>
      <c r="E153" s="665">
        <v>3</v>
      </c>
      <c r="F153" s="665">
        <v>0</v>
      </c>
      <c r="G153" s="665">
        <v>0</v>
      </c>
      <c r="H153" s="665">
        <v>9</v>
      </c>
    </row>
    <row r="154" spans="1:8" ht="15" customHeight="1">
      <c r="A154" s="742"/>
      <c r="B154" s="732" t="s">
        <v>529</v>
      </c>
      <c r="C154" s="665">
        <v>0</v>
      </c>
      <c r="D154" s="665">
        <v>0</v>
      </c>
      <c r="E154" s="665">
        <v>3</v>
      </c>
      <c r="F154" s="665">
        <v>0</v>
      </c>
      <c r="G154" s="665">
        <v>0</v>
      </c>
      <c r="H154" s="665">
        <v>17</v>
      </c>
    </row>
    <row r="155" spans="1:8" ht="15" customHeight="1">
      <c r="A155" s="742" t="s">
        <v>530</v>
      </c>
      <c r="B155" s="742"/>
      <c r="C155" s="25">
        <f t="shared" ref="C155:H155" si="13">C156</f>
        <v>0</v>
      </c>
      <c r="D155" s="25">
        <f t="shared" si="13"/>
        <v>0</v>
      </c>
      <c r="E155" s="25">
        <f t="shared" si="13"/>
        <v>5</v>
      </c>
      <c r="F155" s="25">
        <f t="shared" si="13"/>
        <v>0</v>
      </c>
      <c r="G155" s="25">
        <f t="shared" si="13"/>
        <v>0</v>
      </c>
      <c r="H155" s="25">
        <f t="shared" si="13"/>
        <v>35</v>
      </c>
    </row>
    <row r="156" spans="1:8" ht="15" customHeight="1">
      <c r="A156" s="742"/>
      <c r="B156" s="732" t="s">
        <v>531</v>
      </c>
      <c r="C156" s="665">
        <v>0</v>
      </c>
      <c r="D156" s="665">
        <v>0</v>
      </c>
      <c r="E156" s="665">
        <v>5</v>
      </c>
      <c r="F156" s="665">
        <v>0</v>
      </c>
      <c r="G156" s="665">
        <v>0</v>
      </c>
      <c r="H156" s="665">
        <v>35</v>
      </c>
    </row>
    <row r="157" spans="1:8" ht="15" customHeight="1">
      <c r="A157" s="742" t="s">
        <v>532</v>
      </c>
      <c r="B157" s="742"/>
      <c r="C157" s="49">
        <f t="shared" ref="C157:H157" si="14">SUM(C158:C160)</f>
        <v>0</v>
      </c>
      <c r="D157" s="49">
        <f t="shared" si="14"/>
        <v>0</v>
      </c>
      <c r="E157" s="49">
        <f t="shared" si="14"/>
        <v>15</v>
      </c>
      <c r="F157" s="49">
        <f t="shared" si="14"/>
        <v>0</v>
      </c>
      <c r="G157" s="49">
        <f t="shared" si="14"/>
        <v>1</v>
      </c>
      <c r="H157" s="49">
        <f t="shared" si="14"/>
        <v>62</v>
      </c>
    </row>
    <row r="158" spans="1:8" ht="15" customHeight="1">
      <c r="A158" s="742"/>
      <c r="B158" s="732" t="s">
        <v>533</v>
      </c>
      <c r="C158" s="665">
        <v>0</v>
      </c>
      <c r="D158" s="665">
        <v>0</v>
      </c>
      <c r="E158" s="665">
        <v>5</v>
      </c>
      <c r="F158" s="665">
        <v>0</v>
      </c>
      <c r="G158" s="665">
        <v>1</v>
      </c>
      <c r="H158" s="665">
        <v>18</v>
      </c>
    </row>
    <row r="159" spans="1:8" ht="15" customHeight="1">
      <c r="A159" s="742"/>
      <c r="B159" s="732" t="s">
        <v>534</v>
      </c>
      <c r="C159" s="665">
        <v>0</v>
      </c>
      <c r="D159" s="665">
        <v>0</v>
      </c>
      <c r="E159" s="665">
        <v>6</v>
      </c>
      <c r="F159" s="665">
        <v>0</v>
      </c>
      <c r="G159" s="665">
        <v>0</v>
      </c>
      <c r="H159" s="665">
        <v>27</v>
      </c>
    </row>
    <row r="160" spans="1:8" ht="15" customHeight="1">
      <c r="A160" s="742"/>
      <c r="B160" s="732" t="s">
        <v>535</v>
      </c>
      <c r="C160" s="665">
        <v>0</v>
      </c>
      <c r="D160" s="665">
        <v>0</v>
      </c>
      <c r="E160" s="665">
        <v>4</v>
      </c>
      <c r="F160" s="665">
        <v>0</v>
      </c>
      <c r="G160" s="665">
        <v>0</v>
      </c>
      <c r="H160" s="665">
        <v>17</v>
      </c>
    </row>
    <row r="161" spans="1:8" ht="15" customHeight="1">
      <c r="A161" s="742" t="s">
        <v>536</v>
      </c>
      <c r="B161" s="742"/>
      <c r="C161" s="25">
        <f t="shared" ref="C161:H161" si="15">SUM(C162:C168)</f>
        <v>5</v>
      </c>
      <c r="D161" s="25">
        <f t="shared" si="15"/>
        <v>1</v>
      </c>
      <c r="E161" s="25">
        <f t="shared" si="15"/>
        <v>39</v>
      </c>
      <c r="F161" s="25">
        <f t="shared" si="15"/>
        <v>6</v>
      </c>
      <c r="G161" s="25">
        <f t="shared" si="15"/>
        <v>2</v>
      </c>
      <c r="H161" s="25">
        <f t="shared" si="15"/>
        <v>113</v>
      </c>
    </row>
    <row r="162" spans="1:8" ht="15" customHeight="1">
      <c r="A162" s="740"/>
      <c r="B162" s="743" t="s">
        <v>763</v>
      </c>
      <c r="C162" s="665">
        <v>2</v>
      </c>
      <c r="D162" s="665">
        <v>0</v>
      </c>
      <c r="E162" s="665">
        <v>0</v>
      </c>
      <c r="F162" s="665">
        <v>0</v>
      </c>
      <c r="G162" s="665">
        <v>0</v>
      </c>
      <c r="H162" s="665">
        <v>0</v>
      </c>
    </row>
    <row r="163" spans="1:8" ht="15" customHeight="1">
      <c r="A163" s="742"/>
      <c r="B163" s="732" t="s">
        <v>630</v>
      </c>
      <c r="C163" s="663">
        <v>3</v>
      </c>
      <c r="D163" s="663">
        <v>1</v>
      </c>
      <c r="E163" s="663">
        <v>26</v>
      </c>
      <c r="F163" s="663">
        <v>2</v>
      </c>
      <c r="G163" s="663">
        <v>1</v>
      </c>
      <c r="H163" s="663">
        <v>0</v>
      </c>
    </row>
    <row r="164" spans="1:8" ht="15" customHeight="1">
      <c r="A164" s="742"/>
      <c r="B164" s="732" t="s">
        <v>538</v>
      </c>
      <c r="C164" s="665">
        <v>0</v>
      </c>
      <c r="D164" s="665">
        <v>0</v>
      </c>
      <c r="E164" s="665">
        <v>6</v>
      </c>
      <c r="F164" s="665">
        <v>0</v>
      </c>
      <c r="G164" s="665">
        <v>0</v>
      </c>
      <c r="H164" s="665">
        <v>37</v>
      </c>
    </row>
    <row r="165" spans="1:8" ht="15" customHeight="1">
      <c r="A165" s="742"/>
      <c r="B165" s="732" t="s">
        <v>539</v>
      </c>
      <c r="C165" s="665">
        <v>0</v>
      </c>
      <c r="D165" s="665">
        <v>0</v>
      </c>
      <c r="E165" s="665">
        <v>7</v>
      </c>
      <c r="F165" s="665">
        <v>4</v>
      </c>
      <c r="G165" s="665">
        <v>1</v>
      </c>
      <c r="H165" s="665">
        <v>35</v>
      </c>
    </row>
    <row r="166" spans="1:8" ht="15" customHeight="1">
      <c r="A166" s="742"/>
      <c r="B166" s="732" t="s">
        <v>540</v>
      </c>
      <c r="C166" s="665">
        <v>0</v>
      </c>
      <c r="D166" s="665">
        <v>0</v>
      </c>
      <c r="E166" s="665">
        <v>0</v>
      </c>
      <c r="F166" s="665">
        <v>0</v>
      </c>
      <c r="G166" s="665">
        <v>0</v>
      </c>
      <c r="H166" s="665">
        <v>40</v>
      </c>
    </row>
    <row r="167" spans="1:8" ht="15" customHeight="1">
      <c r="A167" s="742"/>
      <c r="B167" s="732" t="s">
        <v>86</v>
      </c>
      <c r="C167" s="665">
        <v>0</v>
      </c>
      <c r="D167" s="665">
        <v>0</v>
      </c>
      <c r="E167" s="665">
        <v>0</v>
      </c>
      <c r="F167" s="665">
        <v>0</v>
      </c>
      <c r="G167" s="665">
        <v>0</v>
      </c>
      <c r="H167" s="665">
        <v>0</v>
      </c>
    </row>
    <row r="168" spans="1:8" ht="15" customHeight="1">
      <c r="A168" s="742"/>
      <c r="B168" s="732" t="s">
        <v>761</v>
      </c>
      <c r="C168" s="665">
        <v>0</v>
      </c>
      <c r="D168" s="665">
        <v>0</v>
      </c>
      <c r="E168" s="665">
        <v>0</v>
      </c>
      <c r="F168" s="665">
        <v>0</v>
      </c>
      <c r="G168" s="665">
        <v>0</v>
      </c>
      <c r="H168" s="665">
        <v>1</v>
      </c>
    </row>
    <row r="169" spans="1:8" ht="15" customHeight="1">
      <c r="A169" s="742" t="s">
        <v>541</v>
      </c>
      <c r="B169" s="742"/>
      <c r="C169" s="49">
        <f t="shared" ref="C169:H169" si="16">C170</f>
        <v>0</v>
      </c>
      <c r="D169" s="49">
        <f t="shared" si="16"/>
        <v>0</v>
      </c>
      <c r="E169" s="49">
        <f t="shared" si="16"/>
        <v>6</v>
      </c>
      <c r="F169" s="49">
        <f t="shared" si="16"/>
        <v>0</v>
      </c>
      <c r="G169" s="49">
        <f t="shared" si="16"/>
        <v>0</v>
      </c>
      <c r="H169" s="49">
        <f t="shared" si="16"/>
        <v>8</v>
      </c>
    </row>
    <row r="170" spans="1:8" ht="15" customHeight="1">
      <c r="A170" s="742"/>
      <c r="B170" s="732" t="s">
        <v>542</v>
      </c>
      <c r="C170" s="665">
        <v>0</v>
      </c>
      <c r="D170" s="665">
        <v>0</v>
      </c>
      <c r="E170" s="665">
        <v>6</v>
      </c>
      <c r="F170" s="665">
        <v>0</v>
      </c>
      <c r="G170" s="665">
        <v>0</v>
      </c>
      <c r="H170" s="665">
        <v>8</v>
      </c>
    </row>
    <row r="171" spans="1:8" ht="15" customHeight="1">
      <c r="A171" s="742" t="s">
        <v>543</v>
      </c>
      <c r="B171" s="742"/>
      <c r="C171" s="25">
        <f t="shared" ref="C171:H171" si="17">SUM(C172:C182)</f>
        <v>6</v>
      </c>
      <c r="D171" s="25">
        <f t="shared" si="17"/>
        <v>3</v>
      </c>
      <c r="E171" s="25">
        <f t="shared" si="17"/>
        <v>81</v>
      </c>
      <c r="F171" s="25">
        <f t="shared" si="17"/>
        <v>2</v>
      </c>
      <c r="G171" s="25">
        <f t="shared" si="17"/>
        <v>1</v>
      </c>
      <c r="H171" s="25">
        <f t="shared" si="17"/>
        <v>110</v>
      </c>
    </row>
    <row r="172" spans="1:8" ht="15" customHeight="1">
      <c r="A172" s="742"/>
      <c r="B172" s="732" t="s">
        <v>763</v>
      </c>
      <c r="C172" s="665">
        <v>1</v>
      </c>
      <c r="D172" s="665">
        <v>1</v>
      </c>
      <c r="E172" s="665">
        <v>1</v>
      </c>
      <c r="F172" s="665">
        <v>0</v>
      </c>
      <c r="G172" s="665">
        <v>1</v>
      </c>
      <c r="H172" s="665">
        <v>0</v>
      </c>
    </row>
    <row r="173" spans="1:8" ht="15" customHeight="1">
      <c r="A173" s="740"/>
      <c r="B173" s="743" t="s">
        <v>774</v>
      </c>
      <c r="C173" s="665">
        <v>4</v>
      </c>
      <c r="D173" s="665">
        <v>1</v>
      </c>
      <c r="E173" s="665">
        <v>41</v>
      </c>
      <c r="F173" s="665">
        <v>2</v>
      </c>
      <c r="G173" s="665">
        <v>0</v>
      </c>
      <c r="H173" s="665">
        <v>0</v>
      </c>
    </row>
    <row r="174" spans="1:8" ht="15" customHeight="1">
      <c r="A174" s="740"/>
      <c r="B174" s="743" t="s">
        <v>545</v>
      </c>
      <c r="C174" s="665">
        <v>0</v>
      </c>
      <c r="D174" s="665">
        <v>0</v>
      </c>
      <c r="E174" s="665">
        <v>10</v>
      </c>
      <c r="F174" s="665">
        <v>0</v>
      </c>
      <c r="G174" s="665">
        <v>0</v>
      </c>
      <c r="H174" s="665">
        <v>26</v>
      </c>
    </row>
    <row r="175" spans="1:8" ht="15" customHeight="1">
      <c r="A175" s="740"/>
      <c r="B175" s="743" t="s">
        <v>546</v>
      </c>
      <c r="C175" s="663">
        <v>0</v>
      </c>
      <c r="D175" s="663">
        <v>1</v>
      </c>
      <c r="E175" s="663">
        <v>6</v>
      </c>
      <c r="F175" s="663">
        <v>0</v>
      </c>
      <c r="G175" s="663">
        <v>0</v>
      </c>
      <c r="H175" s="663">
        <v>5</v>
      </c>
    </row>
    <row r="176" spans="1:8" ht="15" customHeight="1">
      <c r="A176" s="740"/>
      <c r="B176" s="743" t="s">
        <v>547</v>
      </c>
      <c r="C176" s="665">
        <v>0</v>
      </c>
      <c r="D176" s="665">
        <v>0</v>
      </c>
      <c r="E176" s="665">
        <v>8</v>
      </c>
      <c r="F176" s="665">
        <v>0</v>
      </c>
      <c r="G176" s="665">
        <v>0</v>
      </c>
      <c r="H176" s="665">
        <v>27</v>
      </c>
    </row>
    <row r="177" spans="1:8" ht="15" customHeight="1">
      <c r="A177" s="740"/>
      <c r="B177" s="743" t="s">
        <v>548</v>
      </c>
      <c r="C177" s="665">
        <v>0</v>
      </c>
      <c r="D177" s="665">
        <v>0</v>
      </c>
      <c r="E177" s="665">
        <v>0</v>
      </c>
      <c r="F177" s="665">
        <v>0</v>
      </c>
      <c r="G177" s="665">
        <v>0</v>
      </c>
      <c r="H177" s="665">
        <v>1</v>
      </c>
    </row>
    <row r="178" spans="1:8" ht="15" customHeight="1">
      <c r="A178" s="742"/>
      <c r="B178" s="732" t="s">
        <v>549</v>
      </c>
      <c r="C178" s="665">
        <v>0</v>
      </c>
      <c r="D178" s="665">
        <v>0</v>
      </c>
      <c r="E178" s="665">
        <v>1</v>
      </c>
      <c r="F178" s="665">
        <v>0</v>
      </c>
      <c r="G178" s="665">
        <v>0</v>
      </c>
      <c r="H178" s="665">
        <v>11</v>
      </c>
    </row>
    <row r="179" spans="1:8" ht="15" customHeight="1">
      <c r="A179" s="742"/>
      <c r="B179" s="732" t="s">
        <v>550</v>
      </c>
      <c r="C179" s="665">
        <v>0</v>
      </c>
      <c r="D179" s="665">
        <v>0</v>
      </c>
      <c r="E179" s="665">
        <v>11</v>
      </c>
      <c r="F179" s="665">
        <v>0</v>
      </c>
      <c r="G179" s="665">
        <v>0</v>
      </c>
      <c r="H179" s="665">
        <v>38</v>
      </c>
    </row>
    <row r="180" spans="1:8" ht="15" customHeight="1">
      <c r="B180" s="732" t="s">
        <v>775</v>
      </c>
      <c r="C180" s="665">
        <v>0</v>
      </c>
      <c r="D180" s="665">
        <v>0</v>
      </c>
      <c r="E180" s="665">
        <v>3</v>
      </c>
      <c r="F180" s="665">
        <v>0</v>
      </c>
      <c r="G180" s="665">
        <v>0</v>
      </c>
      <c r="H180" s="665">
        <v>2</v>
      </c>
    </row>
    <row r="181" spans="1:8" ht="15" customHeight="1">
      <c r="B181" s="732" t="s">
        <v>86</v>
      </c>
      <c r="C181" s="663">
        <v>1</v>
      </c>
      <c r="D181" s="663">
        <v>0</v>
      </c>
      <c r="E181" s="663">
        <v>0</v>
      </c>
      <c r="F181" s="663">
        <v>0</v>
      </c>
      <c r="G181" s="663">
        <v>0</v>
      </c>
      <c r="H181" s="663">
        <v>0</v>
      </c>
    </row>
    <row r="182" spans="1:8" ht="15" customHeight="1">
      <c r="B182" s="732" t="s">
        <v>761</v>
      </c>
      <c r="C182" s="665">
        <v>0</v>
      </c>
      <c r="D182" s="665">
        <v>0</v>
      </c>
      <c r="E182" s="665">
        <v>0</v>
      </c>
      <c r="F182" s="665">
        <v>0</v>
      </c>
      <c r="G182" s="665">
        <v>0</v>
      </c>
      <c r="H182" s="665">
        <v>0</v>
      </c>
    </row>
    <row r="183" spans="1:8" ht="15" customHeight="1">
      <c r="A183" s="742" t="s">
        <v>754</v>
      </c>
      <c r="B183" s="742"/>
      <c r="C183" s="25">
        <f>SUM(C3)</f>
        <v>38</v>
      </c>
      <c r="D183" s="25">
        <f t="shared" ref="D183:H183" si="18">SUM(D3)</f>
        <v>19</v>
      </c>
      <c r="E183" s="25">
        <f t="shared" si="18"/>
        <v>19</v>
      </c>
      <c r="F183" s="25">
        <f t="shared" si="18"/>
        <v>38</v>
      </c>
      <c r="G183" s="25">
        <f t="shared" si="18"/>
        <v>17</v>
      </c>
      <c r="H183" s="25">
        <f t="shared" si="18"/>
        <v>0</v>
      </c>
    </row>
    <row r="184" spans="1:8" ht="15" customHeight="1">
      <c r="A184" s="742" t="s">
        <v>763</v>
      </c>
      <c r="B184" s="742"/>
      <c r="C184" s="25">
        <f>SUM(C172,C162,C144,C135,C122,C108,C99,C87,C71,C54,C46,C35,C25)</f>
        <v>24</v>
      </c>
      <c r="D184" s="25">
        <f t="shared" ref="D184:H184" si="19">SUM(D172,D162,D144,D135,D122,D108,D99,D87,D71,D54,D46,D35,D25)</f>
        <v>10</v>
      </c>
      <c r="E184" s="25">
        <f t="shared" si="19"/>
        <v>7</v>
      </c>
      <c r="F184" s="25">
        <f t="shared" si="19"/>
        <v>1</v>
      </c>
      <c r="G184" s="25">
        <f t="shared" si="19"/>
        <v>6</v>
      </c>
      <c r="H184" s="25">
        <f t="shared" si="19"/>
        <v>0</v>
      </c>
    </row>
    <row r="185" spans="1:8" ht="15" customHeight="1">
      <c r="A185" s="742" t="s">
        <v>551</v>
      </c>
      <c r="B185" s="742"/>
      <c r="C185" s="25">
        <f>SUM(C174:C179,C170,C164:C166,C158:C160,C156,C152:C154,C146:C148,C137:C140,C124:C130,C110:C116,C101:C103,C89:C94,C76:C80,C57:C64,C48:C49,C37:C41,C28:C30)</f>
        <v>9</v>
      </c>
      <c r="D185" s="25">
        <f t="shared" ref="D185:H185" si="20">SUM(D174:D179,D170,D164:D166,D158:D160,D156,D152:D154,D146:D148,D137:D140,D124:D130,D110:D116,D101:D103,D89:D94,D76:D80,D57:D64,D48:D49,D37:D41,D28:D30)</f>
        <v>5</v>
      </c>
      <c r="E185" s="25">
        <f t="shared" si="20"/>
        <v>318</v>
      </c>
      <c r="F185" s="25">
        <f t="shared" si="20"/>
        <v>21</v>
      </c>
      <c r="G185" s="25">
        <f t="shared" si="20"/>
        <v>11</v>
      </c>
      <c r="H185" s="25">
        <f t="shared" si="20"/>
        <v>1473</v>
      </c>
    </row>
    <row r="186" spans="1:8" ht="15" customHeight="1">
      <c r="A186" s="742" t="s">
        <v>552</v>
      </c>
      <c r="B186" s="742"/>
      <c r="C186" s="25">
        <f>SUM(C173,C163,C145,C136,C123,C109,C100,C88,C75,C74,C73,C72,C56,C55,C47,C36,C26)</f>
        <v>38</v>
      </c>
      <c r="D186" s="25">
        <f t="shared" ref="D186:H186" si="21">SUM(D173,D163,D145,D136,D123,D109,D100,D88,D75,D74,D73,D72,D56,D55,D47,D36,D26)</f>
        <v>21</v>
      </c>
      <c r="E186" s="25">
        <f t="shared" si="21"/>
        <v>529</v>
      </c>
      <c r="F186" s="25">
        <f t="shared" si="21"/>
        <v>37</v>
      </c>
      <c r="G186" s="25">
        <f t="shared" si="21"/>
        <v>9</v>
      </c>
      <c r="H186" s="25">
        <f t="shared" si="21"/>
        <v>0</v>
      </c>
    </row>
    <row r="187" spans="1:8" ht="15" customHeight="1">
      <c r="A187" s="742" t="s">
        <v>785</v>
      </c>
      <c r="B187" s="742"/>
      <c r="C187" s="49">
        <f>C188-C186-C185-C184-C183</f>
        <v>6</v>
      </c>
      <c r="D187" s="49">
        <f t="shared" ref="D187:H187" si="22">D188-D186-D185-D184-D183</f>
        <v>0</v>
      </c>
      <c r="E187" s="49">
        <f t="shared" si="22"/>
        <v>26</v>
      </c>
      <c r="F187" s="49">
        <f t="shared" si="22"/>
        <v>20</v>
      </c>
      <c r="G187" s="49">
        <f t="shared" si="22"/>
        <v>0</v>
      </c>
      <c r="H187" s="49">
        <f t="shared" si="22"/>
        <v>22</v>
      </c>
    </row>
    <row r="188" spans="1:8" ht="15" customHeight="1">
      <c r="A188" s="742" t="s">
        <v>553</v>
      </c>
      <c r="B188" s="742"/>
      <c r="C188" s="25">
        <f>SUM(C171,C169,C161,C157,C155,C151,C143,C134,C121,C107,C98,C86,C70,C53,C45,C34,C24,C3)</f>
        <v>115</v>
      </c>
      <c r="D188" s="25">
        <f t="shared" ref="D188:H188" si="23">SUM(D171,D169,D161,D157,D155,D151,D143,D134,D121,D107,D98,D86,D70,D53,D45,D34,D24,D3)</f>
        <v>55</v>
      </c>
      <c r="E188" s="25">
        <f t="shared" si="23"/>
        <v>899</v>
      </c>
      <c r="F188" s="25">
        <f t="shared" si="23"/>
        <v>117</v>
      </c>
      <c r="G188" s="25">
        <f t="shared" si="23"/>
        <v>43</v>
      </c>
      <c r="H188" s="25">
        <f t="shared" si="23"/>
        <v>1495</v>
      </c>
    </row>
  </sheetData>
  <conditionalFormatting sqref="C3:H188">
    <cfRule type="containsBlanks" dxfId="46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23" zoomScale="85" zoomScaleNormal="100" zoomScaleSheetLayoutView="85" workbookViewId="0">
      <selection activeCell="B38" sqref="B38"/>
    </sheetView>
  </sheetViews>
  <sheetFormatPr baseColWidth="10" defaultColWidth="14.3984375" defaultRowHeight="15" customHeight="1"/>
  <cols>
    <col min="1" max="1" width="13.796875" style="470" customWidth="1"/>
    <col min="2" max="2" width="20.06640625" style="470" customWidth="1"/>
    <col min="3" max="3" width="11.06640625" style="470" customWidth="1"/>
    <col min="4" max="4" width="10.796875" style="470" customWidth="1"/>
    <col min="5" max="5" width="13.3984375" style="470" customWidth="1"/>
    <col min="6" max="6" width="11" style="470" customWidth="1"/>
    <col min="7" max="7" width="11.59765625" style="470" customWidth="1"/>
    <col min="8" max="26" width="10.796875" style="470" customWidth="1"/>
    <col min="27" max="28" width="14.3984375" style="470" customWidth="1"/>
    <col min="29" max="16384" width="14.3984375" style="470"/>
  </cols>
  <sheetData>
    <row r="1" spans="1:8" s="479" customFormat="1" ht="21" customHeight="1">
      <c r="A1" s="931" t="s">
        <v>2869</v>
      </c>
      <c r="B1" s="932"/>
      <c r="C1" s="932"/>
      <c r="D1" s="932"/>
      <c r="E1" s="932"/>
      <c r="F1" s="932"/>
      <c r="G1" s="932"/>
    </row>
    <row r="2" spans="1:8" ht="40.5" customHeight="1">
      <c r="A2" s="482" t="s">
        <v>806</v>
      </c>
      <c r="B2" s="483"/>
      <c r="C2" s="484" t="s">
        <v>807</v>
      </c>
      <c r="D2" s="484" t="s">
        <v>808</v>
      </c>
      <c r="E2" s="484" t="s">
        <v>809</v>
      </c>
      <c r="F2" s="484" t="s">
        <v>754</v>
      </c>
      <c r="G2" s="484" t="s">
        <v>785</v>
      </c>
      <c r="H2" s="484" t="s">
        <v>434</v>
      </c>
    </row>
    <row r="3" spans="1:8" ht="13.5" customHeight="1">
      <c r="A3" s="150" t="s">
        <v>810</v>
      </c>
      <c r="C3" s="485">
        <f>'Personnel Région_1 DRH'!D185</f>
        <v>791</v>
      </c>
      <c r="D3" s="485">
        <f>'Personnel Région_1 DRH'!D186</f>
        <v>616</v>
      </c>
      <c r="E3" s="485">
        <f>'Personnel Région_1 DRH'!D184</f>
        <v>14</v>
      </c>
      <c r="F3" s="485">
        <f>'Personnel Région_1 DRH'!D183</f>
        <v>65</v>
      </c>
      <c r="G3" s="485">
        <f>'Personnel Région_1 DRH'!D187</f>
        <v>97</v>
      </c>
      <c r="H3" s="485">
        <f t="shared" ref="H3:H20" si="0">SUM(C3:G3)</f>
        <v>1583</v>
      </c>
    </row>
    <row r="4" spans="1:8" ht="13.5" customHeight="1">
      <c r="A4" s="150" t="s">
        <v>811</v>
      </c>
      <c r="C4" s="485">
        <f>'Personnel Région_1 DRH'!C185</f>
        <v>76</v>
      </c>
      <c r="D4" s="485">
        <f>'Personnel Région_1 DRH'!C186</f>
        <v>954</v>
      </c>
      <c r="E4" s="485">
        <f>'Personnel Région_1 DRH'!C184</f>
        <v>38</v>
      </c>
      <c r="F4" s="485">
        <f>'Personnel Région_1 DRH'!C183</f>
        <v>113</v>
      </c>
      <c r="G4" s="485">
        <f>'Personnel Région_1 DRH'!C187</f>
        <v>48</v>
      </c>
      <c r="H4" s="485">
        <f t="shared" si="0"/>
        <v>1229</v>
      </c>
    </row>
    <row r="5" spans="1:8" ht="13.5" customHeight="1">
      <c r="A5" s="150" t="s">
        <v>812</v>
      </c>
      <c r="C5" s="485">
        <f>'Personnel Région_1 DRH'!$F185</f>
        <v>8</v>
      </c>
      <c r="D5" s="485">
        <f>'Personnel Région_1 DRH'!$F186</f>
        <v>28</v>
      </c>
      <c r="E5" s="485">
        <f>'Personnel Région_1 DRH'!$F184</f>
        <v>0</v>
      </c>
      <c r="F5" s="485">
        <f>'Personnel Région_1 DRH'!$F183</f>
        <v>2</v>
      </c>
      <c r="G5" s="485">
        <f>'Personnel Région_1 DRH'!$F187</f>
        <v>2</v>
      </c>
      <c r="H5" s="485">
        <f t="shared" si="0"/>
        <v>40</v>
      </c>
    </row>
    <row r="6" spans="1:8" ht="13.5" customHeight="1">
      <c r="A6" s="150" t="s">
        <v>746</v>
      </c>
      <c r="C6" s="485">
        <f>'Personnel Région_1 DRH'!$E185</f>
        <v>108</v>
      </c>
      <c r="D6" s="485">
        <f>'Personnel Région_1 DRH'!$E186</f>
        <v>161</v>
      </c>
      <c r="E6" s="485">
        <f>'Personnel Région_1 DRH'!$E184</f>
        <v>17</v>
      </c>
      <c r="F6" s="485">
        <f>'Personnel Région_1 DRH'!$E183</f>
        <v>87</v>
      </c>
      <c r="G6" s="485">
        <f>'Personnel Région_1 DRH'!$E187</f>
        <v>6</v>
      </c>
      <c r="H6" s="485">
        <f t="shared" si="0"/>
        <v>379</v>
      </c>
    </row>
    <row r="7" spans="1:8" ht="13.5" customHeight="1">
      <c r="A7" s="150" t="s">
        <v>813</v>
      </c>
      <c r="C7" s="485">
        <f>'Personnel Région_1 DRH'!$G185</f>
        <v>1156</v>
      </c>
      <c r="D7" s="485">
        <f>'Personnel Région_1 DRH'!$G186</f>
        <v>1432</v>
      </c>
      <c r="E7" s="485">
        <f>'Personnel Région_1 DRH'!$G184</f>
        <v>69</v>
      </c>
      <c r="F7" s="485">
        <f>'Personnel Région_1 DRH'!$G183</f>
        <v>190</v>
      </c>
      <c r="G7" s="485">
        <f>'Personnel Région_1 DRH'!$G187</f>
        <v>233</v>
      </c>
      <c r="H7" s="485">
        <f t="shared" si="0"/>
        <v>3080</v>
      </c>
    </row>
    <row r="8" spans="1:8" ht="13.5" customHeight="1">
      <c r="A8" s="150" t="s">
        <v>752</v>
      </c>
      <c r="C8" s="485">
        <f>'Personnel Région_1 DRH'!$K185</f>
        <v>2910</v>
      </c>
      <c r="D8" s="485">
        <f>'Personnel Région_1 DRH'!$K186</f>
        <v>1617</v>
      </c>
      <c r="E8" s="485">
        <f>'Personnel Région_1 DRH'!$K184</f>
        <v>14</v>
      </c>
      <c r="F8" s="485">
        <f>'Personnel Région_1 DRH'!$K183</f>
        <v>15</v>
      </c>
      <c r="G8" s="485">
        <f>'Personnel Région_1 DRH'!$K187</f>
        <v>88</v>
      </c>
      <c r="H8" s="485">
        <f t="shared" si="0"/>
        <v>4644</v>
      </c>
    </row>
    <row r="9" spans="1:8" ht="13.5" customHeight="1">
      <c r="A9" s="150" t="s">
        <v>814</v>
      </c>
      <c r="C9" s="485">
        <f>'Personnel Région_1 DRH'!$L185</f>
        <v>2054</v>
      </c>
      <c r="D9" s="485">
        <f>'Personnel Région_1 DRH'!$L186</f>
        <v>923</v>
      </c>
      <c r="E9" s="485">
        <f>'Personnel Région_1 DRH'!$L184</f>
        <v>1</v>
      </c>
      <c r="F9" s="485">
        <f>'Personnel Région_1 DRH'!$L183</f>
        <v>21</v>
      </c>
      <c r="G9" s="485">
        <f>'Personnel Région_1 DRH'!$L187</f>
        <v>7</v>
      </c>
      <c r="H9" s="485">
        <f t="shared" si="0"/>
        <v>3006</v>
      </c>
    </row>
    <row r="10" spans="1:8" ht="13.5" customHeight="1">
      <c r="A10" s="150" t="s">
        <v>815</v>
      </c>
      <c r="C10" s="485">
        <f>'Personnel Région_1 DRH'!$H185</f>
        <v>2794</v>
      </c>
      <c r="D10" s="485">
        <f>'Personnel Région_1 DRH'!$H186</f>
        <v>1206</v>
      </c>
      <c r="E10" s="485">
        <f>'Personnel Région_1 DRH'!$H184</f>
        <v>9</v>
      </c>
      <c r="F10" s="485">
        <f>'Personnel Région_1 DRH'!$H183</f>
        <v>11</v>
      </c>
      <c r="G10" s="485">
        <f>'Personnel Région_1 DRH'!$H187</f>
        <v>17</v>
      </c>
      <c r="H10" s="485">
        <f t="shared" si="0"/>
        <v>4037</v>
      </c>
    </row>
    <row r="11" spans="1:8" ht="13.5" customHeight="1">
      <c r="A11" s="150" t="s">
        <v>816</v>
      </c>
      <c r="C11" s="485">
        <f>'Personnel Région_1 DRH'!$J185</f>
        <v>2525</v>
      </c>
      <c r="D11" s="485">
        <f>'Personnel Région_1 DRH'!$J186</f>
        <v>507</v>
      </c>
      <c r="E11" s="485">
        <f>'Personnel Région_1 DRH'!$J184</f>
        <v>1</v>
      </c>
      <c r="F11" s="485">
        <f>'Personnel Région_1 DRH'!$J183</f>
        <v>4</v>
      </c>
      <c r="G11" s="485">
        <f>'Personnel Région_1 DRH'!$J187</f>
        <v>4</v>
      </c>
      <c r="H11" s="485">
        <f t="shared" si="0"/>
        <v>3041</v>
      </c>
    </row>
    <row r="12" spans="1:8" ht="13.5" customHeight="1">
      <c r="A12" s="150" t="s">
        <v>817</v>
      </c>
      <c r="C12" s="485">
        <f>'Personnel Région_1 DRH'!$I185</f>
        <v>400</v>
      </c>
      <c r="D12" s="485">
        <f>'Personnel Région_1 DRH'!$I186</f>
        <v>257</v>
      </c>
      <c r="E12" s="485">
        <f>'Personnel Région_1 DRH'!$I184</f>
        <v>1</v>
      </c>
      <c r="F12" s="485">
        <f>'Personnel Région_1 DRH'!$I183</f>
        <v>3</v>
      </c>
      <c r="G12" s="485">
        <f>'Personnel Région_1 DRH'!$I187</f>
        <v>29</v>
      </c>
      <c r="H12" s="485">
        <f t="shared" si="0"/>
        <v>690</v>
      </c>
    </row>
    <row r="13" spans="1:8" ht="13.5" customHeight="1">
      <c r="A13" s="150" t="s">
        <v>818</v>
      </c>
      <c r="C13" s="485">
        <f>'Personnel Région_2 DRH'!G185</f>
        <v>1001</v>
      </c>
      <c r="D13" s="485">
        <f>'Personnel Région_2 DRH'!G186</f>
        <v>0</v>
      </c>
      <c r="E13" s="485">
        <f>'Personnel Région_2 DRH'!G184</f>
        <v>0</v>
      </c>
      <c r="F13" s="485">
        <f>'Personnel Région_2 DRH'!G183</f>
        <v>1</v>
      </c>
      <c r="G13" s="485">
        <f>'Personnel Région_2 DRH'!G187</f>
        <v>0</v>
      </c>
      <c r="H13" s="485">
        <f t="shared" si="0"/>
        <v>1002</v>
      </c>
    </row>
    <row r="14" spans="1:8" ht="13.5" customHeight="1">
      <c r="A14" s="150" t="s">
        <v>819</v>
      </c>
      <c r="C14" s="485">
        <f>'Personnel Région_2 DRH'!D185</f>
        <v>55</v>
      </c>
      <c r="D14" s="485">
        <f>'Personnel Région_2 DRH'!D186</f>
        <v>140</v>
      </c>
      <c r="E14" s="485">
        <f>'Personnel Région_2 DRH'!D184</f>
        <v>0</v>
      </c>
      <c r="F14" s="485">
        <f>'Personnel Région_2 DRH'!D183</f>
        <v>2</v>
      </c>
      <c r="G14" s="485">
        <f>'Personnel Région_2 DRH'!D187</f>
        <v>10</v>
      </c>
      <c r="H14" s="485">
        <f t="shared" si="0"/>
        <v>207</v>
      </c>
    </row>
    <row r="15" spans="1:8" ht="13.5" customHeight="1">
      <c r="A15" s="150" t="s">
        <v>787</v>
      </c>
      <c r="C15" s="485">
        <f>+'Personnel Région_2 DRH'!C185</f>
        <v>459</v>
      </c>
      <c r="D15" s="485">
        <f>+'Personnel Région_2 DRH'!C186</f>
        <v>382</v>
      </c>
      <c r="E15" s="485">
        <f>+'Personnel Région_2 DRH'!C184</f>
        <v>3</v>
      </c>
      <c r="F15" s="485">
        <f>+'Personnel Région_2 DRH'!C183</f>
        <v>69</v>
      </c>
      <c r="G15" s="485">
        <f>+'Personnel Région_2 DRH'!C187</f>
        <v>123</v>
      </c>
      <c r="H15" s="485">
        <f t="shared" si="0"/>
        <v>1036</v>
      </c>
    </row>
    <row r="16" spans="1:8" ht="13.5" customHeight="1">
      <c r="A16" s="150" t="s">
        <v>820</v>
      </c>
      <c r="C16" s="485">
        <f>'Personnel Région_2 DRH'!E185</f>
        <v>78</v>
      </c>
      <c r="D16" s="485">
        <f>'Personnel Région_2 DRH'!E186</f>
        <v>55</v>
      </c>
      <c r="E16" s="485">
        <f>'Personnel Région_2 DRH'!E184</f>
        <v>2</v>
      </c>
      <c r="F16" s="485">
        <f>'Personnel Région_2 DRH'!E183</f>
        <v>19</v>
      </c>
      <c r="G16" s="485">
        <f>'Personnel Région_2 DRH'!E187</f>
        <v>0</v>
      </c>
      <c r="H16" s="485">
        <f t="shared" si="0"/>
        <v>154</v>
      </c>
    </row>
    <row r="17" spans="1:8" ht="13.5" customHeight="1">
      <c r="A17" s="150" t="s">
        <v>821</v>
      </c>
      <c r="C17" s="485">
        <f>'Personnel Région_2 DRH'!F185</f>
        <v>125</v>
      </c>
      <c r="D17" s="485">
        <f>'Personnel Région_2 DRH'!F186</f>
        <v>41</v>
      </c>
      <c r="E17" s="485">
        <f>'Personnel Région_2 DRH'!F184</f>
        <v>22</v>
      </c>
      <c r="F17" s="485">
        <f>'Personnel Région_2 DRH'!F183</f>
        <v>15</v>
      </c>
      <c r="G17" s="485">
        <f>'Personnel Région_2 DRH'!F187</f>
        <v>2</v>
      </c>
      <c r="H17" s="485">
        <f t="shared" si="0"/>
        <v>205</v>
      </c>
    </row>
    <row r="18" spans="1:8" ht="13.5" customHeight="1">
      <c r="A18" s="150" t="s">
        <v>822</v>
      </c>
      <c r="C18" s="485">
        <f>'Personnel Région_2 DRH'!J185</f>
        <v>730</v>
      </c>
      <c r="D18" s="485">
        <f>'Personnel Région_2 DRH'!J186</f>
        <v>4</v>
      </c>
      <c r="E18" s="485">
        <f>'Personnel Région_2 DRH'!J184</f>
        <v>0</v>
      </c>
      <c r="F18" s="485">
        <f>'Personnel Région_2 DRH'!J183</f>
        <v>0</v>
      </c>
      <c r="G18" s="485">
        <f>'Personnel Région_2 DRH'!J187</f>
        <v>0</v>
      </c>
      <c r="H18" s="485">
        <f t="shared" si="0"/>
        <v>734</v>
      </c>
    </row>
    <row r="19" spans="1:8" ht="13.5" customHeight="1">
      <c r="A19" s="150" t="s">
        <v>823</v>
      </c>
      <c r="C19" s="485">
        <f>'Personnel Région_2 DRH'!H185</f>
        <v>1014</v>
      </c>
      <c r="D19" s="485">
        <f>'Personnel Région_2 DRH'!H186</f>
        <v>0</v>
      </c>
      <c r="E19" s="485">
        <f>'Personnel Région_2 DRH'!H184</f>
        <v>0</v>
      </c>
      <c r="F19" s="485">
        <f>'Personnel Région_2 DRH'!H183</f>
        <v>1</v>
      </c>
      <c r="G19" s="485">
        <f>'Personnel Région_2 DRH'!H187</f>
        <v>6</v>
      </c>
      <c r="H19" s="485">
        <f t="shared" si="0"/>
        <v>1021</v>
      </c>
    </row>
    <row r="20" spans="1:8" ht="13.5" customHeight="1">
      <c r="A20" s="248" t="s">
        <v>824</v>
      </c>
      <c r="B20" s="178"/>
      <c r="C20" s="486">
        <f>'Personnel Région_2 DRH'!I185</f>
        <v>150</v>
      </c>
      <c r="D20" s="486">
        <f>'Personnel Région_2 DRH'!I186</f>
        <v>557</v>
      </c>
      <c r="E20" s="486">
        <f>'Personnel Région_2 DRH'!I184</f>
        <v>11</v>
      </c>
      <c r="F20" s="486">
        <f>'Personnel Région_2 DRH'!I183</f>
        <v>24</v>
      </c>
      <c r="G20" s="486">
        <f>'Personnel Région_2 DRH'!I187</f>
        <v>13</v>
      </c>
      <c r="H20" s="486">
        <f t="shared" si="0"/>
        <v>755</v>
      </c>
    </row>
    <row r="21" spans="1:8" ht="15.75" customHeight="1">
      <c r="A21" s="6"/>
      <c r="B21" s="6"/>
      <c r="C21" s="218"/>
      <c r="D21" s="480"/>
      <c r="E21" s="480"/>
      <c r="F21" s="480"/>
      <c r="G21" s="218"/>
    </row>
    <row r="22" spans="1:8" ht="15.75" customHeight="1">
      <c r="A22" s="6" t="s">
        <v>825</v>
      </c>
      <c r="B22" s="6"/>
      <c r="C22" s="218"/>
      <c r="D22" s="480"/>
      <c r="E22" s="480"/>
      <c r="F22" s="480"/>
      <c r="G22" s="218"/>
    </row>
    <row r="23" spans="1:8" ht="15.75" customHeight="1" thickBot="1">
      <c r="A23" s="936" t="s">
        <v>826</v>
      </c>
      <c r="B23" s="882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935" t="s">
        <v>827</v>
      </c>
      <c r="B24" s="487" t="s">
        <v>828</v>
      </c>
      <c r="C24" s="488">
        <v>1606</v>
      </c>
      <c r="D24" s="488">
        <v>1916</v>
      </c>
      <c r="E24" s="488">
        <v>1983</v>
      </c>
      <c r="F24" s="488">
        <v>1966</v>
      </c>
      <c r="G24" s="748">
        <v>2162</v>
      </c>
      <c r="H24" s="488">
        <f>C3+D3+C4+D4</f>
        <v>2437</v>
      </c>
    </row>
    <row r="25" spans="1:8" ht="15.75" customHeight="1">
      <c r="A25" s="929"/>
      <c r="B25" s="479" t="s">
        <v>829</v>
      </c>
      <c r="C25" s="488">
        <v>304</v>
      </c>
      <c r="D25" s="488">
        <v>310</v>
      </c>
      <c r="E25" s="488">
        <v>336</v>
      </c>
      <c r="F25" s="488">
        <v>352</v>
      </c>
      <c r="G25" s="748">
        <v>356</v>
      </c>
      <c r="H25" s="488">
        <f>+E3+F3+E4+F4+G3+G4</f>
        <v>375</v>
      </c>
    </row>
    <row r="26" spans="1:8" ht="19.5" customHeight="1">
      <c r="A26" s="930"/>
      <c r="B26" s="249" t="s">
        <v>434</v>
      </c>
      <c r="C26" s="481">
        <f t="shared" ref="C26:E26" si="1">SUM(C24:C25)</f>
        <v>1910</v>
      </c>
      <c r="D26" s="481">
        <f t="shared" si="1"/>
        <v>2226</v>
      </c>
      <c r="E26" s="481">
        <f t="shared" si="1"/>
        <v>2319</v>
      </c>
      <c r="F26" s="481">
        <f>SUM(F24:F25)</f>
        <v>2318</v>
      </c>
      <c r="G26" s="481">
        <v>2518</v>
      </c>
      <c r="H26" s="481">
        <f t="shared" ref="H26" si="2">SUM(H24:H25)</f>
        <v>2812</v>
      </c>
    </row>
    <row r="27" spans="1:8" ht="15.75" customHeight="1">
      <c r="A27" s="928" t="s">
        <v>830</v>
      </c>
      <c r="B27" s="489" t="s">
        <v>828</v>
      </c>
      <c r="C27" s="490">
        <v>162</v>
      </c>
      <c r="D27" s="490">
        <v>180</v>
      </c>
      <c r="E27" s="490">
        <v>187</v>
      </c>
      <c r="F27" s="488">
        <v>178</v>
      </c>
      <c r="G27" s="749">
        <v>223</v>
      </c>
      <c r="H27" s="490">
        <f>+C6+D6</f>
        <v>269</v>
      </c>
    </row>
    <row r="28" spans="1:8" ht="15.75" customHeight="1">
      <c r="A28" s="929"/>
      <c r="B28" s="479" t="s">
        <v>829</v>
      </c>
      <c r="C28" s="488">
        <v>151</v>
      </c>
      <c r="D28" s="488">
        <v>149</v>
      </c>
      <c r="E28" s="488">
        <v>150</v>
      </c>
      <c r="F28" s="488">
        <v>139</v>
      </c>
      <c r="G28" s="748">
        <v>153</v>
      </c>
      <c r="H28" s="488">
        <f>E6+F6+G6</f>
        <v>110</v>
      </c>
    </row>
    <row r="29" spans="1:8" ht="15.75" customHeight="1">
      <c r="A29" s="930"/>
      <c r="B29" s="249" t="s">
        <v>434</v>
      </c>
      <c r="C29" s="481">
        <f>SUM(C27:C28)</f>
        <v>313</v>
      </c>
      <c r="D29" s="481">
        <f>SUM(D27:D28)</f>
        <v>329</v>
      </c>
      <c r="E29" s="481">
        <f>SUM(E27:E28)</f>
        <v>337</v>
      </c>
      <c r="F29" s="481">
        <f t="shared" ref="F29:H29" si="3">SUM(F27:F28)</f>
        <v>317</v>
      </c>
      <c r="G29" s="481">
        <v>376</v>
      </c>
      <c r="H29" s="481">
        <f t="shared" si="3"/>
        <v>379</v>
      </c>
    </row>
    <row r="30" spans="1:8" ht="15.75" customHeight="1">
      <c r="A30" s="928" t="s">
        <v>831</v>
      </c>
      <c r="B30" s="489" t="s">
        <v>828</v>
      </c>
      <c r="C30" s="490">
        <v>6657</v>
      </c>
      <c r="D30" s="490">
        <v>7527</v>
      </c>
      <c r="E30" s="490">
        <v>7681</v>
      </c>
      <c r="F30" s="488">
        <v>7461</v>
      </c>
      <c r="G30" s="749">
        <v>8186</v>
      </c>
      <c r="H30" s="490">
        <f>SUM(C10,D10,C8,D8)</f>
        <v>8527</v>
      </c>
    </row>
    <row r="31" spans="1:8" ht="13.5" customHeight="1">
      <c r="A31" s="929"/>
      <c r="B31" s="479" t="s">
        <v>829</v>
      </c>
      <c r="C31" s="488">
        <v>132</v>
      </c>
      <c r="D31" s="488">
        <v>134</v>
      </c>
      <c r="E31" s="488">
        <v>146</v>
      </c>
      <c r="F31" s="488">
        <v>131</v>
      </c>
      <c r="G31" s="748">
        <v>144</v>
      </c>
      <c r="H31" s="488">
        <f>SUM(E10,F10,G10,E8,F8,G8)</f>
        <v>154</v>
      </c>
    </row>
    <row r="32" spans="1:8" ht="15.75" customHeight="1">
      <c r="A32" s="930"/>
      <c r="B32" s="249" t="s">
        <v>434</v>
      </c>
      <c r="C32" s="481">
        <f t="shared" ref="C32:H32" si="4">SUM(C30:C31)</f>
        <v>6789</v>
      </c>
      <c r="D32" s="481">
        <f t="shared" si="4"/>
        <v>7661</v>
      </c>
      <c r="E32" s="481">
        <f t="shared" si="4"/>
        <v>7827</v>
      </c>
      <c r="F32" s="481">
        <f t="shared" si="4"/>
        <v>7592</v>
      </c>
      <c r="G32" s="481">
        <v>8330</v>
      </c>
      <c r="H32" s="481">
        <f t="shared" si="4"/>
        <v>8681</v>
      </c>
    </row>
    <row r="33" spans="1:8" ht="13.5" customHeight="1">
      <c r="A33" s="928" t="s">
        <v>832</v>
      </c>
      <c r="B33" s="489" t="s">
        <v>828</v>
      </c>
      <c r="C33" s="490">
        <v>1750</v>
      </c>
      <c r="D33" s="490">
        <v>1529</v>
      </c>
      <c r="E33" s="490">
        <v>1410</v>
      </c>
      <c r="F33" s="488">
        <v>1286</v>
      </c>
      <c r="G33" s="749">
        <v>690</v>
      </c>
      <c r="H33" s="490">
        <f>SUM(C12,D12)</f>
        <v>657</v>
      </c>
    </row>
    <row r="34" spans="1:8" ht="13.5" customHeight="1">
      <c r="A34" s="929"/>
      <c r="B34" s="479" t="s">
        <v>829</v>
      </c>
      <c r="C34" s="488">
        <v>74</v>
      </c>
      <c r="D34" s="488">
        <v>75</v>
      </c>
      <c r="E34" s="488">
        <v>73</v>
      </c>
      <c r="F34" s="488">
        <v>39</v>
      </c>
      <c r="G34" s="748">
        <v>26</v>
      </c>
      <c r="H34" s="488">
        <f>SUM(E12,F12,G12)</f>
        <v>33</v>
      </c>
    </row>
    <row r="35" spans="1:8" ht="15.75" customHeight="1">
      <c r="A35" s="930"/>
      <c r="B35" s="249" t="s">
        <v>434</v>
      </c>
      <c r="C35" s="481">
        <f t="shared" ref="C35:H35" si="5">SUM(C33:C34)</f>
        <v>1824</v>
      </c>
      <c r="D35" s="481">
        <f t="shared" si="5"/>
        <v>1604</v>
      </c>
      <c r="E35" s="481">
        <f t="shared" si="5"/>
        <v>1483</v>
      </c>
      <c r="F35" s="481">
        <f t="shared" si="5"/>
        <v>1325</v>
      </c>
      <c r="G35" s="481">
        <v>716</v>
      </c>
      <c r="H35" s="481">
        <f t="shared" si="5"/>
        <v>690</v>
      </c>
    </row>
    <row r="36" spans="1:8" ht="27.95" customHeight="1" thickBot="1">
      <c r="A36" s="933" t="s">
        <v>833</v>
      </c>
      <c r="B36" s="489" t="s">
        <v>828</v>
      </c>
      <c r="C36" s="490">
        <v>4293</v>
      </c>
      <c r="D36" s="490">
        <v>4823</v>
      </c>
      <c r="E36" s="490">
        <v>5061</v>
      </c>
      <c r="F36" s="490">
        <v>4942</v>
      </c>
      <c r="G36" s="749">
        <v>5535</v>
      </c>
      <c r="H36" s="490">
        <f>SUM(C11,D11,C9,D9)</f>
        <v>6009</v>
      </c>
    </row>
    <row r="37" spans="1:8" ht="27.95" customHeight="1">
      <c r="A37" s="929"/>
      <c r="B37" s="479" t="s">
        <v>829</v>
      </c>
      <c r="C37" s="488">
        <v>27</v>
      </c>
      <c r="D37" s="488">
        <v>24</v>
      </c>
      <c r="E37" s="488">
        <v>25</v>
      </c>
      <c r="F37" s="488">
        <v>28</v>
      </c>
      <c r="G37" s="748">
        <v>63</v>
      </c>
      <c r="H37" s="488">
        <f>SUM(E11,F11,G11,E9,F9,G9)</f>
        <v>38</v>
      </c>
    </row>
    <row r="38" spans="1:8" ht="27.95" customHeight="1" thickBot="1">
      <c r="A38" s="934"/>
      <c r="B38" s="492" t="s">
        <v>434</v>
      </c>
      <c r="C38" s="335">
        <f t="shared" ref="C38:H38" si="6">SUM(C36:C37)</f>
        <v>4320</v>
      </c>
      <c r="D38" s="335">
        <f t="shared" si="6"/>
        <v>4847</v>
      </c>
      <c r="E38" s="335">
        <f t="shared" si="6"/>
        <v>5086</v>
      </c>
      <c r="F38" s="335">
        <f t="shared" si="6"/>
        <v>4970</v>
      </c>
      <c r="G38" s="335">
        <v>5598</v>
      </c>
      <c r="H38" s="335">
        <f t="shared" si="6"/>
        <v>6047</v>
      </c>
    </row>
    <row r="39" spans="1:8" ht="15.75" customHeight="1">
      <c r="A39" s="250" t="s">
        <v>2868</v>
      </c>
      <c r="B39" s="251"/>
      <c r="C39" s="242"/>
      <c r="D39" s="242"/>
      <c r="E39" s="480"/>
      <c r="F39" s="480"/>
      <c r="G39" s="491"/>
    </row>
    <row r="40" spans="1:8" ht="15.75" customHeight="1">
      <c r="A40" s="252" t="s">
        <v>834</v>
      </c>
      <c r="B40" s="251"/>
      <c r="C40" s="242"/>
      <c r="D40" s="242"/>
      <c r="E40" s="480"/>
      <c r="F40" s="480"/>
      <c r="G40" s="491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461" priority="1">
      <formula>LEN(TRIM(E3))=0</formula>
    </cfRule>
  </conditionalFormatting>
  <conditionalFormatting sqref="E17:E18">
    <cfRule type="containsBlanks" dxfId="460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topLeftCell="A4" zoomScale="110" zoomScaleNormal="100" workbookViewId="0">
      <selection activeCell="A13" sqref="A13:E17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835</v>
      </c>
      <c r="B1" s="91"/>
      <c r="C1" s="91"/>
      <c r="D1" s="7"/>
      <c r="E1" s="7"/>
    </row>
    <row r="2" spans="1:6" ht="15" customHeight="1" thickBot="1">
      <c r="A2" s="237" t="s">
        <v>826</v>
      </c>
      <c r="B2" s="238">
        <v>2021</v>
      </c>
      <c r="C2" s="238">
        <v>2022</v>
      </c>
      <c r="D2" s="238">
        <v>2023</v>
      </c>
      <c r="E2" s="238">
        <v>2024</v>
      </c>
      <c r="F2" s="238">
        <v>2025</v>
      </c>
    </row>
    <row r="3" spans="1:6" ht="14.25" customHeight="1">
      <c r="A3" s="5" t="s">
        <v>827</v>
      </c>
      <c r="B3" s="239">
        <v>2226</v>
      </c>
      <c r="C3" s="239">
        <v>2319</v>
      </c>
      <c r="D3" s="239">
        <v>2318</v>
      </c>
      <c r="E3" s="239">
        <v>2518</v>
      </c>
      <c r="F3" s="239">
        <f>+'Effectif par niveau'!H26</f>
        <v>2812</v>
      </c>
    </row>
    <row r="4" spans="1:6" ht="15" customHeight="1">
      <c r="A4" s="5" t="s">
        <v>830</v>
      </c>
      <c r="B4" s="239">
        <v>329</v>
      </c>
      <c r="C4" s="239">
        <v>337</v>
      </c>
      <c r="D4" s="239">
        <v>317</v>
      </c>
      <c r="E4" s="239">
        <v>376</v>
      </c>
      <c r="F4" s="239">
        <f>+'Effectif par niveau'!H29</f>
        <v>379</v>
      </c>
    </row>
    <row r="5" spans="1:6" ht="15" customHeight="1">
      <c r="A5" s="857" t="s">
        <v>2958</v>
      </c>
      <c r="B5" s="239">
        <v>7661</v>
      </c>
      <c r="C5" s="239">
        <v>7827</v>
      </c>
      <c r="D5" s="239">
        <v>7592</v>
      </c>
      <c r="E5" s="239">
        <v>8330</v>
      </c>
      <c r="F5" s="239">
        <f>+'Effectif par niveau'!H32</f>
        <v>8681</v>
      </c>
    </row>
    <row r="6" spans="1:6" ht="15" customHeight="1">
      <c r="A6" s="5" t="s">
        <v>832</v>
      </c>
      <c r="B6" s="239">
        <v>1604</v>
      </c>
      <c r="C6" s="239">
        <v>1483</v>
      </c>
      <c r="D6" s="239">
        <v>1325</v>
      </c>
      <c r="E6" s="239">
        <v>716</v>
      </c>
      <c r="F6" s="239">
        <f>+'Effectif par niveau'!H35</f>
        <v>690</v>
      </c>
    </row>
    <row r="7" spans="1:6" ht="14.75" customHeight="1" thickBot="1">
      <c r="A7" s="240" t="s">
        <v>836</v>
      </c>
      <c r="B7" s="241">
        <v>4847</v>
      </c>
      <c r="C7" s="241">
        <v>5086</v>
      </c>
      <c r="D7" s="241">
        <v>4970</v>
      </c>
      <c r="E7" s="241">
        <v>5598</v>
      </c>
      <c r="F7" s="241">
        <f>+'Effectif par niveau'!H38</f>
        <v>6047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3"/>
      <c r="B9" s="91"/>
      <c r="C9" s="91"/>
      <c r="D9" s="91"/>
      <c r="E9" s="91"/>
    </row>
    <row r="10" spans="1:6" s="12" customFormat="1" ht="14.25" customHeight="1">
      <c r="A10" s="244" t="s">
        <v>837</v>
      </c>
      <c r="B10" s="245"/>
      <c r="C10" s="3"/>
      <c r="D10" s="3"/>
      <c r="E10" s="3"/>
    </row>
    <row r="11" spans="1:6" ht="15" customHeight="1" thickBot="1">
      <c r="A11" s="98"/>
      <c r="B11" s="246">
        <v>2021</v>
      </c>
      <c r="C11" s="246">
        <v>2022</v>
      </c>
      <c r="D11" s="246">
        <v>2023</v>
      </c>
      <c r="E11" s="246">
        <v>2024</v>
      </c>
      <c r="F11" s="246">
        <v>2025</v>
      </c>
    </row>
    <row r="12" spans="1:6" ht="17.25" customHeight="1">
      <c r="A12" s="5" t="s">
        <v>838</v>
      </c>
      <c r="B12" s="247">
        <v>21500559</v>
      </c>
      <c r="C12" s="247">
        <v>22184452</v>
      </c>
      <c r="D12" s="247">
        <v>22882385</v>
      </c>
      <c r="E12" s="247">
        <v>23592836</v>
      </c>
      <c r="F12" s="247">
        <f>+Population!F111</f>
        <v>0</v>
      </c>
    </row>
    <row r="13" spans="1:6" ht="18" customHeight="1">
      <c r="A13" s="5" t="s">
        <v>839</v>
      </c>
      <c r="B13" s="239">
        <f t="shared" ref="B13:C15" si="0">$B$12/B3</f>
        <v>9658.8315363881393</v>
      </c>
      <c r="C13" s="239">
        <f t="shared" si="0"/>
        <v>9271.4786545924962</v>
      </c>
      <c r="D13" s="239">
        <v>9871.6069887834292</v>
      </c>
      <c r="E13" s="239">
        <v>9369.67275615568</v>
      </c>
      <c r="F13" s="239">
        <f>F$12/F3</f>
        <v>0</v>
      </c>
    </row>
    <row r="14" spans="1:6" ht="18.75" customHeight="1">
      <c r="A14" s="5" t="s">
        <v>840</v>
      </c>
      <c r="B14" s="239">
        <f t="shared" si="0"/>
        <v>65351.243161094222</v>
      </c>
      <c r="C14" s="239">
        <f t="shared" si="0"/>
        <v>63799.878338278933</v>
      </c>
      <c r="D14" s="239">
        <v>72184.179810725502</v>
      </c>
      <c r="E14" s="239">
        <v>62746.904255319147</v>
      </c>
      <c r="F14" s="239">
        <f>+F$12/F4</f>
        <v>0</v>
      </c>
    </row>
    <row r="15" spans="1:6" ht="14.25" customHeight="1">
      <c r="A15" s="857" t="s">
        <v>2956</v>
      </c>
      <c r="B15" s="239">
        <f t="shared" si="0"/>
        <v>2806.4951050776663</v>
      </c>
      <c r="C15" s="239">
        <f t="shared" si="0"/>
        <v>2746.9731697968568</v>
      </c>
      <c r="D15" s="239">
        <v>3014.01277660695</v>
      </c>
      <c r="E15" s="239">
        <v>2832.2732292917167</v>
      </c>
      <c r="F15" s="239">
        <f>+F$12/F5</f>
        <v>0</v>
      </c>
    </row>
    <row r="16" spans="1:6" ht="14.25" customHeight="1">
      <c r="A16" s="857" t="s">
        <v>2957</v>
      </c>
      <c r="B16" s="239">
        <f>$B$12/(B6+B5)</f>
        <v>2320.6215866162979</v>
      </c>
      <c r="C16" s="239">
        <f>$B$12/(C6+C5)</f>
        <v>2309.4048335123525</v>
      </c>
      <c r="D16" s="239">
        <v>2566.1528540989102</v>
      </c>
      <c r="E16" s="239">
        <v>2608.0959540128233</v>
      </c>
      <c r="F16" s="239">
        <f>+F$12/(F6+F5)</f>
        <v>0</v>
      </c>
    </row>
    <row r="17" spans="1:6" ht="27.4" thickBot="1">
      <c r="A17" s="858" t="s">
        <v>2959</v>
      </c>
      <c r="B17" s="241">
        <f>$B$12/B7</f>
        <v>4435.8487724365586</v>
      </c>
      <c r="C17" s="241">
        <f>$B$12/C7</f>
        <v>4227.4005112072355</v>
      </c>
      <c r="D17" s="241">
        <v>4604.1016096579497</v>
      </c>
      <c r="E17" s="241">
        <v>4214.5116112897467</v>
      </c>
      <c r="F17" s="241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7" activePane="bottomLeft" state="frozen"/>
      <selection activeCell="A28" sqref="A28"/>
      <selection pane="bottomLeft" activeCell="D88" sqref="D88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841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37" t="s">
        <v>576</v>
      </c>
      <c r="B2" s="938"/>
      <c r="C2" s="671" t="s">
        <v>842</v>
      </c>
      <c r="D2" s="671" t="s">
        <v>843</v>
      </c>
      <c r="E2" s="671" t="s">
        <v>844</v>
      </c>
      <c r="F2" s="671" t="s">
        <v>845</v>
      </c>
      <c r="G2" s="671" t="s">
        <v>846</v>
      </c>
      <c r="H2" s="671" t="s">
        <v>847</v>
      </c>
      <c r="I2" s="671" t="s">
        <v>848</v>
      </c>
      <c r="J2" s="671" t="s">
        <v>849</v>
      </c>
      <c r="K2" s="671" t="s">
        <v>434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445</v>
      </c>
      <c r="B3" s="658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658" t="s">
        <v>447</v>
      </c>
      <c r="C4" s="663"/>
      <c r="D4" s="663"/>
      <c r="E4" s="663"/>
      <c r="F4" s="663"/>
      <c r="G4" s="663"/>
      <c r="H4" s="663"/>
      <c r="I4" s="663"/>
      <c r="J4" s="663"/>
      <c r="K4" s="66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8" t="s">
        <v>448</v>
      </c>
      <c r="C5" s="665"/>
      <c r="D5" s="665"/>
      <c r="E5" s="665"/>
      <c r="F5" s="665"/>
      <c r="G5" s="665"/>
      <c r="H5" s="665"/>
      <c r="I5" s="665"/>
      <c r="J5" s="665"/>
      <c r="K5" s="66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8" t="s">
        <v>449</v>
      </c>
      <c r="C6" s="665"/>
      <c r="D6" s="665"/>
      <c r="E6" s="665"/>
      <c r="F6" s="665"/>
      <c r="G6" s="665"/>
      <c r="H6" s="665"/>
      <c r="I6" s="665"/>
      <c r="J6" s="665"/>
      <c r="K6" s="66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450</v>
      </c>
      <c r="B7" s="658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658" t="s">
        <v>452</v>
      </c>
      <c r="C8" s="665"/>
      <c r="D8" s="665"/>
      <c r="E8" s="665"/>
      <c r="F8" s="665"/>
      <c r="G8" s="665"/>
      <c r="H8" s="665"/>
      <c r="I8" s="665"/>
      <c r="J8" s="665"/>
      <c r="K8" s="66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8" t="s">
        <v>453</v>
      </c>
      <c r="C9" s="665"/>
      <c r="D9" s="665"/>
      <c r="E9" s="665"/>
      <c r="F9" s="665"/>
      <c r="G9" s="665"/>
      <c r="H9" s="665"/>
      <c r="I9" s="665"/>
      <c r="J9" s="665"/>
      <c r="K9" s="665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8" t="s">
        <v>454</v>
      </c>
      <c r="C10" s="665"/>
      <c r="D10" s="665"/>
      <c r="E10" s="665"/>
      <c r="F10" s="665"/>
      <c r="G10" s="665"/>
      <c r="H10" s="665"/>
      <c r="I10" s="665"/>
      <c r="J10" s="665"/>
      <c r="K10" s="66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8" t="s">
        <v>455</v>
      </c>
      <c r="C11" s="665"/>
      <c r="D11" s="665"/>
      <c r="E11" s="665"/>
      <c r="F11" s="665"/>
      <c r="G11" s="665"/>
      <c r="H11" s="665"/>
      <c r="I11" s="665"/>
      <c r="J11" s="665"/>
      <c r="K11" s="66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8" t="s">
        <v>456</v>
      </c>
      <c r="C12" s="665"/>
      <c r="D12" s="665"/>
      <c r="E12" s="665"/>
      <c r="F12" s="665"/>
      <c r="G12" s="665"/>
      <c r="H12" s="665"/>
      <c r="I12" s="665"/>
      <c r="J12" s="665"/>
      <c r="K12" s="66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457</v>
      </c>
      <c r="B13" s="658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658" t="s">
        <v>459</v>
      </c>
      <c r="C14" s="665"/>
      <c r="D14" s="665"/>
      <c r="E14" s="665"/>
      <c r="F14" s="665"/>
      <c r="G14" s="665"/>
      <c r="H14" s="665"/>
      <c r="I14" s="665"/>
      <c r="J14" s="665"/>
      <c r="K14" s="66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8" t="s">
        <v>460</v>
      </c>
      <c r="C15" s="665"/>
      <c r="D15" s="665"/>
      <c r="E15" s="665"/>
      <c r="F15" s="665"/>
      <c r="G15" s="665"/>
      <c r="H15" s="665"/>
      <c r="I15" s="665"/>
      <c r="J15" s="665"/>
      <c r="K15" s="66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461</v>
      </c>
      <c r="B16" s="658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658" t="s">
        <v>463</v>
      </c>
      <c r="C17" s="665"/>
      <c r="D17" s="665"/>
      <c r="E17" s="665"/>
      <c r="F17" s="665"/>
      <c r="G17" s="665"/>
      <c r="H17" s="665"/>
      <c r="I17" s="665"/>
      <c r="J17" s="665"/>
      <c r="K17" s="665"/>
    </row>
    <row r="18" spans="1:11" ht="15" customHeight="1">
      <c r="A18" s="2"/>
      <c r="B18" s="658" t="s">
        <v>464</v>
      </c>
      <c r="C18" s="665"/>
      <c r="D18" s="665"/>
      <c r="E18" s="665"/>
      <c r="F18" s="665"/>
      <c r="G18" s="665"/>
      <c r="H18" s="665"/>
      <c r="I18" s="665"/>
      <c r="J18" s="665"/>
      <c r="K18" s="665"/>
    </row>
    <row r="19" spans="1:11" ht="15" customHeight="1">
      <c r="A19" s="2"/>
      <c r="B19" s="659" t="s">
        <v>465</v>
      </c>
      <c r="C19" s="663"/>
      <c r="D19" s="663"/>
      <c r="E19" s="663"/>
      <c r="F19" s="663"/>
      <c r="G19" s="663"/>
      <c r="H19" s="663"/>
      <c r="I19" s="663"/>
      <c r="J19" s="663"/>
      <c r="K19" s="663"/>
    </row>
    <row r="20" spans="1:11" ht="15" customHeight="1">
      <c r="A20" s="2"/>
      <c r="B20" s="659" t="s">
        <v>466</v>
      </c>
      <c r="C20" s="663"/>
      <c r="D20" s="663"/>
      <c r="E20" s="663"/>
      <c r="F20" s="663"/>
      <c r="G20" s="663"/>
      <c r="H20" s="663"/>
      <c r="I20" s="663"/>
      <c r="J20" s="663"/>
      <c r="K20" s="663"/>
    </row>
    <row r="21" spans="1:11" ht="15" customHeight="1">
      <c r="A21" s="2"/>
      <c r="B21" s="658" t="s">
        <v>467</v>
      </c>
      <c r="C21" s="665"/>
      <c r="D21" s="665"/>
      <c r="E21" s="665"/>
      <c r="F21" s="665"/>
      <c r="G21" s="665"/>
      <c r="H21" s="665"/>
      <c r="I21" s="665"/>
      <c r="J21" s="665"/>
      <c r="K21" s="665"/>
    </row>
    <row r="22" spans="1:11" ht="15" customHeight="1">
      <c r="A22" s="2"/>
      <c r="B22" s="658" t="s">
        <v>468</v>
      </c>
      <c r="C22" s="665"/>
      <c r="D22" s="665"/>
      <c r="E22" s="665"/>
      <c r="F22" s="665"/>
      <c r="G22" s="665"/>
      <c r="H22" s="665"/>
      <c r="I22" s="665"/>
      <c r="J22" s="665"/>
      <c r="K22" s="665"/>
    </row>
    <row r="23" spans="1:11" ht="15" customHeight="1">
      <c r="A23" s="2"/>
      <c r="B23" s="658" t="s">
        <v>469</v>
      </c>
      <c r="C23" s="665"/>
      <c r="D23" s="665"/>
      <c r="E23" s="665"/>
      <c r="F23" s="665"/>
      <c r="G23" s="665"/>
      <c r="H23" s="665"/>
      <c r="I23" s="665"/>
      <c r="J23" s="665"/>
      <c r="K23" s="665"/>
    </row>
    <row r="24" spans="1:11" ht="15" customHeight="1">
      <c r="A24" s="2"/>
      <c r="B24" s="658" t="s">
        <v>470</v>
      </c>
      <c r="C24" s="665"/>
      <c r="D24" s="665"/>
      <c r="E24" s="665"/>
      <c r="F24" s="665"/>
      <c r="G24" s="665"/>
      <c r="H24" s="665"/>
      <c r="I24" s="665"/>
      <c r="J24" s="665"/>
      <c r="K24" s="665"/>
    </row>
    <row r="25" spans="1:11" ht="15" customHeight="1">
      <c r="A25" s="2" t="s">
        <v>471</v>
      </c>
      <c r="B25" s="658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658" t="s">
        <v>479</v>
      </c>
      <c r="C26" s="665"/>
      <c r="D26" s="665"/>
      <c r="E26" s="665"/>
      <c r="F26" s="665"/>
      <c r="G26" s="665"/>
      <c r="H26" s="665"/>
      <c r="I26" s="665"/>
      <c r="J26" s="665"/>
      <c r="K26" s="665"/>
    </row>
    <row r="27" spans="1:11" ht="15" customHeight="1">
      <c r="A27" s="2"/>
      <c r="B27" s="658" t="s">
        <v>480</v>
      </c>
      <c r="C27" s="665"/>
      <c r="D27" s="665"/>
      <c r="E27" s="665"/>
      <c r="F27" s="665"/>
      <c r="G27" s="665"/>
      <c r="H27" s="665"/>
      <c r="I27" s="665"/>
      <c r="J27" s="665"/>
      <c r="K27" s="665"/>
    </row>
    <row r="28" spans="1:11" ht="15" customHeight="1">
      <c r="A28" s="2"/>
      <c r="B28" s="658" t="s">
        <v>481</v>
      </c>
      <c r="C28" s="665"/>
      <c r="D28" s="665"/>
      <c r="E28" s="665"/>
      <c r="F28" s="665"/>
      <c r="G28" s="665"/>
      <c r="H28" s="665"/>
      <c r="I28" s="665"/>
      <c r="J28" s="665"/>
      <c r="K28" s="665"/>
    </row>
    <row r="29" spans="1:11" ht="15" customHeight="1">
      <c r="A29" s="2"/>
      <c r="B29" s="658" t="s">
        <v>482</v>
      </c>
      <c r="C29" s="665"/>
      <c r="D29" s="665"/>
      <c r="E29" s="665"/>
      <c r="F29" s="665"/>
      <c r="G29" s="665"/>
      <c r="H29" s="665"/>
      <c r="I29" s="665"/>
      <c r="J29" s="665"/>
      <c r="K29" s="665"/>
    </row>
    <row r="30" spans="1:11" ht="15" customHeight="1">
      <c r="A30" s="2"/>
      <c r="B30" s="658" t="s">
        <v>483</v>
      </c>
      <c r="C30" s="663"/>
      <c r="D30" s="663"/>
      <c r="E30" s="663"/>
      <c r="F30" s="663"/>
      <c r="G30" s="663"/>
      <c r="H30" s="663"/>
      <c r="I30" s="663"/>
      <c r="J30" s="663"/>
      <c r="K30" s="663"/>
    </row>
    <row r="31" spans="1:11" ht="15" customHeight="1">
      <c r="A31" s="2" t="s">
        <v>484</v>
      </c>
      <c r="B31" s="658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658" t="s">
        <v>486</v>
      </c>
      <c r="C32" s="665"/>
      <c r="D32" s="665"/>
      <c r="E32" s="665"/>
      <c r="F32" s="665"/>
      <c r="G32" s="665"/>
      <c r="H32" s="665"/>
      <c r="I32" s="665"/>
      <c r="J32" s="665"/>
      <c r="K32" s="665"/>
    </row>
    <row r="33" spans="1:11" ht="15" customHeight="1">
      <c r="A33" s="2"/>
      <c r="B33" s="658" t="s">
        <v>487</v>
      </c>
      <c r="C33" s="665"/>
      <c r="D33" s="665"/>
      <c r="E33" s="665"/>
      <c r="F33" s="665"/>
      <c r="G33" s="665"/>
      <c r="H33" s="665"/>
      <c r="I33" s="665"/>
      <c r="J33" s="665"/>
      <c r="K33" s="665"/>
    </row>
    <row r="34" spans="1:11" ht="15" customHeight="1">
      <c r="A34" s="2"/>
      <c r="B34" s="658" t="s">
        <v>488</v>
      </c>
      <c r="C34" s="665"/>
      <c r="D34" s="665"/>
      <c r="E34" s="665"/>
      <c r="F34" s="665"/>
      <c r="G34" s="665"/>
      <c r="H34" s="665"/>
      <c r="I34" s="665"/>
      <c r="J34" s="665"/>
      <c r="K34" s="665"/>
    </row>
    <row r="35" spans="1:11" ht="15" customHeight="1">
      <c r="A35" s="2"/>
      <c r="B35" s="658" t="s">
        <v>489</v>
      </c>
      <c r="C35" s="665"/>
      <c r="D35" s="665"/>
      <c r="E35" s="665"/>
      <c r="F35" s="665"/>
      <c r="G35" s="665"/>
      <c r="H35" s="665"/>
      <c r="I35" s="665"/>
      <c r="J35" s="665"/>
      <c r="K35" s="665"/>
    </row>
    <row r="36" spans="1:11" ht="15" customHeight="1">
      <c r="A36" s="2"/>
      <c r="B36" s="658" t="s">
        <v>490</v>
      </c>
      <c r="C36" s="665"/>
      <c r="D36" s="665"/>
      <c r="E36" s="665"/>
      <c r="F36" s="665"/>
      <c r="G36" s="665"/>
      <c r="H36" s="665"/>
      <c r="I36" s="665"/>
      <c r="J36" s="665"/>
      <c r="K36" s="665"/>
    </row>
    <row r="37" spans="1:11" ht="15" customHeight="1">
      <c r="A37" s="2"/>
      <c r="B37" s="658" t="s">
        <v>491</v>
      </c>
      <c r="C37" s="665"/>
      <c r="D37" s="665"/>
      <c r="E37" s="665"/>
      <c r="F37" s="665"/>
      <c r="G37" s="665"/>
      <c r="H37" s="665"/>
      <c r="I37" s="665"/>
      <c r="J37" s="665"/>
      <c r="K37" s="665"/>
    </row>
    <row r="38" spans="1:11" ht="15" customHeight="1">
      <c r="A38" s="2" t="s">
        <v>492</v>
      </c>
      <c r="B38" s="658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658" t="s">
        <v>494</v>
      </c>
      <c r="C39" s="665"/>
      <c r="D39" s="665"/>
      <c r="E39" s="665"/>
      <c r="F39" s="665"/>
      <c r="G39" s="665"/>
      <c r="H39" s="665"/>
      <c r="I39" s="665"/>
      <c r="J39" s="665"/>
      <c r="K39" s="665"/>
    </row>
    <row r="40" spans="1:11" ht="15" customHeight="1">
      <c r="A40" s="2"/>
      <c r="B40" s="658" t="s">
        <v>495</v>
      </c>
      <c r="C40" s="665"/>
      <c r="D40" s="665"/>
      <c r="E40" s="665"/>
      <c r="F40" s="665"/>
      <c r="G40" s="665"/>
      <c r="H40" s="665"/>
      <c r="I40" s="665"/>
      <c r="J40" s="665"/>
      <c r="K40" s="665"/>
    </row>
    <row r="41" spans="1:11" ht="15" customHeight="1">
      <c r="A41" s="2"/>
      <c r="B41" s="658" t="s">
        <v>496</v>
      </c>
      <c r="C41" s="665"/>
      <c r="D41" s="665"/>
      <c r="E41" s="665"/>
      <c r="F41" s="665"/>
      <c r="G41" s="665"/>
      <c r="H41" s="665"/>
      <c r="I41" s="665"/>
      <c r="J41" s="665"/>
      <c r="K41" s="665"/>
    </row>
    <row r="42" spans="1:11" ht="15" customHeight="1">
      <c r="A42" s="2" t="s">
        <v>497</v>
      </c>
      <c r="B42" s="658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658" t="s">
        <v>499</v>
      </c>
      <c r="C43" s="665"/>
      <c r="D43" s="665"/>
      <c r="E43" s="665"/>
      <c r="F43" s="665"/>
      <c r="G43" s="665"/>
      <c r="H43" s="665"/>
      <c r="I43" s="665"/>
      <c r="J43" s="665"/>
      <c r="K43" s="665"/>
    </row>
    <row r="44" spans="1:11" ht="15" customHeight="1">
      <c r="A44" s="2"/>
      <c r="B44" s="658" t="s">
        <v>500</v>
      </c>
      <c r="C44" s="665"/>
      <c r="D44" s="665"/>
      <c r="E44" s="665"/>
      <c r="F44" s="665"/>
      <c r="G44" s="665"/>
      <c r="H44" s="665"/>
      <c r="I44" s="665"/>
      <c r="J44" s="665"/>
      <c r="K44" s="665"/>
    </row>
    <row r="45" spans="1:11" ht="15" customHeight="1">
      <c r="A45" s="2"/>
      <c r="B45" s="658" t="s">
        <v>501</v>
      </c>
      <c r="C45" s="665"/>
      <c r="D45" s="665"/>
      <c r="E45" s="665"/>
      <c r="F45" s="665"/>
      <c r="G45" s="665"/>
      <c r="H45" s="665"/>
      <c r="I45" s="665"/>
      <c r="J45" s="665"/>
      <c r="K45" s="665"/>
    </row>
    <row r="46" spans="1:11" ht="15" customHeight="1">
      <c r="A46" s="2"/>
      <c r="B46" s="658" t="s">
        <v>502</v>
      </c>
      <c r="C46" s="665"/>
      <c r="D46" s="665"/>
      <c r="E46" s="665"/>
      <c r="F46" s="665"/>
      <c r="G46" s="665"/>
      <c r="H46" s="665"/>
      <c r="I46" s="665"/>
      <c r="J46" s="665"/>
      <c r="K46" s="665"/>
    </row>
    <row r="47" spans="1:11" ht="15" customHeight="1">
      <c r="A47" s="2"/>
      <c r="B47" s="658" t="s">
        <v>503</v>
      </c>
      <c r="C47" s="665"/>
      <c r="D47" s="665"/>
      <c r="E47" s="665"/>
      <c r="F47" s="665"/>
      <c r="G47" s="665"/>
      <c r="H47" s="665"/>
      <c r="I47" s="665"/>
      <c r="J47" s="665"/>
      <c r="K47" s="665"/>
    </row>
    <row r="48" spans="1:11" ht="15" customHeight="1">
      <c r="A48" s="2"/>
      <c r="B48" s="658" t="s">
        <v>504</v>
      </c>
      <c r="C48" s="665"/>
      <c r="D48" s="665"/>
      <c r="E48" s="665"/>
      <c r="F48" s="665"/>
      <c r="G48" s="665"/>
      <c r="H48" s="665"/>
      <c r="I48" s="665"/>
      <c r="J48" s="665"/>
      <c r="K48" s="665"/>
    </row>
    <row r="49" spans="1:11" ht="15" customHeight="1">
      <c r="A49" s="2"/>
      <c r="B49" s="658" t="s">
        <v>505</v>
      </c>
      <c r="C49" s="665"/>
      <c r="D49" s="665"/>
      <c r="E49" s="665"/>
      <c r="F49" s="665"/>
      <c r="G49" s="665"/>
      <c r="H49" s="665"/>
      <c r="I49" s="665"/>
      <c r="J49" s="665"/>
      <c r="K49" s="665"/>
    </row>
    <row r="50" spans="1:11" ht="15" customHeight="1">
      <c r="A50" s="2" t="s">
        <v>506</v>
      </c>
      <c r="B50" s="658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658" t="s">
        <v>508</v>
      </c>
      <c r="C51" s="665"/>
      <c r="D51" s="665"/>
      <c r="E51" s="665"/>
      <c r="F51" s="665"/>
      <c r="G51" s="665"/>
      <c r="H51" s="665"/>
      <c r="I51" s="665"/>
      <c r="J51" s="665"/>
      <c r="K51" s="665"/>
    </row>
    <row r="52" spans="1:11" ht="15" customHeight="1">
      <c r="A52" s="2"/>
      <c r="B52" s="658" t="s">
        <v>509</v>
      </c>
      <c r="C52" s="665"/>
      <c r="D52" s="665"/>
      <c r="E52" s="665"/>
      <c r="F52" s="665"/>
      <c r="G52" s="665"/>
      <c r="H52" s="665"/>
      <c r="I52" s="665"/>
      <c r="J52" s="665"/>
      <c r="K52" s="665"/>
    </row>
    <row r="53" spans="1:11" ht="15" customHeight="1">
      <c r="A53" s="2"/>
      <c r="B53" s="658" t="s">
        <v>510</v>
      </c>
      <c r="C53" s="665"/>
      <c r="D53" s="665"/>
      <c r="E53" s="665"/>
      <c r="F53" s="665"/>
      <c r="G53" s="665"/>
      <c r="H53" s="665"/>
      <c r="I53" s="665"/>
      <c r="J53" s="665"/>
      <c r="K53" s="665"/>
    </row>
    <row r="54" spans="1:11" ht="15" customHeight="1">
      <c r="A54" s="2"/>
      <c r="B54" s="658" t="s">
        <v>511</v>
      </c>
      <c r="C54" s="665"/>
      <c r="D54" s="665"/>
      <c r="E54" s="665"/>
      <c r="F54" s="665"/>
      <c r="G54" s="665"/>
      <c r="H54" s="665"/>
      <c r="I54" s="665"/>
      <c r="J54" s="665"/>
      <c r="K54" s="665"/>
    </row>
    <row r="55" spans="1:11" ht="15" customHeight="1">
      <c r="A55" s="2"/>
      <c r="B55" s="658" t="s">
        <v>512</v>
      </c>
      <c r="C55" s="663"/>
      <c r="D55" s="663"/>
      <c r="E55" s="663"/>
      <c r="F55" s="663"/>
      <c r="G55" s="663"/>
      <c r="H55" s="663"/>
      <c r="I55" s="663"/>
      <c r="J55" s="663"/>
      <c r="K55" s="663"/>
    </row>
    <row r="56" spans="1:11" ht="15" customHeight="1">
      <c r="A56" s="2"/>
      <c r="B56" s="658" t="s">
        <v>513</v>
      </c>
      <c r="C56" s="663"/>
      <c r="D56" s="663"/>
      <c r="E56" s="663"/>
      <c r="F56" s="663"/>
      <c r="G56" s="663"/>
      <c r="H56" s="663"/>
      <c r="I56" s="663"/>
      <c r="J56" s="663"/>
      <c r="K56" s="663"/>
    </row>
    <row r="57" spans="1:11" ht="15" customHeight="1">
      <c r="A57" s="2"/>
      <c r="B57" s="658" t="s">
        <v>514</v>
      </c>
      <c r="C57" s="665"/>
      <c r="D57" s="665"/>
      <c r="E57" s="665"/>
      <c r="F57" s="665"/>
      <c r="G57" s="665"/>
      <c r="H57" s="665"/>
      <c r="I57" s="665"/>
      <c r="J57" s="665"/>
      <c r="K57" s="665"/>
    </row>
    <row r="58" spans="1:11" ht="15" customHeight="1">
      <c r="A58" s="2" t="s">
        <v>515</v>
      </c>
      <c r="B58" s="658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658" t="s">
        <v>517</v>
      </c>
      <c r="C59" s="665"/>
      <c r="D59" s="665"/>
      <c r="E59" s="665"/>
      <c r="F59" s="665"/>
      <c r="G59" s="665"/>
      <c r="H59" s="665"/>
      <c r="I59" s="665"/>
      <c r="J59" s="665"/>
      <c r="K59" s="665"/>
    </row>
    <row r="60" spans="1:11" ht="15" customHeight="1">
      <c r="A60" s="2"/>
      <c r="B60" s="658" t="s">
        <v>518</v>
      </c>
      <c r="C60" s="665"/>
      <c r="D60" s="665"/>
      <c r="E60" s="665"/>
      <c r="F60" s="665"/>
      <c r="G60" s="665"/>
      <c r="H60" s="665"/>
      <c r="I60" s="665"/>
      <c r="J60" s="665"/>
      <c r="K60" s="665"/>
    </row>
    <row r="61" spans="1:11" ht="15" customHeight="1">
      <c r="A61" s="2"/>
      <c r="B61" s="658" t="s">
        <v>519</v>
      </c>
      <c r="C61" s="665"/>
      <c r="D61" s="665"/>
      <c r="E61" s="665"/>
      <c r="F61" s="665"/>
      <c r="G61" s="665"/>
      <c r="H61" s="665"/>
      <c r="I61" s="665"/>
      <c r="J61" s="665"/>
      <c r="K61" s="665"/>
    </row>
    <row r="62" spans="1:11" ht="15" customHeight="1">
      <c r="A62" s="2"/>
      <c r="B62" s="658" t="s">
        <v>520</v>
      </c>
      <c r="C62" s="665"/>
      <c r="D62" s="665"/>
      <c r="E62" s="665"/>
      <c r="F62" s="665"/>
      <c r="G62" s="665"/>
      <c r="H62" s="665"/>
      <c r="I62" s="665"/>
      <c r="J62" s="665"/>
      <c r="K62" s="665"/>
    </row>
    <row r="63" spans="1:11" ht="15" customHeight="1">
      <c r="A63" s="2" t="s">
        <v>521</v>
      </c>
      <c r="B63" s="658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658" t="s">
        <v>523</v>
      </c>
      <c r="C64" s="665"/>
      <c r="D64" s="665"/>
      <c r="E64" s="665"/>
      <c r="F64" s="665"/>
      <c r="G64" s="665"/>
      <c r="H64" s="665"/>
      <c r="I64" s="665"/>
      <c r="J64" s="665"/>
      <c r="K64" s="665"/>
    </row>
    <row r="65" spans="1:11" ht="15" customHeight="1">
      <c r="A65" s="2"/>
      <c r="B65" s="658" t="s">
        <v>524</v>
      </c>
      <c r="C65" s="665"/>
      <c r="D65" s="665"/>
      <c r="E65" s="665"/>
      <c r="F65" s="665"/>
      <c r="G65" s="665"/>
      <c r="H65" s="665"/>
      <c r="I65" s="665"/>
      <c r="J65" s="665"/>
      <c r="K65" s="665"/>
    </row>
    <row r="66" spans="1:11" ht="15" customHeight="1">
      <c r="A66" s="2"/>
      <c r="B66" s="658" t="s">
        <v>525</v>
      </c>
      <c r="C66" s="665"/>
      <c r="D66" s="665"/>
      <c r="E66" s="665"/>
      <c r="F66" s="665"/>
      <c r="G66" s="665"/>
      <c r="H66" s="665"/>
      <c r="I66" s="665"/>
      <c r="J66" s="665"/>
      <c r="K66" s="665"/>
    </row>
    <row r="67" spans="1:11" ht="15" customHeight="1">
      <c r="A67" s="2" t="s">
        <v>526</v>
      </c>
      <c r="B67" s="658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658" t="s">
        <v>527</v>
      </c>
      <c r="C68" s="665"/>
      <c r="D68" s="665"/>
      <c r="E68" s="665"/>
      <c r="F68" s="665"/>
      <c r="G68" s="665"/>
      <c r="H68" s="665"/>
      <c r="I68" s="665"/>
      <c r="J68" s="665"/>
      <c r="K68" s="665"/>
    </row>
    <row r="69" spans="1:11" ht="15" customHeight="1">
      <c r="A69" s="2"/>
      <c r="B69" s="658" t="s">
        <v>528</v>
      </c>
      <c r="C69" s="665"/>
      <c r="D69" s="665"/>
      <c r="E69" s="665"/>
      <c r="F69" s="665"/>
      <c r="G69" s="665"/>
      <c r="H69" s="665"/>
      <c r="I69" s="665"/>
      <c r="J69" s="665"/>
      <c r="K69" s="665"/>
    </row>
    <row r="70" spans="1:11" ht="15" customHeight="1">
      <c r="A70" s="2"/>
      <c r="B70" s="658" t="s">
        <v>529</v>
      </c>
      <c r="C70" s="665"/>
      <c r="D70" s="665"/>
      <c r="E70" s="665"/>
      <c r="F70" s="665"/>
      <c r="G70" s="665"/>
      <c r="H70" s="665"/>
      <c r="I70" s="665"/>
      <c r="J70" s="665"/>
      <c r="K70" s="665"/>
    </row>
    <row r="71" spans="1:11" ht="15" customHeight="1">
      <c r="A71" s="2" t="s">
        <v>530</v>
      </c>
      <c r="B71" s="658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658" t="s">
        <v>531</v>
      </c>
      <c r="C72" s="665"/>
      <c r="D72" s="665"/>
      <c r="E72" s="665"/>
      <c r="F72" s="665"/>
      <c r="G72" s="665"/>
      <c r="H72" s="665"/>
      <c r="I72" s="665"/>
      <c r="J72" s="665"/>
      <c r="K72" s="665"/>
    </row>
    <row r="73" spans="1:11" ht="15" customHeight="1">
      <c r="A73" s="2" t="s">
        <v>532</v>
      </c>
      <c r="B73" s="658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658" t="s">
        <v>533</v>
      </c>
      <c r="C74" s="665"/>
      <c r="D74" s="665"/>
      <c r="E74" s="665"/>
      <c r="F74" s="665"/>
      <c r="G74" s="665"/>
      <c r="H74" s="665"/>
      <c r="I74" s="665"/>
      <c r="J74" s="665"/>
      <c r="K74" s="665"/>
    </row>
    <row r="75" spans="1:11" ht="15" customHeight="1">
      <c r="A75" s="2"/>
      <c r="B75" s="658" t="s">
        <v>534</v>
      </c>
      <c r="C75" s="665"/>
      <c r="D75" s="665"/>
      <c r="E75" s="665"/>
      <c r="F75" s="665"/>
      <c r="G75" s="665"/>
      <c r="H75" s="665"/>
      <c r="I75" s="665"/>
      <c r="J75" s="665"/>
      <c r="K75" s="665"/>
    </row>
    <row r="76" spans="1:11" ht="15" customHeight="1">
      <c r="A76" s="2"/>
      <c r="B76" s="658" t="s">
        <v>535</v>
      </c>
      <c r="C76" s="665"/>
      <c r="D76" s="665"/>
      <c r="E76" s="665"/>
      <c r="F76" s="665"/>
      <c r="G76" s="665"/>
      <c r="H76" s="665"/>
      <c r="I76" s="665"/>
      <c r="J76" s="665"/>
      <c r="K76" s="665"/>
    </row>
    <row r="77" spans="1:11" ht="15" customHeight="1">
      <c r="A77" s="2" t="s">
        <v>536</v>
      </c>
      <c r="B77" s="658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658" t="s">
        <v>538</v>
      </c>
      <c r="C78" s="665"/>
      <c r="D78" s="665"/>
      <c r="E78" s="665"/>
      <c r="F78" s="665"/>
      <c r="G78" s="665"/>
      <c r="H78" s="665"/>
      <c r="I78" s="665"/>
      <c r="J78" s="665"/>
      <c r="K78" s="665"/>
    </row>
    <row r="79" spans="1:11" ht="15" customHeight="1">
      <c r="A79" s="2"/>
      <c r="B79" s="658" t="s">
        <v>539</v>
      </c>
      <c r="C79" s="663"/>
      <c r="D79" s="663"/>
      <c r="E79" s="663"/>
      <c r="F79" s="663"/>
      <c r="G79" s="663"/>
      <c r="H79" s="663"/>
      <c r="I79" s="663"/>
      <c r="J79" s="663"/>
      <c r="K79" s="663"/>
    </row>
    <row r="80" spans="1:11" ht="15" customHeight="1">
      <c r="A80" s="2"/>
      <c r="B80" s="658" t="s">
        <v>540</v>
      </c>
      <c r="C80" s="663"/>
      <c r="D80" s="663"/>
      <c r="E80" s="663"/>
      <c r="F80" s="663"/>
      <c r="G80" s="663"/>
      <c r="H80" s="663"/>
      <c r="I80" s="663"/>
      <c r="J80" s="663"/>
      <c r="K80" s="663"/>
    </row>
    <row r="81" spans="1:11" ht="15" customHeight="1">
      <c r="A81" s="2" t="s">
        <v>541</v>
      </c>
      <c r="B81" s="658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658" t="s">
        <v>542</v>
      </c>
      <c r="C82" s="665"/>
      <c r="D82" s="665"/>
      <c r="E82" s="665"/>
      <c r="F82" s="665"/>
      <c r="G82" s="665"/>
      <c r="H82" s="665"/>
      <c r="I82" s="665"/>
      <c r="J82" s="665"/>
      <c r="K82" s="665"/>
    </row>
    <row r="83" spans="1:11" ht="15" customHeight="1">
      <c r="A83" s="2" t="s">
        <v>543</v>
      </c>
      <c r="B83" s="658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658" t="s">
        <v>545</v>
      </c>
      <c r="C84" s="665"/>
      <c r="D84" s="665"/>
      <c r="E84" s="665"/>
      <c r="F84" s="665"/>
      <c r="G84" s="665"/>
      <c r="H84" s="665"/>
      <c r="I84" s="665"/>
      <c r="J84" s="665"/>
      <c r="K84" s="665"/>
    </row>
    <row r="85" spans="1:11" ht="15" customHeight="1">
      <c r="A85" s="2"/>
      <c r="B85" s="658" t="s">
        <v>546</v>
      </c>
      <c r="C85" s="665"/>
      <c r="D85" s="665"/>
      <c r="E85" s="665"/>
      <c r="F85" s="665"/>
      <c r="G85" s="665"/>
      <c r="H85" s="665"/>
      <c r="I85" s="665"/>
      <c r="J85" s="665"/>
      <c r="K85" s="665"/>
    </row>
    <row r="86" spans="1:11" ht="15" customHeight="1">
      <c r="A86" s="2"/>
      <c r="B86" s="658" t="s">
        <v>547</v>
      </c>
      <c r="C86" s="665"/>
      <c r="D86" s="665"/>
      <c r="E86" s="665"/>
      <c r="F86" s="665"/>
      <c r="G86" s="665"/>
      <c r="H86" s="665"/>
      <c r="I86" s="665"/>
      <c r="J86" s="665"/>
      <c r="K86" s="665"/>
    </row>
    <row r="87" spans="1:11" ht="15.75" customHeight="1">
      <c r="A87" s="2"/>
      <c r="B87" s="658" t="s">
        <v>548</v>
      </c>
      <c r="C87" s="665"/>
      <c r="D87" s="665"/>
      <c r="E87" s="665"/>
      <c r="F87" s="665"/>
      <c r="G87" s="665"/>
      <c r="H87" s="665"/>
      <c r="I87" s="665"/>
      <c r="J87" s="665"/>
      <c r="K87" s="665"/>
    </row>
    <row r="88" spans="1:11" ht="15.75" customHeight="1">
      <c r="A88" s="2"/>
      <c r="B88" s="658" t="s">
        <v>549</v>
      </c>
      <c r="C88" s="663"/>
      <c r="D88" s="663"/>
      <c r="E88" s="663"/>
      <c r="F88" s="663"/>
      <c r="G88" s="663"/>
      <c r="H88" s="663"/>
      <c r="I88" s="663"/>
      <c r="J88" s="663"/>
      <c r="K88" s="663"/>
    </row>
    <row r="89" spans="1:11" ht="15.75" customHeight="1">
      <c r="A89" s="2"/>
      <c r="B89" s="658" t="s">
        <v>550</v>
      </c>
      <c r="C89" s="665"/>
      <c r="D89" s="665"/>
      <c r="E89" s="665"/>
      <c r="F89" s="665"/>
      <c r="G89" s="665"/>
      <c r="H89" s="665"/>
      <c r="I89" s="665"/>
      <c r="J89" s="665"/>
      <c r="K89" s="665"/>
    </row>
    <row r="90" spans="1:11" ht="15.75" customHeight="1" thickBot="1">
      <c r="A90" s="281" t="s">
        <v>553</v>
      </c>
      <c r="B90" s="660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45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17" customWidth="1"/>
    <col min="2" max="2" width="20" style="317" customWidth="1"/>
    <col min="3" max="3" width="13.796875" style="317" customWidth="1"/>
    <col min="4" max="4" width="31.3984375" style="317" customWidth="1"/>
    <col min="5" max="5" width="32.19921875" style="317" customWidth="1"/>
    <col min="6" max="24" width="10.796875" style="317" customWidth="1"/>
    <col min="25" max="26" width="14.3984375" style="317" customWidth="1"/>
    <col min="27" max="16384" width="14.3984375" style="317"/>
  </cols>
  <sheetData>
    <row r="1" spans="1:24" ht="23.25" customHeight="1" thickBot="1">
      <c r="A1" s="162" t="s">
        <v>850</v>
      </c>
      <c r="B1" s="328"/>
      <c r="C1" s="329"/>
      <c r="D1" s="329"/>
      <c r="E1" s="329"/>
    </row>
    <row r="2" spans="1:24" ht="34.5" customHeight="1" thickBot="1">
      <c r="A2" s="939" t="s">
        <v>660</v>
      </c>
      <c r="B2" s="882"/>
      <c r="C2" s="672" t="s">
        <v>851</v>
      </c>
      <c r="D2" s="672" t="s">
        <v>852</v>
      </c>
      <c r="E2" s="672" t="s">
        <v>853</v>
      </c>
    </row>
    <row r="3" spans="1:24" s="6" customFormat="1" ht="15" customHeight="1">
      <c r="A3" s="2" t="s">
        <v>445</v>
      </c>
      <c r="B3" s="658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658" t="s">
        <v>447</v>
      </c>
      <c r="C4" s="663">
        <f>Infrast_publique!G4</f>
        <v>0</v>
      </c>
      <c r="D4" s="663"/>
      <c r="E4" s="664" t="str">
        <f t="shared" si="0"/>
        <v/>
      </c>
    </row>
    <row r="5" spans="1:24" ht="15" customHeight="1">
      <c r="A5" s="2"/>
      <c r="B5" s="658" t="s">
        <v>448</v>
      </c>
      <c r="C5" s="665">
        <f>Infrast_publique!G5</f>
        <v>0</v>
      </c>
      <c r="D5" s="665"/>
      <c r="E5" s="666" t="str">
        <f t="shared" si="0"/>
        <v/>
      </c>
    </row>
    <row r="6" spans="1:24" ht="15" customHeight="1">
      <c r="A6" s="2"/>
      <c r="B6" s="658" t="s">
        <v>449</v>
      </c>
      <c r="C6" s="665">
        <f>Infrast_publique!G6</f>
        <v>0</v>
      </c>
      <c r="D6" s="665"/>
      <c r="E6" s="666" t="str">
        <f t="shared" si="0"/>
        <v/>
      </c>
    </row>
    <row r="7" spans="1:24" s="6" customFormat="1" ht="15" customHeight="1">
      <c r="A7" s="2" t="s">
        <v>450</v>
      </c>
      <c r="B7" s="658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658" t="s">
        <v>452</v>
      </c>
      <c r="C8" s="665">
        <f>Infrast_publique!G8</f>
        <v>0</v>
      </c>
      <c r="D8" s="665"/>
      <c r="E8" s="666" t="str">
        <f t="shared" si="0"/>
        <v/>
      </c>
    </row>
    <row r="9" spans="1:24" ht="15" customHeight="1">
      <c r="A9" s="2"/>
      <c r="B9" s="658" t="s">
        <v>453</v>
      </c>
      <c r="C9" s="665">
        <f>Infrast_publique!G9</f>
        <v>0</v>
      </c>
      <c r="D9" s="665"/>
      <c r="E9" s="666" t="str">
        <f t="shared" si="0"/>
        <v/>
      </c>
    </row>
    <row r="10" spans="1:24" ht="15" customHeight="1">
      <c r="A10" s="2"/>
      <c r="B10" s="658" t="s">
        <v>454</v>
      </c>
      <c r="C10" s="665">
        <f>Infrast_publique!G10</f>
        <v>0</v>
      </c>
      <c r="D10" s="665"/>
      <c r="E10" s="666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658" t="s">
        <v>455</v>
      </c>
      <c r="C11" s="665">
        <f>Infrast_publique!G11</f>
        <v>0</v>
      </c>
      <c r="D11" s="665"/>
      <c r="E11" s="666" t="str">
        <f t="shared" si="0"/>
        <v/>
      </c>
    </row>
    <row r="12" spans="1:24" ht="15" customHeight="1">
      <c r="A12" s="2"/>
      <c r="B12" s="658" t="s">
        <v>456</v>
      </c>
      <c r="C12" s="665">
        <f>Infrast_publique!G12</f>
        <v>0</v>
      </c>
      <c r="D12" s="665"/>
      <c r="E12" s="666" t="str">
        <f t="shared" si="0"/>
        <v/>
      </c>
    </row>
    <row r="13" spans="1:24" s="6" customFormat="1" ht="15" customHeight="1">
      <c r="A13" s="2" t="s">
        <v>457</v>
      </c>
      <c r="B13" s="658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658" t="s">
        <v>459</v>
      </c>
      <c r="C14" s="665">
        <f>Infrast_publique!G14</f>
        <v>0</v>
      </c>
      <c r="D14" s="665"/>
      <c r="E14" s="666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658" t="s">
        <v>460</v>
      </c>
      <c r="C15" s="665">
        <f>Infrast_publique!G15</f>
        <v>0</v>
      </c>
      <c r="D15" s="665"/>
      <c r="E15" s="666" t="str">
        <f t="shared" si="0"/>
        <v/>
      </c>
    </row>
    <row r="16" spans="1:24" s="6" customFormat="1" ht="15" customHeight="1">
      <c r="A16" s="2" t="s">
        <v>461</v>
      </c>
      <c r="B16" s="658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658" t="s">
        <v>463</v>
      </c>
      <c r="C17" s="665">
        <f>Infrast_publique!G17</f>
        <v>0</v>
      </c>
      <c r="D17" s="665"/>
      <c r="E17" s="666" t="str">
        <f t="shared" si="0"/>
        <v/>
      </c>
    </row>
    <row r="18" spans="1:5" ht="15" customHeight="1">
      <c r="A18" s="2"/>
      <c r="B18" s="658" t="s">
        <v>464</v>
      </c>
      <c r="C18" s="665">
        <f>Infrast_publique!G18</f>
        <v>0</v>
      </c>
      <c r="D18" s="665"/>
      <c r="E18" s="666" t="str">
        <f t="shared" si="0"/>
        <v/>
      </c>
    </row>
    <row r="19" spans="1:5" ht="15" customHeight="1">
      <c r="A19" s="2"/>
      <c r="B19" s="659" t="s">
        <v>465</v>
      </c>
      <c r="C19" s="663">
        <f>Infrast_publique!G19</f>
        <v>0</v>
      </c>
      <c r="D19" s="663"/>
      <c r="E19" s="664" t="str">
        <f t="shared" si="0"/>
        <v/>
      </c>
    </row>
    <row r="20" spans="1:5" ht="15" customHeight="1">
      <c r="A20" s="2"/>
      <c r="B20" s="659" t="s">
        <v>466</v>
      </c>
      <c r="C20" s="663">
        <f>Infrast_publique!G20</f>
        <v>0</v>
      </c>
      <c r="D20" s="663"/>
      <c r="E20" s="664" t="str">
        <f t="shared" si="0"/>
        <v/>
      </c>
    </row>
    <row r="21" spans="1:5" ht="15" customHeight="1">
      <c r="A21" s="2"/>
      <c r="B21" s="658" t="s">
        <v>467</v>
      </c>
      <c r="C21" s="665">
        <f>Infrast_publique!G21</f>
        <v>0</v>
      </c>
      <c r="D21" s="665"/>
      <c r="E21" s="666" t="str">
        <f t="shared" si="0"/>
        <v/>
      </c>
    </row>
    <row r="22" spans="1:5" ht="15" customHeight="1">
      <c r="A22" s="2"/>
      <c r="B22" s="658" t="s">
        <v>468</v>
      </c>
      <c r="C22" s="665">
        <f>Infrast_publique!G22</f>
        <v>0</v>
      </c>
      <c r="D22" s="665"/>
      <c r="E22" s="666" t="str">
        <f t="shared" si="0"/>
        <v/>
      </c>
    </row>
    <row r="23" spans="1:5" ht="15" customHeight="1">
      <c r="A23" s="2"/>
      <c r="B23" s="658" t="s">
        <v>469</v>
      </c>
      <c r="C23" s="665">
        <f>Infrast_publique!G23</f>
        <v>0</v>
      </c>
      <c r="D23" s="665"/>
      <c r="E23" s="666" t="str">
        <f t="shared" si="0"/>
        <v/>
      </c>
    </row>
    <row r="24" spans="1:5" ht="15" customHeight="1">
      <c r="A24" s="2"/>
      <c r="B24" s="658" t="s">
        <v>470</v>
      </c>
      <c r="C24" s="665">
        <f>Infrast_publique!G24</f>
        <v>0</v>
      </c>
      <c r="D24" s="665"/>
      <c r="E24" s="666" t="str">
        <f t="shared" si="0"/>
        <v/>
      </c>
    </row>
    <row r="25" spans="1:5" s="6" customFormat="1" ht="15" customHeight="1">
      <c r="A25" s="2" t="s">
        <v>471</v>
      </c>
      <c r="B25" s="658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658" t="s">
        <v>479</v>
      </c>
      <c r="C26" s="665">
        <f>Infrast_publique!G26</f>
        <v>0</v>
      </c>
      <c r="D26" s="665"/>
      <c r="E26" s="666" t="str">
        <f t="shared" si="0"/>
        <v/>
      </c>
    </row>
    <row r="27" spans="1:5" ht="15" customHeight="1">
      <c r="A27" s="2"/>
      <c r="B27" s="658" t="s">
        <v>480</v>
      </c>
      <c r="C27" s="665">
        <f>Infrast_publique!G27</f>
        <v>0</v>
      </c>
      <c r="D27" s="665"/>
      <c r="E27" s="666" t="str">
        <f t="shared" si="0"/>
        <v/>
      </c>
    </row>
    <row r="28" spans="1:5" ht="15" customHeight="1">
      <c r="A28" s="2"/>
      <c r="B28" s="658" t="s">
        <v>481</v>
      </c>
      <c r="C28" s="665">
        <f>Infrast_publique!G28</f>
        <v>0</v>
      </c>
      <c r="D28" s="665"/>
      <c r="E28" s="666" t="str">
        <f t="shared" si="0"/>
        <v/>
      </c>
    </row>
    <row r="29" spans="1:5" ht="15" customHeight="1">
      <c r="A29" s="2"/>
      <c r="B29" s="658" t="s">
        <v>482</v>
      </c>
      <c r="C29" s="665">
        <f>Infrast_publique!G29</f>
        <v>0</v>
      </c>
      <c r="D29" s="665"/>
      <c r="E29" s="666" t="str">
        <f t="shared" si="0"/>
        <v/>
      </c>
    </row>
    <row r="30" spans="1:5" ht="15" customHeight="1">
      <c r="A30" s="2"/>
      <c r="B30" s="658" t="s">
        <v>483</v>
      </c>
      <c r="C30" s="663">
        <f>Infrast_publique!G30</f>
        <v>0</v>
      </c>
      <c r="D30" s="663"/>
      <c r="E30" s="664" t="str">
        <f t="shared" si="0"/>
        <v/>
      </c>
    </row>
    <row r="31" spans="1:5" s="6" customFormat="1" ht="15" customHeight="1">
      <c r="A31" s="2" t="s">
        <v>484</v>
      </c>
      <c r="B31" s="658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658" t="s">
        <v>486</v>
      </c>
      <c r="C32" s="665">
        <f>Infrast_publique!G32</f>
        <v>0</v>
      </c>
      <c r="D32" s="665"/>
      <c r="E32" s="666" t="str">
        <f t="shared" si="0"/>
        <v/>
      </c>
    </row>
    <row r="33" spans="1:5" ht="15" customHeight="1">
      <c r="A33" s="2"/>
      <c r="B33" s="658" t="s">
        <v>487</v>
      </c>
      <c r="C33" s="665">
        <f>Infrast_publique!G33</f>
        <v>0</v>
      </c>
      <c r="D33" s="665"/>
      <c r="E33" s="666" t="str">
        <f t="shared" si="0"/>
        <v/>
      </c>
    </row>
    <row r="34" spans="1:5" ht="15" customHeight="1">
      <c r="A34" s="2"/>
      <c r="B34" s="658" t="s">
        <v>488</v>
      </c>
      <c r="C34" s="665">
        <f>Infrast_publique!G34</f>
        <v>0</v>
      </c>
      <c r="D34" s="665"/>
      <c r="E34" s="666" t="str">
        <f t="shared" si="0"/>
        <v/>
      </c>
    </row>
    <row r="35" spans="1:5" ht="15" customHeight="1">
      <c r="A35" s="2"/>
      <c r="B35" s="658" t="s">
        <v>489</v>
      </c>
      <c r="C35" s="665">
        <f>Infrast_publique!G35</f>
        <v>0</v>
      </c>
      <c r="D35" s="665"/>
      <c r="E35" s="666" t="str">
        <f t="shared" ref="E35:E66" si="1">IF(D35="","",D35/C35*100)</f>
        <v/>
      </c>
    </row>
    <row r="36" spans="1:5" ht="15" customHeight="1">
      <c r="A36" s="2"/>
      <c r="B36" s="658" t="s">
        <v>490</v>
      </c>
      <c r="C36" s="665">
        <f>Infrast_publique!G36</f>
        <v>0</v>
      </c>
      <c r="D36" s="665"/>
      <c r="E36" s="666" t="str">
        <f t="shared" si="1"/>
        <v/>
      </c>
    </row>
    <row r="37" spans="1:5" ht="15" customHeight="1">
      <c r="A37" s="2"/>
      <c r="B37" s="658" t="s">
        <v>491</v>
      </c>
      <c r="C37" s="665">
        <f>Infrast_publique!G37</f>
        <v>0</v>
      </c>
      <c r="D37" s="665"/>
      <c r="E37" s="666" t="str">
        <f t="shared" si="1"/>
        <v/>
      </c>
    </row>
    <row r="38" spans="1:5" s="6" customFormat="1" ht="15" customHeight="1">
      <c r="A38" s="2" t="s">
        <v>492</v>
      </c>
      <c r="B38" s="658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658" t="s">
        <v>494</v>
      </c>
      <c r="C39" s="665">
        <f>Infrast_publique!G39</f>
        <v>0</v>
      </c>
      <c r="D39" s="665"/>
      <c r="E39" s="666" t="str">
        <f t="shared" si="1"/>
        <v/>
      </c>
    </row>
    <row r="40" spans="1:5" ht="15" customHeight="1">
      <c r="A40" s="2"/>
      <c r="B40" s="658" t="s">
        <v>495</v>
      </c>
      <c r="C40" s="665">
        <f>Infrast_publique!G40</f>
        <v>0</v>
      </c>
      <c r="D40" s="665"/>
      <c r="E40" s="666" t="str">
        <f t="shared" si="1"/>
        <v/>
      </c>
    </row>
    <row r="41" spans="1:5" ht="15" customHeight="1">
      <c r="A41" s="2"/>
      <c r="B41" s="658" t="s">
        <v>496</v>
      </c>
      <c r="C41" s="665">
        <f>Infrast_publique!G41</f>
        <v>0</v>
      </c>
      <c r="D41" s="665"/>
      <c r="E41" s="666" t="str">
        <f t="shared" si="1"/>
        <v/>
      </c>
    </row>
    <row r="42" spans="1:5" s="6" customFormat="1" ht="15" customHeight="1">
      <c r="A42" s="2" t="s">
        <v>497</v>
      </c>
      <c r="B42" s="658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658" t="s">
        <v>499</v>
      </c>
      <c r="C43" s="665">
        <f>Infrast_publique!G43</f>
        <v>0</v>
      </c>
      <c r="D43" s="665"/>
      <c r="E43" s="666" t="str">
        <f t="shared" si="1"/>
        <v/>
      </c>
    </row>
    <row r="44" spans="1:5" ht="15" customHeight="1">
      <c r="A44" s="2"/>
      <c r="B44" s="658" t="s">
        <v>500</v>
      </c>
      <c r="C44" s="665">
        <f>Infrast_publique!G44</f>
        <v>0</v>
      </c>
      <c r="D44" s="665"/>
      <c r="E44" s="666" t="str">
        <f t="shared" si="1"/>
        <v/>
      </c>
    </row>
    <row r="45" spans="1:5" ht="15" customHeight="1">
      <c r="A45" s="2"/>
      <c r="B45" s="658" t="s">
        <v>501</v>
      </c>
      <c r="C45" s="665">
        <f>Infrast_publique!G45</f>
        <v>0</v>
      </c>
      <c r="D45" s="665"/>
      <c r="E45" s="666" t="str">
        <f t="shared" si="1"/>
        <v/>
      </c>
    </row>
    <row r="46" spans="1:5" ht="15" customHeight="1">
      <c r="A46" s="2"/>
      <c r="B46" s="658" t="s">
        <v>502</v>
      </c>
      <c r="C46" s="665">
        <f>Infrast_publique!G46</f>
        <v>0</v>
      </c>
      <c r="D46" s="665"/>
      <c r="E46" s="666" t="str">
        <f t="shared" si="1"/>
        <v/>
      </c>
    </row>
    <row r="47" spans="1:5" ht="15" customHeight="1">
      <c r="A47" s="2"/>
      <c r="B47" s="658" t="s">
        <v>503</v>
      </c>
      <c r="C47" s="665">
        <f>Infrast_publique!G47</f>
        <v>0</v>
      </c>
      <c r="D47" s="665"/>
      <c r="E47" s="666" t="str">
        <f t="shared" si="1"/>
        <v/>
      </c>
    </row>
    <row r="48" spans="1:5" ht="15" customHeight="1">
      <c r="A48" s="2"/>
      <c r="B48" s="658" t="s">
        <v>504</v>
      </c>
      <c r="C48" s="665">
        <f>Infrast_publique!G48</f>
        <v>0</v>
      </c>
      <c r="D48" s="665"/>
      <c r="E48" s="666" t="str">
        <f t="shared" si="1"/>
        <v/>
      </c>
    </row>
    <row r="49" spans="1:5" ht="15" customHeight="1">
      <c r="A49" s="2"/>
      <c r="B49" s="658" t="s">
        <v>505</v>
      </c>
      <c r="C49" s="665">
        <f>Infrast_publique!G49</f>
        <v>0</v>
      </c>
      <c r="D49" s="665"/>
      <c r="E49" s="666" t="str">
        <f t="shared" si="1"/>
        <v/>
      </c>
    </row>
    <row r="50" spans="1:5" s="6" customFormat="1" ht="15" customHeight="1">
      <c r="A50" s="2" t="s">
        <v>506</v>
      </c>
      <c r="B50" s="658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658" t="s">
        <v>508</v>
      </c>
      <c r="C51" s="665">
        <f>Infrast_publique!G51</f>
        <v>0</v>
      </c>
      <c r="D51" s="665"/>
      <c r="E51" s="666" t="str">
        <f t="shared" si="1"/>
        <v/>
      </c>
    </row>
    <row r="52" spans="1:5" ht="15" customHeight="1">
      <c r="A52" s="2"/>
      <c r="B52" s="658" t="s">
        <v>509</v>
      </c>
      <c r="C52" s="665">
        <f>Infrast_publique!G52</f>
        <v>0</v>
      </c>
      <c r="D52" s="665"/>
      <c r="E52" s="666" t="str">
        <f t="shared" si="1"/>
        <v/>
      </c>
    </row>
    <row r="53" spans="1:5" ht="15" customHeight="1">
      <c r="A53" s="2"/>
      <c r="B53" s="658" t="s">
        <v>510</v>
      </c>
      <c r="C53" s="665">
        <f>Infrast_publique!G53</f>
        <v>0</v>
      </c>
      <c r="D53" s="665"/>
      <c r="E53" s="666" t="str">
        <f t="shared" si="1"/>
        <v/>
      </c>
    </row>
    <row r="54" spans="1:5" ht="15" customHeight="1">
      <c r="A54" s="2"/>
      <c r="B54" s="658" t="s">
        <v>511</v>
      </c>
      <c r="C54" s="665">
        <f>Infrast_publique!G54</f>
        <v>0</v>
      </c>
      <c r="D54" s="665"/>
      <c r="E54" s="666" t="str">
        <f t="shared" si="1"/>
        <v/>
      </c>
    </row>
    <row r="55" spans="1:5" ht="15" customHeight="1">
      <c r="A55" s="2"/>
      <c r="B55" s="658" t="s">
        <v>512</v>
      </c>
      <c r="C55" s="663">
        <f>Infrast_publique!G55</f>
        <v>0</v>
      </c>
      <c r="D55" s="663"/>
      <c r="E55" s="664" t="str">
        <f t="shared" si="1"/>
        <v/>
      </c>
    </row>
    <row r="56" spans="1:5" ht="15" customHeight="1">
      <c r="A56" s="2"/>
      <c r="B56" s="658" t="s">
        <v>513</v>
      </c>
      <c r="C56" s="663">
        <f>Infrast_publique!G56</f>
        <v>0</v>
      </c>
      <c r="D56" s="663"/>
      <c r="E56" s="664" t="str">
        <f t="shared" si="1"/>
        <v/>
      </c>
    </row>
    <row r="57" spans="1:5" ht="15" customHeight="1">
      <c r="A57" s="2"/>
      <c r="B57" s="658" t="s">
        <v>514</v>
      </c>
      <c r="C57" s="665">
        <f>Infrast_publique!G57</f>
        <v>0</v>
      </c>
      <c r="D57" s="665"/>
      <c r="E57" s="666" t="str">
        <f t="shared" si="1"/>
        <v/>
      </c>
    </row>
    <row r="58" spans="1:5" s="6" customFormat="1" ht="15" customHeight="1">
      <c r="A58" s="2" t="s">
        <v>515</v>
      </c>
      <c r="B58" s="658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658" t="s">
        <v>517</v>
      </c>
      <c r="C59" s="665">
        <f>Infrast_publique!G59</f>
        <v>0</v>
      </c>
      <c r="D59" s="665"/>
      <c r="E59" s="666" t="str">
        <f t="shared" si="1"/>
        <v/>
      </c>
    </row>
    <row r="60" spans="1:5" ht="15" customHeight="1">
      <c r="A60" s="2"/>
      <c r="B60" s="658" t="s">
        <v>518</v>
      </c>
      <c r="C60" s="665">
        <f>Infrast_publique!G60</f>
        <v>0</v>
      </c>
      <c r="D60" s="665"/>
      <c r="E60" s="666" t="str">
        <f t="shared" si="1"/>
        <v/>
      </c>
    </row>
    <row r="61" spans="1:5" ht="15" customHeight="1">
      <c r="A61" s="2"/>
      <c r="B61" s="658" t="s">
        <v>519</v>
      </c>
      <c r="C61" s="665">
        <f>Infrast_publique!G61</f>
        <v>0</v>
      </c>
      <c r="D61" s="665"/>
      <c r="E61" s="666" t="str">
        <f t="shared" si="1"/>
        <v/>
      </c>
    </row>
    <row r="62" spans="1:5" ht="15" customHeight="1">
      <c r="A62" s="2"/>
      <c r="B62" s="658" t="s">
        <v>520</v>
      </c>
      <c r="C62" s="665">
        <f>Infrast_publique!G62</f>
        <v>0</v>
      </c>
      <c r="D62" s="665"/>
      <c r="E62" s="666" t="str">
        <f t="shared" si="1"/>
        <v/>
      </c>
    </row>
    <row r="63" spans="1:5" s="6" customFormat="1" ht="15" customHeight="1">
      <c r="A63" s="2" t="s">
        <v>521</v>
      </c>
      <c r="B63" s="658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658" t="s">
        <v>523</v>
      </c>
      <c r="C64" s="665">
        <f>Infrast_publique!G64</f>
        <v>0</v>
      </c>
      <c r="D64" s="665"/>
      <c r="E64" s="666" t="str">
        <f t="shared" si="1"/>
        <v/>
      </c>
    </row>
    <row r="65" spans="1:5" ht="15" customHeight="1">
      <c r="A65" s="2"/>
      <c r="B65" s="658" t="s">
        <v>524</v>
      </c>
      <c r="C65" s="665">
        <f>Infrast_publique!G65</f>
        <v>0</v>
      </c>
      <c r="D65" s="665"/>
      <c r="E65" s="666" t="str">
        <f t="shared" si="1"/>
        <v/>
      </c>
    </row>
    <row r="66" spans="1:5" ht="15" customHeight="1">
      <c r="A66" s="2"/>
      <c r="B66" s="658" t="s">
        <v>525</v>
      </c>
      <c r="C66" s="665">
        <f>Infrast_publique!G66</f>
        <v>0</v>
      </c>
      <c r="D66" s="665"/>
      <c r="E66" s="666" t="str">
        <f t="shared" si="1"/>
        <v/>
      </c>
    </row>
    <row r="67" spans="1:5" s="6" customFormat="1" ht="15" customHeight="1">
      <c r="A67" s="2" t="s">
        <v>526</v>
      </c>
      <c r="B67" s="658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658" t="s">
        <v>527</v>
      </c>
      <c r="C68" s="665">
        <f>Infrast_publique!G68</f>
        <v>0</v>
      </c>
      <c r="D68" s="665"/>
      <c r="E68" s="666" t="str">
        <f t="shared" si="2"/>
        <v/>
      </c>
    </row>
    <row r="69" spans="1:5" ht="15" customHeight="1">
      <c r="A69" s="2"/>
      <c r="B69" s="658" t="s">
        <v>528</v>
      </c>
      <c r="C69" s="665">
        <f>Infrast_publique!G69</f>
        <v>0</v>
      </c>
      <c r="D69" s="665"/>
      <c r="E69" s="666" t="str">
        <f t="shared" si="2"/>
        <v/>
      </c>
    </row>
    <row r="70" spans="1:5" ht="15" customHeight="1">
      <c r="A70" s="2"/>
      <c r="B70" s="658" t="s">
        <v>529</v>
      </c>
      <c r="C70" s="665">
        <f>Infrast_publique!G70</f>
        <v>0</v>
      </c>
      <c r="D70" s="665"/>
      <c r="E70" s="666" t="str">
        <f t="shared" si="2"/>
        <v/>
      </c>
    </row>
    <row r="71" spans="1:5" s="6" customFormat="1" ht="15" customHeight="1">
      <c r="A71" s="2" t="s">
        <v>530</v>
      </c>
      <c r="B71" s="658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658" t="s">
        <v>531</v>
      </c>
      <c r="C72" s="665">
        <f>Infrast_publique!G72</f>
        <v>0</v>
      </c>
      <c r="D72" s="665"/>
      <c r="E72" s="666" t="str">
        <f t="shared" si="2"/>
        <v/>
      </c>
    </row>
    <row r="73" spans="1:5" s="6" customFormat="1" ht="15" customHeight="1">
      <c r="A73" s="2" t="s">
        <v>532</v>
      </c>
      <c r="B73" s="658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658" t="s">
        <v>533</v>
      </c>
      <c r="C74" s="665">
        <f>Infrast_publique!G74</f>
        <v>0</v>
      </c>
      <c r="D74" s="665"/>
      <c r="E74" s="666" t="str">
        <f t="shared" si="2"/>
        <v/>
      </c>
    </row>
    <row r="75" spans="1:5" ht="15" customHeight="1">
      <c r="A75" s="2"/>
      <c r="B75" s="658" t="s">
        <v>534</v>
      </c>
      <c r="C75" s="665">
        <f>Infrast_publique!G75</f>
        <v>0</v>
      </c>
      <c r="D75" s="665"/>
      <c r="E75" s="666" t="str">
        <f t="shared" si="2"/>
        <v/>
      </c>
    </row>
    <row r="76" spans="1:5" ht="15" customHeight="1">
      <c r="A76" s="2"/>
      <c r="B76" s="658" t="s">
        <v>535</v>
      </c>
      <c r="C76" s="665">
        <f>Infrast_publique!G76</f>
        <v>0</v>
      </c>
      <c r="D76" s="665"/>
      <c r="E76" s="666" t="str">
        <f t="shared" si="2"/>
        <v/>
      </c>
    </row>
    <row r="77" spans="1:5" s="6" customFormat="1" ht="15" customHeight="1">
      <c r="A77" s="2" t="s">
        <v>536</v>
      </c>
      <c r="B77" s="658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658" t="s">
        <v>538</v>
      </c>
      <c r="C78" s="665">
        <f>Infrast_publique!G78</f>
        <v>0</v>
      </c>
      <c r="D78" s="665"/>
      <c r="E78" s="666" t="str">
        <f t="shared" si="2"/>
        <v/>
      </c>
    </row>
    <row r="79" spans="1:5" ht="15" customHeight="1">
      <c r="A79" s="2"/>
      <c r="B79" s="658" t="s">
        <v>539</v>
      </c>
      <c r="C79" s="663">
        <f>Infrast_publique!G79</f>
        <v>0</v>
      </c>
      <c r="D79" s="663"/>
      <c r="E79" s="664" t="str">
        <f t="shared" si="2"/>
        <v/>
      </c>
    </row>
    <row r="80" spans="1:5" ht="15" customHeight="1">
      <c r="A80" s="2"/>
      <c r="B80" s="658" t="s">
        <v>540</v>
      </c>
      <c r="C80" s="663">
        <f>Infrast_publique!G80</f>
        <v>0</v>
      </c>
      <c r="D80" s="663"/>
      <c r="E80" s="664" t="str">
        <f t="shared" si="2"/>
        <v/>
      </c>
    </row>
    <row r="81" spans="1:5" s="6" customFormat="1" ht="15" customHeight="1">
      <c r="A81" s="2" t="s">
        <v>541</v>
      </c>
      <c r="B81" s="658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658" t="s">
        <v>542</v>
      </c>
      <c r="C82" s="665">
        <f>Infrast_publique!G82</f>
        <v>0</v>
      </c>
      <c r="D82" s="665"/>
      <c r="E82" s="666" t="str">
        <f t="shared" si="2"/>
        <v/>
      </c>
    </row>
    <row r="83" spans="1:5" s="6" customFormat="1" ht="15" customHeight="1">
      <c r="A83" s="2" t="s">
        <v>543</v>
      </c>
      <c r="B83" s="658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658" t="s">
        <v>545</v>
      </c>
      <c r="C84" s="665">
        <f>Infrast_publique!G84</f>
        <v>0</v>
      </c>
      <c r="D84" s="665"/>
      <c r="E84" s="666" t="str">
        <f t="shared" si="2"/>
        <v/>
      </c>
    </row>
    <row r="85" spans="1:5" ht="15" customHeight="1">
      <c r="A85" s="2"/>
      <c r="B85" s="658" t="s">
        <v>546</v>
      </c>
      <c r="C85" s="665">
        <f>Infrast_publique!G85</f>
        <v>0</v>
      </c>
      <c r="D85" s="665"/>
      <c r="E85" s="666" t="str">
        <f t="shared" si="2"/>
        <v/>
      </c>
    </row>
    <row r="86" spans="1:5" ht="15" customHeight="1">
      <c r="A86" s="2"/>
      <c r="B86" s="658" t="s">
        <v>547</v>
      </c>
      <c r="C86" s="665">
        <f>Infrast_publique!G86</f>
        <v>0</v>
      </c>
      <c r="D86" s="665"/>
      <c r="E86" s="666" t="str">
        <f t="shared" si="2"/>
        <v/>
      </c>
    </row>
    <row r="87" spans="1:5" ht="15.75" customHeight="1">
      <c r="A87" s="2"/>
      <c r="B87" s="658" t="s">
        <v>548</v>
      </c>
      <c r="C87" s="665">
        <f>Infrast_publique!G87</f>
        <v>0</v>
      </c>
      <c r="D87" s="665"/>
      <c r="E87" s="666" t="str">
        <f t="shared" si="2"/>
        <v/>
      </c>
    </row>
    <row r="88" spans="1:5" ht="15.75" customHeight="1">
      <c r="A88" s="2"/>
      <c r="B88" s="658" t="s">
        <v>549</v>
      </c>
      <c r="C88" s="663">
        <f>Infrast_publique!G88</f>
        <v>0</v>
      </c>
      <c r="D88" s="663"/>
      <c r="E88" s="664" t="str">
        <f t="shared" si="2"/>
        <v/>
      </c>
    </row>
    <row r="89" spans="1:5" ht="15.75" customHeight="1">
      <c r="A89" s="2"/>
      <c r="B89" s="658" t="s">
        <v>550</v>
      </c>
      <c r="C89" s="665">
        <f>Infrast_publique!G89</f>
        <v>0</v>
      </c>
      <c r="D89" s="665"/>
      <c r="E89" s="666" t="str">
        <f t="shared" si="2"/>
        <v/>
      </c>
    </row>
    <row r="90" spans="1:5" s="6" customFormat="1" ht="15.75" customHeight="1" thickBot="1">
      <c r="A90" s="281" t="s">
        <v>553</v>
      </c>
      <c r="B90" s="660"/>
      <c r="C90" s="19">
        <f>Infrast_publique!G90</f>
        <v>0</v>
      </c>
      <c r="D90" s="19"/>
      <c r="E90" s="662" t="str">
        <f t="shared" si="2"/>
        <v/>
      </c>
    </row>
  </sheetData>
  <mergeCells count="1">
    <mergeCell ref="A2:B2"/>
  </mergeCells>
  <conditionalFormatting sqref="C3:E90">
    <cfRule type="containsBlanks" dxfId="45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854</v>
      </c>
      <c r="B1" s="6"/>
      <c r="C1" s="6"/>
    </row>
    <row r="2" spans="1:21" ht="14" customHeight="1">
      <c r="A2" s="20"/>
      <c r="B2" s="20"/>
      <c r="C2" s="940" t="s">
        <v>855</v>
      </c>
      <c r="D2" s="938"/>
      <c r="E2" s="938"/>
      <c r="F2" s="938"/>
      <c r="G2" s="938"/>
      <c r="H2" s="938"/>
      <c r="I2" s="938"/>
      <c r="J2" s="938"/>
    </row>
    <row r="3" spans="1:21" ht="30" customHeight="1" thickBot="1">
      <c r="A3" s="616" t="s">
        <v>660</v>
      </c>
      <c r="B3" s="53"/>
      <c r="C3" s="673" t="s">
        <v>856</v>
      </c>
      <c r="D3" s="674" t="s">
        <v>857</v>
      </c>
      <c r="E3" s="674" t="s">
        <v>858</v>
      </c>
      <c r="F3" s="674" t="s">
        <v>859</v>
      </c>
      <c r="G3" s="674" t="s">
        <v>860</v>
      </c>
      <c r="H3" s="674" t="s">
        <v>861</v>
      </c>
      <c r="I3" s="674" t="s">
        <v>862</v>
      </c>
      <c r="J3" s="674" t="s">
        <v>863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445</v>
      </c>
      <c r="B4" s="658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658" t="s">
        <v>447</v>
      </c>
      <c r="C5" s="663"/>
      <c r="D5" s="663"/>
      <c r="E5" s="663"/>
      <c r="F5" s="663"/>
      <c r="G5" s="663"/>
      <c r="H5" s="663"/>
      <c r="I5" s="663"/>
      <c r="J5" s="663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658" t="s">
        <v>448</v>
      </c>
      <c r="C6" s="665"/>
      <c r="D6" s="665"/>
      <c r="E6" s="665"/>
      <c r="F6" s="665"/>
      <c r="G6" s="665"/>
      <c r="H6" s="665"/>
      <c r="I6" s="665"/>
      <c r="J6" s="665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658" t="s">
        <v>449</v>
      </c>
      <c r="C7" s="665"/>
      <c r="D7" s="665"/>
      <c r="E7" s="665"/>
      <c r="F7" s="665"/>
      <c r="G7" s="665"/>
      <c r="H7" s="665"/>
      <c r="I7" s="665"/>
      <c r="J7" s="665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450</v>
      </c>
      <c r="B8" s="658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658" t="s">
        <v>452</v>
      </c>
      <c r="C9" s="665"/>
      <c r="D9" s="665"/>
      <c r="E9" s="665"/>
      <c r="F9" s="665"/>
      <c r="G9" s="665"/>
      <c r="H9" s="665"/>
      <c r="I9" s="665"/>
      <c r="J9" s="665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658" t="s">
        <v>453</v>
      </c>
      <c r="C10" s="665"/>
      <c r="D10" s="665"/>
      <c r="E10" s="665"/>
      <c r="F10" s="665"/>
      <c r="G10" s="665"/>
      <c r="H10" s="665"/>
      <c r="I10" s="665"/>
      <c r="J10" s="66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658" t="s">
        <v>454</v>
      </c>
      <c r="C11" s="665"/>
      <c r="D11" s="665"/>
      <c r="E11" s="665"/>
      <c r="F11" s="665"/>
      <c r="G11" s="665"/>
      <c r="H11" s="665"/>
      <c r="I11" s="665"/>
      <c r="J11" s="66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658" t="s">
        <v>455</v>
      </c>
      <c r="C12" s="665"/>
      <c r="D12" s="665"/>
      <c r="E12" s="665"/>
      <c r="F12" s="665"/>
      <c r="G12" s="665"/>
      <c r="H12" s="665"/>
      <c r="I12" s="665"/>
      <c r="J12" s="66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658" t="s">
        <v>456</v>
      </c>
      <c r="C13" s="665"/>
      <c r="D13" s="665"/>
      <c r="E13" s="665"/>
      <c r="F13" s="665"/>
      <c r="G13" s="665"/>
      <c r="H13" s="665"/>
      <c r="I13" s="665"/>
      <c r="J13" s="66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457</v>
      </c>
      <c r="B14" s="658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658" t="s">
        <v>459</v>
      </c>
      <c r="C15" s="665"/>
      <c r="D15" s="665"/>
      <c r="E15" s="665"/>
      <c r="F15" s="665"/>
      <c r="G15" s="665"/>
      <c r="H15" s="665"/>
      <c r="I15" s="665"/>
      <c r="J15" s="66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658" t="s">
        <v>460</v>
      </c>
      <c r="C16" s="665"/>
      <c r="D16" s="665"/>
      <c r="E16" s="665"/>
      <c r="F16" s="665"/>
      <c r="G16" s="665"/>
      <c r="H16" s="665"/>
      <c r="I16" s="665"/>
      <c r="J16" s="66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461</v>
      </c>
      <c r="B17" s="65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8" t="s">
        <v>463</v>
      </c>
      <c r="C18" s="665"/>
      <c r="D18" s="665"/>
      <c r="E18" s="665"/>
      <c r="F18" s="665"/>
      <c r="G18" s="665"/>
      <c r="H18" s="665"/>
      <c r="I18" s="665"/>
      <c r="J18" s="665"/>
    </row>
    <row r="19" spans="1:10" ht="15" customHeight="1">
      <c r="A19" s="2"/>
      <c r="B19" s="658" t="s">
        <v>464</v>
      </c>
      <c r="C19" s="665"/>
      <c r="D19" s="665"/>
      <c r="E19" s="665"/>
      <c r="F19" s="665"/>
      <c r="G19" s="665"/>
      <c r="H19" s="665"/>
      <c r="I19" s="665"/>
      <c r="J19" s="665"/>
    </row>
    <row r="20" spans="1:10" ht="15" customHeight="1">
      <c r="A20" s="2"/>
      <c r="B20" s="659" t="s">
        <v>465</v>
      </c>
      <c r="C20" s="663"/>
      <c r="D20" s="663"/>
      <c r="E20" s="663"/>
      <c r="F20" s="663"/>
      <c r="G20" s="663"/>
      <c r="H20" s="663"/>
      <c r="I20" s="663"/>
      <c r="J20" s="663"/>
    </row>
    <row r="21" spans="1:10" ht="15" customHeight="1">
      <c r="A21" s="2"/>
      <c r="B21" s="659" t="s">
        <v>466</v>
      </c>
      <c r="C21" s="663"/>
      <c r="D21" s="663"/>
      <c r="E21" s="663"/>
      <c r="F21" s="663"/>
      <c r="G21" s="663"/>
      <c r="H21" s="663"/>
      <c r="I21" s="663"/>
      <c r="J21" s="663"/>
    </row>
    <row r="22" spans="1:10" ht="15" customHeight="1">
      <c r="A22" s="2"/>
      <c r="B22" s="658" t="s">
        <v>467</v>
      </c>
      <c r="C22" s="665"/>
      <c r="D22" s="665"/>
      <c r="E22" s="665"/>
      <c r="F22" s="665"/>
      <c r="G22" s="665"/>
      <c r="H22" s="665"/>
      <c r="I22" s="665"/>
      <c r="J22" s="665"/>
    </row>
    <row r="23" spans="1:10" ht="15" customHeight="1">
      <c r="A23" s="2"/>
      <c r="B23" s="658" t="s">
        <v>468</v>
      </c>
      <c r="C23" s="665"/>
      <c r="D23" s="665"/>
      <c r="E23" s="665"/>
      <c r="F23" s="665"/>
      <c r="G23" s="665"/>
      <c r="H23" s="665"/>
      <c r="I23" s="665"/>
      <c r="J23" s="665"/>
    </row>
    <row r="24" spans="1:10" ht="15" customHeight="1">
      <c r="A24" s="2"/>
      <c r="B24" s="658" t="s">
        <v>469</v>
      </c>
      <c r="C24" s="665"/>
      <c r="D24" s="665"/>
      <c r="E24" s="665"/>
      <c r="F24" s="665"/>
      <c r="G24" s="665"/>
      <c r="H24" s="665"/>
      <c r="I24" s="665"/>
      <c r="J24" s="665"/>
    </row>
    <row r="25" spans="1:10" ht="15" customHeight="1">
      <c r="A25" s="2"/>
      <c r="B25" s="658" t="s">
        <v>470</v>
      </c>
      <c r="C25" s="665"/>
      <c r="D25" s="665"/>
      <c r="E25" s="665"/>
      <c r="F25" s="665"/>
      <c r="G25" s="665"/>
      <c r="H25" s="665"/>
      <c r="I25" s="665"/>
      <c r="J25" s="665"/>
    </row>
    <row r="26" spans="1:10" s="6" customFormat="1" ht="15" customHeight="1">
      <c r="A26" s="2" t="s">
        <v>471</v>
      </c>
      <c r="B26" s="65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8" t="s">
        <v>479</v>
      </c>
      <c r="C27" s="665"/>
      <c r="D27" s="665"/>
      <c r="E27" s="665"/>
      <c r="F27" s="665"/>
      <c r="G27" s="665"/>
      <c r="H27" s="665"/>
      <c r="I27" s="665"/>
      <c r="J27" s="665"/>
    </row>
    <row r="28" spans="1:10" ht="15" customHeight="1">
      <c r="A28" s="2"/>
      <c r="B28" s="658" t="s">
        <v>480</v>
      </c>
      <c r="C28" s="665"/>
      <c r="D28" s="665"/>
      <c r="E28" s="665"/>
      <c r="F28" s="665"/>
      <c r="G28" s="665"/>
      <c r="H28" s="665"/>
      <c r="I28" s="665"/>
      <c r="J28" s="665"/>
    </row>
    <row r="29" spans="1:10" ht="15" customHeight="1">
      <c r="A29" s="2"/>
      <c r="B29" s="658" t="s">
        <v>481</v>
      </c>
      <c r="C29" s="665"/>
      <c r="D29" s="665"/>
      <c r="E29" s="665"/>
      <c r="F29" s="665"/>
      <c r="G29" s="665"/>
      <c r="H29" s="665"/>
      <c r="I29" s="665"/>
      <c r="J29" s="665"/>
    </row>
    <row r="30" spans="1:10" ht="15" customHeight="1">
      <c r="A30" s="2"/>
      <c r="B30" s="658" t="s">
        <v>482</v>
      </c>
      <c r="C30" s="665"/>
      <c r="D30" s="665"/>
      <c r="E30" s="665"/>
      <c r="F30" s="665"/>
      <c r="G30" s="665"/>
      <c r="H30" s="665"/>
      <c r="I30" s="665"/>
      <c r="J30" s="665"/>
    </row>
    <row r="31" spans="1:10" ht="15" customHeight="1">
      <c r="A31" s="2"/>
      <c r="B31" s="658" t="s">
        <v>483</v>
      </c>
      <c r="C31" s="663"/>
      <c r="D31" s="663"/>
      <c r="E31" s="663"/>
      <c r="F31" s="663"/>
      <c r="G31" s="663"/>
      <c r="H31" s="663"/>
      <c r="I31" s="663"/>
      <c r="J31" s="663"/>
    </row>
    <row r="32" spans="1:10" s="6" customFormat="1" ht="15" customHeight="1">
      <c r="A32" s="2" t="s">
        <v>484</v>
      </c>
      <c r="B32" s="65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8" t="s">
        <v>486</v>
      </c>
      <c r="C33" s="665"/>
      <c r="D33" s="665"/>
      <c r="E33" s="665"/>
      <c r="F33" s="665"/>
      <c r="G33" s="665"/>
      <c r="H33" s="665"/>
      <c r="I33" s="665"/>
      <c r="J33" s="665"/>
    </row>
    <row r="34" spans="1:10" ht="15" customHeight="1">
      <c r="A34" s="2"/>
      <c r="B34" s="658" t="s">
        <v>487</v>
      </c>
      <c r="C34" s="665"/>
      <c r="D34" s="665"/>
      <c r="E34" s="665"/>
      <c r="F34" s="665"/>
      <c r="G34" s="665"/>
      <c r="H34" s="665"/>
      <c r="I34" s="665"/>
      <c r="J34" s="665"/>
    </row>
    <row r="35" spans="1:10" ht="15" customHeight="1">
      <c r="A35" s="2"/>
      <c r="B35" s="658" t="s">
        <v>488</v>
      </c>
      <c r="C35" s="665"/>
      <c r="D35" s="665"/>
      <c r="E35" s="665"/>
      <c r="F35" s="665"/>
      <c r="G35" s="665"/>
      <c r="H35" s="665"/>
      <c r="I35" s="665"/>
      <c r="J35" s="665"/>
    </row>
    <row r="36" spans="1:10" ht="15" customHeight="1">
      <c r="A36" s="2"/>
      <c r="B36" s="658" t="s">
        <v>489</v>
      </c>
      <c r="C36" s="665"/>
      <c r="D36" s="665"/>
      <c r="E36" s="665"/>
      <c r="F36" s="665"/>
      <c r="G36" s="665"/>
      <c r="H36" s="665"/>
      <c r="I36" s="665"/>
      <c r="J36" s="665"/>
    </row>
    <row r="37" spans="1:10" ht="15" customHeight="1">
      <c r="A37" s="2"/>
      <c r="B37" s="658" t="s">
        <v>490</v>
      </c>
      <c r="C37" s="665"/>
      <c r="D37" s="665"/>
      <c r="E37" s="665"/>
      <c r="F37" s="665"/>
      <c r="G37" s="665"/>
      <c r="H37" s="665"/>
      <c r="I37" s="665"/>
      <c r="J37" s="665"/>
    </row>
    <row r="38" spans="1:10" ht="15" customHeight="1">
      <c r="A38" s="2"/>
      <c r="B38" s="658" t="s">
        <v>491</v>
      </c>
      <c r="C38" s="665"/>
      <c r="D38" s="665"/>
      <c r="E38" s="665"/>
      <c r="F38" s="665"/>
      <c r="G38" s="665"/>
      <c r="H38" s="665"/>
      <c r="I38" s="665"/>
      <c r="J38" s="665"/>
    </row>
    <row r="39" spans="1:10" s="6" customFormat="1" ht="15" customHeight="1">
      <c r="A39" s="2" t="s">
        <v>492</v>
      </c>
      <c r="B39" s="65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8" t="s">
        <v>494</v>
      </c>
      <c r="C40" s="665"/>
      <c r="D40" s="665"/>
      <c r="E40" s="665"/>
      <c r="F40" s="665"/>
      <c r="G40" s="665"/>
      <c r="H40" s="665"/>
      <c r="I40" s="665"/>
      <c r="J40" s="665"/>
    </row>
    <row r="41" spans="1:10" ht="15" customHeight="1">
      <c r="A41" s="2"/>
      <c r="B41" s="658" t="s">
        <v>495</v>
      </c>
      <c r="C41" s="665"/>
      <c r="D41" s="665"/>
      <c r="E41" s="665"/>
      <c r="F41" s="665"/>
      <c r="G41" s="665"/>
      <c r="H41" s="665"/>
      <c r="I41" s="665"/>
      <c r="J41" s="665"/>
    </row>
    <row r="42" spans="1:10" ht="15" customHeight="1">
      <c r="A42" s="2"/>
      <c r="B42" s="658" t="s">
        <v>496</v>
      </c>
      <c r="C42" s="665"/>
      <c r="D42" s="665"/>
      <c r="E42" s="665"/>
      <c r="F42" s="665"/>
      <c r="G42" s="665"/>
      <c r="H42" s="665"/>
      <c r="I42" s="665"/>
      <c r="J42" s="665"/>
    </row>
    <row r="43" spans="1:10" s="6" customFormat="1" ht="15" customHeight="1">
      <c r="A43" s="2" t="s">
        <v>497</v>
      </c>
      <c r="B43" s="65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8" t="s">
        <v>499</v>
      </c>
      <c r="C44" s="665"/>
      <c r="D44" s="665"/>
      <c r="E44" s="665"/>
      <c r="F44" s="665"/>
      <c r="G44" s="665"/>
      <c r="H44" s="665"/>
      <c r="I44" s="665"/>
      <c r="J44" s="665"/>
    </row>
    <row r="45" spans="1:10" ht="15" customHeight="1">
      <c r="A45" s="2"/>
      <c r="B45" s="658" t="s">
        <v>500</v>
      </c>
      <c r="C45" s="665"/>
      <c r="D45" s="665"/>
      <c r="E45" s="665"/>
      <c r="F45" s="665"/>
      <c r="G45" s="665"/>
      <c r="H45" s="665"/>
      <c r="I45" s="665"/>
      <c r="J45" s="665"/>
    </row>
    <row r="46" spans="1:10" ht="15" customHeight="1">
      <c r="A46" s="2"/>
      <c r="B46" s="658" t="s">
        <v>501</v>
      </c>
      <c r="C46" s="665"/>
      <c r="D46" s="665"/>
      <c r="E46" s="665"/>
      <c r="F46" s="665"/>
      <c r="G46" s="665"/>
      <c r="H46" s="665"/>
      <c r="I46" s="665"/>
      <c r="J46" s="665"/>
    </row>
    <row r="47" spans="1:10" ht="15" customHeight="1">
      <c r="A47" s="2"/>
      <c r="B47" s="658" t="s">
        <v>502</v>
      </c>
      <c r="C47" s="665"/>
      <c r="D47" s="665"/>
      <c r="E47" s="665"/>
      <c r="F47" s="665"/>
      <c r="G47" s="665"/>
      <c r="H47" s="665"/>
      <c r="I47" s="665"/>
      <c r="J47" s="665"/>
    </row>
    <row r="48" spans="1:10" ht="15" customHeight="1">
      <c r="A48" s="2"/>
      <c r="B48" s="658" t="s">
        <v>503</v>
      </c>
      <c r="C48" s="665"/>
      <c r="D48" s="665"/>
      <c r="E48" s="665"/>
      <c r="F48" s="665"/>
      <c r="G48" s="665"/>
      <c r="H48" s="665"/>
      <c r="I48" s="665"/>
      <c r="J48" s="665"/>
    </row>
    <row r="49" spans="1:10" ht="15" customHeight="1">
      <c r="A49" s="2"/>
      <c r="B49" s="658" t="s">
        <v>504</v>
      </c>
      <c r="C49" s="665"/>
      <c r="D49" s="665"/>
      <c r="E49" s="665"/>
      <c r="F49" s="665"/>
      <c r="G49" s="665"/>
      <c r="H49" s="665"/>
      <c r="I49" s="665"/>
      <c r="J49" s="665"/>
    </row>
    <row r="50" spans="1:10" ht="15" customHeight="1">
      <c r="A50" s="2"/>
      <c r="B50" s="658" t="s">
        <v>505</v>
      </c>
      <c r="C50" s="665"/>
      <c r="D50" s="665"/>
      <c r="E50" s="665"/>
      <c r="F50" s="665"/>
      <c r="G50" s="665"/>
      <c r="H50" s="665"/>
      <c r="I50" s="665"/>
      <c r="J50" s="665"/>
    </row>
    <row r="51" spans="1:10" s="6" customFormat="1" ht="15" customHeight="1">
      <c r="A51" s="2" t="s">
        <v>506</v>
      </c>
      <c r="B51" s="65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8" t="s">
        <v>508</v>
      </c>
      <c r="C52" s="665"/>
      <c r="D52" s="665"/>
      <c r="E52" s="665"/>
      <c r="F52" s="665"/>
      <c r="G52" s="665"/>
      <c r="H52" s="665"/>
      <c r="I52" s="665"/>
      <c r="J52" s="665"/>
    </row>
    <row r="53" spans="1:10" ht="15" customHeight="1">
      <c r="A53" s="2"/>
      <c r="B53" s="658" t="s">
        <v>509</v>
      </c>
      <c r="C53" s="665"/>
      <c r="D53" s="665"/>
      <c r="E53" s="665"/>
      <c r="F53" s="665"/>
      <c r="G53" s="665"/>
      <c r="H53" s="665"/>
      <c r="I53" s="665"/>
      <c r="J53" s="665"/>
    </row>
    <row r="54" spans="1:10" ht="15" customHeight="1">
      <c r="A54" s="2"/>
      <c r="B54" s="658" t="s">
        <v>510</v>
      </c>
      <c r="C54" s="665"/>
      <c r="D54" s="665"/>
      <c r="E54" s="665"/>
      <c r="F54" s="665"/>
      <c r="G54" s="665"/>
      <c r="H54" s="665"/>
      <c r="I54" s="665"/>
      <c r="J54" s="665"/>
    </row>
    <row r="55" spans="1:10" ht="15" customHeight="1">
      <c r="A55" s="2"/>
      <c r="B55" s="658" t="s">
        <v>511</v>
      </c>
      <c r="C55" s="665"/>
      <c r="D55" s="665"/>
      <c r="E55" s="665"/>
      <c r="F55" s="665"/>
      <c r="G55" s="665"/>
      <c r="H55" s="665"/>
      <c r="I55" s="665"/>
      <c r="J55" s="665"/>
    </row>
    <row r="56" spans="1:10" ht="15" customHeight="1">
      <c r="A56" s="2"/>
      <c r="B56" s="658" t="s">
        <v>512</v>
      </c>
      <c r="C56" s="663"/>
      <c r="D56" s="663"/>
      <c r="E56" s="663"/>
      <c r="F56" s="663"/>
      <c r="G56" s="663"/>
      <c r="H56" s="663"/>
      <c r="I56" s="663"/>
      <c r="J56" s="663"/>
    </row>
    <row r="57" spans="1:10" ht="15" customHeight="1">
      <c r="A57" s="2"/>
      <c r="B57" s="658" t="s">
        <v>513</v>
      </c>
      <c r="C57" s="663"/>
      <c r="D57" s="663"/>
      <c r="E57" s="663"/>
      <c r="F57" s="663"/>
      <c r="G57" s="663"/>
      <c r="H57" s="663"/>
      <c r="I57" s="663"/>
      <c r="J57" s="663"/>
    </row>
    <row r="58" spans="1:10" ht="15" customHeight="1">
      <c r="A58" s="2"/>
      <c r="B58" s="658" t="s">
        <v>514</v>
      </c>
      <c r="C58" s="665"/>
      <c r="D58" s="665"/>
      <c r="E58" s="665"/>
      <c r="F58" s="665"/>
      <c r="G58" s="665"/>
      <c r="H58" s="665"/>
      <c r="I58" s="665"/>
      <c r="J58" s="665"/>
    </row>
    <row r="59" spans="1:10" s="6" customFormat="1" ht="15" customHeight="1">
      <c r="A59" s="2" t="s">
        <v>515</v>
      </c>
      <c r="B59" s="65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8" t="s">
        <v>517</v>
      </c>
      <c r="C60" s="665"/>
      <c r="D60" s="665"/>
      <c r="E60" s="665"/>
      <c r="F60" s="665"/>
      <c r="G60" s="665"/>
      <c r="H60" s="665"/>
      <c r="I60" s="665"/>
      <c r="J60" s="665"/>
    </row>
    <row r="61" spans="1:10" ht="15" customHeight="1">
      <c r="A61" s="2"/>
      <c r="B61" s="658" t="s">
        <v>518</v>
      </c>
      <c r="C61" s="665"/>
      <c r="D61" s="665"/>
      <c r="E61" s="665"/>
      <c r="F61" s="665"/>
      <c r="G61" s="665"/>
      <c r="H61" s="665"/>
      <c r="I61" s="665"/>
      <c r="J61" s="665"/>
    </row>
    <row r="62" spans="1:10" ht="15" customHeight="1">
      <c r="A62" s="2"/>
      <c r="B62" s="658" t="s">
        <v>519</v>
      </c>
      <c r="C62" s="665"/>
      <c r="D62" s="665"/>
      <c r="E62" s="665"/>
      <c r="F62" s="665"/>
      <c r="G62" s="665"/>
      <c r="H62" s="665"/>
      <c r="I62" s="665"/>
      <c r="J62" s="665"/>
    </row>
    <row r="63" spans="1:10" ht="15" customHeight="1">
      <c r="A63" s="2"/>
      <c r="B63" s="658" t="s">
        <v>520</v>
      </c>
      <c r="C63" s="665"/>
      <c r="D63" s="665"/>
      <c r="E63" s="665"/>
      <c r="F63" s="665"/>
      <c r="G63" s="665"/>
      <c r="H63" s="665"/>
      <c r="I63" s="665"/>
      <c r="J63" s="665"/>
    </row>
    <row r="64" spans="1:10" s="6" customFormat="1" ht="15" customHeight="1">
      <c r="A64" s="2" t="s">
        <v>521</v>
      </c>
      <c r="B64" s="65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8" t="s">
        <v>523</v>
      </c>
      <c r="C65" s="665"/>
      <c r="D65" s="665"/>
      <c r="E65" s="665"/>
      <c r="F65" s="665"/>
      <c r="G65" s="665"/>
      <c r="H65" s="665"/>
      <c r="I65" s="665"/>
      <c r="J65" s="665"/>
    </row>
    <row r="66" spans="1:10" ht="15" customHeight="1">
      <c r="A66" s="2"/>
      <c r="B66" s="658" t="s">
        <v>524</v>
      </c>
      <c r="C66" s="665"/>
      <c r="D66" s="665"/>
      <c r="E66" s="665"/>
      <c r="F66" s="665"/>
      <c r="G66" s="665"/>
      <c r="H66" s="665"/>
      <c r="I66" s="665"/>
      <c r="J66" s="665"/>
    </row>
    <row r="67" spans="1:10" ht="15" customHeight="1">
      <c r="A67" s="2"/>
      <c r="B67" s="658" t="s">
        <v>525</v>
      </c>
      <c r="C67" s="665"/>
      <c r="D67" s="665"/>
      <c r="E67" s="665"/>
      <c r="F67" s="665"/>
      <c r="G67" s="665"/>
      <c r="H67" s="665"/>
      <c r="I67" s="665"/>
      <c r="J67" s="665"/>
    </row>
    <row r="68" spans="1:10" s="6" customFormat="1" ht="15" customHeight="1">
      <c r="A68" s="2" t="s">
        <v>526</v>
      </c>
      <c r="B68" s="65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8" t="s">
        <v>527</v>
      </c>
      <c r="C69" s="665"/>
      <c r="D69" s="665"/>
      <c r="E69" s="665"/>
      <c r="F69" s="665"/>
      <c r="G69" s="665"/>
      <c r="H69" s="665"/>
      <c r="I69" s="665"/>
      <c r="J69" s="665"/>
    </row>
    <row r="70" spans="1:10" ht="15" customHeight="1">
      <c r="A70" s="2"/>
      <c r="B70" s="658" t="s">
        <v>528</v>
      </c>
      <c r="C70" s="665"/>
      <c r="D70" s="665"/>
      <c r="E70" s="665"/>
      <c r="F70" s="665"/>
      <c r="G70" s="665"/>
      <c r="H70" s="665"/>
      <c r="I70" s="665"/>
      <c r="J70" s="665"/>
    </row>
    <row r="71" spans="1:10" ht="15" customHeight="1">
      <c r="A71" s="2"/>
      <c r="B71" s="658" t="s">
        <v>529</v>
      </c>
      <c r="C71" s="665"/>
      <c r="D71" s="665"/>
      <c r="E71" s="665"/>
      <c r="F71" s="665"/>
      <c r="G71" s="665"/>
      <c r="H71" s="665"/>
      <c r="I71" s="665"/>
      <c r="J71" s="665"/>
    </row>
    <row r="72" spans="1:10" s="6" customFormat="1" ht="15" customHeight="1">
      <c r="A72" s="2" t="s">
        <v>530</v>
      </c>
      <c r="B72" s="65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8" t="s">
        <v>531</v>
      </c>
      <c r="C73" s="665"/>
      <c r="D73" s="665"/>
      <c r="E73" s="665"/>
      <c r="F73" s="665"/>
      <c r="G73" s="665"/>
      <c r="H73" s="665"/>
      <c r="I73" s="665"/>
      <c r="J73" s="665"/>
    </row>
    <row r="74" spans="1:10" s="6" customFormat="1" ht="15" customHeight="1">
      <c r="A74" s="2" t="s">
        <v>532</v>
      </c>
      <c r="B74" s="65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8" t="s">
        <v>533</v>
      </c>
      <c r="C75" s="665"/>
      <c r="D75" s="665"/>
      <c r="E75" s="665"/>
      <c r="F75" s="665"/>
      <c r="G75" s="665"/>
      <c r="H75" s="665"/>
      <c r="I75" s="665"/>
      <c r="J75" s="665"/>
    </row>
    <row r="76" spans="1:10" ht="15" customHeight="1">
      <c r="A76" s="2"/>
      <c r="B76" s="658" t="s">
        <v>534</v>
      </c>
      <c r="C76" s="665"/>
      <c r="D76" s="665"/>
      <c r="E76" s="665"/>
      <c r="F76" s="665"/>
      <c r="G76" s="665"/>
      <c r="H76" s="665"/>
      <c r="I76" s="665"/>
      <c r="J76" s="665"/>
    </row>
    <row r="77" spans="1:10" ht="15" customHeight="1">
      <c r="A77" s="2"/>
      <c r="B77" s="658" t="s">
        <v>535</v>
      </c>
      <c r="C77" s="665"/>
      <c r="D77" s="665"/>
      <c r="E77" s="665"/>
      <c r="F77" s="665"/>
      <c r="G77" s="665"/>
      <c r="H77" s="665"/>
      <c r="I77" s="665"/>
      <c r="J77" s="665"/>
    </row>
    <row r="78" spans="1:10" s="6" customFormat="1" ht="15" customHeight="1">
      <c r="A78" s="2" t="s">
        <v>536</v>
      </c>
      <c r="B78" s="65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8" t="s">
        <v>538</v>
      </c>
      <c r="C79" s="665"/>
      <c r="D79" s="665"/>
      <c r="E79" s="665"/>
      <c r="F79" s="665"/>
      <c r="G79" s="665"/>
      <c r="H79" s="665"/>
      <c r="I79" s="665"/>
      <c r="J79" s="665"/>
    </row>
    <row r="80" spans="1:10" ht="15" customHeight="1">
      <c r="A80" s="2"/>
      <c r="B80" s="658" t="s">
        <v>539</v>
      </c>
      <c r="C80" s="663"/>
      <c r="D80" s="663"/>
      <c r="E80" s="663"/>
      <c r="F80" s="663"/>
      <c r="G80" s="663"/>
      <c r="H80" s="663"/>
      <c r="I80" s="663"/>
      <c r="J80" s="663"/>
    </row>
    <row r="81" spans="1:10" ht="15" customHeight="1">
      <c r="A81" s="2"/>
      <c r="B81" s="658" t="s">
        <v>540</v>
      </c>
      <c r="C81" s="663"/>
      <c r="D81" s="663"/>
      <c r="E81" s="663"/>
      <c r="F81" s="663"/>
      <c r="G81" s="663"/>
      <c r="H81" s="663"/>
      <c r="I81" s="663"/>
      <c r="J81" s="663"/>
    </row>
    <row r="82" spans="1:10" s="6" customFormat="1" ht="15" customHeight="1">
      <c r="A82" s="2" t="s">
        <v>541</v>
      </c>
      <c r="B82" s="65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8" t="s">
        <v>542</v>
      </c>
      <c r="C83" s="665"/>
      <c r="D83" s="665"/>
      <c r="E83" s="665"/>
      <c r="F83" s="665"/>
      <c r="G83" s="665"/>
      <c r="H83" s="665"/>
      <c r="I83" s="665"/>
      <c r="J83" s="665"/>
    </row>
    <row r="84" spans="1:10" s="6" customFormat="1" ht="15" customHeight="1">
      <c r="A84" s="2" t="s">
        <v>543</v>
      </c>
      <c r="B84" s="65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8" t="s">
        <v>545</v>
      </c>
      <c r="C85" s="665"/>
      <c r="D85" s="665"/>
      <c r="E85" s="665"/>
      <c r="F85" s="665"/>
      <c r="G85" s="665"/>
      <c r="H85" s="665"/>
      <c r="I85" s="665"/>
      <c r="J85" s="665"/>
    </row>
    <row r="86" spans="1:10" ht="15" customHeight="1">
      <c r="A86" s="2"/>
      <c r="B86" s="658" t="s">
        <v>546</v>
      </c>
      <c r="C86" s="665"/>
      <c r="D86" s="665"/>
      <c r="E86" s="665"/>
      <c r="F86" s="665"/>
      <c r="G86" s="665"/>
      <c r="H86" s="665"/>
      <c r="I86" s="665"/>
      <c r="J86" s="665"/>
    </row>
    <row r="87" spans="1:10" ht="15" customHeight="1">
      <c r="A87" s="2"/>
      <c r="B87" s="658" t="s">
        <v>547</v>
      </c>
      <c r="C87" s="665"/>
      <c r="D87" s="665"/>
      <c r="E87" s="665"/>
      <c r="F87" s="665"/>
      <c r="G87" s="665"/>
      <c r="H87" s="665"/>
      <c r="I87" s="665"/>
      <c r="J87" s="665"/>
    </row>
    <row r="88" spans="1:10" ht="15.75" customHeight="1">
      <c r="A88" s="2"/>
      <c r="B88" s="658" t="s">
        <v>548</v>
      </c>
      <c r="C88" s="665"/>
      <c r="D88" s="665"/>
      <c r="E88" s="665"/>
      <c r="F88" s="665"/>
      <c r="G88" s="665"/>
      <c r="H88" s="665"/>
      <c r="I88" s="665"/>
      <c r="J88" s="665"/>
    </row>
    <row r="89" spans="1:10" ht="15.75" customHeight="1">
      <c r="A89" s="2"/>
      <c r="B89" s="658" t="s">
        <v>549</v>
      </c>
      <c r="C89" s="663"/>
      <c r="D89" s="663"/>
      <c r="E89" s="663"/>
      <c r="F89" s="663"/>
      <c r="G89" s="663"/>
      <c r="H89" s="663"/>
      <c r="I89" s="663"/>
      <c r="J89" s="663"/>
    </row>
    <row r="90" spans="1:10" ht="15.75" customHeight="1">
      <c r="A90" s="2"/>
      <c r="B90" s="658" t="s">
        <v>550</v>
      </c>
      <c r="C90" s="665"/>
      <c r="D90" s="665"/>
      <c r="E90" s="665"/>
      <c r="F90" s="665"/>
      <c r="G90" s="665"/>
      <c r="H90" s="665"/>
      <c r="I90" s="665"/>
      <c r="J90" s="665"/>
    </row>
    <row r="91" spans="1:10" s="6" customFormat="1" ht="15.75" customHeight="1" thickBot="1">
      <c r="A91" s="281" t="s">
        <v>553</v>
      </c>
      <c r="B91" s="660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45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864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41" t="s">
        <v>855</v>
      </c>
      <c r="D2" s="942"/>
      <c r="E2" s="942"/>
      <c r="F2" s="942"/>
      <c r="G2" s="942"/>
      <c r="H2" s="943"/>
      <c r="I2" s="941" t="s">
        <v>865</v>
      </c>
      <c r="J2" s="943"/>
    </row>
    <row r="3" spans="1:15" ht="38.75" customHeight="1" thickBot="1">
      <c r="A3" s="234" t="s">
        <v>660</v>
      </c>
      <c r="B3" s="53"/>
      <c r="C3" s="11" t="s">
        <v>866</v>
      </c>
      <c r="D3" s="11" t="s">
        <v>867</v>
      </c>
      <c r="E3" s="11" t="s">
        <v>868</v>
      </c>
      <c r="F3" s="11" t="s">
        <v>849</v>
      </c>
      <c r="G3" s="11" t="s">
        <v>869</v>
      </c>
      <c r="H3" s="235" t="s">
        <v>870</v>
      </c>
      <c r="I3" s="11" t="s">
        <v>871</v>
      </c>
      <c r="J3" s="11" t="s">
        <v>872</v>
      </c>
      <c r="K3" s="3"/>
      <c r="L3" s="3"/>
      <c r="M3" s="3"/>
      <c r="N3" s="3"/>
      <c r="O3" s="3"/>
    </row>
    <row r="4" spans="1:15" s="6" customFormat="1" ht="15" customHeight="1">
      <c r="A4" s="2" t="s">
        <v>445</v>
      </c>
      <c r="B4" s="658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658" t="s">
        <v>447</v>
      </c>
      <c r="C5" s="663"/>
      <c r="D5" s="663"/>
      <c r="E5" s="663"/>
      <c r="F5" s="663"/>
      <c r="G5" s="663"/>
      <c r="H5" s="663"/>
      <c r="I5" s="663"/>
      <c r="J5" s="663"/>
      <c r="K5" s="6"/>
      <c r="L5" s="6"/>
      <c r="M5" s="6"/>
      <c r="N5" s="6"/>
      <c r="O5" s="6"/>
    </row>
    <row r="6" spans="1:15" ht="15" customHeight="1">
      <c r="A6" s="2"/>
      <c r="B6" s="658" t="s">
        <v>448</v>
      </c>
      <c r="C6" s="665"/>
      <c r="D6" s="665"/>
      <c r="E6" s="665"/>
      <c r="F6" s="665"/>
      <c r="G6" s="665"/>
      <c r="H6" s="665"/>
      <c r="I6" s="665"/>
      <c r="J6" s="665"/>
      <c r="K6" s="6"/>
      <c r="L6" s="6"/>
      <c r="M6" s="6"/>
      <c r="N6" s="6"/>
      <c r="O6" s="6"/>
    </row>
    <row r="7" spans="1:15" ht="15" customHeight="1">
      <c r="A7" s="2"/>
      <c r="B7" s="658" t="s">
        <v>449</v>
      </c>
      <c r="C7" s="665"/>
      <c r="D7" s="665"/>
      <c r="E7" s="665"/>
      <c r="F7" s="665"/>
      <c r="G7" s="665"/>
      <c r="H7" s="665"/>
      <c r="I7" s="665"/>
      <c r="J7" s="665"/>
      <c r="K7" s="6"/>
      <c r="L7" s="6"/>
      <c r="M7" s="6"/>
      <c r="N7" s="6"/>
      <c r="O7" s="6"/>
    </row>
    <row r="8" spans="1:15" s="6" customFormat="1" ht="15" customHeight="1">
      <c r="A8" s="2" t="s">
        <v>450</v>
      </c>
      <c r="B8" s="658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658" t="s">
        <v>452</v>
      </c>
      <c r="C9" s="665"/>
      <c r="D9" s="665"/>
      <c r="E9" s="665"/>
      <c r="F9" s="665"/>
      <c r="G9" s="665"/>
      <c r="H9" s="665"/>
      <c r="I9" s="665"/>
      <c r="J9" s="665"/>
      <c r="K9" s="6"/>
      <c r="L9" s="6"/>
      <c r="M9" s="6"/>
      <c r="N9" s="6"/>
      <c r="O9" s="6"/>
    </row>
    <row r="10" spans="1:15" ht="15" customHeight="1">
      <c r="A10" s="2"/>
      <c r="B10" s="658" t="s">
        <v>453</v>
      </c>
      <c r="C10" s="665"/>
      <c r="D10" s="665"/>
      <c r="E10" s="665"/>
      <c r="F10" s="665"/>
      <c r="G10" s="665"/>
      <c r="H10" s="665"/>
      <c r="I10" s="665"/>
      <c r="J10" s="665"/>
      <c r="K10" s="6"/>
      <c r="L10" s="6"/>
      <c r="M10" s="6"/>
      <c r="N10" s="6"/>
      <c r="O10" s="6"/>
    </row>
    <row r="11" spans="1:15" ht="15" customHeight="1">
      <c r="A11" s="2"/>
      <c r="B11" s="658" t="s">
        <v>454</v>
      </c>
      <c r="C11" s="665"/>
      <c r="D11" s="665"/>
      <c r="E11" s="665"/>
      <c r="F11" s="665"/>
      <c r="G11" s="665"/>
      <c r="H11" s="665"/>
      <c r="I11" s="665"/>
      <c r="J11" s="665"/>
      <c r="K11" s="6"/>
      <c r="L11" s="6"/>
      <c r="M11" s="6"/>
      <c r="N11" s="6"/>
      <c r="O11" s="6"/>
    </row>
    <row r="12" spans="1:15" ht="15" customHeight="1">
      <c r="A12" s="2"/>
      <c r="B12" s="658" t="s">
        <v>455</v>
      </c>
      <c r="C12" s="665"/>
      <c r="D12" s="665"/>
      <c r="E12" s="665"/>
      <c r="F12" s="665"/>
      <c r="G12" s="665"/>
      <c r="H12" s="665"/>
      <c r="I12" s="665"/>
      <c r="J12" s="665"/>
      <c r="K12" s="6"/>
      <c r="L12" s="6"/>
      <c r="M12" s="6"/>
      <c r="N12" s="6"/>
      <c r="O12" s="6"/>
    </row>
    <row r="13" spans="1:15" ht="15" customHeight="1">
      <c r="A13" s="2"/>
      <c r="B13" s="658" t="s">
        <v>456</v>
      </c>
      <c r="C13" s="665"/>
      <c r="D13" s="665"/>
      <c r="E13" s="665"/>
      <c r="F13" s="665"/>
      <c r="G13" s="665"/>
      <c r="H13" s="665"/>
      <c r="I13" s="665"/>
      <c r="J13" s="665"/>
      <c r="K13" s="6"/>
      <c r="L13" s="6"/>
      <c r="M13" s="6"/>
      <c r="N13" s="6"/>
      <c r="O13" s="6"/>
    </row>
    <row r="14" spans="1:15" s="6" customFormat="1" ht="15" customHeight="1">
      <c r="A14" s="2" t="s">
        <v>457</v>
      </c>
      <c r="B14" s="658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658" t="s">
        <v>459</v>
      </c>
      <c r="C15" s="665"/>
      <c r="D15" s="665"/>
      <c r="E15" s="665"/>
      <c r="F15" s="665"/>
      <c r="G15" s="665"/>
      <c r="H15" s="665"/>
      <c r="I15" s="665"/>
      <c r="J15" s="665"/>
      <c r="K15" s="6"/>
      <c r="L15" s="6"/>
      <c r="M15" s="6"/>
      <c r="N15" s="6"/>
      <c r="O15" s="6"/>
    </row>
    <row r="16" spans="1:15" ht="15" customHeight="1">
      <c r="A16" s="2"/>
      <c r="B16" s="658" t="s">
        <v>460</v>
      </c>
      <c r="C16" s="665"/>
      <c r="D16" s="665"/>
      <c r="E16" s="665"/>
      <c r="F16" s="665"/>
      <c r="G16" s="665"/>
      <c r="H16" s="665"/>
      <c r="I16" s="665"/>
      <c r="J16" s="665"/>
      <c r="K16" s="6"/>
      <c r="L16" s="6"/>
      <c r="M16" s="6"/>
      <c r="N16" s="6"/>
      <c r="O16" s="6"/>
    </row>
    <row r="17" spans="1:10" s="6" customFormat="1" ht="15" customHeight="1">
      <c r="A17" s="2" t="s">
        <v>461</v>
      </c>
      <c r="B17" s="65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8" t="s">
        <v>463</v>
      </c>
      <c r="C18" s="665"/>
      <c r="D18" s="665"/>
      <c r="E18" s="665"/>
      <c r="F18" s="665"/>
      <c r="G18" s="665"/>
      <c r="H18" s="665"/>
      <c r="I18" s="665"/>
      <c r="J18" s="665"/>
    </row>
    <row r="19" spans="1:10" ht="15" customHeight="1">
      <c r="A19" s="2"/>
      <c r="B19" s="658" t="s">
        <v>464</v>
      </c>
      <c r="C19" s="665"/>
      <c r="D19" s="665"/>
      <c r="E19" s="665"/>
      <c r="F19" s="665"/>
      <c r="G19" s="665"/>
      <c r="H19" s="665"/>
      <c r="I19" s="665"/>
      <c r="J19" s="665"/>
    </row>
    <row r="20" spans="1:10" ht="15" customHeight="1">
      <c r="A20" s="2"/>
      <c r="B20" s="659" t="s">
        <v>465</v>
      </c>
      <c r="C20" s="663"/>
      <c r="D20" s="663"/>
      <c r="E20" s="663"/>
      <c r="F20" s="663"/>
      <c r="G20" s="663"/>
      <c r="H20" s="663"/>
      <c r="I20" s="663"/>
      <c r="J20" s="663"/>
    </row>
    <row r="21" spans="1:10" ht="15" customHeight="1">
      <c r="A21" s="2"/>
      <c r="B21" s="659" t="s">
        <v>466</v>
      </c>
      <c r="C21" s="663"/>
      <c r="D21" s="663"/>
      <c r="E21" s="663"/>
      <c r="F21" s="663"/>
      <c r="G21" s="663"/>
      <c r="H21" s="663"/>
      <c r="I21" s="663"/>
      <c r="J21" s="663"/>
    </row>
    <row r="22" spans="1:10" ht="15" customHeight="1">
      <c r="A22" s="2"/>
      <c r="B22" s="658" t="s">
        <v>467</v>
      </c>
      <c r="C22" s="665"/>
      <c r="D22" s="665"/>
      <c r="E22" s="665"/>
      <c r="F22" s="665"/>
      <c r="G22" s="665"/>
      <c r="H22" s="665"/>
      <c r="I22" s="665"/>
      <c r="J22" s="665"/>
    </row>
    <row r="23" spans="1:10" ht="15" customHeight="1">
      <c r="A23" s="2"/>
      <c r="B23" s="658" t="s">
        <v>468</v>
      </c>
      <c r="C23" s="665"/>
      <c r="D23" s="665"/>
      <c r="E23" s="665"/>
      <c r="F23" s="665"/>
      <c r="G23" s="665"/>
      <c r="H23" s="665"/>
      <c r="I23" s="665"/>
      <c r="J23" s="665"/>
    </row>
    <row r="24" spans="1:10" ht="15" customHeight="1">
      <c r="A24" s="2"/>
      <c r="B24" s="658" t="s">
        <v>469</v>
      </c>
      <c r="C24" s="665"/>
      <c r="D24" s="665"/>
      <c r="E24" s="665"/>
      <c r="F24" s="665"/>
      <c r="G24" s="665"/>
      <c r="H24" s="665"/>
      <c r="I24" s="665"/>
      <c r="J24" s="665"/>
    </row>
    <row r="25" spans="1:10" ht="15" customHeight="1">
      <c r="A25" s="2"/>
      <c r="B25" s="658" t="s">
        <v>470</v>
      </c>
      <c r="C25" s="665"/>
      <c r="D25" s="665"/>
      <c r="E25" s="665"/>
      <c r="F25" s="665"/>
      <c r="G25" s="665"/>
      <c r="H25" s="665"/>
      <c r="I25" s="665"/>
      <c r="J25" s="665"/>
    </row>
    <row r="26" spans="1:10" s="6" customFormat="1" ht="15" customHeight="1">
      <c r="A26" s="2" t="s">
        <v>471</v>
      </c>
      <c r="B26" s="65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8" t="s">
        <v>479</v>
      </c>
      <c r="C27" s="665"/>
      <c r="D27" s="665"/>
      <c r="E27" s="665"/>
      <c r="F27" s="665"/>
      <c r="G27" s="665"/>
      <c r="H27" s="665"/>
      <c r="I27" s="665"/>
      <c r="J27" s="665"/>
    </row>
    <row r="28" spans="1:10" ht="15" customHeight="1">
      <c r="A28" s="2"/>
      <c r="B28" s="658" t="s">
        <v>480</v>
      </c>
      <c r="C28" s="665"/>
      <c r="D28" s="665"/>
      <c r="E28" s="665"/>
      <c r="F28" s="665"/>
      <c r="G28" s="665"/>
      <c r="H28" s="665"/>
      <c r="I28" s="665"/>
      <c r="J28" s="665"/>
    </row>
    <row r="29" spans="1:10" ht="15" customHeight="1">
      <c r="A29" s="2"/>
      <c r="B29" s="658" t="s">
        <v>481</v>
      </c>
      <c r="C29" s="665"/>
      <c r="D29" s="665"/>
      <c r="E29" s="665"/>
      <c r="F29" s="665"/>
      <c r="G29" s="665"/>
      <c r="H29" s="665"/>
      <c r="I29" s="665"/>
      <c r="J29" s="665"/>
    </row>
    <row r="30" spans="1:10" ht="15" customHeight="1">
      <c r="A30" s="2"/>
      <c r="B30" s="658" t="s">
        <v>482</v>
      </c>
      <c r="C30" s="665"/>
      <c r="D30" s="665"/>
      <c r="E30" s="665"/>
      <c r="F30" s="665"/>
      <c r="G30" s="665"/>
      <c r="H30" s="665"/>
      <c r="I30" s="665"/>
      <c r="J30" s="665"/>
    </row>
    <row r="31" spans="1:10" ht="15" customHeight="1">
      <c r="A31" s="2"/>
      <c r="B31" s="658" t="s">
        <v>483</v>
      </c>
      <c r="C31" s="663"/>
      <c r="D31" s="663"/>
      <c r="E31" s="663"/>
      <c r="F31" s="663"/>
      <c r="G31" s="663"/>
      <c r="H31" s="663"/>
      <c r="I31" s="663"/>
      <c r="J31" s="663"/>
    </row>
    <row r="32" spans="1:10" s="6" customFormat="1" ht="15" customHeight="1">
      <c r="A32" s="2" t="s">
        <v>484</v>
      </c>
      <c r="B32" s="65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8" t="s">
        <v>486</v>
      </c>
      <c r="C33" s="665"/>
      <c r="D33" s="665"/>
      <c r="E33" s="665"/>
      <c r="F33" s="665"/>
      <c r="G33" s="665"/>
      <c r="H33" s="665"/>
      <c r="I33" s="665"/>
      <c r="J33" s="665"/>
    </row>
    <row r="34" spans="1:10" ht="15" customHeight="1">
      <c r="A34" s="2"/>
      <c r="B34" s="658" t="s">
        <v>487</v>
      </c>
      <c r="C34" s="665"/>
      <c r="D34" s="665"/>
      <c r="E34" s="665"/>
      <c r="F34" s="665"/>
      <c r="G34" s="665"/>
      <c r="H34" s="665"/>
      <c r="I34" s="665"/>
      <c r="J34" s="665"/>
    </row>
    <row r="35" spans="1:10" ht="15" customHeight="1">
      <c r="A35" s="2"/>
      <c r="B35" s="658" t="s">
        <v>488</v>
      </c>
      <c r="C35" s="665"/>
      <c r="D35" s="665"/>
      <c r="E35" s="665"/>
      <c r="F35" s="665"/>
      <c r="G35" s="665"/>
      <c r="H35" s="665"/>
      <c r="I35" s="665"/>
      <c r="J35" s="665"/>
    </row>
    <row r="36" spans="1:10" ht="15" customHeight="1">
      <c r="A36" s="2"/>
      <c r="B36" s="658" t="s">
        <v>489</v>
      </c>
      <c r="C36" s="665"/>
      <c r="D36" s="665"/>
      <c r="E36" s="665"/>
      <c r="F36" s="665"/>
      <c r="G36" s="665"/>
      <c r="H36" s="665"/>
      <c r="I36" s="665"/>
      <c r="J36" s="665"/>
    </row>
    <row r="37" spans="1:10" ht="15" customHeight="1">
      <c r="A37" s="2"/>
      <c r="B37" s="658" t="s">
        <v>490</v>
      </c>
      <c r="C37" s="665"/>
      <c r="D37" s="665"/>
      <c r="E37" s="665"/>
      <c r="F37" s="665"/>
      <c r="G37" s="665"/>
      <c r="H37" s="665"/>
      <c r="I37" s="665"/>
      <c r="J37" s="665"/>
    </row>
    <row r="38" spans="1:10" ht="15" customHeight="1">
      <c r="A38" s="2"/>
      <c r="B38" s="658" t="s">
        <v>491</v>
      </c>
      <c r="C38" s="665"/>
      <c r="D38" s="665"/>
      <c r="E38" s="665"/>
      <c r="F38" s="665"/>
      <c r="G38" s="665"/>
      <c r="H38" s="665"/>
      <c r="I38" s="665"/>
      <c r="J38" s="665"/>
    </row>
    <row r="39" spans="1:10" s="6" customFormat="1" ht="15" customHeight="1">
      <c r="A39" s="2" t="s">
        <v>492</v>
      </c>
      <c r="B39" s="65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8" t="s">
        <v>494</v>
      </c>
      <c r="C40" s="665"/>
      <c r="D40" s="665"/>
      <c r="E40" s="665"/>
      <c r="F40" s="665"/>
      <c r="G40" s="665"/>
      <c r="H40" s="665"/>
      <c r="I40" s="665"/>
      <c r="J40" s="665"/>
    </row>
    <row r="41" spans="1:10" ht="15" customHeight="1">
      <c r="A41" s="2"/>
      <c r="B41" s="658" t="s">
        <v>495</v>
      </c>
      <c r="C41" s="665"/>
      <c r="D41" s="665"/>
      <c r="E41" s="665"/>
      <c r="F41" s="665"/>
      <c r="G41" s="665"/>
      <c r="H41" s="665"/>
      <c r="I41" s="665"/>
      <c r="J41" s="665"/>
    </row>
    <row r="42" spans="1:10" ht="15" customHeight="1">
      <c r="A42" s="2"/>
      <c r="B42" s="658" t="s">
        <v>496</v>
      </c>
      <c r="C42" s="665"/>
      <c r="D42" s="665"/>
      <c r="E42" s="665"/>
      <c r="F42" s="665"/>
      <c r="G42" s="665"/>
      <c r="H42" s="665"/>
      <c r="I42" s="665"/>
      <c r="J42" s="665"/>
    </row>
    <row r="43" spans="1:10" s="6" customFormat="1" ht="15" customHeight="1">
      <c r="A43" s="2" t="s">
        <v>497</v>
      </c>
      <c r="B43" s="65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8" t="s">
        <v>499</v>
      </c>
      <c r="C44" s="665"/>
      <c r="D44" s="665"/>
      <c r="E44" s="665"/>
      <c r="F44" s="665"/>
      <c r="G44" s="665"/>
      <c r="H44" s="665"/>
      <c r="I44" s="665"/>
      <c r="J44" s="665"/>
    </row>
    <row r="45" spans="1:10" ht="15" customHeight="1">
      <c r="A45" s="2"/>
      <c r="B45" s="658" t="s">
        <v>500</v>
      </c>
      <c r="C45" s="665"/>
      <c r="D45" s="665"/>
      <c r="E45" s="665"/>
      <c r="F45" s="665"/>
      <c r="G45" s="665"/>
      <c r="H45" s="665"/>
      <c r="I45" s="665"/>
      <c r="J45" s="665"/>
    </row>
    <row r="46" spans="1:10" ht="15" customHeight="1">
      <c r="A46" s="2"/>
      <c r="B46" s="658" t="s">
        <v>501</v>
      </c>
      <c r="C46" s="665"/>
      <c r="D46" s="665"/>
      <c r="E46" s="665"/>
      <c r="F46" s="665"/>
      <c r="G46" s="665"/>
      <c r="H46" s="665"/>
      <c r="I46" s="665"/>
      <c r="J46" s="665"/>
    </row>
    <row r="47" spans="1:10" ht="15" customHeight="1">
      <c r="A47" s="2"/>
      <c r="B47" s="658" t="s">
        <v>502</v>
      </c>
      <c r="C47" s="665"/>
      <c r="D47" s="665"/>
      <c r="E47" s="665"/>
      <c r="F47" s="665"/>
      <c r="G47" s="665"/>
      <c r="H47" s="665"/>
      <c r="I47" s="665"/>
      <c r="J47" s="665"/>
    </row>
    <row r="48" spans="1:10" ht="15" customHeight="1">
      <c r="A48" s="2"/>
      <c r="B48" s="658" t="s">
        <v>503</v>
      </c>
      <c r="C48" s="665"/>
      <c r="D48" s="665"/>
      <c r="E48" s="665"/>
      <c r="F48" s="665"/>
      <c r="G48" s="665"/>
      <c r="H48" s="665"/>
      <c r="I48" s="665"/>
      <c r="J48" s="665"/>
    </row>
    <row r="49" spans="1:10" ht="15" customHeight="1">
      <c r="A49" s="2"/>
      <c r="B49" s="658" t="s">
        <v>504</v>
      </c>
      <c r="C49" s="665"/>
      <c r="D49" s="665"/>
      <c r="E49" s="665"/>
      <c r="F49" s="665"/>
      <c r="G49" s="665"/>
      <c r="H49" s="665"/>
      <c r="I49" s="665"/>
      <c r="J49" s="665"/>
    </row>
    <row r="50" spans="1:10" ht="15" customHeight="1">
      <c r="A50" s="2"/>
      <c r="B50" s="658" t="s">
        <v>505</v>
      </c>
      <c r="C50" s="665"/>
      <c r="D50" s="665"/>
      <c r="E50" s="665"/>
      <c r="F50" s="665"/>
      <c r="G50" s="665"/>
      <c r="H50" s="665"/>
      <c r="I50" s="665"/>
      <c r="J50" s="665"/>
    </row>
    <row r="51" spans="1:10" s="6" customFormat="1" ht="15" customHeight="1">
      <c r="A51" s="2" t="s">
        <v>506</v>
      </c>
      <c r="B51" s="65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8" t="s">
        <v>508</v>
      </c>
      <c r="C52" s="665"/>
      <c r="D52" s="665"/>
      <c r="E52" s="665"/>
      <c r="F52" s="665"/>
      <c r="G52" s="665"/>
      <c r="H52" s="665"/>
      <c r="I52" s="665"/>
      <c r="J52" s="665"/>
    </row>
    <row r="53" spans="1:10" ht="15" customHeight="1">
      <c r="A53" s="2"/>
      <c r="B53" s="658" t="s">
        <v>509</v>
      </c>
      <c r="C53" s="665"/>
      <c r="D53" s="665"/>
      <c r="E53" s="665"/>
      <c r="F53" s="665"/>
      <c r="G53" s="665"/>
      <c r="H53" s="665"/>
      <c r="I53" s="665"/>
      <c r="J53" s="665"/>
    </row>
    <row r="54" spans="1:10" ht="15" customHeight="1">
      <c r="A54" s="2"/>
      <c r="B54" s="658" t="s">
        <v>510</v>
      </c>
      <c r="C54" s="665"/>
      <c r="D54" s="665"/>
      <c r="E54" s="665"/>
      <c r="F54" s="665"/>
      <c r="G54" s="665"/>
      <c r="H54" s="665"/>
      <c r="I54" s="665"/>
      <c r="J54" s="665"/>
    </row>
    <row r="55" spans="1:10" ht="15" customHeight="1">
      <c r="A55" s="2"/>
      <c r="B55" s="658" t="s">
        <v>511</v>
      </c>
      <c r="C55" s="665"/>
      <c r="D55" s="665"/>
      <c r="E55" s="665"/>
      <c r="F55" s="665"/>
      <c r="G55" s="665"/>
      <c r="H55" s="665"/>
      <c r="I55" s="665"/>
      <c r="J55" s="665"/>
    </row>
    <row r="56" spans="1:10" ht="15" customHeight="1">
      <c r="A56" s="2"/>
      <c r="B56" s="658" t="s">
        <v>512</v>
      </c>
      <c r="C56" s="663"/>
      <c r="D56" s="663"/>
      <c r="E56" s="663"/>
      <c r="F56" s="663"/>
      <c r="G56" s="663"/>
      <c r="H56" s="663"/>
      <c r="I56" s="663"/>
      <c r="J56" s="663"/>
    </row>
    <row r="57" spans="1:10" ht="15" customHeight="1">
      <c r="A57" s="2"/>
      <c r="B57" s="658" t="s">
        <v>513</v>
      </c>
      <c r="C57" s="663"/>
      <c r="D57" s="663"/>
      <c r="E57" s="663"/>
      <c r="F57" s="663"/>
      <c r="G57" s="663"/>
      <c r="H57" s="663"/>
      <c r="I57" s="663"/>
      <c r="J57" s="663"/>
    </row>
    <row r="58" spans="1:10" ht="15" customHeight="1">
      <c r="A58" s="2"/>
      <c r="B58" s="658" t="s">
        <v>514</v>
      </c>
      <c r="C58" s="665"/>
      <c r="D58" s="665"/>
      <c r="E58" s="665"/>
      <c r="F58" s="665"/>
      <c r="G58" s="665"/>
      <c r="H58" s="665"/>
      <c r="I58" s="665"/>
      <c r="J58" s="665"/>
    </row>
    <row r="59" spans="1:10" s="6" customFormat="1" ht="15" customHeight="1">
      <c r="A59" s="2" t="s">
        <v>515</v>
      </c>
      <c r="B59" s="65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8" t="s">
        <v>517</v>
      </c>
      <c r="C60" s="665"/>
      <c r="D60" s="665"/>
      <c r="E60" s="665"/>
      <c r="F60" s="665"/>
      <c r="G60" s="665"/>
      <c r="H60" s="665"/>
      <c r="I60" s="665"/>
      <c r="J60" s="665"/>
    </row>
    <row r="61" spans="1:10" ht="15" customHeight="1">
      <c r="A61" s="2"/>
      <c r="B61" s="658" t="s">
        <v>518</v>
      </c>
      <c r="C61" s="665"/>
      <c r="D61" s="665"/>
      <c r="E61" s="665"/>
      <c r="F61" s="665"/>
      <c r="G61" s="665"/>
      <c r="H61" s="665"/>
      <c r="I61" s="665"/>
      <c r="J61" s="665"/>
    </row>
    <row r="62" spans="1:10" ht="15" customHeight="1">
      <c r="A62" s="2"/>
      <c r="B62" s="658" t="s">
        <v>519</v>
      </c>
      <c r="C62" s="665"/>
      <c r="D62" s="665"/>
      <c r="E62" s="665"/>
      <c r="F62" s="665"/>
      <c r="G62" s="665"/>
      <c r="H62" s="665"/>
      <c r="I62" s="665"/>
      <c r="J62" s="665"/>
    </row>
    <row r="63" spans="1:10" ht="15" customHeight="1">
      <c r="A63" s="2"/>
      <c r="B63" s="658" t="s">
        <v>520</v>
      </c>
      <c r="C63" s="665"/>
      <c r="D63" s="665"/>
      <c r="E63" s="665"/>
      <c r="F63" s="665"/>
      <c r="G63" s="665"/>
      <c r="H63" s="665"/>
      <c r="I63" s="665"/>
      <c r="J63" s="665"/>
    </row>
    <row r="64" spans="1:10" s="6" customFormat="1" ht="15" customHeight="1">
      <c r="A64" s="2" t="s">
        <v>521</v>
      </c>
      <c r="B64" s="65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8" t="s">
        <v>523</v>
      </c>
      <c r="C65" s="665"/>
      <c r="D65" s="665"/>
      <c r="E65" s="665"/>
      <c r="F65" s="665"/>
      <c r="G65" s="665"/>
      <c r="H65" s="665"/>
      <c r="I65" s="665"/>
      <c r="J65" s="665"/>
    </row>
    <row r="66" spans="1:10" ht="15" customHeight="1">
      <c r="A66" s="2"/>
      <c r="B66" s="658" t="s">
        <v>524</v>
      </c>
      <c r="C66" s="665"/>
      <c r="D66" s="665"/>
      <c r="E66" s="665"/>
      <c r="F66" s="665"/>
      <c r="G66" s="665"/>
      <c r="H66" s="665"/>
      <c r="I66" s="665"/>
      <c r="J66" s="665"/>
    </row>
    <row r="67" spans="1:10" ht="15" customHeight="1">
      <c r="A67" s="2"/>
      <c r="B67" s="658" t="s">
        <v>525</v>
      </c>
      <c r="C67" s="665"/>
      <c r="D67" s="665"/>
      <c r="E67" s="665"/>
      <c r="F67" s="665"/>
      <c r="G67" s="665"/>
      <c r="H67" s="665"/>
      <c r="I67" s="665"/>
      <c r="J67" s="665"/>
    </row>
    <row r="68" spans="1:10" s="6" customFormat="1" ht="15" customHeight="1">
      <c r="A68" s="2" t="s">
        <v>526</v>
      </c>
      <c r="B68" s="65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8" t="s">
        <v>527</v>
      </c>
      <c r="C69" s="665"/>
      <c r="D69" s="665"/>
      <c r="E69" s="665"/>
      <c r="F69" s="665"/>
      <c r="G69" s="665"/>
      <c r="H69" s="665"/>
      <c r="I69" s="665"/>
      <c r="J69" s="665"/>
    </row>
    <row r="70" spans="1:10" ht="15" customHeight="1">
      <c r="A70" s="2"/>
      <c r="B70" s="658" t="s">
        <v>528</v>
      </c>
      <c r="C70" s="665"/>
      <c r="D70" s="665"/>
      <c r="E70" s="665"/>
      <c r="F70" s="665"/>
      <c r="G70" s="665"/>
      <c r="H70" s="665"/>
      <c r="I70" s="665"/>
      <c r="J70" s="665"/>
    </row>
    <row r="71" spans="1:10" ht="15" customHeight="1">
      <c r="A71" s="2"/>
      <c r="B71" s="658" t="s">
        <v>529</v>
      </c>
      <c r="C71" s="665"/>
      <c r="D71" s="665"/>
      <c r="E71" s="665"/>
      <c r="F71" s="665"/>
      <c r="G71" s="665"/>
      <c r="H71" s="665"/>
      <c r="I71" s="665"/>
      <c r="J71" s="665"/>
    </row>
    <row r="72" spans="1:10" s="6" customFormat="1" ht="15" customHeight="1">
      <c r="A72" s="2" t="s">
        <v>530</v>
      </c>
      <c r="B72" s="65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8" t="s">
        <v>531</v>
      </c>
      <c r="C73" s="665"/>
      <c r="D73" s="665"/>
      <c r="E73" s="665"/>
      <c r="F73" s="665"/>
      <c r="G73" s="665"/>
      <c r="H73" s="665"/>
      <c r="I73" s="665"/>
      <c r="J73" s="665"/>
    </row>
    <row r="74" spans="1:10" s="6" customFormat="1" ht="15" customHeight="1">
      <c r="A74" s="2" t="s">
        <v>532</v>
      </c>
      <c r="B74" s="65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8" t="s">
        <v>533</v>
      </c>
      <c r="C75" s="665"/>
      <c r="D75" s="665"/>
      <c r="E75" s="665"/>
      <c r="F75" s="665"/>
      <c r="G75" s="665"/>
      <c r="H75" s="665"/>
      <c r="I75" s="665"/>
      <c r="J75" s="665"/>
    </row>
    <row r="76" spans="1:10" ht="15" customHeight="1">
      <c r="A76" s="2"/>
      <c r="B76" s="658" t="s">
        <v>534</v>
      </c>
      <c r="C76" s="665"/>
      <c r="D76" s="665"/>
      <c r="E76" s="665"/>
      <c r="F76" s="665"/>
      <c r="G76" s="665"/>
      <c r="H76" s="665"/>
      <c r="I76" s="665"/>
      <c r="J76" s="665"/>
    </row>
    <row r="77" spans="1:10" ht="15" customHeight="1">
      <c r="A77" s="2"/>
      <c r="B77" s="658" t="s">
        <v>535</v>
      </c>
      <c r="C77" s="665"/>
      <c r="D77" s="665"/>
      <c r="E77" s="665"/>
      <c r="F77" s="665"/>
      <c r="G77" s="665"/>
      <c r="H77" s="665"/>
      <c r="I77" s="665"/>
      <c r="J77" s="665"/>
    </row>
    <row r="78" spans="1:10" s="6" customFormat="1" ht="15" customHeight="1">
      <c r="A78" s="2" t="s">
        <v>536</v>
      </c>
      <c r="B78" s="65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8" t="s">
        <v>538</v>
      </c>
      <c r="C79" s="665"/>
      <c r="D79" s="665"/>
      <c r="E79" s="665"/>
      <c r="F79" s="665"/>
      <c r="G79" s="665"/>
      <c r="H79" s="665"/>
      <c r="I79" s="665"/>
      <c r="J79" s="665"/>
    </row>
    <row r="80" spans="1:10" ht="15" customHeight="1">
      <c r="A80" s="2"/>
      <c r="B80" s="658" t="s">
        <v>539</v>
      </c>
      <c r="C80" s="663"/>
      <c r="D80" s="663"/>
      <c r="E80" s="663"/>
      <c r="F80" s="663"/>
      <c r="G80" s="663"/>
      <c r="H80" s="663"/>
      <c r="I80" s="663"/>
      <c r="J80" s="663"/>
    </row>
    <row r="81" spans="1:10" ht="15" customHeight="1">
      <c r="A81" s="2"/>
      <c r="B81" s="658" t="s">
        <v>540</v>
      </c>
      <c r="C81" s="663"/>
      <c r="D81" s="663"/>
      <c r="E81" s="663"/>
      <c r="F81" s="663"/>
      <c r="G81" s="663"/>
      <c r="H81" s="663"/>
      <c r="I81" s="663"/>
      <c r="J81" s="663"/>
    </row>
    <row r="82" spans="1:10" s="6" customFormat="1" ht="15" customHeight="1">
      <c r="A82" s="2" t="s">
        <v>541</v>
      </c>
      <c r="B82" s="65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8" t="s">
        <v>542</v>
      </c>
      <c r="C83" s="665"/>
      <c r="D83" s="665"/>
      <c r="E83" s="665"/>
      <c r="F83" s="665"/>
      <c r="G83" s="665"/>
      <c r="H83" s="665"/>
      <c r="I83" s="665"/>
      <c r="J83" s="665"/>
    </row>
    <row r="84" spans="1:10" s="6" customFormat="1" ht="15" customHeight="1">
      <c r="A84" s="2" t="s">
        <v>543</v>
      </c>
      <c r="B84" s="65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8" t="s">
        <v>545</v>
      </c>
      <c r="C85" s="665"/>
      <c r="D85" s="665"/>
      <c r="E85" s="665"/>
      <c r="F85" s="665"/>
      <c r="G85" s="665"/>
      <c r="H85" s="665"/>
      <c r="I85" s="665"/>
      <c r="J85" s="665"/>
    </row>
    <row r="86" spans="1:10" ht="15" customHeight="1">
      <c r="A86" s="2"/>
      <c r="B86" s="658" t="s">
        <v>546</v>
      </c>
      <c r="C86" s="665"/>
      <c r="D86" s="665"/>
      <c r="E86" s="665"/>
      <c r="F86" s="665"/>
      <c r="G86" s="665"/>
      <c r="H86" s="665"/>
      <c r="I86" s="665"/>
      <c r="J86" s="665"/>
    </row>
    <row r="87" spans="1:10" ht="15" customHeight="1">
      <c r="A87" s="2"/>
      <c r="B87" s="658" t="s">
        <v>547</v>
      </c>
      <c r="C87" s="665"/>
      <c r="D87" s="665"/>
      <c r="E87" s="665"/>
      <c r="F87" s="665"/>
      <c r="G87" s="665"/>
      <c r="H87" s="665"/>
      <c r="I87" s="665"/>
      <c r="J87" s="665"/>
    </row>
    <row r="88" spans="1:10" ht="15.75" customHeight="1">
      <c r="A88" s="2"/>
      <c r="B88" s="658" t="s">
        <v>548</v>
      </c>
      <c r="C88" s="665"/>
      <c r="D88" s="665"/>
      <c r="E88" s="665"/>
      <c r="F88" s="665"/>
      <c r="G88" s="665"/>
      <c r="H88" s="665"/>
      <c r="I88" s="665"/>
      <c r="J88" s="665"/>
    </row>
    <row r="89" spans="1:10" ht="15.75" customHeight="1">
      <c r="A89" s="2"/>
      <c r="B89" s="658" t="s">
        <v>549</v>
      </c>
      <c r="C89" s="663"/>
      <c r="D89" s="663"/>
      <c r="E89" s="663"/>
      <c r="F89" s="663"/>
      <c r="G89" s="663"/>
      <c r="H89" s="663"/>
      <c r="I89" s="663"/>
      <c r="J89" s="663"/>
    </row>
    <row r="90" spans="1:10" ht="15.75" customHeight="1">
      <c r="A90" s="2"/>
      <c r="B90" s="658" t="s">
        <v>550</v>
      </c>
      <c r="C90" s="665"/>
      <c r="D90" s="665"/>
      <c r="E90" s="665"/>
      <c r="F90" s="665"/>
      <c r="G90" s="665"/>
      <c r="H90" s="665"/>
      <c r="I90" s="665"/>
      <c r="J90" s="665"/>
    </row>
    <row r="91" spans="1:10" s="6" customFormat="1" ht="15.75" customHeight="1" thickBot="1">
      <c r="A91" s="281" t="s">
        <v>553</v>
      </c>
      <c r="B91" s="660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456" priority="2">
      <formula>LEN(TRIM(C4))=0</formula>
    </cfRule>
  </conditionalFormatting>
  <conditionalFormatting sqref="I4:J91">
    <cfRule type="containsBlanks" dxfId="455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873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44" t="s">
        <v>660</v>
      </c>
      <c r="B2" s="894"/>
      <c r="C2" s="233" t="s">
        <v>874</v>
      </c>
      <c r="D2" s="233" t="s">
        <v>875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445</v>
      </c>
      <c r="B3" s="658"/>
      <c r="C3" s="25">
        <v>10</v>
      </c>
      <c r="D3" s="454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658" t="s">
        <v>447</v>
      </c>
      <c r="C4" s="663">
        <v>2</v>
      </c>
      <c r="D4" s="675" t="s">
        <v>2792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8" t="s">
        <v>448</v>
      </c>
      <c r="C5" s="665">
        <v>4</v>
      </c>
      <c r="D5" s="676" t="s">
        <v>2793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8" t="s">
        <v>449</v>
      </c>
      <c r="C6" s="665">
        <v>4</v>
      </c>
      <c r="D6" s="676" t="s">
        <v>2794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450</v>
      </c>
      <c r="B7" s="658"/>
      <c r="C7" s="25">
        <v>11</v>
      </c>
      <c r="D7" s="45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658" t="s">
        <v>452</v>
      </c>
      <c r="C8" s="665">
        <v>2</v>
      </c>
      <c r="D8" s="676" t="s">
        <v>2795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8" t="s">
        <v>453</v>
      </c>
      <c r="C9" s="665">
        <v>2</v>
      </c>
      <c r="D9" s="676" t="s">
        <v>2796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8" t="s">
        <v>454</v>
      </c>
      <c r="C10" s="665">
        <v>2</v>
      </c>
      <c r="D10" s="676" t="s">
        <v>2797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8" t="s">
        <v>455</v>
      </c>
      <c r="C11" s="665">
        <v>3</v>
      </c>
      <c r="D11" s="676" t="s">
        <v>2798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8" t="s">
        <v>456</v>
      </c>
      <c r="C12" s="665">
        <v>2</v>
      </c>
      <c r="D12" s="676" t="s">
        <v>2799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457</v>
      </c>
      <c r="B13" s="658"/>
      <c r="C13" s="25">
        <v>7</v>
      </c>
      <c r="D13" s="454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658" t="s">
        <v>459</v>
      </c>
      <c r="C14" s="665">
        <v>5</v>
      </c>
      <c r="D14" s="676" t="s">
        <v>2800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8" t="s">
        <v>460</v>
      </c>
      <c r="C15" s="665">
        <v>2</v>
      </c>
      <c r="D15" s="676" t="s">
        <v>2801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461</v>
      </c>
      <c r="B16" s="658"/>
      <c r="C16" s="25">
        <v>10</v>
      </c>
      <c r="D16" s="454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658" t="s">
        <v>463</v>
      </c>
      <c r="C17" s="665">
        <v>1</v>
      </c>
      <c r="D17" s="676" t="s">
        <v>2802</v>
      </c>
    </row>
    <row r="18" spans="1:4" ht="15" customHeight="1">
      <c r="A18" s="2"/>
      <c r="B18" s="658" t="s">
        <v>464</v>
      </c>
      <c r="C18" s="665">
        <v>2</v>
      </c>
      <c r="D18" s="676" t="s">
        <v>2803</v>
      </c>
    </row>
    <row r="19" spans="1:4" ht="15" customHeight="1">
      <c r="A19" s="2"/>
      <c r="B19" s="659" t="s">
        <v>465</v>
      </c>
      <c r="C19" s="663">
        <v>1</v>
      </c>
      <c r="D19" s="675" t="s">
        <v>2804</v>
      </c>
    </row>
    <row r="20" spans="1:4" ht="15" customHeight="1">
      <c r="A20" s="2"/>
      <c r="B20" s="659" t="s">
        <v>466</v>
      </c>
      <c r="C20" s="663">
        <v>2</v>
      </c>
      <c r="D20" s="675" t="s">
        <v>2805</v>
      </c>
    </row>
    <row r="21" spans="1:4" ht="15" customHeight="1">
      <c r="A21" s="2"/>
      <c r="B21" s="658" t="s">
        <v>467</v>
      </c>
      <c r="C21" s="665">
        <v>1</v>
      </c>
      <c r="D21" s="676" t="s">
        <v>2806</v>
      </c>
    </row>
    <row r="22" spans="1:4" ht="15" customHeight="1">
      <c r="A22" s="2"/>
      <c r="B22" s="658" t="s">
        <v>468</v>
      </c>
      <c r="C22" s="665">
        <v>1</v>
      </c>
      <c r="D22" s="676" t="s">
        <v>2807</v>
      </c>
    </row>
    <row r="23" spans="1:4" ht="15" customHeight="1">
      <c r="A23" s="2"/>
      <c r="B23" s="658" t="s">
        <v>469</v>
      </c>
      <c r="C23" s="665">
        <v>1</v>
      </c>
      <c r="D23" s="676" t="s">
        <v>2808</v>
      </c>
    </row>
    <row r="24" spans="1:4" ht="15" customHeight="1">
      <c r="A24" s="2"/>
      <c r="B24" s="658" t="s">
        <v>470</v>
      </c>
      <c r="C24" s="665">
        <v>1</v>
      </c>
      <c r="D24" s="676" t="s">
        <v>2809</v>
      </c>
    </row>
    <row r="25" spans="1:4" s="87" customFormat="1" ht="15" customHeight="1">
      <c r="A25" s="2" t="s">
        <v>471</v>
      </c>
      <c r="B25" s="658"/>
      <c r="C25" s="25">
        <v>4</v>
      </c>
      <c r="D25" s="454"/>
    </row>
    <row r="26" spans="1:4" ht="15" customHeight="1">
      <c r="A26" s="2"/>
      <c r="B26" s="658" t="s">
        <v>479</v>
      </c>
      <c r="C26" s="665">
        <v>1</v>
      </c>
      <c r="D26" s="676" t="s">
        <v>2810</v>
      </c>
    </row>
    <row r="27" spans="1:4" ht="15" customHeight="1">
      <c r="A27" s="2"/>
      <c r="B27" s="658" t="s">
        <v>480</v>
      </c>
      <c r="C27" s="665">
        <v>1</v>
      </c>
      <c r="D27" s="676" t="s">
        <v>2811</v>
      </c>
    </row>
    <row r="28" spans="1:4" ht="15" customHeight="1">
      <c r="A28" s="2"/>
      <c r="B28" s="658" t="s">
        <v>481</v>
      </c>
      <c r="C28" s="665">
        <v>1</v>
      </c>
      <c r="D28" s="676" t="s">
        <v>2812</v>
      </c>
    </row>
    <row r="29" spans="1:4" ht="15" customHeight="1">
      <c r="A29" s="2"/>
      <c r="B29" s="658" t="s">
        <v>482</v>
      </c>
      <c r="C29" s="665">
        <v>0</v>
      </c>
      <c r="D29" s="676"/>
    </row>
    <row r="30" spans="1:4" ht="15" customHeight="1">
      <c r="A30" s="2"/>
      <c r="B30" s="658" t="s">
        <v>483</v>
      </c>
      <c r="C30" s="663">
        <v>1</v>
      </c>
      <c r="D30" s="675" t="s">
        <v>2813</v>
      </c>
    </row>
    <row r="31" spans="1:4" s="87" customFormat="1" ht="15" customHeight="1">
      <c r="A31" s="2" t="s">
        <v>484</v>
      </c>
      <c r="B31" s="658"/>
      <c r="C31" s="25">
        <v>14</v>
      </c>
      <c r="D31" s="454"/>
    </row>
    <row r="32" spans="1:4" ht="15" customHeight="1">
      <c r="A32" s="2"/>
      <c r="B32" s="658" t="s">
        <v>486</v>
      </c>
      <c r="C32" s="665">
        <v>2</v>
      </c>
      <c r="D32" s="676" t="s">
        <v>2814</v>
      </c>
    </row>
    <row r="33" spans="1:4" ht="15" customHeight="1">
      <c r="A33" s="2"/>
      <c r="B33" s="658" t="s">
        <v>487</v>
      </c>
      <c r="C33" s="665">
        <v>2</v>
      </c>
      <c r="D33" s="676" t="s">
        <v>2815</v>
      </c>
    </row>
    <row r="34" spans="1:4" ht="15" customHeight="1">
      <c r="A34" s="2"/>
      <c r="B34" s="658" t="s">
        <v>488</v>
      </c>
      <c r="C34" s="665">
        <v>2</v>
      </c>
      <c r="D34" s="676" t="s">
        <v>2816</v>
      </c>
    </row>
    <row r="35" spans="1:4" ht="15" customHeight="1">
      <c r="A35" s="2"/>
      <c r="B35" s="658" t="s">
        <v>489</v>
      </c>
      <c r="C35" s="665">
        <v>4</v>
      </c>
      <c r="D35" s="676" t="s">
        <v>2817</v>
      </c>
    </row>
    <row r="36" spans="1:4" ht="15" customHeight="1">
      <c r="A36" s="2"/>
      <c r="B36" s="658" t="s">
        <v>490</v>
      </c>
      <c r="C36" s="665">
        <v>3</v>
      </c>
      <c r="D36" s="676" t="s">
        <v>2818</v>
      </c>
    </row>
    <row r="37" spans="1:4" ht="15" customHeight="1">
      <c r="A37" s="2"/>
      <c r="B37" s="658" t="s">
        <v>491</v>
      </c>
      <c r="C37" s="665">
        <v>1</v>
      </c>
      <c r="D37" s="676" t="s">
        <v>2819</v>
      </c>
    </row>
    <row r="38" spans="1:4" s="87" customFormat="1" ht="15" customHeight="1">
      <c r="A38" s="2" t="s">
        <v>492</v>
      </c>
      <c r="B38" s="658"/>
      <c r="C38" s="25">
        <v>6</v>
      </c>
      <c r="D38" s="454"/>
    </row>
    <row r="39" spans="1:4" ht="15" customHeight="1">
      <c r="A39" s="2"/>
      <c r="B39" s="658" t="s">
        <v>494</v>
      </c>
      <c r="C39" s="665">
        <v>3</v>
      </c>
      <c r="D39" s="676" t="s">
        <v>2820</v>
      </c>
    </row>
    <row r="40" spans="1:4" ht="15" customHeight="1">
      <c r="A40" s="2"/>
      <c r="B40" s="658" t="s">
        <v>495</v>
      </c>
      <c r="C40" s="665">
        <v>3</v>
      </c>
      <c r="D40" s="676" t="s">
        <v>2821</v>
      </c>
    </row>
    <row r="41" spans="1:4" ht="15" customHeight="1">
      <c r="A41" s="2"/>
      <c r="B41" s="658" t="s">
        <v>496</v>
      </c>
      <c r="C41" s="665">
        <v>13</v>
      </c>
      <c r="D41" s="676"/>
    </row>
    <row r="42" spans="1:4" s="87" customFormat="1" ht="15" customHeight="1">
      <c r="A42" s="2" t="s">
        <v>497</v>
      </c>
      <c r="B42" s="658"/>
      <c r="C42" s="25">
        <v>2</v>
      </c>
      <c r="D42" s="454" t="s">
        <v>2822</v>
      </c>
    </row>
    <row r="43" spans="1:4" ht="15" customHeight="1">
      <c r="A43" s="2"/>
      <c r="B43" s="658" t="s">
        <v>499</v>
      </c>
      <c r="C43" s="665">
        <v>2</v>
      </c>
      <c r="D43" s="676" t="s">
        <v>2823</v>
      </c>
    </row>
    <row r="44" spans="1:4" ht="15" customHeight="1">
      <c r="A44" s="2"/>
      <c r="B44" s="658" t="s">
        <v>500</v>
      </c>
      <c r="C44" s="665">
        <v>2</v>
      </c>
      <c r="D44" s="676" t="s">
        <v>2824</v>
      </c>
    </row>
    <row r="45" spans="1:4" ht="15" customHeight="1">
      <c r="A45" s="2"/>
      <c r="B45" s="658" t="s">
        <v>501</v>
      </c>
      <c r="C45" s="665">
        <v>2</v>
      </c>
      <c r="D45" s="676" t="s">
        <v>2825</v>
      </c>
    </row>
    <row r="46" spans="1:4" ht="15" customHeight="1">
      <c r="A46" s="2"/>
      <c r="B46" s="658" t="s">
        <v>502</v>
      </c>
      <c r="C46" s="665">
        <v>1</v>
      </c>
      <c r="D46" s="676" t="s">
        <v>2826</v>
      </c>
    </row>
    <row r="47" spans="1:4" ht="15" customHeight="1">
      <c r="A47" s="2"/>
      <c r="B47" s="658" t="s">
        <v>503</v>
      </c>
      <c r="C47" s="665">
        <v>3</v>
      </c>
      <c r="D47" s="676" t="s">
        <v>2827</v>
      </c>
    </row>
    <row r="48" spans="1:4" ht="15" customHeight="1">
      <c r="A48" s="2"/>
      <c r="B48" s="658" t="s">
        <v>504</v>
      </c>
      <c r="C48" s="665">
        <v>1</v>
      </c>
      <c r="D48" s="676" t="s">
        <v>2828</v>
      </c>
    </row>
    <row r="49" spans="1:4" ht="15" customHeight="1">
      <c r="A49" s="2"/>
      <c r="B49" s="658" t="s">
        <v>505</v>
      </c>
      <c r="C49" s="665">
        <v>12</v>
      </c>
      <c r="D49" s="676"/>
    </row>
    <row r="50" spans="1:4" s="87" customFormat="1" ht="15" customHeight="1">
      <c r="A50" s="2" t="s">
        <v>506</v>
      </c>
      <c r="B50" s="658"/>
      <c r="C50" s="25">
        <v>2</v>
      </c>
      <c r="D50" s="454" t="s">
        <v>2829</v>
      </c>
    </row>
    <row r="51" spans="1:4" ht="15" customHeight="1">
      <c r="A51" s="2"/>
      <c r="B51" s="658" t="s">
        <v>508</v>
      </c>
      <c r="C51" s="665">
        <v>2</v>
      </c>
      <c r="D51" s="676" t="s">
        <v>2830</v>
      </c>
    </row>
    <row r="52" spans="1:4" ht="15" customHeight="1">
      <c r="A52" s="2"/>
      <c r="B52" s="658" t="s">
        <v>509</v>
      </c>
      <c r="C52" s="665">
        <v>1</v>
      </c>
      <c r="D52" s="676" t="s">
        <v>2831</v>
      </c>
    </row>
    <row r="53" spans="1:4" ht="15" customHeight="1">
      <c r="A53" s="2"/>
      <c r="B53" s="658" t="s">
        <v>510</v>
      </c>
      <c r="C53" s="665">
        <v>2</v>
      </c>
      <c r="D53" s="676" t="s">
        <v>2832</v>
      </c>
    </row>
    <row r="54" spans="1:4" ht="15" customHeight="1">
      <c r="A54" s="2"/>
      <c r="B54" s="658" t="s">
        <v>511</v>
      </c>
      <c r="C54" s="665">
        <v>1</v>
      </c>
      <c r="D54" s="676" t="s">
        <v>2833</v>
      </c>
    </row>
    <row r="55" spans="1:4" ht="15" customHeight="1">
      <c r="A55" s="2"/>
      <c r="B55" s="658" t="s">
        <v>512</v>
      </c>
      <c r="C55" s="663">
        <v>2</v>
      </c>
      <c r="D55" s="675" t="s">
        <v>2834</v>
      </c>
    </row>
    <row r="56" spans="1:4" ht="15" customHeight="1">
      <c r="A56" s="2"/>
      <c r="B56" s="658" t="s">
        <v>513</v>
      </c>
      <c r="C56" s="663">
        <v>2</v>
      </c>
      <c r="D56" s="675" t="s">
        <v>2835</v>
      </c>
    </row>
    <row r="57" spans="1:4" ht="15" customHeight="1">
      <c r="A57" s="2"/>
      <c r="B57" s="658" t="s">
        <v>514</v>
      </c>
      <c r="C57" s="665">
        <v>8</v>
      </c>
      <c r="D57" s="676"/>
    </row>
    <row r="58" spans="1:4" s="87" customFormat="1" ht="15" customHeight="1">
      <c r="A58" s="2" t="s">
        <v>515</v>
      </c>
      <c r="B58" s="658"/>
      <c r="C58" s="25">
        <v>2</v>
      </c>
      <c r="D58" s="454" t="s">
        <v>2836</v>
      </c>
    </row>
    <row r="59" spans="1:4" ht="15" customHeight="1">
      <c r="A59" s="2"/>
      <c r="B59" s="658" t="s">
        <v>517</v>
      </c>
      <c r="C59" s="665">
        <v>3</v>
      </c>
      <c r="D59" s="676" t="s">
        <v>2837</v>
      </c>
    </row>
    <row r="60" spans="1:4" ht="15" customHeight="1">
      <c r="A60" s="2"/>
      <c r="B60" s="658" t="s">
        <v>518</v>
      </c>
      <c r="C60" s="665">
        <v>2</v>
      </c>
      <c r="D60" s="676" t="s">
        <v>2838</v>
      </c>
    </row>
    <row r="61" spans="1:4" ht="15" customHeight="1">
      <c r="A61" s="2"/>
      <c r="B61" s="658" t="s">
        <v>519</v>
      </c>
      <c r="C61" s="665">
        <v>1</v>
      </c>
      <c r="D61" s="676" t="s">
        <v>2839</v>
      </c>
    </row>
    <row r="62" spans="1:4" ht="15" customHeight="1">
      <c r="A62" s="2"/>
      <c r="B62" s="658" t="s">
        <v>520</v>
      </c>
      <c r="C62" s="665">
        <v>9</v>
      </c>
      <c r="D62" s="676"/>
    </row>
    <row r="63" spans="1:4" s="87" customFormat="1" ht="15" customHeight="1">
      <c r="A63" s="2" t="s">
        <v>521</v>
      </c>
      <c r="B63" s="658"/>
      <c r="C63" s="25">
        <v>1</v>
      </c>
      <c r="D63" s="454" t="s">
        <v>2831</v>
      </c>
    </row>
    <row r="64" spans="1:4" ht="15" customHeight="1">
      <c r="A64" s="2"/>
      <c r="B64" s="658" t="s">
        <v>523</v>
      </c>
      <c r="C64" s="665">
        <v>3</v>
      </c>
      <c r="D64" s="676" t="s">
        <v>2840</v>
      </c>
    </row>
    <row r="65" spans="1:4" ht="15" customHeight="1">
      <c r="A65" s="2"/>
      <c r="B65" s="658" t="s">
        <v>524</v>
      </c>
      <c r="C65" s="665">
        <v>5</v>
      </c>
      <c r="D65" s="676" t="s">
        <v>2841</v>
      </c>
    </row>
    <row r="66" spans="1:4" ht="15" customHeight="1">
      <c r="A66" s="2"/>
      <c r="B66" s="658" t="s">
        <v>525</v>
      </c>
      <c r="C66" s="665">
        <v>7</v>
      </c>
      <c r="D66" s="676"/>
    </row>
    <row r="67" spans="1:4" s="87" customFormat="1" ht="15" customHeight="1">
      <c r="A67" s="2" t="s">
        <v>526</v>
      </c>
      <c r="B67" s="658"/>
      <c r="C67" s="25">
        <v>4</v>
      </c>
      <c r="D67" s="454" t="s">
        <v>2842</v>
      </c>
    </row>
    <row r="68" spans="1:4" ht="15" customHeight="1">
      <c r="A68" s="2"/>
      <c r="B68" s="658" t="s">
        <v>527</v>
      </c>
      <c r="C68" s="665">
        <v>1</v>
      </c>
      <c r="D68" s="676" t="s">
        <v>2843</v>
      </c>
    </row>
    <row r="69" spans="1:4" ht="15" customHeight="1">
      <c r="A69" s="2"/>
      <c r="B69" s="658" t="s">
        <v>528</v>
      </c>
      <c r="C69" s="665">
        <v>2</v>
      </c>
      <c r="D69" s="676" t="s">
        <v>2844</v>
      </c>
    </row>
    <row r="70" spans="1:4" ht="15" customHeight="1">
      <c r="A70" s="2"/>
      <c r="B70" s="658" t="s">
        <v>529</v>
      </c>
      <c r="C70" s="665">
        <v>5</v>
      </c>
      <c r="D70" s="676"/>
    </row>
    <row r="71" spans="1:4" s="87" customFormat="1" ht="15" customHeight="1">
      <c r="A71" s="2" t="s">
        <v>530</v>
      </c>
      <c r="B71" s="658"/>
      <c r="C71" s="25">
        <v>3</v>
      </c>
      <c r="D71" s="454" t="s">
        <v>2845</v>
      </c>
    </row>
    <row r="72" spans="1:4" ht="15" customHeight="1">
      <c r="A72" s="2"/>
      <c r="B72" s="658" t="s">
        <v>531</v>
      </c>
      <c r="C72" s="665">
        <v>2</v>
      </c>
      <c r="D72" s="676" t="s">
        <v>2846</v>
      </c>
    </row>
    <row r="73" spans="1:4" s="87" customFormat="1" ht="15" customHeight="1">
      <c r="A73" s="2" t="s">
        <v>532</v>
      </c>
      <c r="B73" s="658"/>
      <c r="C73" s="25">
        <v>9</v>
      </c>
      <c r="D73" s="454"/>
    </row>
    <row r="74" spans="1:4" ht="15" customHeight="1">
      <c r="A74" s="2"/>
      <c r="B74" s="658" t="s">
        <v>533</v>
      </c>
      <c r="C74" s="665">
        <v>4</v>
      </c>
      <c r="D74" s="676" t="s">
        <v>2847</v>
      </c>
    </row>
    <row r="75" spans="1:4" ht="15" customHeight="1">
      <c r="A75" s="2"/>
      <c r="B75" s="658" t="s">
        <v>534</v>
      </c>
      <c r="C75" s="665">
        <v>2</v>
      </c>
      <c r="D75" s="676" t="s">
        <v>2848</v>
      </c>
    </row>
    <row r="76" spans="1:4" ht="15" customHeight="1">
      <c r="A76" s="2"/>
      <c r="B76" s="658" t="s">
        <v>535</v>
      </c>
      <c r="C76" s="665">
        <v>3</v>
      </c>
      <c r="D76" s="676" t="s">
        <v>2849</v>
      </c>
    </row>
    <row r="77" spans="1:4" s="87" customFormat="1" ht="15" customHeight="1">
      <c r="A77" s="2" t="s">
        <v>536</v>
      </c>
      <c r="B77" s="658"/>
      <c r="C77" s="25">
        <v>7</v>
      </c>
      <c r="D77" s="454"/>
    </row>
    <row r="78" spans="1:4" ht="15" customHeight="1">
      <c r="A78" s="2"/>
      <c r="B78" s="658" t="s">
        <v>538</v>
      </c>
      <c r="C78" s="665">
        <v>3</v>
      </c>
      <c r="D78" s="676" t="s">
        <v>2850</v>
      </c>
    </row>
    <row r="79" spans="1:4" ht="15" customHeight="1">
      <c r="A79" s="2"/>
      <c r="B79" s="658" t="s">
        <v>539</v>
      </c>
      <c r="C79" s="663">
        <v>3</v>
      </c>
      <c r="D79" s="675" t="s">
        <v>2851</v>
      </c>
    </row>
    <row r="80" spans="1:4" ht="15" customHeight="1">
      <c r="A80" s="2"/>
      <c r="B80" s="658" t="s">
        <v>540</v>
      </c>
      <c r="C80" s="663">
        <v>1</v>
      </c>
      <c r="D80" s="675" t="s">
        <v>2852</v>
      </c>
    </row>
    <row r="81" spans="1:4" s="87" customFormat="1" ht="15" customHeight="1">
      <c r="A81" s="2" t="s">
        <v>541</v>
      </c>
      <c r="B81" s="658"/>
      <c r="C81" s="25">
        <v>4</v>
      </c>
      <c r="D81" s="454"/>
    </row>
    <row r="82" spans="1:4" ht="15" customHeight="1">
      <c r="A82" s="2"/>
      <c r="B82" s="658" t="s">
        <v>542</v>
      </c>
      <c r="C82" s="665">
        <v>4</v>
      </c>
      <c r="D82" s="676" t="s">
        <v>2853</v>
      </c>
    </row>
    <row r="83" spans="1:4" s="87" customFormat="1" ht="15" customHeight="1">
      <c r="A83" s="2" t="s">
        <v>543</v>
      </c>
      <c r="B83" s="658"/>
      <c r="C83" s="25">
        <v>18</v>
      </c>
      <c r="D83" s="454"/>
    </row>
    <row r="84" spans="1:4" ht="15" customHeight="1">
      <c r="A84" s="2"/>
      <c r="B84" s="658" t="s">
        <v>545</v>
      </c>
      <c r="C84" s="665">
        <v>2</v>
      </c>
      <c r="D84" s="676" t="s">
        <v>2854</v>
      </c>
    </row>
    <row r="85" spans="1:4" ht="15" customHeight="1">
      <c r="A85" s="2"/>
      <c r="B85" s="658" t="s">
        <v>546</v>
      </c>
      <c r="C85" s="665">
        <v>5</v>
      </c>
      <c r="D85" s="676" t="s">
        <v>2855</v>
      </c>
    </row>
    <row r="86" spans="1:4" ht="15" customHeight="1">
      <c r="A86" s="2"/>
      <c r="B86" s="658" t="s">
        <v>547</v>
      </c>
      <c r="C86" s="665">
        <v>3</v>
      </c>
      <c r="D86" s="676" t="s">
        <v>2856</v>
      </c>
    </row>
    <row r="87" spans="1:4" ht="15" customHeight="1">
      <c r="A87" s="2"/>
      <c r="B87" s="658" t="s">
        <v>548</v>
      </c>
      <c r="C87" s="665">
        <v>1</v>
      </c>
      <c r="D87" s="676" t="s">
        <v>2857</v>
      </c>
    </row>
    <row r="88" spans="1:4" ht="15" customHeight="1">
      <c r="A88" s="2"/>
      <c r="B88" s="658" t="s">
        <v>549</v>
      </c>
      <c r="C88" s="663">
        <v>2</v>
      </c>
      <c r="D88" s="675" t="s">
        <v>2858</v>
      </c>
    </row>
    <row r="89" spans="1:4" ht="15" customHeight="1">
      <c r="A89" s="2"/>
      <c r="B89" s="658" t="s">
        <v>550</v>
      </c>
      <c r="C89" s="665">
        <v>5</v>
      </c>
      <c r="D89" s="676" t="s">
        <v>2859</v>
      </c>
    </row>
    <row r="90" spans="1:4" s="87" customFormat="1" ht="15" customHeight="1" thickBot="1">
      <c r="A90" s="281" t="s">
        <v>553</v>
      </c>
      <c r="B90" s="660"/>
      <c r="C90" s="19">
        <v>154</v>
      </c>
      <c r="D90" s="453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45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876</v>
      </c>
      <c r="B1" s="23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44" t="s">
        <v>660</v>
      </c>
      <c r="B2" s="894"/>
      <c r="C2" s="582" t="s">
        <v>877</v>
      </c>
      <c r="D2" s="604" t="s">
        <v>878</v>
      </c>
      <c r="E2" s="604" t="s">
        <v>879</v>
      </c>
      <c r="F2" s="626" t="s">
        <v>2911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445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39"/>
      <c r="B4" s="637" t="s">
        <v>446</v>
      </c>
      <c r="C4" s="642"/>
      <c r="D4" s="642"/>
      <c r="E4" s="642"/>
      <c r="F4" s="845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39"/>
      <c r="B5" s="637" t="s">
        <v>447</v>
      </c>
      <c r="C5" s="641"/>
      <c r="D5" s="641"/>
      <c r="E5" s="64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9"/>
      <c r="B6" s="637" t="s">
        <v>448</v>
      </c>
      <c r="C6" s="641"/>
      <c r="D6" s="641"/>
      <c r="E6" s="64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9"/>
      <c r="B7" s="637" t="s">
        <v>449</v>
      </c>
      <c r="C7" s="641"/>
      <c r="D7" s="641"/>
      <c r="E7" s="64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450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39"/>
      <c r="B9" s="637" t="s">
        <v>451</v>
      </c>
      <c r="C9" s="641"/>
      <c r="D9" s="641"/>
      <c r="E9" s="641"/>
      <c r="F9" s="845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9"/>
      <c r="B10" s="637" t="s">
        <v>452</v>
      </c>
      <c r="C10" s="641"/>
      <c r="D10" s="641"/>
      <c r="E10" s="64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9"/>
      <c r="B11" s="637" t="s">
        <v>453</v>
      </c>
      <c r="C11" s="641"/>
      <c r="D11" s="641"/>
      <c r="E11" s="64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39"/>
      <c r="B12" s="637" t="s">
        <v>454</v>
      </c>
      <c r="C12" s="641"/>
      <c r="D12" s="641"/>
      <c r="E12" s="64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9"/>
      <c r="B13" s="637" t="s">
        <v>455</v>
      </c>
      <c r="C13" s="641"/>
      <c r="D13" s="641"/>
      <c r="E13" s="64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39"/>
      <c r="B14" s="637" t="s">
        <v>456</v>
      </c>
      <c r="C14" s="641"/>
      <c r="D14" s="641"/>
      <c r="E14" s="64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457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7"/>
      <c r="B16" s="637" t="s">
        <v>458</v>
      </c>
      <c r="C16" s="641"/>
      <c r="D16" s="641"/>
      <c r="E16" s="641"/>
      <c r="F16" s="846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39"/>
      <c r="B17" s="637" t="s">
        <v>459</v>
      </c>
      <c r="C17" s="641"/>
      <c r="D17" s="641"/>
      <c r="E17" s="641"/>
      <c r="F17"/>
      <c r="G17" s="6" t="str">
        <f t="shared" si="0"/>
        <v/>
      </c>
    </row>
    <row r="18" spans="1:7" ht="15" customHeight="1">
      <c r="A18" s="639"/>
      <c r="B18" s="637" t="s">
        <v>460</v>
      </c>
      <c r="C18" s="641"/>
      <c r="D18" s="641"/>
      <c r="E18" s="641"/>
      <c r="G18" s="6" t="str">
        <f t="shared" si="0"/>
        <v/>
      </c>
    </row>
    <row r="19" spans="1:7" ht="15" customHeight="1">
      <c r="A19" s="2" t="s">
        <v>461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37"/>
      <c r="B20" s="638" t="s">
        <v>462</v>
      </c>
      <c r="C20" s="642"/>
      <c r="D20" s="642"/>
      <c r="E20" s="642"/>
      <c r="F20" s="845">
        <v>593</v>
      </c>
      <c r="G20" s="6">
        <f t="shared" si="0"/>
        <v>-593</v>
      </c>
    </row>
    <row r="21" spans="1:7" ht="15" customHeight="1">
      <c r="A21" s="639"/>
      <c r="B21" s="637" t="s">
        <v>463</v>
      </c>
      <c r="C21" s="641"/>
      <c r="D21" s="641"/>
      <c r="E21" s="641"/>
      <c r="G21" s="6" t="str">
        <f t="shared" si="0"/>
        <v/>
      </c>
    </row>
    <row r="22" spans="1:7" ht="15" customHeight="1">
      <c r="A22" s="639"/>
      <c r="B22" s="637" t="s">
        <v>464</v>
      </c>
      <c r="C22" s="641"/>
      <c r="D22" s="641"/>
      <c r="E22" s="641"/>
      <c r="G22" s="6" t="str">
        <f t="shared" si="0"/>
        <v/>
      </c>
    </row>
    <row r="23" spans="1:7" ht="15" customHeight="1">
      <c r="A23" s="639"/>
      <c r="B23" s="637" t="s">
        <v>465</v>
      </c>
      <c r="C23" s="641"/>
      <c r="D23" s="641"/>
      <c r="E23" s="641"/>
      <c r="G23" s="6" t="str">
        <f t="shared" si="0"/>
        <v/>
      </c>
    </row>
    <row r="24" spans="1:7" ht="15" customHeight="1">
      <c r="A24" s="639"/>
      <c r="B24" s="637" t="s">
        <v>466</v>
      </c>
      <c r="C24" s="641"/>
      <c r="D24" s="641"/>
      <c r="E24" s="641"/>
      <c r="G24" s="6" t="str">
        <f t="shared" si="0"/>
        <v/>
      </c>
    </row>
    <row r="25" spans="1:7" ht="15" customHeight="1">
      <c r="A25" s="639"/>
      <c r="B25" s="637" t="s">
        <v>467</v>
      </c>
      <c r="C25" s="641"/>
      <c r="D25" s="641"/>
      <c r="E25" s="641"/>
      <c r="G25" s="6" t="str">
        <f t="shared" si="0"/>
        <v/>
      </c>
    </row>
    <row r="26" spans="1:7" s="87" customFormat="1" ht="15" customHeight="1">
      <c r="A26" s="639"/>
      <c r="B26" s="637" t="s">
        <v>468</v>
      </c>
      <c r="C26" s="641"/>
      <c r="D26" s="641"/>
      <c r="E26" s="641"/>
      <c r="F26"/>
      <c r="G26" s="6" t="str">
        <f t="shared" si="0"/>
        <v/>
      </c>
    </row>
    <row r="27" spans="1:7" ht="15" customHeight="1">
      <c r="A27" s="639"/>
      <c r="B27" s="637" t="s">
        <v>469</v>
      </c>
      <c r="C27" s="641"/>
      <c r="D27" s="641"/>
      <c r="E27" s="641"/>
      <c r="G27" s="6" t="str">
        <f t="shared" si="0"/>
        <v/>
      </c>
    </row>
    <row r="28" spans="1:7" ht="15" customHeight="1">
      <c r="A28" s="639"/>
      <c r="B28" s="637" t="s">
        <v>470</v>
      </c>
      <c r="C28" s="641"/>
      <c r="D28" s="641"/>
      <c r="E28" s="641"/>
      <c r="G28" s="6" t="str">
        <f t="shared" si="0"/>
        <v/>
      </c>
    </row>
    <row r="29" spans="1:7" ht="15" customHeight="1">
      <c r="A29" s="2" t="s">
        <v>471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37"/>
      <c r="B30" s="637" t="s">
        <v>472</v>
      </c>
      <c r="C30" s="642"/>
      <c r="D30" s="642"/>
      <c r="E30" s="642"/>
      <c r="F30" s="847">
        <v>0</v>
      </c>
      <c r="G30" s="6">
        <f t="shared" si="0"/>
        <v>0</v>
      </c>
    </row>
    <row r="31" spans="1:7" ht="15" customHeight="1">
      <c r="A31" s="637"/>
      <c r="B31" s="637" t="s">
        <v>473</v>
      </c>
      <c r="C31" s="641"/>
      <c r="D31" s="641"/>
      <c r="E31" s="641"/>
      <c r="F31" s="845">
        <v>172</v>
      </c>
      <c r="G31" s="6">
        <f t="shared" si="0"/>
        <v>-172</v>
      </c>
    </row>
    <row r="32" spans="1:7" s="87" customFormat="1" ht="15" customHeight="1">
      <c r="A32" s="637"/>
      <c r="B32" s="637" t="s">
        <v>474</v>
      </c>
      <c r="C32" s="641"/>
      <c r="D32" s="641"/>
      <c r="E32" s="641"/>
      <c r="F32" s="845">
        <v>425</v>
      </c>
      <c r="G32" s="6">
        <f t="shared" si="0"/>
        <v>-425</v>
      </c>
    </row>
    <row r="33" spans="1:7" ht="15" customHeight="1">
      <c r="A33" s="637"/>
      <c r="B33" s="637" t="s">
        <v>475</v>
      </c>
      <c r="C33" s="641"/>
      <c r="D33" s="641"/>
      <c r="E33" s="641"/>
      <c r="F33" s="845">
        <v>712</v>
      </c>
      <c r="G33" s="6">
        <f t="shared" si="0"/>
        <v>-712</v>
      </c>
    </row>
    <row r="34" spans="1:7" ht="15" customHeight="1">
      <c r="A34" s="637"/>
      <c r="B34" s="637" t="s">
        <v>476</v>
      </c>
      <c r="C34" s="641"/>
      <c r="D34" s="641"/>
      <c r="E34" s="641"/>
      <c r="F34" s="845">
        <v>237</v>
      </c>
      <c r="G34" s="6">
        <f t="shared" si="0"/>
        <v>-237</v>
      </c>
    </row>
    <row r="35" spans="1:7" ht="15" customHeight="1">
      <c r="A35" s="637"/>
      <c r="B35" s="637" t="s">
        <v>477</v>
      </c>
      <c r="C35" s="641"/>
      <c r="D35" s="641"/>
      <c r="E35" s="641"/>
      <c r="F35" s="848">
        <v>0</v>
      </c>
      <c r="G35" s="6">
        <f t="shared" si="0"/>
        <v>0</v>
      </c>
    </row>
    <row r="36" spans="1:7" ht="15" customHeight="1">
      <c r="A36" s="637"/>
      <c r="B36" s="637" t="s">
        <v>478</v>
      </c>
      <c r="C36" s="641"/>
      <c r="D36" s="641"/>
      <c r="E36" s="641"/>
      <c r="F36" s="845">
        <v>199</v>
      </c>
      <c r="G36" s="6">
        <f t="shared" si="0"/>
        <v>-199</v>
      </c>
    </row>
    <row r="37" spans="1:7" ht="15" customHeight="1">
      <c r="A37" s="639"/>
      <c r="B37" s="637" t="s">
        <v>479</v>
      </c>
      <c r="C37" s="641"/>
      <c r="D37" s="641"/>
      <c r="E37" s="641"/>
      <c r="G37" s="6" t="str">
        <f t="shared" si="0"/>
        <v/>
      </c>
    </row>
    <row r="38" spans="1:7" ht="15" customHeight="1">
      <c r="A38" s="639"/>
      <c r="B38" s="637" t="s">
        <v>480</v>
      </c>
      <c r="C38" s="641"/>
      <c r="D38" s="641"/>
      <c r="E38" s="641"/>
      <c r="G38" s="6" t="str">
        <f t="shared" si="0"/>
        <v/>
      </c>
    </row>
    <row r="39" spans="1:7" s="87" customFormat="1" ht="15" customHeight="1">
      <c r="A39" s="639"/>
      <c r="B39" s="637" t="s">
        <v>481</v>
      </c>
      <c r="C39" s="641"/>
      <c r="D39" s="641"/>
      <c r="E39" s="641"/>
      <c r="F39"/>
      <c r="G39" s="6" t="str">
        <f t="shared" si="0"/>
        <v/>
      </c>
    </row>
    <row r="40" spans="1:7" ht="15" customHeight="1">
      <c r="A40" s="639"/>
      <c r="B40" s="637" t="s">
        <v>482</v>
      </c>
      <c r="C40" s="641"/>
      <c r="D40" s="641"/>
      <c r="E40" s="641"/>
      <c r="G40" s="6" t="str">
        <f t="shared" si="0"/>
        <v/>
      </c>
    </row>
    <row r="41" spans="1:7" ht="15" customHeight="1">
      <c r="A41" s="639"/>
      <c r="B41" s="637" t="s">
        <v>483</v>
      </c>
      <c r="C41" s="641"/>
      <c r="D41" s="641"/>
      <c r="E41" s="641"/>
      <c r="G41" s="6" t="str">
        <f t="shared" si="0"/>
        <v/>
      </c>
    </row>
    <row r="42" spans="1:7" ht="15" customHeight="1">
      <c r="A42" s="2" t="s">
        <v>484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37"/>
      <c r="B43" s="637" t="s">
        <v>485</v>
      </c>
      <c r="C43" s="641"/>
      <c r="D43" s="641"/>
      <c r="E43" s="641"/>
      <c r="F43" s="845">
        <v>282</v>
      </c>
      <c r="G43" s="6">
        <f t="shared" si="0"/>
        <v>-282</v>
      </c>
    </row>
    <row r="44" spans="1:7" ht="15" customHeight="1">
      <c r="A44" s="639"/>
      <c r="B44" s="637" t="s">
        <v>486</v>
      </c>
      <c r="C44" s="641"/>
      <c r="D44" s="641"/>
      <c r="E44" s="641"/>
      <c r="G44" s="6" t="str">
        <f t="shared" si="0"/>
        <v/>
      </c>
    </row>
    <row r="45" spans="1:7" ht="15" customHeight="1">
      <c r="A45" s="639"/>
      <c r="B45" s="637" t="s">
        <v>487</v>
      </c>
      <c r="C45" s="641"/>
      <c r="D45" s="641"/>
      <c r="E45" s="641"/>
      <c r="G45" s="6" t="str">
        <f t="shared" si="0"/>
        <v/>
      </c>
    </row>
    <row r="46" spans="1:7" ht="15" customHeight="1">
      <c r="A46" s="639"/>
      <c r="B46" s="637" t="s">
        <v>488</v>
      </c>
      <c r="C46" s="641"/>
      <c r="D46" s="641"/>
      <c r="E46" s="641"/>
      <c r="G46" s="6" t="str">
        <f t="shared" si="0"/>
        <v/>
      </c>
    </row>
    <row r="47" spans="1:7" ht="15" customHeight="1">
      <c r="A47" s="639"/>
      <c r="B47" s="637" t="s">
        <v>489</v>
      </c>
      <c r="C47" s="641"/>
      <c r="D47" s="641"/>
      <c r="E47" s="641"/>
      <c r="G47" s="6" t="str">
        <f t="shared" si="0"/>
        <v/>
      </c>
    </row>
    <row r="48" spans="1:7" ht="15" customHeight="1">
      <c r="A48" s="639"/>
      <c r="B48" s="637" t="s">
        <v>490</v>
      </c>
      <c r="C48" s="641"/>
      <c r="D48" s="641"/>
      <c r="E48" s="641"/>
      <c r="G48" s="6" t="str">
        <f t="shared" si="0"/>
        <v/>
      </c>
    </row>
    <row r="49" spans="1:7" ht="15" customHeight="1">
      <c r="A49" s="639"/>
      <c r="B49" s="637" t="s">
        <v>491</v>
      </c>
      <c r="C49" s="641"/>
      <c r="D49" s="641"/>
      <c r="E49" s="641"/>
      <c r="G49" s="6" t="str">
        <f t="shared" si="0"/>
        <v/>
      </c>
    </row>
    <row r="50" spans="1:7" ht="15" customHeight="1">
      <c r="A50" s="2" t="s">
        <v>492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37"/>
      <c r="B51" s="637" t="s">
        <v>493</v>
      </c>
      <c r="C51" s="641"/>
      <c r="D51" s="641"/>
      <c r="E51" s="641"/>
      <c r="F51" s="845">
        <v>197</v>
      </c>
      <c r="G51" s="6">
        <f t="shared" si="0"/>
        <v>-197</v>
      </c>
    </row>
    <row r="52" spans="1:7" ht="15" customHeight="1">
      <c r="A52" s="639"/>
      <c r="B52" s="637" t="s">
        <v>494</v>
      </c>
      <c r="C52" s="641"/>
      <c r="D52" s="641"/>
      <c r="E52" s="641"/>
      <c r="G52" s="6" t="str">
        <f t="shared" si="0"/>
        <v/>
      </c>
    </row>
    <row r="53" spans="1:7" ht="15" customHeight="1">
      <c r="A53" s="639"/>
      <c r="B53" s="637" t="s">
        <v>495</v>
      </c>
      <c r="C53" s="641"/>
      <c r="D53" s="641"/>
      <c r="E53" s="641"/>
      <c r="G53" s="6" t="str">
        <f t="shared" si="0"/>
        <v/>
      </c>
    </row>
    <row r="54" spans="1:7" ht="15" customHeight="1">
      <c r="A54" s="639"/>
      <c r="B54" s="637" t="s">
        <v>496</v>
      </c>
      <c r="C54" s="641"/>
      <c r="D54" s="641"/>
      <c r="E54" s="641"/>
      <c r="G54" s="6" t="str">
        <f t="shared" si="0"/>
        <v/>
      </c>
    </row>
    <row r="55" spans="1:7" ht="15" customHeight="1">
      <c r="A55" s="2" t="s">
        <v>497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37"/>
      <c r="B56" s="637" t="s">
        <v>498</v>
      </c>
      <c r="C56" s="642"/>
      <c r="D56" s="642"/>
      <c r="E56" s="642"/>
      <c r="F56" s="845">
        <v>218</v>
      </c>
      <c r="G56" s="6">
        <f t="shared" si="0"/>
        <v>-218</v>
      </c>
    </row>
    <row r="57" spans="1:7" ht="15" customHeight="1">
      <c r="A57" s="639"/>
      <c r="B57" s="637" t="s">
        <v>499</v>
      </c>
      <c r="C57" s="641"/>
      <c r="D57" s="641"/>
      <c r="E57" s="641"/>
      <c r="G57" s="6" t="str">
        <f t="shared" si="0"/>
        <v/>
      </c>
    </row>
    <row r="58" spans="1:7" ht="15" customHeight="1">
      <c r="A58" s="639"/>
      <c r="B58" s="637" t="s">
        <v>500</v>
      </c>
      <c r="C58" s="641"/>
      <c r="D58" s="641"/>
      <c r="E58" s="641"/>
      <c r="G58" s="6" t="str">
        <f t="shared" si="0"/>
        <v/>
      </c>
    </row>
    <row r="59" spans="1:7" s="87" customFormat="1" ht="15" customHeight="1">
      <c r="A59" s="639"/>
      <c r="B59" s="637" t="s">
        <v>501</v>
      </c>
      <c r="C59" s="641"/>
      <c r="D59" s="641"/>
      <c r="E59" s="641"/>
      <c r="F59"/>
      <c r="G59" s="6" t="str">
        <f t="shared" si="0"/>
        <v/>
      </c>
    </row>
    <row r="60" spans="1:7" ht="15" customHeight="1">
      <c r="A60" s="639"/>
      <c r="B60" s="637" t="s">
        <v>502</v>
      </c>
      <c r="C60" s="641"/>
      <c r="D60" s="641"/>
      <c r="E60" s="641"/>
      <c r="G60" s="6" t="str">
        <f t="shared" si="0"/>
        <v/>
      </c>
    </row>
    <row r="61" spans="1:7" ht="15" customHeight="1">
      <c r="A61" s="639"/>
      <c r="B61" s="637" t="s">
        <v>503</v>
      </c>
      <c r="C61" s="641"/>
      <c r="D61" s="641"/>
      <c r="E61" s="641"/>
      <c r="G61" s="6" t="str">
        <f t="shared" si="0"/>
        <v/>
      </c>
    </row>
    <row r="62" spans="1:7" ht="15" customHeight="1">
      <c r="A62" s="639"/>
      <c r="B62" s="637" t="s">
        <v>504</v>
      </c>
      <c r="C62" s="641"/>
      <c r="D62" s="641"/>
      <c r="E62" s="641"/>
      <c r="G62" s="6" t="str">
        <f t="shared" si="0"/>
        <v/>
      </c>
    </row>
    <row r="63" spans="1:7" ht="15" customHeight="1">
      <c r="A63" s="639"/>
      <c r="B63" s="637" t="s">
        <v>505</v>
      </c>
      <c r="C63" s="641"/>
      <c r="D63" s="641"/>
      <c r="E63" s="641"/>
      <c r="G63" s="6" t="str">
        <f t="shared" si="0"/>
        <v/>
      </c>
    </row>
    <row r="64" spans="1:7" s="87" customFormat="1" ht="15" customHeight="1">
      <c r="A64" s="2" t="s">
        <v>506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37"/>
      <c r="B65" s="637" t="s">
        <v>507</v>
      </c>
      <c r="C65" s="641"/>
      <c r="D65" s="641"/>
      <c r="E65" s="641"/>
      <c r="F65" s="845">
        <v>299</v>
      </c>
      <c r="G65" s="6">
        <f t="shared" si="0"/>
        <v>-299</v>
      </c>
    </row>
    <row r="66" spans="1:7" ht="15" customHeight="1">
      <c r="A66" s="639"/>
      <c r="B66" s="637" t="s">
        <v>508</v>
      </c>
      <c r="C66" s="641"/>
      <c r="D66" s="641"/>
      <c r="E66" s="641"/>
      <c r="G66" s="6" t="str">
        <f t="shared" si="0"/>
        <v/>
      </c>
    </row>
    <row r="67" spans="1:7" ht="15" customHeight="1">
      <c r="A67" s="639"/>
      <c r="B67" s="637" t="s">
        <v>509</v>
      </c>
      <c r="C67" s="641"/>
      <c r="D67" s="641"/>
      <c r="E67" s="641"/>
      <c r="G67" s="6" t="str">
        <f t="shared" si="0"/>
        <v/>
      </c>
    </row>
    <row r="68" spans="1:7" s="87" customFormat="1" ht="15" customHeight="1">
      <c r="A68" s="639"/>
      <c r="B68" s="637" t="s">
        <v>510</v>
      </c>
      <c r="C68" s="641"/>
      <c r="D68" s="641"/>
      <c r="E68" s="641"/>
      <c r="F68"/>
      <c r="G68" s="6" t="str">
        <f t="shared" si="0"/>
        <v/>
      </c>
    </row>
    <row r="69" spans="1:7" ht="15" customHeight="1">
      <c r="A69" s="639"/>
      <c r="B69" s="637" t="s">
        <v>511</v>
      </c>
      <c r="C69" s="641"/>
      <c r="D69" s="641"/>
      <c r="E69" s="641"/>
      <c r="G69" s="6" t="str">
        <f t="shared" ref="G69:G111" si="1">IF(F69&lt;&gt;"",(D69+E69-F69),"")</f>
        <v/>
      </c>
    </row>
    <row r="70" spans="1:7" ht="15" customHeight="1">
      <c r="A70" s="639"/>
      <c r="B70" s="637" t="s">
        <v>512</v>
      </c>
      <c r="C70" s="641"/>
      <c r="D70" s="641"/>
      <c r="E70" s="641"/>
      <c r="G70" s="6" t="str">
        <f t="shared" si="1"/>
        <v/>
      </c>
    </row>
    <row r="71" spans="1:7" ht="15" customHeight="1">
      <c r="A71" s="639"/>
      <c r="B71" s="637" t="s">
        <v>513</v>
      </c>
      <c r="C71" s="641"/>
      <c r="D71" s="641"/>
      <c r="E71" s="641"/>
      <c r="G71" s="6" t="str">
        <f t="shared" si="1"/>
        <v/>
      </c>
    </row>
    <row r="72" spans="1:7" s="87" customFormat="1" ht="15" customHeight="1">
      <c r="A72" s="639"/>
      <c r="B72" s="637" t="s">
        <v>514</v>
      </c>
      <c r="C72" s="641"/>
      <c r="D72" s="641"/>
      <c r="E72" s="641"/>
      <c r="F72"/>
      <c r="G72" s="6" t="str">
        <f t="shared" si="1"/>
        <v/>
      </c>
    </row>
    <row r="73" spans="1:7" ht="15" customHeight="1">
      <c r="A73" s="2" t="s">
        <v>515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37"/>
      <c r="B74" s="637" t="s">
        <v>516</v>
      </c>
      <c r="C74" s="641"/>
      <c r="D74" s="641"/>
      <c r="E74" s="641"/>
      <c r="F74" s="845">
        <v>157</v>
      </c>
      <c r="G74" s="6">
        <f t="shared" si="1"/>
        <v>-157</v>
      </c>
    </row>
    <row r="75" spans="1:7" ht="15" customHeight="1">
      <c r="A75" s="639"/>
      <c r="B75" s="637" t="s">
        <v>517</v>
      </c>
      <c r="C75" s="641"/>
      <c r="D75" s="641"/>
      <c r="E75" s="641"/>
      <c r="G75" s="6" t="str">
        <f t="shared" si="1"/>
        <v/>
      </c>
    </row>
    <row r="76" spans="1:7" ht="15" customHeight="1">
      <c r="A76" s="639"/>
      <c r="B76" s="637" t="s">
        <v>518</v>
      </c>
      <c r="C76" s="641"/>
      <c r="D76" s="641"/>
      <c r="E76" s="641"/>
      <c r="G76" s="6" t="str">
        <f t="shared" si="1"/>
        <v/>
      </c>
    </row>
    <row r="77" spans="1:7" ht="15" customHeight="1">
      <c r="A77" s="639"/>
      <c r="B77" s="637" t="s">
        <v>519</v>
      </c>
      <c r="C77" s="641"/>
      <c r="D77" s="641"/>
      <c r="E77" s="641"/>
      <c r="G77" s="6" t="str">
        <f t="shared" si="1"/>
        <v/>
      </c>
    </row>
    <row r="78" spans="1:7" s="87" customFormat="1" ht="15" customHeight="1">
      <c r="A78" s="639"/>
      <c r="B78" s="637" t="s">
        <v>520</v>
      </c>
      <c r="C78" s="641"/>
      <c r="D78" s="641"/>
      <c r="E78" s="641"/>
      <c r="F78"/>
      <c r="G78" s="6" t="str">
        <f t="shared" si="1"/>
        <v/>
      </c>
    </row>
    <row r="79" spans="1:7" ht="15" customHeight="1">
      <c r="A79" s="2" t="s">
        <v>521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37"/>
      <c r="B80" s="637" t="s">
        <v>522</v>
      </c>
      <c r="C80" s="642"/>
      <c r="D80" s="642"/>
      <c r="E80" s="642"/>
      <c r="F80" s="845">
        <v>291</v>
      </c>
      <c r="G80" s="6">
        <f t="shared" si="1"/>
        <v>-291</v>
      </c>
    </row>
    <row r="81" spans="1:7" ht="15" customHeight="1">
      <c r="A81" s="639"/>
      <c r="B81" s="637" t="s">
        <v>523</v>
      </c>
      <c r="C81" s="641"/>
      <c r="D81" s="641"/>
      <c r="E81" s="641"/>
      <c r="G81" s="6" t="str">
        <f t="shared" si="1"/>
        <v/>
      </c>
    </row>
    <row r="82" spans="1:7" s="87" customFormat="1" ht="15" customHeight="1">
      <c r="A82" s="639"/>
      <c r="B82" s="637" t="s">
        <v>524</v>
      </c>
      <c r="C82" s="641"/>
      <c r="D82" s="641"/>
      <c r="E82" s="641"/>
      <c r="F82"/>
      <c r="G82" s="6" t="str">
        <f t="shared" si="1"/>
        <v/>
      </c>
    </row>
    <row r="83" spans="1:7" ht="15" customHeight="1">
      <c r="A83" s="639"/>
      <c r="B83" s="637" t="s">
        <v>525</v>
      </c>
      <c r="C83" s="641"/>
      <c r="D83" s="641"/>
      <c r="E83" s="641"/>
      <c r="G83" s="6" t="str">
        <f t="shared" si="1"/>
        <v/>
      </c>
    </row>
    <row r="84" spans="1:7" s="87" customFormat="1" ht="15" customHeight="1">
      <c r="A84" s="2" t="s">
        <v>526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39"/>
      <c r="B85" s="637" t="s">
        <v>527</v>
      </c>
      <c r="C85" s="641"/>
      <c r="D85" s="641"/>
      <c r="E85" s="641"/>
      <c r="G85" s="6" t="str">
        <f t="shared" si="1"/>
        <v/>
      </c>
    </row>
    <row r="86" spans="1:7" ht="15" customHeight="1">
      <c r="A86" s="639"/>
      <c r="B86" s="637" t="s">
        <v>528</v>
      </c>
      <c r="C86" s="641"/>
      <c r="D86" s="641"/>
      <c r="E86" s="641"/>
      <c r="G86" s="6" t="str">
        <f t="shared" si="1"/>
        <v/>
      </c>
    </row>
    <row r="87" spans="1:7" ht="16.5" customHeight="1">
      <c r="A87" s="639"/>
      <c r="B87" s="637" t="s">
        <v>529</v>
      </c>
      <c r="C87" s="641"/>
      <c r="D87" s="641"/>
      <c r="E87" s="641"/>
      <c r="G87" s="6" t="str">
        <f t="shared" si="1"/>
        <v/>
      </c>
    </row>
    <row r="88" spans="1:7" ht="15.75" customHeight="1">
      <c r="A88" s="2" t="s">
        <v>530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39"/>
      <c r="B89" s="637" t="s">
        <v>531</v>
      </c>
      <c r="C89" s="641"/>
      <c r="D89" s="641"/>
      <c r="E89" s="641"/>
      <c r="G89" s="6" t="str">
        <f t="shared" si="1"/>
        <v/>
      </c>
    </row>
    <row r="90" spans="1:7" ht="15.75" customHeight="1">
      <c r="A90" s="2" t="s">
        <v>532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39"/>
      <c r="B91" s="637" t="s">
        <v>533</v>
      </c>
      <c r="C91" s="641"/>
      <c r="D91" s="641"/>
      <c r="E91" s="641"/>
      <c r="F91"/>
      <c r="G91" s="6" t="str">
        <f t="shared" si="1"/>
        <v/>
      </c>
    </row>
    <row r="92" spans="1:7" ht="15.75" customHeight="1">
      <c r="A92" s="639"/>
      <c r="B92" s="637" t="s">
        <v>534</v>
      </c>
      <c r="C92" s="641"/>
      <c r="D92" s="641"/>
      <c r="E92" s="641"/>
      <c r="G92" s="6" t="str">
        <f t="shared" si="1"/>
        <v/>
      </c>
    </row>
    <row r="93" spans="1:7" ht="15.75" customHeight="1">
      <c r="A93" s="639"/>
      <c r="B93" s="637" t="s">
        <v>535</v>
      </c>
      <c r="C93" s="641"/>
      <c r="D93" s="641"/>
      <c r="E93" s="641"/>
      <c r="G93" s="6" t="str">
        <f t="shared" si="1"/>
        <v/>
      </c>
    </row>
    <row r="94" spans="1:7" ht="15.75" customHeight="1">
      <c r="A94" s="2" t="s">
        <v>536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37"/>
      <c r="B95" s="637" t="s">
        <v>537</v>
      </c>
      <c r="C95" s="641"/>
      <c r="D95" s="641"/>
      <c r="E95" s="641"/>
      <c r="F95" s="849">
        <v>265</v>
      </c>
      <c r="G95" s="6">
        <f t="shared" si="1"/>
        <v>-265</v>
      </c>
    </row>
    <row r="96" spans="1:7" ht="15.75" customHeight="1">
      <c r="A96" s="637"/>
      <c r="B96" s="637" t="s">
        <v>538</v>
      </c>
      <c r="C96" s="641"/>
      <c r="D96" s="641"/>
      <c r="E96" s="641"/>
      <c r="G96" s="6" t="str">
        <f t="shared" si="1"/>
        <v/>
      </c>
    </row>
    <row r="97" spans="1:7" ht="15.75" customHeight="1">
      <c r="A97" s="637"/>
      <c r="B97" s="637" t="s">
        <v>539</v>
      </c>
      <c r="C97" s="641"/>
      <c r="D97" s="641"/>
      <c r="E97" s="641"/>
      <c r="G97" s="6" t="str">
        <f t="shared" si="1"/>
        <v/>
      </c>
    </row>
    <row r="98" spans="1:7" ht="15.75" customHeight="1">
      <c r="A98" s="637"/>
      <c r="B98" s="637" t="s">
        <v>540</v>
      </c>
      <c r="C98" s="641"/>
      <c r="D98" s="641"/>
      <c r="E98" s="641"/>
      <c r="G98" s="6" t="str">
        <f t="shared" si="1"/>
        <v/>
      </c>
    </row>
    <row r="99" spans="1:7" ht="15.75" customHeight="1">
      <c r="A99" s="2" t="s">
        <v>541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39"/>
      <c r="B100" s="637" t="s">
        <v>542</v>
      </c>
      <c r="C100" s="641"/>
      <c r="D100" s="641"/>
      <c r="E100" s="641"/>
      <c r="G100" s="6" t="str">
        <f t="shared" si="1"/>
        <v/>
      </c>
    </row>
    <row r="101" spans="1:7" ht="15.75" customHeight="1">
      <c r="A101" s="2" t="s">
        <v>543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37"/>
      <c r="B102" s="637" t="s">
        <v>544</v>
      </c>
      <c r="C102" s="641"/>
      <c r="D102" s="641"/>
      <c r="E102" s="641"/>
      <c r="F102" s="845">
        <v>355</v>
      </c>
      <c r="G102" s="6">
        <f t="shared" si="1"/>
        <v>-355</v>
      </c>
    </row>
    <row r="103" spans="1:7" ht="15.75" customHeight="1">
      <c r="A103" s="639"/>
      <c r="B103" s="637" t="s">
        <v>545</v>
      </c>
      <c r="C103" s="641"/>
      <c r="D103" s="641"/>
      <c r="E103" s="641"/>
      <c r="G103" s="6" t="str">
        <f t="shared" si="1"/>
        <v/>
      </c>
    </row>
    <row r="104" spans="1:7" ht="15.75" customHeight="1">
      <c r="A104" s="639"/>
      <c r="B104" s="637" t="s">
        <v>546</v>
      </c>
      <c r="C104" s="641"/>
      <c r="D104" s="641"/>
      <c r="E104" s="641"/>
      <c r="G104" s="6" t="str">
        <f t="shared" si="1"/>
        <v/>
      </c>
    </row>
    <row r="105" spans="1:7" ht="15.75" customHeight="1">
      <c r="A105" s="639"/>
      <c r="B105" s="637" t="s">
        <v>547</v>
      </c>
      <c r="C105" s="641"/>
      <c r="D105" s="641"/>
      <c r="E105" s="641"/>
      <c r="G105" s="6" t="str">
        <f t="shared" si="1"/>
        <v/>
      </c>
    </row>
    <row r="106" spans="1:7" ht="15.75" customHeight="1">
      <c r="A106" s="639"/>
      <c r="B106" s="637" t="s">
        <v>548</v>
      </c>
      <c r="C106" s="641"/>
      <c r="D106" s="641"/>
      <c r="E106" s="641"/>
      <c r="G106" s="6" t="str">
        <f t="shared" si="1"/>
        <v/>
      </c>
    </row>
    <row r="107" spans="1:7" ht="15.75" customHeight="1">
      <c r="A107" s="639"/>
      <c r="B107" s="637" t="s">
        <v>549</v>
      </c>
      <c r="C107" s="641"/>
      <c r="D107" s="641"/>
      <c r="E107" s="641"/>
      <c r="G107" s="6" t="str">
        <f t="shared" si="1"/>
        <v/>
      </c>
    </row>
    <row r="108" spans="1:7" ht="15.75" customHeight="1">
      <c r="A108" s="639"/>
      <c r="B108" s="637" t="s">
        <v>550</v>
      </c>
      <c r="C108" s="641"/>
      <c r="D108" s="641"/>
      <c r="E108" s="641"/>
      <c r="G108" s="6" t="str">
        <f t="shared" si="1"/>
        <v/>
      </c>
    </row>
    <row r="109" spans="1:7" ht="15.75" customHeight="1">
      <c r="A109" s="2" t="s">
        <v>551</v>
      </c>
      <c r="B109" s="2"/>
      <c r="C109" s="643"/>
      <c r="D109" s="643"/>
      <c r="E109" s="643"/>
      <c r="G109" s="6" t="str">
        <f t="shared" si="1"/>
        <v/>
      </c>
    </row>
    <row r="110" spans="1:7" ht="15.75" customHeight="1">
      <c r="A110" s="2" t="s">
        <v>552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1" t="s">
        <v>553</v>
      </c>
      <c r="B111" s="281"/>
      <c r="C111" s="205"/>
      <c r="D111" s="205"/>
      <c r="E111" s="205"/>
      <c r="G111" s="6" t="str">
        <f t="shared" si="1"/>
        <v/>
      </c>
    </row>
  </sheetData>
  <mergeCells count="1">
    <mergeCell ref="A2:B2"/>
  </mergeCells>
  <conditionalFormatting sqref="C3:E93">
    <cfRule type="containsBlanks" dxfId="453" priority="6">
      <formula>LEN(TRIM(C3))=0</formula>
    </cfRule>
  </conditionalFormatting>
  <conditionalFormatting sqref="C94:E99">
    <cfRule type="containsBlanks" dxfId="452" priority="8">
      <formula>LEN(TRIM(C94))=0</formula>
    </cfRule>
  </conditionalFormatting>
  <conditionalFormatting sqref="C98:E98">
    <cfRule type="containsBlanks" dxfId="451" priority="7" stopIfTrue="1">
      <formula>LEN(TRIM(C98))=0</formula>
    </cfRule>
  </conditionalFormatting>
  <conditionalFormatting sqref="C100:E108">
    <cfRule type="containsBlanks" dxfId="450" priority="5">
      <formula>LEN(TRIM(C100))=0</formula>
    </cfRule>
  </conditionalFormatting>
  <conditionalFormatting sqref="C110:E110">
    <cfRule type="containsBlanks" dxfId="449" priority="4">
      <formula>LEN(TRIM(C110))=0</formula>
    </cfRule>
  </conditionalFormatting>
  <conditionalFormatting sqref="F30">
    <cfRule type="containsBlanks" dxfId="448" priority="3">
      <formula>LEN(TRIM(F30))=0</formula>
    </cfRule>
  </conditionalFormatting>
  <conditionalFormatting sqref="G4:G111">
    <cfRule type="cellIs" dxfId="447" priority="1" operator="greaterThan">
      <formula>0</formula>
    </cfRule>
    <cfRule type="cellIs" dxfId="446" priority="2" operator="lessThan">
      <formula>0</formula>
    </cfRule>
  </conditionalFormatting>
  <conditionalFormatting sqref="J37:L37">
    <cfRule type="containsBlanks" dxfId="445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880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45" t="s">
        <v>881</v>
      </c>
      <c r="B2" s="938"/>
      <c r="C2" s="948" t="s">
        <v>882</v>
      </c>
      <c r="D2" s="946" t="s">
        <v>883</v>
      </c>
      <c r="E2" s="947"/>
      <c r="F2" s="949" t="s">
        <v>884</v>
      </c>
      <c r="G2" s="948" t="s">
        <v>885</v>
      </c>
      <c r="H2" s="948" t="s">
        <v>886</v>
      </c>
      <c r="I2" s="948" t="s">
        <v>887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84"/>
      <c r="B3" s="884"/>
      <c r="C3" s="884"/>
      <c r="D3" s="37" t="s">
        <v>434</v>
      </c>
      <c r="E3" s="37" t="s">
        <v>888</v>
      </c>
      <c r="F3" s="884"/>
      <c r="G3" s="884"/>
      <c r="H3" s="884"/>
      <c r="I3" s="884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445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39"/>
      <c r="B5" s="637" t="s">
        <v>446</v>
      </c>
      <c r="C5" s="642">
        <f>SUM(Lits!D4:E4)</f>
        <v>0</v>
      </c>
      <c r="D5" s="642"/>
      <c r="E5" s="642"/>
      <c r="F5" s="642"/>
      <c r="G5" s="677" t="str">
        <f t="shared" si="0"/>
        <v/>
      </c>
      <c r="H5" s="677" t="str">
        <f t="shared" si="1"/>
        <v/>
      </c>
      <c r="I5" s="677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39"/>
      <c r="B6" s="637" t="s">
        <v>447</v>
      </c>
      <c r="C6" s="641">
        <f>SUM(Lits!D5:E5)</f>
        <v>0</v>
      </c>
      <c r="D6" s="641"/>
      <c r="E6" s="641"/>
      <c r="F6" s="641"/>
      <c r="G6" s="645" t="str">
        <f t="shared" si="0"/>
        <v/>
      </c>
      <c r="H6" s="645" t="str">
        <f t="shared" si="1"/>
        <v/>
      </c>
      <c r="I6" s="64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39"/>
      <c r="B7" s="637" t="s">
        <v>448</v>
      </c>
      <c r="C7" s="641">
        <f>SUM(Lits!D6:E6)</f>
        <v>0</v>
      </c>
      <c r="D7" s="641"/>
      <c r="E7" s="641"/>
      <c r="F7" s="641"/>
      <c r="G7" s="645" t="str">
        <f t="shared" si="0"/>
        <v/>
      </c>
      <c r="H7" s="645" t="str">
        <f t="shared" si="1"/>
        <v/>
      </c>
      <c r="I7" s="64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39"/>
      <c r="B8" s="637" t="s">
        <v>449</v>
      </c>
      <c r="C8" s="641">
        <f>SUM(Lits!D7:E7)</f>
        <v>0</v>
      </c>
      <c r="D8" s="641"/>
      <c r="E8" s="641"/>
      <c r="F8" s="641"/>
      <c r="G8" s="645" t="str">
        <f t="shared" si="0"/>
        <v/>
      </c>
      <c r="H8" s="645" t="str">
        <f t="shared" si="1"/>
        <v/>
      </c>
      <c r="I8" s="64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450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39"/>
      <c r="B10" s="637" t="s">
        <v>451</v>
      </c>
      <c r="C10" s="641">
        <f>SUM(Lits!D9:E9)</f>
        <v>0</v>
      </c>
      <c r="D10" s="641"/>
      <c r="E10" s="641"/>
      <c r="F10" s="641"/>
      <c r="G10" s="645" t="str">
        <f t="shared" si="0"/>
        <v/>
      </c>
      <c r="H10" s="645" t="str">
        <f t="shared" si="1"/>
        <v/>
      </c>
      <c r="I10" s="64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39"/>
      <c r="B11" s="637" t="s">
        <v>452</v>
      </c>
      <c r="C11" s="641">
        <f>SUM(Lits!D10:E10)</f>
        <v>0</v>
      </c>
      <c r="D11" s="641"/>
      <c r="E11" s="641"/>
      <c r="F11" s="641"/>
      <c r="G11" s="645" t="str">
        <f t="shared" si="0"/>
        <v/>
      </c>
      <c r="H11" s="645" t="str">
        <f t="shared" si="1"/>
        <v/>
      </c>
      <c r="I11" s="64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39"/>
      <c r="B12" s="637" t="s">
        <v>453</v>
      </c>
      <c r="C12" s="641">
        <f>SUM(Lits!D11:E11)</f>
        <v>0</v>
      </c>
      <c r="D12" s="641"/>
      <c r="E12" s="641"/>
      <c r="F12" s="641"/>
      <c r="G12" s="645" t="str">
        <f t="shared" si="0"/>
        <v/>
      </c>
      <c r="H12" s="645" t="str">
        <f t="shared" si="1"/>
        <v/>
      </c>
      <c r="I12" s="64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39"/>
      <c r="B13" s="637" t="s">
        <v>454</v>
      </c>
      <c r="C13" s="641">
        <f>SUM(Lits!D12:E12)</f>
        <v>0</v>
      </c>
      <c r="D13" s="641"/>
      <c r="E13" s="641"/>
      <c r="F13" s="641"/>
      <c r="G13" s="645" t="str">
        <f t="shared" si="0"/>
        <v/>
      </c>
      <c r="H13" s="645" t="str">
        <f t="shared" si="1"/>
        <v/>
      </c>
      <c r="I13" s="64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39"/>
      <c r="B14" s="637" t="s">
        <v>455</v>
      </c>
      <c r="C14" s="641">
        <f>SUM(Lits!D13:E13)</f>
        <v>0</v>
      </c>
      <c r="D14" s="641"/>
      <c r="E14" s="641"/>
      <c r="F14" s="641"/>
      <c r="G14" s="645" t="str">
        <f t="shared" si="0"/>
        <v/>
      </c>
      <c r="H14" s="645" t="str">
        <f t="shared" si="1"/>
        <v/>
      </c>
      <c r="I14" s="64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39"/>
      <c r="B15" s="637" t="s">
        <v>456</v>
      </c>
      <c r="C15" s="641">
        <f>SUM(Lits!D14:E14)</f>
        <v>0</v>
      </c>
      <c r="D15" s="641"/>
      <c r="E15" s="641"/>
      <c r="F15" s="641"/>
      <c r="G15" s="645" t="str">
        <f t="shared" si="0"/>
        <v/>
      </c>
      <c r="H15" s="645" t="str">
        <f t="shared" si="1"/>
        <v/>
      </c>
      <c r="I15" s="64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457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37"/>
      <c r="B17" s="637" t="s">
        <v>458</v>
      </c>
      <c r="C17" s="641">
        <f>SUM(Lits!D16:E16)</f>
        <v>0</v>
      </c>
      <c r="D17" s="641"/>
      <c r="E17" s="641"/>
      <c r="F17" s="641"/>
      <c r="G17" s="645" t="str">
        <f t="shared" si="0"/>
        <v/>
      </c>
      <c r="H17" s="645" t="str">
        <f t="shared" si="1"/>
        <v/>
      </c>
      <c r="I17" s="645" t="str">
        <f t="shared" si="2"/>
        <v/>
      </c>
    </row>
    <row r="18" spans="1:9" ht="15" customHeight="1">
      <c r="A18" s="639"/>
      <c r="B18" s="637" t="s">
        <v>459</v>
      </c>
      <c r="C18" s="641">
        <f>SUM(Lits!D17:E17)</f>
        <v>0</v>
      </c>
      <c r="D18" s="641"/>
      <c r="E18" s="641"/>
      <c r="F18" s="641"/>
      <c r="G18" s="645" t="str">
        <f t="shared" si="0"/>
        <v/>
      </c>
      <c r="H18" s="645" t="str">
        <f t="shared" si="1"/>
        <v/>
      </c>
      <c r="I18" s="645" t="str">
        <f t="shared" si="2"/>
        <v/>
      </c>
    </row>
    <row r="19" spans="1:9" ht="15" customHeight="1">
      <c r="A19" s="639"/>
      <c r="B19" s="637" t="s">
        <v>460</v>
      </c>
      <c r="C19" s="641">
        <f>SUM(Lits!D18:E18)</f>
        <v>0</v>
      </c>
      <c r="D19" s="641"/>
      <c r="E19" s="641"/>
      <c r="F19" s="641"/>
      <c r="G19" s="645" t="str">
        <f t="shared" si="0"/>
        <v/>
      </c>
      <c r="H19" s="645" t="str">
        <f t="shared" si="1"/>
        <v/>
      </c>
      <c r="I19" s="645" t="str">
        <f t="shared" si="2"/>
        <v/>
      </c>
    </row>
    <row r="20" spans="1:9" s="87" customFormat="1" ht="15" customHeight="1">
      <c r="A20" s="2" t="s">
        <v>461</v>
      </c>
      <c r="B20" s="6"/>
      <c r="C20" s="49">
        <f>SUM(Lits!D19:E19)</f>
        <v>0</v>
      </c>
      <c r="D20" s="49"/>
      <c r="E20" s="49"/>
      <c r="F20" s="49"/>
      <c r="G20" s="646" t="str">
        <f t="shared" si="0"/>
        <v/>
      </c>
      <c r="H20" s="646" t="str">
        <f t="shared" si="1"/>
        <v/>
      </c>
      <c r="I20" s="646" t="str">
        <f t="shared" si="2"/>
        <v/>
      </c>
    </row>
    <row r="21" spans="1:9" ht="15" customHeight="1">
      <c r="A21" s="637"/>
      <c r="B21" s="638" t="s">
        <v>462</v>
      </c>
      <c r="C21" s="642">
        <f>SUM(Lits!D20:E20)</f>
        <v>0</v>
      </c>
      <c r="D21" s="642"/>
      <c r="E21" s="642"/>
      <c r="F21" s="642"/>
      <c r="G21" s="677" t="str">
        <f t="shared" si="0"/>
        <v/>
      </c>
      <c r="H21" s="677" t="str">
        <f t="shared" si="1"/>
        <v/>
      </c>
      <c r="I21" s="677" t="str">
        <f t="shared" si="2"/>
        <v/>
      </c>
    </row>
    <row r="22" spans="1:9" ht="15" customHeight="1">
      <c r="A22" s="639"/>
      <c r="B22" s="637" t="s">
        <v>463</v>
      </c>
      <c r="C22" s="641">
        <f>SUM(Lits!D21:E21)</f>
        <v>0</v>
      </c>
      <c r="D22" s="641"/>
      <c r="E22" s="641"/>
      <c r="F22" s="641"/>
      <c r="G22" s="645" t="str">
        <f t="shared" si="0"/>
        <v/>
      </c>
      <c r="H22" s="645" t="str">
        <f t="shared" si="1"/>
        <v/>
      </c>
      <c r="I22" s="645" t="str">
        <f t="shared" si="2"/>
        <v/>
      </c>
    </row>
    <row r="23" spans="1:9" ht="15" customHeight="1">
      <c r="A23" s="639"/>
      <c r="B23" s="637" t="s">
        <v>464</v>
      </c>
      <c r="C23" s="641">
        <f>SUM(Lits!D22:E22)</f>
        <v>0</v>
      </c>
      <c r="D23" s="641"/>
      <c r="E23" s="641"/>
      <c r="F23" s="641"/>
      <c r="G23" s="645" t="str">
        <f t="shared" si="0"/>
        <v/>
      </c>
      <c r="H23" s="645" t="str">
        <f t="shared" si="1"/>
        <v/>
      </c>
      <c r="I23" s="645" t="str">
        <f t="shared" si="2"/>
        <v/>
      </c>
    </row>
    <row r="24" spans="1:9" ht="15" customHeight="1">
      <c r="A24" s="639"/>
      <c r="B24" s="637" t="s">
        <v>465</v>
      </c>
      <c r="C24" s="641">
        <f>SUM(Lits!D23:E23)</f>
        <v>0</v>
      </c>
      <c r="D24" s="641"/>
      <c r="E24" s="641"/>
      <c r="F24" s="641"/>
      <c r="G24" s="645" t="str">
        <f t="shared" si="0"/>
        <v/>
      </c>
      <c r="H24" s="645" t="str">
        <f t="shared" si="1"/>
        <v/>
      </c>
      <c r="I24" s="645" t="str">
        <f t="shared" si="2"/>
        <v/>
      </c>
    </row>
    <row r="25" spans="1:9" ht="15" customHeight="1">
      <c r="A25" s="639"/>
      <c r="B25" s="637" t="s">
        <v>466</v>
      </c>
      <c r="C25" s="641">
        <f>SUM(Lits!D24:E24)</f>
        <v>0</v>
      </c>
      <c r="D25" s="641"/>
      <c r="E25" s="641"/>
      <c r="F25" s="641"/>
      <c r="G25" s="645" t="str">
        <f t="shared" si="0"/>
        <v/>
      </c>
      <c r="H25" s="645" t="str">
        <f t="shared" si="1"/>
        <v/>
      </c>
      <c r="I25" s="645" t="str">
        <f t="shared" si="2"/>
        <v/>
      </c>
    </row>
    <row r="26" spans="1:9" ht="15" customHeight="1">
      <c r="A26" s="639"/>
      <c r="B26" s="637" t="s">
        <v>467</v>
      </c>
      <c r="C26" s="641">
        <f>SUM(Lits!D25:E25)</f>
        <v>0</v>
      </c>
      <c r="D26" s="641"/>
      <c r="E26" s="641"/>
      <c r="F26" s="641"/>
      <c r="G26" s="645" t="str">
        <f t="shared" si="0"/>
        <v/>
      </c>
      <c r="H26" s="645" t="str">
        <f t="shared" si="1"/>
        <v/>
      </c>
      <c r="I26" s="645" t="str">
        <f t="shared" si="2"/>
        <v/>
      </c>
    </row>
    <row r="27" spans="1:9" ht="15" customHeight="1">
      <c r="A27" s="639"/>
      <c r="B27" s="637" t="s">
        <v>468</v>
      </c>
      <c r="C27" s="641">
        <f>SUM(Lits!D26:E26)</f>
        <v>0</v>
      </c>
      <c r="D27" s="641"/>
      <c r="E27" s="641"/>
      <c r="F27" s="641"/>
      <c r="G27" s="645" t="str">
        <f t="shared" si="0"/>
        <v/>
      </c>
      <c r="H27" s="645" t="str">
        <f t="shared" si="1"/>
        <v/>
      </c>
      <c r="I27" s="645" t="str">
        <f t="shared" si="2"/>
        <v/>
      </c>
    </row>
    <row r="28" spans="1:9" ht="15" customHeight="1">
      <c r="A28" s="639"/>
      <c r="B28" s="637" t="s">
        <v>469</v>
      </c>
      <c r="C28" s="641">
        <f>SUM(Lits!D27:E27)</f>
        <v>0</v>
      </c>
      <c r="D28" s="641"/>
      <c r="E28" s="641"/>
      <c r="F28" s="641"/>
      <c r="G28" s="645" t="str">
        <f t="shared" si="0"/>
        <v/>
      </c>
      <c r="H28" s="645" t="str">
        <f t="shared" si="1"/>
        <v/>
      </c>
      <c r="I28" s="645" t="str">
        <f t="shared" si="2"/>
        <v/>
      </c>
    </row>
    <row r="29" spans="1:9" ht="15" customHeight="1">
      <c r="A29" s="639"/>
      <c r="B29" s="637" t="s">
        <v>470</v>
      </c>
      <c r="C29" s="641">
        <f>SUM(Lits!D28:E28)</f>
        <v>0</v>
      </c>
      <c r="D29" s="641"/>
      <c r="E29" s="641"/>
      <c r="F29" s="641"/>
      <c r="G29" s="645" t="str">
        <f t="shared" si="0"/>
        <v/>
      </c>
      <c r="H29" s="645" t="str">
        <f t="shared" si="1"/>
        <v/>
      </c>
      <c r="I29" s="645" t="str">
        <f t="shared" si="2"/>
        <v/>
      </c>
    </row>
    <row r="30" spans="1:9" s="87" customFormat="1" ht="15" customHeight="1">
      <c r="A30" s="2" t="s">
        <v>471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37"/>
      <c r="B31" s="637" t="s">
        <v>472</v>
      </c>
      <c r="C31" s="642">
        <f>SUM(Lits!D30:E30)</f>
        <v>0</v>
      </c>
      <c r="D31" s="642"/>
      <c r="E31" s="642"/>
      <c r="F31" s="642"/>
      <c r="G31" s="677" t="str">
        <f t="shared" si="0"/>
        <v/>
      </c>
      <c r="H31" s="677" t="str">
        <f t="shared" si="1"/>
        <v/>
      </c>
      <c r="I31" s="677" t="str">
        <f t="shared" si="2"/>
        <v/>
      </c>
    </row>
    <row r="32" spans="1:9" ht="15" customHeight="1">
      <c r="A32" s="637"/>
      <c r="B32" s="637" t="s">
        <v>473</v>
      </c>
      <c r="C32" s="641">
        <f>SUM(Lits!D31:E31)</f>
        <v>0</v>
      </c>
      <c r="D32" s="641"/>
      <c r="E32" s="641"/>
      <c r="F32" s="641"/>
      <c r="G32" s="645" t="str">
        <f t="shared" si="0"/>
        <v/>
      </c>
      <c r="H32" s="645" t="str">
        <f t="shared" si="1"/>
        <v/>
      </c>
      <c r="I32" s="645" t="str">
        <f t="shared" si="2"/>
        <v/>
      </c>
    </row>
    <row r="33" spans="1:9" ht="15" customHeight="1">
      <c r="A33" s="637"/>
      <c r="B33" s="637" t="s">
        <v>474</v>
      </c>
      <c r="C33" s="641">
        <f>SUM(Lits!D32:E32)</f>
        <v>0</v>
      </c>
      <c r="D33" s="641"/>
      <c r="E33" s="641"/>
      <c r="F33" s="641"/>
      <c r="G33" s="645" t="str">
        <f t="shared" si="0"/>
        <v/>
      </c>
      <c r="H33" s="645" t="str">
        <f t="shared" si="1"/>
        <v/>
      </c>
      <c r="I33" s="645" t="str">
        <f t="shared" si="2"/>
        <v/>
      </c>
    </row>
    <row r="34" spans="1:9" ht="15" customHeight="1">
      <c r="A34" s="637"/>
      <c r="B34" s="637" t="s">
        <v>475</v>
      </c>
      <c r="C34" s="641">
        <f>SUM(Lits!D33:E33)</f>
        <v>0</v>
      </c>
      <c r="D34" s="641"/>
      <c r="E34" s="641"/>
      <c r="F34" s="641"/>
      <c r="G34" s="645" t="str">
        <f t="shared" si="0"/>
        <v/>
      </c>
      <c r="H34" s="645" t="str">
        <f t="shared" si="1"/>
        <v/>
      </c>
      <c r="I34" s="645" t="str">
        <f t="shared" si="2"/>
        <v/>
      </c>
    </row>
    <row r="35" spans="1:9" ht="15" customHeight="1">
      <c r="A35" s="637"/>
      <c r="B35" s="637" t="s">
        <v>476</v>
      </c>
      <c r="C35" s="641">
        <f>SUM(Lits!D34:E34)</f>
        <v>0</v>
      </c>
      <c r="D35" s="641"/>
      <c r="E35" s="641"/>
      <c r="F35" s="641"/>
      <c r="G35" s="645" t="str">
        <f t="shared" si="0"/>
        <v/>
      </c>
      <c r="H35" s="645" t="str">
        <f t="shared" si="1"/>
        <v/>
      </c>
      <c r="I35" s="645" t="str">
        <f t="shared" si="2"/>
        <v/>
      </c>
    </row>
    <row r="36" spans="1:9" ht="15" customHeight="1">
      <c r="A36" s="637"/>
      <c r="B36" s="637" t="s">
        <v>477</v>
      </c>
      <c r="C36" s="641">
        <f>SUM(Lits!D35:E35)</f>
        <v>0</v>
      </c>
      <c r="D36" s="641"/>
      <c r="E36" s="641"/>
      <c r="F36" s="641"/>
      <c r="G36" s="645" t="str">
        <f t="shared" ref="G36:G67" si="3">IF(C36=0,"",F36/(C36*365)*100)</f>
        <v/>
      </c>
      <c r="H36" s="645" t="str">
        <f t="shared" ref="H36:H67" si="4">IF(D36=0,"",F36/D36)</f>
        <v/>
      </c>
      <c r="I36" s="645" t="str">
        <f t="shared" ref="I36:I67" si="5">IF(C36=0,"",D36/C36)</f>
        <v/>
      </c>
    </row>
    <row r="37" spans="1:9" ht="15" customHeight="1">
      <c r="A37" s="637"/>
      <c r="B37" s="637" t="s">
        <v>478</v>
      </c>
      <c r="C37" s="641">
        <f>SUM(Lits!D36:E36)</f>
        <v>0</v>
      </c>
      <c r="D37" s="641"/>
      <c r="E37" s="641"/>
      <c r="F37" s="641"/>
      <c r="G37" s="645" t="str">
        <f t="shared" si="3"/>
        <v/>
      </c>
      <c r="H37" s="645" t="str">
        <f t="shared" si="4"/>
        <v/>
      </c>
      <c r="I37" s="645" t="str">
        <f t="shared" si="5"/>
        <v/>
      </c>
    </row>
    <row r="38" spans="1:9" ht="15" customHeight="1">
      <c r="A38" s="639"/>
      <c r="B38" s="637" t="s">
        <v>479</v>
      </c>
      <c r="C38" s="641">
        <f>SUM(Lits!D37:E37)</f>
        <v>0</v>
      </c>
      <c r="D38" s="641"/>
      <c r="E38" s="641"/>
      <c r="F38" s="641"/>
      <c r="G38" s="645" t="str">
        <f t="shared" si="3"/>
        <v/>
      </c>
      <c r="H38" s="645" t="str">
        <f t="shared" si="4"/>
        <v/>
      </c>
      <c r="I38" s="645" t="str">
        <f t="shared" si="5"/>
        <v/>
      </c>
    </row>
    <row r="39" spans="1:9" s="87" customFormat="1" ht="15" customHeight="1">
      <c r="A39" s="639"/>
      <c r="B39" s="637" t="s">
        <v>480</v>
      </c>
      <c r="C39" s="641">
        <f>SUM(Lits!D38:E38)</f>
        <v>0</v>
      </c>
      <c r="D39" s="641"/>
      <c r="E39" s="641"/>
      <c r="F39" s="641"/>
      <c r="G39" s="645" t="str">
        <f t="shared" si="3"/>
        <v/>
      </c>
      <c r="H39" s="645" t="str">
        <f t="shared" si="4"/>
        <v/>
      </c>
      <c r="I39" s="645" t="str">
        <f t="shared" si="5"/>
        <v/>
      </c>
    </row>
    <row r="40" spans="1:9" ht="15" customHeight="1">
      <c r="A40" s="639"/>
      <c r="B40" s="637" t="s">
        <v>481</v>
      </c>
      <c r="C40" s="641">
        <f>SUM(Lits!D39:E39)</f>
        <v>0</v>
      </c>
      <c r="D40" s="641"/>
      <c r="E40" s="641"/>
      <c r="F40" s="641"/>
      <c r="G40" s="645" t="str">
        <f t="shared" si="3"/>
        <v/>
      </c>
      <c r="H40" s="645" t="str">
        <f t="shared" si="4"/>
        <v/>
      </c>
      <c r="I40" s="645" t="str">
        <f t="shared" si="5"/>
        <v/>
      </c>
    </row>
    <row r="41" spans="1:9" ht="15" customHeight="1">
      <c r="A41" s="639"/>
      <c r="B41" s="637" t="s">
        <v>482</v>
      </c>
      <c r="C41" s="641">
        <f>SUM(Lits!D40:E40)</f>
        <v>0</v>
      </c>
      <c r="D41" s="641"/>
      <c r="E41" s="641"/>
      <c r="F41" s="641"/>
      <c r="G41" s="645" t="str">
        <f t="shared" si="3"/>
        <v/>
      </c>
      <c r="H41" s="645" t="str">
        <f t="shared" si="4"/>
        <v/>
      </c>
      <c r="I41" s="645" t="str">
        <f t="shared" si="5"/>
        <v/>
      </c>
    </row>
    <row r="42" spans="1:9" ht="15" customHeight="1">
      <c r="A42" s="639"/>
      <c r="B42" s="637" t="s">
        <v>483</v>
      </c>
      <c r="C42" s="641">
        <f>SUM(Lits!D41:E41)</f>
        <v>0</v>
      </c>
      <c r="D42" s="641"/>
      <c r="E42" s="641"/>
      <c r="F42" s="641"/>
      <c r="G42" s="645" t="str">
        <f t="shared" si="3"/>
        <v/>
      </c>
      <c r="H42" s="645" t="str">
        <f t="shared" si="4"/>
        <v/>
      </c>
      <c r="I42" s="645" t="str">
        <f t="shared" si="5"/>
        <v/>
      </c>
    </row>
    <row r="43" spans="1:9" s="87" customFormat="1" ht="15" customHeight="1">
      <c r="A43" s="2" t="s">
        <v>484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37"/>
      <c r="B44" s="637" t="s">
        <v>485</v>
      </c>
      <c r="C44" s="641">
        <f>SUM(Lits!D43:E43)</f>
        <v>0</v>
      </c>
      <c r="D44" s="641"/>
      <c r="E44" s="641"/>
      <c r="F44" s="641"/>
      <c r="G44" s="645" t="str">
        <f t="shared" si="3"/>
        <v/>
      </c>
      <c r="H44" s="645" t="str">
        <f t="shared" si="4"/>
        <v/>
      </c>
      <c r="I44" s="645" t="str">
        <f t="shared" si="5"/>
        <v/>
      </c>
    </row>
    <row r="45" spans="1:9" ht="15" customHeight="1">
      <c r="A45" s="639"/>
      <c r="B45" s="637" t="s">
        <v>486</v>
      </c>
      <c r="C45" s="641">
        <f>SUM(Lits!D44:E44)</f>
        <v>0</v>
      </c>
      <c r="D45" s="641"/>
      <c r="E45" s="641"/>
      <c r="F45" s="641"/>
      <c r="G45" s="645" t="str">
        <f t="shared" si="3"/>
        <v/>
      </c>
      <c r="H45" s="645" t="str">
        <f t="shared" si="4"/>
        <v/>
      </c>
      <c r="I45" s="645" t="str">
        <f t="shared" si="5"/>
        <v/>
      </c>
    </row>
    <row r="46" spans="1:9" ht="15" customHeight="1">
      <c r="A46" s="639"/>
      <c r="B46" s="637" t="s">
        <v>487</v>
      </c>
      <c r="C46" s="641">
        <f>SUM(Lits!D45:E45)</f>
        <v>0</v>
      </c>
      <c r="D46" s="641"/>
      <c r="E46" s="641"/>
      <c r="F46" s="641"/>
      <c r="G46" s="645" t="str">
        <f t="shared" si="3"/>
        <v/>
      </c>
      <c r="H46" s="645" t="str">
        <f t="shared" si="4"/>
        <v/>
      </c>
      <c r="I46" s="645" t="str">
        <f t="shared" si="5"/>
        <v/>
      </c>
    </row>
    <row r="47" spans="1:9" s="87" customFormat="1" ht="15" customHeight="1">
      <c r="A47" s="639"/>
      <c r="B47" s="637" t="s">
        <v>488</v>
      </c>
      <c r="C47" s="641">
        <f>SUM(Lits!D46:E46)</f>
        <v>0</v>
      </c>
      <c r="D47" s="641"/>
      <c r="E47" s="641"/>
      <c r="F47" s="641"/>
      <c r="G47" s="645" t="str">
        <f t="shared" si="3"/>
        <v/>
      </c>
      <c r="H47" s="645" t="str">
        <f t="shared" si="4"/>
        <v/>
      </c>
      <c r="I47" s="645" t="str">
        <f t="shared" si="5"/>
        <v/>
      </c>
    </row>
    <row r="48" spans="1:9" ht="15" customHeight="1">
      <c r="A48" s="639"/>
      <c r="B48" s="637" t="s">
        <v>489</v>
      </c>
      <c r="C48" s="641">
        <f>SUM(Lits!D47:E47)</f>
        <v>0</v>
      </c>
      <c r="D48" s="641"/>
      <c r="E48" s="641"/>
      <c r="F48" s="641"/>
      <c r="G48" s="645" t="str">
        <f t="shared" si="3"/>
        <v/>
      </c>
      <c r="H48" s="645" t="str">
        <f t="shared" si="4"/>
        <v/>
      </c>
      <c r="I48" s="645" t="str">
        <f t="shared" si="5"/>
        <v/>
      </c>
    </row>
    <row r="49" spans="1:9" ht="15" customHeight="1">
      <c r="A49" s="639"/>
      <c r="B49" s="637" t="s">
        <v>490</v>
      </c>
      <c r="C49" s="641">
        <f>SUM(Lits!D48:E48)</f>
        <v>0</v>
      </c>
      <c r="D49" s="641"/>
      <c r="E49" s="641"/>
      <c r="F49" s="641"/>
      <c r="G49" s="645" t="str">
        <f t="shared" si="3"/>
        <v/>
      </c>
      <c r="H49" s="645" t="str">
        <f t="shared" si="4"/>
        <v/>
      </c>
      <c r="I49" s="645" t="str">
        <f t="shared" si="5"/>
        <v/>
      </c>
    </row>
    <row r="50" spans="1:9" ht="15" customHeight="1">
      <c r="A50" s="639"/>
      <c r="B50" s="637" t="s">
        <v>491</v>
      </c>
      <c r="C50" s="641">
        <f>SUM(Lits!D49:E49)</f>
        <v>0</v>
      </c>
      <c r="D50" s="641"/>
      <c r="E50" s="641"/>
      <c r="F50" s="641"/>
      <c r="G50" s="645" t="str">
        <f t="shared" si="3"/>
        <v/>
      </c>
      <c r="H50" s="645" t="str">
        <f t="shared" si="4"/>
        <v/>
      </c>
      <c r="I50" s="645" t="str">
        <f t="shared" si="5"/>
        <v/>
      </c>
    </row>
    <row r="51" spans="1:9" s="87" customFormat="1" ht="15" customHeight="1">
      <c r="A51" s="2" t="s">
        <v>492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37"/>
      <c r="B52" s="637" t="s">
        <v>493</v>
      </c>
      <c r="C52" s="641">
        <f>SUM(Lits!D51:E51)</f>
        <v>0</v>
      </c>
      <c r="D52" s="641"/>
      <c r="E52" s="641"/>
      <c r="F52" s="641"/>
      <c r="G52" s="645" t="str">
        <f t="shared" si="3"/>
        <v/>
      </c>
      <c r="H52" s="645" t="str">
        <f t="shared" si="4"/>
        <v/>
      </c>
      <c r="I52" s="645" t="str">
        <f t="shared" si="5"/>
        <v/>
      </c>
    </row>
    <row r="53" spans="1:9" ht="15" customHeight="1">
      <c r="A53" s="639"/>
      <c r="B53" s="637" t="s">
        <v>494</v>
      </c>
      <c r="C53" s="641">
        <f>SUM(Lits!D52:E52)</f>
        <v>0</v>
      </c>
      <c r="D53" s="641"/>
      <c r="E53" s="641"/>
      <c r="F53" s="641"/>
      <c r="G53" s="645" t="str">
        <f t="shared" si="3"/>
        <v/>
      </c>
      <c r="H53" s="645" t="str">
        <f t="shared" si="4"/>
        <v/>
      </c>
      <c r="I53" s="645" t="str">
        <f t="shared" si="5"/>
        <v/>
      </c>
    </row>
    <row r="54" spans="1:9" ht="15" customHeight="1">
      <c r="A54" s="639"/>
      <c r="B54" s="637" t="s">
        <v>495</v>
      </c>
      <c r="C54" s="641">
        <f>SUM(Lits!D53:E53)</f>
        <v>0</v>
      </c>
      <c r="D54" s="641"/>
      <c r="E54" s="641"/>
      <c r="F54" s="641"/>
      <c r="G54" s="645" t="str">
        <f t="shared" si="3"/>
        <v/>
      </c>
      <c r="H54" s="645" t="str">
        <f t="shared" si="4"/>
        <v/>
      </c>
      <c r="I54" s="645" t="str">
        <f t="shared" si="5"/>
        <v/>
      </c>
    </row>
    <row r="55" spans="1:9" ht="15" customHeight="1">
      <c r="A55" s="639"/>
      <c r="B55" s="637" t="s">
        <v>496</v>
      </c>
      <c r="C55" s="641">
        <f>SUM(Lits!D54:E54)</f>
        <v>0</v>
      </c>
      <c r="D55" s="641"/>
      <c r="E55" s="641"/>
      <c r="F55" s="641"/>
      <c r="G55" s="645" t="str">
        <f t="shared" si="3"/>
        <v/>
      </c>
      <c r="H55" s="645" t="str">
        <f t="shared" si="4"/>
        <v/>
      </c>
      <c r="I55" s="645" t="str">
        <f t="shared" si="5"/>
        <v/>
      </c>
    </row>
    <row r="56" spans="1:9" s="87" customFormat="1" ht="15" customHeight="1">
      <c r="A56" s="2" t="s">
        <v>497</v>
      </c>
      <c r="B56" s="2"/>
      <c r="C56" s="49">
        <f>SUM(Lits!D55:E55)</f>
        <v>0</v>
      </c>
      <c r="D56" s="49"/>
      <c r="E56" s="49"/>
      <c r="F56" s="49"/>
      <c r="G56" s="646" t="str">
        <f t="shared" si="3"/>
        <v/>
      </c>
      <c r="H56" s="646" t="str">
        <f t="shared" si="4"/>
        <v/>
      </c>
      <c r="I56" s="646" t="str">
        <f t="shared" si="5"/>
        <v/>
      </c>
    </row>
    <row r="57" spans="1:9" ht="15" customHeight="1">
      <c r="A57" s="637"/>
      <c r="B57" s="637" t="s">
        <v>498</v>
      </c>
      <c r="C57" s="642">
        <f>SUM(Lits!D56:E56)</f>
        <v>0</v>
      </c>
      <c r="D57" s="642"/>
      <c r="E57" s="642"/>
      <c r="F57" s="642"/>
      <c r="G57" s="677" t="str">
        <f t="shared" si="3"/>
        <v/>
      </c>
      <c r="H57" s="677" t="str">
        <f t="shared" si="4"/>
        <v/>
      </c>
      <c r="I57" s="677" t="str">
        <f t="shared" si="5"/>
        <v/>
      </c>
    </row>
    <row r="58" spans="1:9" ht="15" customHeight="1">
      <c r="A58" s="639"/>
      <c r="B58" s="637" t="s">
        <v>499</v>
      </c>
      <c r="C58" s="641">
        <f>SUM(Lits!D57:E57)</f>
        <v>0</v>
      </c>
      <c r="D58" s="641"/>
      <c r="E58" s="641"/>
      <c r="F58" s="641"/>
      <c r="G58" s="645" t="str">
        <f t="shared" si="3"/>
        <v/>
      </c>
      <c r="H58" s="645" t="str">
        <f t="shared" si="4"/>
        <v/>
      </c>
      <c r="I58" s="645" t="str">
        <f t="shared" si="5"/>
        <v/>
      </c>
    </row>
    <row r="59" spans="1:9" ht="15" customHeight="1">
      <c r="A59" s="639"/>
      <c r="B59" s="637" t="s">
        <v>500</v>
      </c>
      <c r="C59" s="641">
        <f>SUM(Lits!D58:E58)</f>
        <v>0</v>
      </c>
      <c r="D59" s="641"/>
      <c r="E59" s="641"/>
      <c r="F59" s="641"/>
      <c r="G59" s="645" t="str">
        <f t="shared" si="3"/>
        <v/>
      </c>
      <c r="H59" s="645" t="str">
        <f t="shared" si="4"/>
        <v/>
      </c>
      <c r="I59" s="645" t="str">
        <f t="shared" si="5"/>
        <v/>
      </c>
    </row>
    <row r="60" spans="1:9" ht="15" customHeight="1">
      <c r="A60" s="639"/>
      <c r="B60" s="637" t="s">
        <v>501</v>
      </c>
      <c r="C60" s="641">
        <f>SUM(Lits!D59:E59)</f>
        <v>0</v>
      </c>
      <c r="D60" s="641"/>
      <c r="E60" s="641"/>
      <c r="F60" s="641"/>
      <c r="G60" s="645" t="str">
        <f t="shared" si="3"/>
        <v/>
      </c>
      <c r="H60" s="645" t="str">
        <f t="shared" si="4"/>
        <v/>
      </c>
      <c r="I60" s="645" t="str">
        <f t="shared" si="5"/>
        <v/>
      </c>
    </row>
    <row r="61" spans="1:9" ht="15" customHeight="1">
      <c r="A61" s="639"/>
      <c r="B61" s="637" t="s">
        <v>502</v>
      </c>
      <c r="C61" s="641">
        <f>SUM(Lits!D60:E60)</f>
        <v>0</v>
      </c>
      <c r="D61" s="641"/>
      <c r="E61" s="641"/>
      <c r="F61" s="641"/>
      <c r="G61" s="645" t="str">
        <f t="shared" si="3"/>
        <v/>
      </c>
      <c r="H61" s="645" t="str">
        <f t="shared" si="4"/>
        <v/>
      </c>
      <c r="I61" s="645" t="str">
        <f t="shared" si="5"/>
        <v/>
      </c>
    </row>
    <row r="62" spans="1:9" ht="15" customHeight="1">
      <c r="A62" s="639"/>
      <c r="B62" s="637" t="s">
        <v>503</v>
      </c>
      <c r="C62" s="641">
        <f>SUM(Lits!D61:E61)</f>
        <v>0</v>
      </c>
      <c r="D62" s="641"/>
      <c r="E62" s="641"/>
      <c r="F62" s="641"/>
      <c r="G62" s="645" t="str">
        <f t="shared" si="3"/>
        <v/>
      </c>
      <c r="H62" s="645" t="str">
        <f t="shared" si="4"/>
        <v/>
      </c>
      <c r="I62" s="645" t="str">
        <f t="shared" si="5"/>
        <v/>
      </c>
    </row>
    <row r="63" spans="1:9" ht="15" customHeight="1">
      <c r="A63" s="639"/>
      <c r="B63" s="637" t="s">
        <v>504</v>
      </c>
      <c r="C63" s="641">
        <f>SUM(Lits!D62:E62)</f>
        <v>0</v>
      </c>
      <c r="D63" s="641"/>
      <c r="E63" s="641"/>
      <c r="F63" s="641"/>
      <c r="G63" s="645" t="str">
        <f t="shared" si="3"/>
        <v/>
      </c>
      <c r="H63" s="645" t="str">
        <f t="shared" si="4"/>
        <v/>
      </c>
      <c r="I63" s="645" t="str">
        <f t="shared" si="5"/>
        <v/>
      </c>
    </row>
    <row r="64" spans="1:9" ht="15" customHeight="1">
      <c r="A64" s="639"/>
      <c r="B64" s="637" t="s">
        <v>505</v>
      </c>
      <c r="C64" s="641">
        <f>SUM(Lits!D63:E63)</f>
        <v>0</v>
      </c>
      <c r="D64" s="641"/>
      <c r="E64" s="641"/>
      <c r="F64" s="641"/>
      <c r="G64" s="645" t="str">
        <f t="shared" si="3"/>
        <v/>
      </c>
      <c r="H64" s="645" t="str">
        <f t="shared" si="4"/>
        <v/>
      </c>
      <c r="I64" s="645" t="str">
        <f t="shared" si="5"/>
        <v/>
      </c>
    </row>
    <row r="65" spans="1:9" s="87" customFormat="1" ht="15" customHeight="1">
      <c r="A65" s="2" t="s">
        <v>506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37"/>
      <c r="B66" s="637" t="s">
        <v>507</v>
      </c>
      <c r="C66" s="641">
        <f>SUM(Lits!D65:E65)</f>
        <v>0</v>
      </c>
      <c r="D66" s="641"/>
      <c r="E66" s="641"/>
      <c r="F66" s="641"/>
      <c r="G66" s="645" t="str">
        <f t="shared" si="3"/>
        <v/>
      </c>
      <c r="H66" s="645" t="str">
        <f t="shared" si="4"/>
        <v/>
      </c>
      <c r="I66" s="645" t="str">
        <f t="shared" si="5"/>
        <v/>
      </c>
    </row>
    <row r="67" spans="1:9" ht="15" customHeight="1">
      <c r="A67" s="639"/>
      <c r="B67" s="637" t="s">
        <v>508</v>
      </c>
      <c r="C67" s="641">
        <f>SUM(Lits!D66:E66)</f>
        <v>0</v>
      </c>
      <c r="D67" s="641"/>
      <c r="E67" s="641"/>
      <c r="F67" s="641"/>
      <c r="G67" s="645" t="str">
        <f t="shared" si="3"/>
        <v/>
      </c>
      <c r="H67" s="645" t="str">
        <f t="shared" si="4"/>
        <v/>
      </c>
      <c r="I67" s="645" t="str">
        <f t="shared" si="5"/>
        <v/>
      </c>
    </row>
    <row r="68" spans="1:9" ht="15" customHeight="1">
      <c r="A68" s="639"/>
      <c r="B68" s="637" t="s">
        <v>509</v>
      </c>
      <c r="C68" s="641">
        <f>SUM(Lits!D67:E67)</f>
        <v>0</v>
      </c>
      <c r="D68" s="641"/>
      <c r="E68" s="641"/>
      <c r="F68" s="641"/>
      <c r="G68" s="645" t="str">
        <f t="shared" ref="G68:G99" si="6">IF(C68=0,"",F68/(C68*365)*100)</f>
        <v/>
      </c>
      <c r="H68" s="645" t="str">
        <f t="shared" ref="H68:H99" si="7">IF(D68=0,"",F68/D68)</f>
        <v/>
      </c>
      <c r="I68" s="645" t="str">
        <f t="shared" ref="I68:I99" si="8">IF(C68=0,"",D68/C68)</f>
        <v/>
      </c>
    </row>
    <row r="69" spans="1:9" ht="15" customHeight="1">
      <c r="A69" s="639"/>
      <c r="B69" s="637" t="s">
        <v>510</v>
      </c>
      <c r="C69" s="641">
        <f>SUM(Lits!D68:E68)</f>
        <v>0</v>
      </c>
      <c r="D69" s="641"/>
      <c r="E69" s="641"/>
      <c r="F69" s="641"/>
      <c r="G69" s="645" t="str">
        <f t="shared" si="6"/>
        <v/>
      </c>
      <c r="H69" s="645" t="str">
        <f t="shared" si="7"/>
        <v/>
      </c>
      <c r="I69" s="645" t="str">
        <f t="shared" si="8"/>
        <v/>
      </c>
    </row>
    <row r="70" spans="1:9" ht="15" customHeight="1">
      <c r="A70" s="639"/>
      <c r="B70" s="637" t="s">
        <v>511</v>
      </c>
      <c r="C70" s="641">
        <f>SUM(Lits!D69:E69)</f>
        <v>0</v>
      </c>
      <c r="D70" s="641"/>
      <c r="E70" s="641"/>
      <c r="F70" s="641"/>
      <c r="G70" s="645" t="str">
        <f t="shared" si="6"/>
        <v/>
      </c>
      <c r="H70" s="645" t="str">
        <f t="shared" si="7"/>
        <v/>
      </c>
      <c r="I70" s="645" t="str">
        <f t="shared" si="8"/>
        <v/>
      </c>
    </row>
    <row r="71" spans="1:9" ht="15" customHeight="1">
      <c r="A71" s="639"/>
      <c r="B71" s="637" t="s">
        <v>512</v>
      </c>
      <c r="C71" s="641">
        <f>SUM(Lits!D70:E70)</f>
        <v>0</v>
      </c>
      <c r="D71" s="641"/>
      <c r="E71" s="641"/>
      <c r="F71" s="641"/>
      <c r="G71" s="645" t="str">
        <f t="shared" si="6"/>
        <v/>
      </c>
      <c r="H71" s="645" t="str">
        <f t="shared" si="7"/>
        <v/>
      </c>
      <c r="I71" s="645" t="str">
        <f t="shared" si="8"/>
        <v/>
      </c>
    </row>
    <row r="72" spans="1:9" ht="15" customHeight="1">
      <c r="A72" s="639"/>
      <c r="B72" s="637" t="s">
        <v>513</v>
      </c>
      <c r="C72" s="641">
        <f>SUM(Lits!D71:E71)</f>
        <v>0</v>
      </c>
      <c r="D72" s="641"/>
      <c r="E72" s="641"/>
      <c r="F72" s="641"/>
      <c r="G72" s="645" t="str">
        <f t="shared" si="6"/>
        <v/>
      </c>
      <c r="H72" s="645" t="str">
        <f t="shared" si="7"/>
        <v/>
      </c>
      <c r="I72" s="645" t="str">
        <f t="shared" si="8"/>
        <v/>
      </c>
    </row>
    <row r="73" spans="1:9" ht="15" customHeight="1">
      <c r="A73" s="639"/>
      <c r="B73" s="637" t="s">
        <v>514</v>
      </c>
      <c r="C73" s="641">
        <f>SUM(Lits!D72:E72)</f>
        <v>0</v>
      </c>
      <c r="D73" s="641"/>
      <c r="E73" s="641"/>
      <c r="F73" s="641"/>
      <c r="G73" s="645" t="str">
        <f t="shared" si="6"/>
        <v/>
      </c>
      <c r="H73" s="645" t="str">
        <f t="shared" si="7"/>
        <v/>
      </c>
      <c r="I73" s="645" t="str">
        <f t="shared" si="8"/>
        <v/>
      </c>
    </row>
    <row r="74" spans="1:9" s="87" customFormat="1" ht="15" customHeight="1">
      <c r="A74" s="2" t="s">
        <v>515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37"/>
      <c r="B75" s="637" t="s">
        <v>516</v>
      </c>
      <c r="C75" s="641">
        <f>SUM(Lits!D74:E74)</f>
        <v>0</v>
      </c>
      <c r="D75" s="641"/>
      <c r="E75" s="641"/>
      <c r="F75" s="641"/>
      <c r="G75" s="645" t="str">
        <f t="shared" si="6"/>
        <v/>
      </c>
      <c r="H75" s="645" t="str">
        <f t="shared" si="7"/>
        <v/>
      </c>
      <c r="I75" s="645" t="str">
        <f t="shared" si="8"/>
        <v/>
      </c>
    </row>
    <row r="76" spans="1:9" ht="15" customHeight="1">
      <c r="A76" s="639"/>
      <c r="B76" s="637" t="s">
        <v>517</v>
      </c>
      <c r="C76" s="641">
        <f>SUM(Lits!D75:E75)</f>
        <v>0</v>
      </c>
      <c r="D76" s="641"/>
      <c r="E76" s="641"/>
      <c r="F76" s="641"/>
      <c r="G76" s="645" t="str">
        <f t="shared" si="6"/>
        <v/>
      </c>
      <c r="H76" s="645" t="str">
        <f t="shared" si="7"/>
        <v/>
      </c>
      <c r="I76" s="645" t="str">
        <f t="shared" si="8"/>
        <v/>
      </c>
    </row>
    <row r="77" spans="1:9" ht="15" customHeight="1">
      <c r="A77" s="639"/>
      <c r="B77" s="637" t="s">
        <v>518</v>
      </c>
      <c r="C77" s="641">
        <f>SUM(Lits!D76:E76)</f>
        <v>0</v>
      </c>
      <c r="D77" s="641"/>
      <c r="E77" s="641"/>
      <c r="F77" s="641"/>
      <c r="G77" s="645" t="str">
        <f t="shared" si="6"/>
        <v/>
      </c>
      <c r="H77" s="645" t="str">
        <f t="shared" si="7"/>
        <v/>
      </c>
      <c r="I77" s="645" t="str">
        <f t="shared" si="8"/>
        <v/>
      </c>
    </row>
    <row r="78" spans="1:9" ht="15" customHeight="1">
      <c r="A78" s="639"/>
      <c r="B78" s="637" t="s">
        <v>519</v>
      </c>
      <c r="C78" s="641">
        <f>SUM(Lits!D77:E77)</f>
        <v>0</v>
      </c>
      <c r="D78" s="641"/>
      <c r="E78" s="641"/>
      <c r="F78" s="641"/>
      <c r="G78" s="645" t="str">
        <f t="shared" si="6"/>
        <v/>
      </c>
      <c r="H78" s="645" t="str">
        <f t="shared" si="7"/>
        <v/>
      </c>
      <c r="I78" s="645" t="str">
        <f t="shared" si="8"/>
        <v/>
      </c>
    </row>
    <row r="79" spans="1:9" ht="15" customHeight="1">
      <c r="A79" s="639"/>
      <c r="B79" s="637" t="s">
        <v>520</v>
      </c>
      <c r="C79" s="641">
        <f>SUM(Lits!D78:E78)</f>
        <v>0</v>
      </c>
      <c r="D79" s="641"/>
      <c r="E79" s="641"/>
      <c r="F79" s="641"/>
      <c r="G79" s="645" t="str">
        <f t="shared" si="6"/>
        <v/>
      </c>
      <c r="H79" s="645" t="str">
        <f t="shared" si="7"/>
        <v/>
      </c>
      <c r="I79" s="645" t="str">
        <f t="shared" si="8"/>
        <v/>
      </c>
    </row>
    <row r="80" spans="1:9" s="87" customFormat="1" ht="15" customHeight="1">
      <c r="A80" s="2" t="s">
        <v>521</v>
      </c>
      <c r="B80" s="2"/>
      <c r="C80" s="49">
        <f>SUM(Lits!D79:E79)</f>
        <v>0</v>
      </c>
      <c r="D80" s="49"/>
      <c r="E80" s="49"/>
      <c r="F80" s="49"/>
      <c r="G80" s="646" t="str">
        <f t="shared" si="6"/>
        <v/>
      </c>
      <c r="H80" s="646" t="str">
        <f t="shared" si="7"/>
        <v/>
      </c>
      <c r="I80" s="646" t="str">
        <f t="shared" si="8"/>
        <v/>
      </c>
    </row>
    <row r="81" spans="1:9" ht="15" customHeight="1">
      <c r="A81" s="637"/>
      <c r="B81" s="637" t="s">
        <v>522</v>
      </c>
      <c r="C81" s="642">
        <f>SUM(Lits!D80:E80)</f>
        <v>0</v>
      </c>
      <c r="D81" s="642"/>
      <c r="E81" s="642"/>
      <c r="F81" s="642"/>
      <c r="G81" s="677" t="str">
        <f t="shared" si="6"/>
        <v/>
      </c>
      <c r="H81" s="677" t="str">
        <f t="shared" si="7"/>
        <v/>
      </c>
      <c r="I81" s="677" t="str">
        <f t="shared" si="8"/>
        <v/>
      </c>
    </row>
    <row r="82" spans="1:9" ht="15" customHeight="1">
      <c r="A82" s="639"/>
      <c r="B82" s="637" t="s">
        <v>523</v>
      </c>
      <c r="C82" s="641">
        <f>SUM(Lits!D81:E81)</f>
        <v>0</v>
      </c>
      <c r="D82" s="641"/>
      <c r="E82" s="641"/>
      <c r="F82" s="641"/>
      <c r="G82" s="645" t="str">
        <f t="shared" si="6"/>
        <v/>
      </c>
      <c r="H82" s="645" t="str">
        <f t="shared" si="7"/>
        <v/>
      </c>
      <c r="I82" s="645" t="str">
        <f t="shared" si="8"/>
        <v/>
      </c>
    </row>
    <row r="83" spans="1:9" ht="15" customHeight="1">
      <c r="A83" s="639"/>
      <c r="B83" s="637" t="s">
        <v>524</v>
      </c>
      <c r="C83" s="641">
        <f>SUM(Lits!D82:E82)</f>
        <v>0</v>
      </c>
      <c r="D83" s="641"/>
      <c r="E83" s="641"/>
      <c r="F83" s="641"/>
      <c r="G83" s="645" t="str">
        <f t="shared" si="6"/>
        <v/>
      </c>
      <c r="H83" s="645" t="str">
        <f t="shared" si="7"/>
        <v/>
      </c>
      <c r="I83" s="645" t="str">
        <f t="shared" si="8"/>
        <v/>
      </c>
    </row>
    <row r="84" spans="1:9" ht="15" customHeight="1">
      <c r="A84" s="639"/>
      <c r="B84" s="637" t="s">
        <v>525</v>
      </c>
      <c r="C84" s="641">
        <f>SUM(Lits!D83:E83)</f>
        <v>0</v>
      </c>
      <c r="D84" s="641"/>
      <c r="E84" s="641"/>
      <c r="F84" s="641"/>
      <c r="G84" s="645" t="str">
        <f t="shared" si="6"/>
        <v/>
      </c>
      <c r="H84" s="645" t="str">
        <f t="shared" si="7"/>
        <v/>
      </c>
      <c r="I84" s="645" t="str">
        <f t="shared" si="8"/>
        <v/>
      </c>
    </row>
    <row r="85" spans="1:9" s="87" customFormat="1" ht="15" customHeight="1">
      <c r="A85" s="2" t="s">
        <v>526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39"/>
      <c r="B86" s="637" t="s">
        <v>527</v>
      </c>
      <c r="C86" s="641">
        <f>SUM(Lits!D85:E85)</f>
        <v>0</v>
      </c>
      <c r="D86" s="641"/>
      <c r="E86" s="641"/>
      <c r="F86" s="641"/>
      <c r="G86" s="645" t="str">
        <f t="shared" si="6"/>
        <v/>
      </c>
      <c r="H86" s="645" t="str">
        <f t="shared" si="7"/>
        <v/>
      </c>
      <c r="I86" s="645" t="str">
        <f t="shared" si="8"/>
        <v/>
      </c>
    </row>
    <row r="87" spans="1:9" ht="15" customHeight="1">
      <c r="A87" s="639"/>
      <c r="B87" s="637" t="s">
        <v>528</v>
      </c>
      <c r="C87" s="641">
        <f>SUM(Lits!D86:E86)</f>
        <v>0</v>
      </c>
      <c r="D87" s="641"/>
      <c r="E87" s="641"/>
      <c r="F87" s="641"/>
      <c r="G87" s="645" t="str">
        <f t="shared" si="6"/>
        <v/>
      </c>
      <c r="H87" s="645" t="str">
        <f t="shared" si="7"/>
        <v/>
      </c>
      <c r="I87" s="645" t="str">
        <f t="shared" si="8"/>
        <v/>
      </c>
    </row>
    <row r="88" spans="1:9" s="87" customFormat="1" ht="15" customHeight="1">
      <c r="A88" s="639"/>
      <c r="B88" s="637" t="s">
        <v>529</v>
      </c>
      <c r="C88" s="641">
        <f>SUM(Lits!D87:E87)</f>
        <v>0</v>
      </c>
      <c r="D88" s="641"/>
      <c r="E88" s="641"/>
      <c r="F88" s="641"/>
      <c r="G88" s="645" t="str">
        <f t="shared" si="6"/>
        <v/>
      </c>
      <c r="H88" s="645" t="str">
        <f t="shared" si="7"/>
        <v/>
      </c>
      <c r="I88" s="645" t="str">
        <f t="shared" si="8"/>
        <v/>
      </c>
    </row>
    <row r="89" spans="1:9" s="87" customFormat="1" ht="15" customHeight="1">
      <c r="A89" s="2" t="s">
        <v>530</v>
      </c>
      <c r="B89" s="2"/>
      <c r="C89" s="49">
        <f>SUM(Lits!D88:E88)</f>
        <v>0</v>
      </c>
      <c r="D89" s="49"/>
      <c r="E89" s="49"/>
      <c r="F89" s="49"/>
      <c r="G89" s="646" t="str">
        <f t="shared" si="6"/>
        <v/>
      </c>
      <c r="H89" s="646" t="str">
        <f t="shared" si="7"/>
        <v/>
      </c>
      <c r="I89" s="646" t="str">
        <f t="shared" si="8"/>
        <v/>
      </c>
    </row>
    <row r="90" spans="1:9" ht="15" customHeight="1">
      <c r="A90" s="639"/>
      <c r="B90" s="637" t="s">
        <v>531</v>
      </c>
      <c r="C90" s="641">
        <f>SUM(Lits!D89:E89)</f>
        <v>0</v>
      </c>
      <c r="D90" s="641"/>
      <c r="E90" s="641"/>
      <c r="F90" s="641"/>
      <c r="G90" s="645" t="str">
        <f t="shared" si="6"/>
        <v/>
      </c>
      <c r="H90" s="645" t="str">
        <f t="shared" si="7"/>
        <v/>
      </c>
      <c r="I90" s="645" t="str">
        <f t="shared" si="8"/>
        <v/>
      </c>
    </row>
    <row r="91" spans="1:9" s="87" customFormat="1" ht="15" customHeight="1">
      <c r="A91" s="2" t="s">
        <v>532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39"/>
      <c r="B92" s="637" t="s">
        <v>533</v>
      </c>
      <c r="C92" s="641">
        <f>SUM(Lits!D91:E91)</f>
        <v>0</v>
      </c>
      <c r="D92" s="641"/>
      <c r="E92" s="641"/>
      <c r="F92" s="641"/>
      <c r="G92" s="645" t="str">
        <f t="shared" si="6"/>
        <v/>
      </c>
      <c r="H92" s="645" t="str">
        <f t="shared" si="7"/>
        <v/>
      </c>
      <c r="I92" s="645" t="str">
        <f t="shared" si="8"/>
        <v/>
      </c>
    </row>
    <row r="93" spans="1:9" s="87" customFormat="1" ht="15" customHeight="1">
      <c r="A93" s="639"/>
      <c r="B93" s="637" t="s">
        <v>534</v>
      </c>
      <c r="C93" s="641">
        <f>SUM(Lits!D92:E92)</f>
        <v>0</v>
      </c>
      <c r="D93" s="641"/>
      <c r="E93" s="641"/>
      <c r="F93" s="641"/>
      <c r="G93" s="645" t="str">
        <f t="shared" si="6"/>
        <v/>
      </c>
      <c r="H93" s="645" t="str">
        <f t="shared" si="7"/>
        <v/>
      </c>
      <c r="I93" s="645" t="str">
        <f t="shared" si="8"/>
        <v/>
      </c>
    </row>
    <row r="94" spans="1:9" ht="15" customHeight="1">
      <c r="A94" s="639"/>
      <c r="B94" s="637" t="s">
        <v>535</v>
      </c>
      <c r="C94" s="641">
        <f>SUM(Lits!D93:E93)</f>
        <v>0</v>
      </c>
      <c r="D94" s="641"/>
      <c r="E94" s="641"/>
      <c r="F94" s="641"/>
      <c r="G94" s="645" t="str">
        <f t="shared" si="6"/>
        <v/>
      </c>
      <c r="H94" s="645" t="str">
        <f t="shared" si="7"/>
        <v/>
      </c>
      <c r="I94" s="645" t="str">
        <f t="shared" si="8"/>
        <v/>
      </c>
    </row>
    <row r="95" spans="1:9" s="87" customFormat="1" ht="15" customHeight="1">
      <c r="A95" s="2" t="s">
        <v>536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37"/>
      <c r="B96" s="637" t="s">
        <v>537</v>
      </c>
      <c r="C96" s="641">
        <f>SUM(Lits!D95:E95)</f>
        <v>0</v>
      </c>
      <c r="D96" s="641"/>
      <c r="E96" s="641"/>
      <c r="F96" s="641"/>
      <c r="G96" s="645" t="str">
        <f t="shared" si="6"/>
        <v/>
      </c>
      <c r="H96" s="645" t="str">
        <f t="shared" si="7"/>
        <v/>
      </c>
      <c r="I96" s="645" t="str">
        <f t="shared" si="8"/>
        <v/>
      </c>
    </row>
    <row r="97" spans="1:9" ht="15" customHeight="1">
      <c r="A97" s="637"/>
      <c r="B97" s="637" t="s">
        <v>538</v>
      </c>
      <c r="C97" s="641">
        <f>SUM(Lits!D96:E96)</f>
        <v>0</v>
      </c>
      <c r="D97" s="641"/>
      <c r="E97" s="641"/>
      <c r="F97" s="641"/>
      <c r="G97" s="645" t="str">
        <f t="shared" si="6"/>
        <v/>
      </c>
      <c r="H97" s="645" t="str">
        <f t="shared" si="7"/>
        <v/>
      </c>
      <c r="I97" s="645" t="str">
        <f t="shared" si="8"/>
        <v/>
      </c>
    </row>
    <row r="98" spans="1:9" ht="15" customHeight="1">
      <c r="A98" s="637"/>
      <c r="B98" s="637" t="s">
        <v>539</v>
      </c>
      <c r="C98" s="641">
        <f>SUM(Lits!D97:E97)</f>
        <v>0</v>
      </c>
      <c r="D98" s="641"/>
      <c r="E98" s="641"/>
      <c r="F98" s="641"/>
      <c r="G98" s="645" t="str">
        <f t="shared" si="6"/>
        <v/>
      </c>
      <c r="H98" s="645" t="str">
        <f t="shared" si="7"/>
        <v/>
      </c>
      <c r="I98" s="645" t="str">
        <f t="shared" si="8"/>
        <v/>
      </c>
    </row>
    <row r="99" spans="1:9" s="87" customFormat="1" ht="15" customHeight="1">
      <c r="A99" s="637"/>
      <c r="B99" s="637" t="s">
        <v>540</v>
      </c>
      <c r="C99" s="641">
        <f>SUM(Lits!D98:E98)</f>
        <v>0</v>
      </c>
      <c r="D99" s="641"/>
      <c r="E99" s="641"/>
      <c r="F99" s="641"/>
      <c r="G99" s="645" t="str">
        <f t="shared" si="6"/>
        <v/>
      </c>
      <c r="H99" s="645" t="str">
        <f t="shared" si="7"/>
        <v/>
      </c>
      <c r="I99" s="645" t="str">
        <f t="shared" si="8"/>
        <v/>
      </c>
    </row>
    <row r="100" spans="1:9" s="87" customFormat="1" ht="15" customHeight="1">
      <c r="A100" s="2" t="s">
        <v>541</v>
      </c>
      <c r="B100" s="2"/>
      <c r="C100" s="49">
        <f>SUM(Lits!D99:E99)</f>
        <v>0</v>
      </c>
      <c r="D100" s="49"/>
      <c r="E100" s="49"/>
      <c r="F100" s="49"/>
      <c r="G100" s="646" t="str">
        <f t="shared" ref="G100:G112" si="9">IF(C100=0,"",F100/(C100*365)*100)</f>
        <v/>
      </c>
      <c r="H100" s="646" t="str">
        <f t="shared" ref="H100:H112" si="10">IF(D100=0,"",F100/D100)</f>
        <v/>
      </c>
      <c r="I100" s="646" t="str">
        <f t="shared" ref="I100:I112" si="11">IF(C100=0,"",D100/C100)</f>
        <v/>
      </c>
    </row>
    <row r="101" spans="1:9" ht="15" customHeight="1">
      <c r="A101" s="639"/>
      <c r="B101" s="637" t="s">
        <v>542</v>
      </c>
      <c r="C101" s="641">
        <f>SUM(Lits!D100:E100)</f>
        <v>0</v>
      </c>
      <c r="D101" s="641"/>
      <c r="E101" s="641"/>
      <c r="F101" s="641"/>
      <c r="G101" s="645" t="str">
        <f t="shared" si="9"/>
        <v/>
      </c>
      <c r="H101" s="645" t="str">
        <f t="shared" si="10"/>
        <v/>
      </c>
      <c r="I101" s="645" t="str">
        <f t="shared" si="11"/>
        <v/>
      </c>
    </row>
    <row r="102" spans="1:9" s="87" customFormat="1" ht="15" customHeight="1">
      <c r="A102" s="2" t="s">
        <v>543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37"/>
      <c r="B103" s="637" t="s">
        <v>544</v>
      </c>
      <c r="C103" s="641">
        <f>SUM(Lits!D102:E102)</f>
        <v>0</v>
      </c>
      <c r="D103" s="641"/>
      <c r="E103" s="641"/>
      <c r="F103" s="641"/>
      <c r="G103" s="645" t="str">
        <f t="shared" si="9"/>
        <v/>
      </c>
      <c r="H103" s="645" t="str">
        <f t="shared" si="10"/>
        <v/>
      </c>
      <c r="I103" s="645" t="str">
        <f t="shared" si="11"/>
        <v/>
      </c>
    </row>
    <row r="104" spans="1:9" ht="15" customHeight="1">
      <c r="A104" s="639"/>
      <c r="B104" s="637" t="s">
        <v>545</v>
      </c>
      <c r="C104" s="641">
        <f>SUM(Lits!D103:E103)</f>
        <v>0</v>
      </c>
      <c r="D104" s="641"/>
      <c r="E104" s="641"/>
      <c r="F104" s="641"/>
      <c r="G104" s="645" t="str">
        <f t="shared" si="9"/>
        <v/>
      </c>
      <c r="H104" s="645" t="str">
        <f t="shared" si="10"/>
        <v/>
      </c>
      <c r="I104" s="645" t="str">
        <f t="shared" si="11"/>
        <v/>
      </c>
    </row>
    <row r="105" spans="1:9" ht="15" customHeight="1">
      <c r="A105" s="639"/>
      <c r="B105" s="637" t="s">
        <v>546</v>
      </c>
      <c r="C105" s="641">
        <f>SUM(Lits!D104:E104)</f>
        <v>0</v>
      </c>
      <c r="D105" s="641"/>
      <c r="E105" s="641"/>
      <c r="F105" s="641"/>
      <c r="G105" s="645" t="str">
        <f t="shared" si="9"/>
        <v/>
      </c>
      <c r="H105" s="645" t="str">
        <f t="shared" si="10"/>
        <v/>
      </c>
      <c r="I105" s="645" t="str">
        <f t="shared" si="11"/>
        <v/>
      </c>
    </row>
    <row r="106" spans="1:9" ht="15" customHeight="1">
      <c r="A106" s="639"/>
      <c r="B106" s="637" t="s">
        <v>547</v>
      </c>
      <c r="C106" s="641">
        <f>SUM(Lits!D105:E105)</f>
        <v>0</v>
      </c>
      <c r="D106" s="641"/>
      <c r="E106" s="641"/>
      <c r="F106" s="641"/>
      <c r="G106" s="645" t="str">
        <f t="shared" si="9"/>
        <v/>
      </c>
      <c r="H106" s="645" t="str">
        <f t="shared" si="10"/>
        <v/>
      </c>
      <c r="I106" s="645" t="str">
        <f t="shared" si="11"/>
        <v/>
      </c>
    </row>
    <row r="107" spans="1:9" ht="14.25" customHeight="1">
      <c r="A107" s="639"/>
      <c r="B107" s="637" t="s">
        <v>548</v>
      </c>
      <c r="C107" s="641">
        <f>SUM(Lits!D106:E106)</f>
        <v>0</v>
      </c>
      <c r="D107" s="641"/>
      <c r="E107" s="641"/>
      <c r="F107" s="641"/>
      <c r="G107" s="645" t="str">
        <f t="shared" si="9"/>
        <v/>
      </c>
      <c r="H107" s="645" t="str">
        <f t="shared" si="10"/>
        <v/>
      </c>
      <c r="I107" s="645" t="str">
        <f t="shared" si="11"/>
        <v/>
      </c>
    </row>
    <row r="108" spans="1:9" ht="14.25" customHeight="1">
      <c r="A108" s="639"/>
      <c r="B108" s="637" t="s">
        <v>549</v>
      </c>
      <c r="C108" s="641">
        <f>SUM(Lits!D107:E107)</f>
        <v>0</v>
      </c>
      <c r="D108" s="641"/>
      <c r="E108" s="641"/>
      <c r="F108" s="641"/>
      <c r="G108" s="645" t="str">
        <f t="shared" si="9"/>
        <v/>
      </c>
      <c r="H108" s="645" t="str">
        <f t="shared" si="10"/>
        <v/>
      </c>
      <c r="I108" s="645" t="str">
        <f t="shared" si="11"/>
        <v/>
      </c>
    </row>
    <row r="109" spans="1:9" ht="14.25" customHeight="1">
      <c r="A109" s="639"/>
      <c r="B109" s="637" t="s">
        <v>550</v>
      </c>
      <c r="C109" s="641">
        <f>SUM(Lits!D108:E108)</f>
        <v>0</v>
      </c>
      <c r="D109" s="641"/>
      <c r="E109" s="641"/>
      <c r="F109" s="641"/>
      <c r="G109" s="645" t="str">
        <f t="shared" si="9"/>
        <v/>
      </c>
      <c r="H109" s="645" t="str">
        <f t="shared" si="10"/>
        <v/>
      </c>
      <c r="I109" s="645" t="str">
        <f t="shared" si="11"/>
        <v/>
      </c>
    </row>
    <row r="110" spans="1:9" s="87" customFormat="1" ht="14.25" customHeight="1">
      <c r="A110" s="2" t="s">
        <v>551</v>
      </c>
      <c r="B110" s="2"/>
      <c r="C110" s="643">
        <f>SUM(Lits!D109:E109)</f>
        <v>0</v>
      </c>
      <c r="D110" s="643"/>
      <c r="E110" s="643"/>
      <c r="F110" s="643"/>
      <c r="G110" s="647" t="str">
        <f t="shared" si="9"/>
        <v/>
      </c>
      <c r="H110" s="647" t="str">
        <f t="shared" si="10"/>
        <v/>
      </c>
      <c r="I110" s="647" t="str">
        <f t="shared" si="11"/>
        <v/>
      </c>
    </row>
    <row r="111" spans="1:9" s="87" customFormat="1" ht="14.25" customHeight="1">
      <c r="A111" s="2" t="s">
        <v>552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1" t="s">
        <v>553</v>
      </c>
      <c r="B112" s="281"/>
      <c r="C112" s="205">
        <f>SUM(Lits!D111:E111)</f>
        <v>0</v>
      </c>
      <c r="D112" s="205"/>
      <c r="E112" s="205"/>
      <c r="F112" s="205"/>
      <c r="G112" s="648" t="str">
        <f t="shared" si="9"/>
        <v/>
      </c>
      <c r="H112" s="648" t="str">
        <f t="shared" si="10"/>
        <v/>
      </c>
      <c r="I112" s="64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444" priority="15">
      <formula>LEN(TRIM(C4))=0</formula>
    </cfRule>
  </conditionalFormatting>
  <conditionalFormatting sqref="C95:E100">
    <cfRule type="containsBlanks" dxfId="443" priority="17">
      <formula>LEN(TRIM(C95))=0</formula>
    </cfRule>
  </conditionalFormatting>
  <conditionalFormatting sqref="C101:E109">
    <cfRule type="containsBlanks" dxfId="442" priority="14">
      <formula>LEN(TRIM(C101))=0</formula>
    </cfRule>
  </conditionalFormatting>
  <conditionalFormatting sqref="C99:I99">
    <cfRule type="containsBlanks" dxfId="441" priority="16" stopIfTrue="1">
      <formula>LEN(TRIM(C99))=0</formula>
    </cfRule>
  </conditionalFormatting>
  <conditionalFormatting sqref="C111:I111">
    <cfRule type="containsBlanks" dxfId="440" priority="13">
      <formula>LEN(TRIM(C111))=0</formula>
    </cfRule>
  </conditionalFormatting>
  <conditionalFormatting sqref="F4:I109">
    <cfRule type="containsBlanks" dxfId="439" priority="1">
      <formula>LEN(TRIM(F4))=0</formula>
    </cfRule>
  </conditionalFormatting>
  <conditionalFormatting sqref="J4:L7">
    <cfRule type="containsBlanks" dxfId="438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D22" sqref="D22"/>
    </sheetView>
  </sheetViews>
  <sheetFormatPr baseColWidth="10" defaultColWidth="14.3984375" defaultRowHeight="15" customHeight="1"/>
  <cols>
    <col min="1" max="1" width="1.19921875" style="679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889</v>
      </c>
      <c r="B1" s="3"/>
      <c r="C1" s="214"/>
      <c r="D1" s="214"/>
      <c r="E1" s="214"/>
      <c r="F1" s="214"/>
      <c r="G1" s="214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89" t="s">
        <v>890</v>
      </c>
      <c r="B2" s="890"/>
      <c r="C2" s="54" t="s">
        <v>891</v>
      </c>
      <c r="D2" s="54" t="s">
        <v>892</v>
      </c>
      <c r="E2" s="54" t="s">
        <v>893</v>
      </c>
      <c r="F2" s="54" t="s">
        <v>894</v>
      </c>
      <c r="G2" s="54" t="s">
        <v>895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445</v>
      </c>
      <c r="B3" s="658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658" t="s">
        <v>447</v>
      </c>
      <c r="C4" s="663">
        <v>4539</v>
      </c>
      <c r="D4" s="663">
        <f>SUM(Infrast_publique!F4:I4)</f>
        <v>0</v>
      </c>
      <c r="E4" s="664" t="e">
        <f t="shared" si="0"/>
        <v>#DIV/0!</v>
      </c>
      <c r="F4" s="663">
        <f>D4+Infrastructure_privées1!G5+Infrastructure_privées1!H5+Infrastructure_privées1!J5+Infrastructure_privées2!C5+Infrastructure_privées2!D5+Infrastructure_privées2!E5+Infrastructure_privées2!G5</f>
        <v>0</v>
      </c>
      <c r="G4" s="664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658" t="s">
        <v>448</v>
      </c>
      <c r="C5" s="665">
        <v>6873</v>
      </c>
      <c r="D5" s="665">
        <f>SUM(Infrast_publique!F5:I5)</f>
        <v>0</v>
      </c>
      <c r="E5" s="666" t="e">
        <f t="shared" si="0"/>
        <v>#DIV/0!</v>
      </c>
      <c r="F5" s="665">
        <f>D5+Infrastructure_privées1!G6+Infrastructure_privées1!H6+Infrastructure_privées1!J6+Infrastructure_privées2!C6+Infrastructure_privées2!D6+Infrastructure_privées2!E6+Infrastructure_privées2!G6</f>
        <v>0</v>
      </c>
      <c r="G5" s="666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658" t="s">
        <v>449</v>
      </c>
      <c r="C6" s="665">
        <v>5802</v>
      </c>
      <c r="D6" s="665">
        <f>SUM(Infrast_publique!F6:I6)</f>
        <v>0</v>
      </c>
      <c r="E6" s="666" t="e">
        <f t="shared" si="0"/>
        <v>#DIV/0!</v>
      </c>
      <c r="F6" s="665">
        <f>D6+Infrastructure_privées1!G7+Infrastructure_privées1!H7+Infrastructure_privées1!J7+Infrastructure_privées2!C7+Infrastructure_privées2!D7+Infrastructure_privées2!E7+Infrastructure_privées2!G7</f>
        <v>0</v>
      </c>
      <c r="G6" s="666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450</v>
      </c>
      <c r="B7" s="658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658" t="s">
        <v>452</v>
      </c>
      <c r="C8" s="665">
        <v>2810</v>
      </c>
      <c r="D8" s="665">
        <f>SUM(Infrast_publique!F8:I8)</f>
        <v>0</v>
      </c>
      <c r="E8" s="666" t="e">
        <f t="shared" si="0"/>
        <v>#DIV/0!</v>
      </c>
      <c r="F8" s="665">
        <f>D8+Infrastructure_privées1!G9+Infrastructure_privées1!H9+Infrastructure_privées1!J9+Infrastructure_privées2!C9+Infrastructure_privées2!D9+Infrastructure_privées2!E9+Infrastructure_privées2!G9</f>
        <v>0</v>
      </c>
      <c r="G8" s="666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658" t="s">
        <v>453</v>
      </c>
      <c r="C9" s="665">
        <v>3261</v>
      </c>
      <c r="D9" s="665">
        <f>SUM(Infrast_publique!F9:I9)</f>
        <v>0</v>
      </c>
      <c r="E9" s="666" t="e">
        <f t="shared" si="0"/>
        <v>#DIV/0!</v>
      </c>
      <c r="F9" s="665">
        <f>D9+Infrastructure_privées1!G10+Infrastructure_privées1!H10+Infrastructure_privées1!J10+Infrastructure_privées2!C10+Infrastructure_privées2!D10+Infrastructure_privées2!E10+Infrastructure_privées2!G10</f>
        <v>0</v>
      </c>
      <c r="G9" s="666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658" t="s">
        <v>454</v>
      </c>
      <c r="C10" s="665">
        <v>2774</v>
      </c>
      <c r="D10" s="665">
        <f>SUM(Infrast_publique!F10:I10)</f>
        <v>0</v>
      </c>
      <c r="E10" s="666" t="e">
        <f t="shared" si="0"/>
        <v>#DIV/0!</v>
      </c>
      <c r="F10" s="665">
        <f>D10+Infrastructure_privées1!G11+Infrastructure_privées1!H11+Infrastructure_privées1!J11+Infrastructure_privées2!C11+Infrastructure_privées2!D11+Infrastructure_privées2!E11+Infrastructure_privées2!G11</f>
        <v>0</v>
      </c>
      <c r="G10" s="666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658" t="s">
        <v>455</v>
      </c>
      <c r="C11" s="665">
        <v>5098</v>
      </c>
      <c r="D11" s="665">
        <f>SUM(Infrast_publique!F11:I11)</f>
        <v>0</v>
      </c>
      <c r="E11" s="666" t="e">
        <f t="shared" si="0"/>
        <v>#DIV/0!</v>
      </c>
      <c r="F11" s="665">
        <f>D11+Infrastructure_privées1!G12+Infrastructure_privées1!H12+Infrastructure_privées1!J12+Infrastructure_privées2!C12+Infrastructure_privées2!D12+Infrastructure_privées2!E12+Infrastructure_privées2!G12</f>
        <v>0</v>
      </c>
      <c r="G11" s="666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658" t="s">
        <v>456</v>
      </c>
      <c r="C12" s="665">
        <v>2374</v>
      </c>
      <c r="D12" s="665">
        <f>SUM(Infrast_publique!F12:I12)</f>
        <v>0</v>
      </c>
      <c r="E12" s="666" t="e">
        <f t="shared" si="0"/>
        <v>#DIV/0!</v>
      </c>
      <c r="F12" s="665">
        <f>D12+Infrastructure_privées1!G13+Infrastructure_privées1!H13+Infrastructure_privées1!J13+Infrastructure_privées2!C13+Infrastructure_privées2!D13+Infrastructure_privées2!E13+Infrastructure_privées2!G13</f>
        <v>0</v>
      </c>
      <c r="G12" s="666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457</v>
      </c>
      <c r="B13" s="658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658" t="s">
        <v>459</v>
      </c>
      <c r="C14" s="665">
        <v>11212</v>
      </c>
      <c r="D14" s="665">
        <f>SUM(Infrast_publique!F14:I14)</f>
        <v>0</v>
      </c>
      <c r="E14" s="666" t="e">
        <f t="shared" si="0"/>
        <v>#DIV/0!</v>
      </c>
      <c r="F14" s="665">
        <f>D14+Infrastructure_privées1!G15+Infrastructure_privées1!H15+Infrastructure_privées1!J15+Infrastructure_privées2!C15+Infrastructure_privées2!D15+Infrastructure_privées2!E15+Infrastructure_privées2!G15</f>
        <v>0</v>
      </c>
      <c r="G14" s="666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658" t="s">
        <v>460</v>
      </c>
      <c r="C15" s="665">
        <v>6967</v>
      </c>
      <c r="D15" s="665">
        <f>SUM(Infrast_publique!F15:I15)</f>
        <v>0</v>
      </c>
      <c r="E15" s="666" t="e">
        <f t="shared" si="0"/>
        <v>#DIV/0!</v>
      </c>
      <c r="F15" s="665">
        <f>D15+Infrastructure_privées1!G16+Infrastructure_privées1!H16+Infrastructure_privées1!J16+Infrastructure_privées2!C16+Infrastructure_privées2!D16+Infrastructure_privées2!E16+Infrastructure_privées2!G16</f>
        <v>0</v>
      </c>
      <c r="G15" s="666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461</v>
      </c>
      <c r="B16" s="658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658" t="s">
        <v>463</v>
      </c>
      <c r="C17" s="665">
        <v>1238</v>
      </c>
      <c r="D17" s="665">
        <f>SUM(Infrast_publique!F17:I17)</f>
        <v>0</v>
      </c>
      <c r="E17" s="666" t="e">
        <f t="shared" si="0"/>
        <v>#DIV/0!</v>
      </c>
      <c r="F17" s="665">
        <f>D17+Infrastructure_privées1!G18+Infrastructure_privées1!H18+Infrastructure_privées1!J18+Infrastructure_privées2!C18+Infrastructure_privées2!D18+Infrastructure_privées2!E18+Infrastructure_privées2!G18</f>
        <v>0</v>
      </c>
      <c r="G17" s="666" t="e">
        <f t="shared" si="1"/>
        <v>#DIV/0!</v>
      </c>
    </row>
    <row r="18" spans="1:7" ht="15" customHeight="1">
      <c r="A18" s="2"/>
      <c r="B18" s="658" t="s">
        <v>464</v>
      </c>
      <c r="C18" s="665">
        <v>3491</v>
      </c>
      <c r="D18" s="665">
        <f>SUM(Infrast_publique!F18:I18)</f>
        <v>0</v>
      </c>
      <c r="E18" s="666" t="e">
        <f t="shared" si="0"/>
        <v>#DIV/0!</v>
      </c>
      <c r="F18" s="665">
        <f>D18+Infrastructure_privées1!G19+Infrastructure_privées1!H19+Infrastructure_privées1!J19+Infrastructure_privées2!C19+Infrastructure_privées2!D19+Infrastructure_privées2!E19+Infrastructure_privées2!G19</f>
        <v>0</v>
      </c>
      <c r="G18" s="666" t="e">
        <f t="shared" si="1"/>
        <v>#DIV/0!</v>
      </c>
    </row>
    <row r="19" spans="1:7" ht="15" customHeight="1">
      <c r="A19" s="2"/>
      <c r="B19" s="659" t="s">
        <v>465</v>
      </c>
      <c r="C19" s="663">
        <v>3049</v>
      </c>
      <c r="D19" s="663">
        <f>SUM(Infrast_publique!F19:I19)</f>
        <v>0</v>
      </c>
      <c r="E19" s="664" t="e">
        <f t="shared" si="0"/>
        <v>#DIV/0!</v>
      </c>
      <c r="F19" s="663">
        <f>D19+Infrastructure_privées1!G20+Infrastructure_privées1!H20+Infrastructure_privées1!J20+Infrastructure_privées2!C20+Infrastructure_privées2!D20+Infrastructure_privées2!E20+Infrastructure_privées2!G20</f>
        <v>0</v>
      </c>
      <c r="G19" s="664" t="e">
        <f t="shared" si="1"/>
        <v>#DIV/0!</v>
      </c>
    </row>
    <row r="20" spans="1:7" ht="15" customHeight="1">
      <c r="A20" s="2"/>
      <c r="B20" s="659" t="s">
        <v>466</v>
      </c>
      <c r="C20" s="663">
        <v>5622</v>
      </c>
      <c r="D20" s="663">
        <f>SUM(Infrast_publique!F20:I20)</f>
        <v>0</v>
      </c>
      <c r="E20" s="664" t="e">
        <f t="shared" si="0"/>
        <v>#DIV/0!</v>
      </c>
      <c r="F20" s="663">
        <f>D20+Infrastructure_privées1!G21+Infrastructure_privées1!H21+Infrastructure_privées1!J21+Infrastructure_privées2!C21+Infrastructure_privées2!D21+Infrastructure_privées2!E21+Infrastructure_privées2!G21</f>
        <v>0</v>
      </c>
      <c r="G20" s="664" t="e">
        <f t="shared" si="1"/>
        <v>#DIV/0!</v>
      </c>
    </row>
    <row r="21" spans="1:7" ht="15" customHeight="1">
      <c r="A21" s="2"/>
      <c r="B21" s="658" t="s">
        <v>467</v>
      </c>
      <c r="C21" s="665">
        <v>1965</v>
      </c>
      <c r="D21" s="665">
        <f>SUM(Infrast_publique!F21:I21)</f>
        <v>0</v>
      </c>
      <c r="E21" s="666" t="e">
        <f t="shared" si="0"/>
        <v>#DIV/0!</v>
      </c>
      <c r="F21" s="665">
        <f>D21+Infrastructure_privées1!G22+Infrastructure_privées1!H22+Infrastructure_privées1!J22+Infrastructure_privées2!C22+Infrastructure_privées2!D22+Infrastructure_privées2!E22+Infrastructure_privées2!G22</f>
        <v>0</v>
      </c>
      <c r="G21" s="666" t="e">
        <f t="shared" si="1"/>
        <v>#DIV/0!</v>
      </c>
    </row>
    <row r="22" spans="1:7" ht="15" customHeight="1">
      <c r="A22" s="2"/>
      <c r="B22" s="658" t="s">
        <v>468</v>
      </c>
      <c r="C22" s="665">
        <v>1804</v>
      </c>
      <c r="D22" s="665">
        <f>SUM(Infrast_publique!F22:I22)</f>
        <v>0</v>
      </c>
      <c r="E22" s="666" t="e">
        <f t="shared" si="0"/>
        <v>#DIV/0!</v>
      </c>
      <c r="F22" s="665">
        <f>D22+Infrastructure_privées1!G23+Infrastructure_privées1!H23+Infrastructure_privées1!J23+Infrastructure_privées2!C23+Infrastructure_privées2!D23+Infrastructure_privées2!E23+Infrastructure_privées2!G23</f>
        <v>0</v>
      </c>
      <c r="G22" s="666" t="e">
        <f t="shared" si="1"/>
        <v>#DIV/0!</v>
      </c>
    </row>
    <row r="23" spans="1:7" ht="15" customHeight="1">
      <c r="A23" s="2"/>
      <c r="B23" s="658" t="s">
        <v>469</v>
      </c>
      <c r="C23" s="665">
        <v>3193</v>
      </c>
      <c r="D23" s="665">
        <f>SUM(Infrast_publique!F23:I23)</f>
        <v>0</v>
      </c>
      <c r="E23" s="666" t="e">
        <f t="shared" si="0"/>
        <v>#DIV/0!</v>
      </c>
      <c r="F23" s="665">
        <f>D23+Infrastructure_privées1!G24+Infrastructure_privées1!H24+Infrastructure_privées1!J24+Infrastructure_privées2!C24+Infrastructure_privées2!D24+Infrastructure_privées2!E24+Infrastructure_privées2!G24</f>
        <v>0</v>
      </c>
      <c r="G23" s="666" t="e">
        <f t="shared" si="1"/>
        <v>#DIV/0!</v>
      </c>
    </row>
    <row r="24" spans="1:7" ht="15" customHeight="1">
      <c r="A24" s="2"/>
      <c r="B24" s="658" t="s">
        <v>470</v>
      </c>
      <c r="C24" s="665">
        <v>5072</v>
      </c>
      <c r="D24" s="665">
        <f>SUM(Infrast_publique!F24:I24)</f>
        <v>0</v>
      </c>
      <c r="E24" s="666" t="e">
        <f t="shared" si="0"/>
        <v>#DIV/0!</v>
      </c>
      <c r="F24" s="665">
        <f>D24+Infrastructure_privées1!G25+Infrastructure_privées1!H25+Infrastructure_privées1!J25+Infrastructure_privées2!C25+Infrastructure_privées2!D25+Infrastructure_privées2!E25+Infrastructure_privées2!G25</f>
        <v>0</v>
      </c>
      <c r="G24" s="666" t="e">
        <f t="shared" si="1"/>
        <v>#DIV/0!</v>
      </c>
    </row>
    <row r="25" spans="1:7" s="87" customFormat="1" ht="15" customHeight="1">
      <c r="A25" s="2" t="s">
        <v>471</v>
      </c>
      <c r="B25" s="658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658" t="s">
        <v>479</v>
      </c>
      <c r="C26" s="665">
        <v>33</v>
      </c>
      <c r="D26" s="665">
        <f>SUM(Infrast_publique!F26:I26)</f>
        <v>0</v>
      </c>
      <c r="E26" s="666" t="e">
        <f t="shared" si="0"/>
        <v>#DIV/0!</v>
      </c>
      <c r="F26" s="665">
        <f>D26+Infrastructure_privées1!G27+Infrastructure_privées1!H27+Infrastructure_privées1!J27+Infrastructure_privées2!C27+Infrastructure_privées2!D27+Infrastructure_privées2!E27+Infrastructure_privées2!G27</f>
        <v>0</v>
      </c>
      <c r="G26" s="666" t="e">
        <f t="shared" si="1"/>
        <v>#DIV/0!</v>
      </c>
    </row>
    <row r="27" spans="1:7" ht="15" customHeight="1">
      <c r="A27" s="2"/>
      <c r="B27" s="658" t="s">
        <v>480</v>
      </c>
      <c r="C27" s="665">
        <v>1192</v>
      </c>
      <c r="D27" s="665">
        <f>SUM(Infrast_publique!F27:I27)</f>
        <v>0</v>
      </c>
      <c r="E27" s="666" t="e">
        <f t="shared" si="0"/>
        <v>#DIV/0!</v>
      </c>
      <c r="F27" s="665">
        <f>D27+Infrastructure_privées1!G28+Infrastructure_privées1!H28+Infrastructure_privées1!J28+Infrastructure_privées2!C28+Infrastructure_privées2!D28+Infrastructure_privées2!E28+Infrastructure_privées2!G28</f>
        <v>0</v>
      </c>
      <c r="G27" s="666" t="e">
        <f t="shared" si="1"/>
        <v>#DIV/0!</v>
      </c>
    </row>
    <row r="28" spans="1:7" ht="15" customHeight="1">
      <c r="A28" s="2"/>
      <c r="B28" s="658" t="s">
        <v>481</v>
      </c>
      <c r="C28" s="665">
        <v>961</v>
      </c>
      <c r="D28" s="665">
        <f>SUM(Infrast_publique!F28:I28)</f>
        <v>0</v>
      </c>
      <c r="E28" s="666" t="e">
        <f t="shared" si="0"/>
        <v>#DIV/0!</v>
      </c>
      <c r="F28" s="665">
        <f>D28+Infrastructure_privées1!G29+Infrastructure_privées1!H29+Infrastructure_privées1!J29+Infrastructure_privées2!C29+Infrastructure_privées2!D29+Infrastructure_privées2!E29+Infrastructure_privées2!G29</f>
        <v>0</v>
      </c>
      <c r="G28" s="666" t="e">
        <f t="shared" si="1"/>
        <v>#DIV/0!</v>
      </c>
    </row>
    <row r="29" spans="1:7" ht="15" customHeight="1">
      <c r="A29" s="2"/>
      <c r="B29" s="658" t="s">
        <v>482</v>
      </c>
      <c r="C29" s="665">
        <v>137</v>
      </c>
      <c r="D29" s="665">
        <f>SUM(Infrast_publique!F29:I29)</f>
        <v>0</v>
      </c>
      <c r="E29" s="666" t="e">
        <f t="shared" si="0"/>
        <v>#DIV/0!</v>
      </c>
      <c r="F29" s="665">
        <f>D29+Infrastructure_privées1!G30+Infrastructure_privées1!H30+Infrastructure_privées1!J30+Infrastructure_privées2!C30+Infrastructure_privées2!D30+Infrastructure_privées2!E30+Infrastructure_privées2!G30</f>
        <v>0</v>
      </c>
      <c r="G29" s="666" t="e">
        <f t="shared" si="1"/>
        <v>#DIV/0!</v>
      </c>
    </row>
    <row r="30" spans="1:7" ht="15" customHeight="1">
      <c r="A30" s="2"/>
      <c r="B30" s="658" t="s">
        <v>483</v>
      </c>
      <c r="C30" s="663">
        <v>546</v>
      </c>
      <c r="D30" s="663">
        <f>SUM(Infrast_publique!F30:I30)</f>
        <v>0</v>
      </c>
      <c r="E30" s="664" t="e">
        <f t="shared" si="0"/>
        <v>#DIV/0!</v>
      </c>
      <c r="F30" s="663">
        <f>D30+Infrastructure_privées1!G31+Infrastructure_privées1!H31+Infrastructure_privées1!J31+Infrastructure_privées2!C31+Infrastructure_privées2!D31+Infrastructure_privées2!E31+Infrastructure_privées2!G31</f>
        <v>0</v>
      </c>
      <c r="G30" s="664" t="e">
        <f t="shared" si="1"/>
        <v>#DIV/0!</v>
      </c>
    </row>
    <row r="31" spans="1:7" s="87" customFormat="1" ht="15" customHeight="1">
      <c r="A31" s="2" t="s">
        <v>484</v>
      </c>
      <c r="B31" s="658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658" t="s">
        <v>486</v>
      </c>
      <c r="C32" s="665">
        <v>3692</v>
      </c>
      <c r="D32" s="665">
        <f>SUM(Infrast_publique!F32:I32)</f>
        <v>0</v>
      </c>
      <c r="E32" s="666" t="e">
        <f t="shared" si="0"/>
        <v>#DIV/0!</v>
      </c>
      <c r="F32" s="665">
        <f>D32+Infrastructure_privées1!G33+Infrastructure_privées1!H33+Infrastructure_privées1!J33+Infrastructure_privées2!C33+Infrastructure_privées2!D33+Infrastructure_privées2!E33+Infrastructure_privées2!G33</f>
        <v>0</v>
      </c>
      <c r="G32" s="666" t="e">
        <f t="shared" si="1"/>
        <v>#DIV/0!</v>
      </c>
    </row>
    <row r="33" spans="1:7" ht="15" customHeight="1">
      <c r="A33" s="2"/>
      <c r="B33" s="658" t="s">
        <v>487</v>
      </c>
      <c r="C33" s="665">
        <v>2500</v>
      </c>
      <c r="D33" s="665">
        <f>SUM(Infrast_publique!F33:I33)</f>
        <v>0</v>
      </c>
      <c r="E33" s="666" t="e">
        <f t="shared" si="0"/>
        <v>#DIV/0!</v>
      </c>
      <c r="F33" s="665">
        <f>D33+Infrastructure_privées1!G34+Infrastructure_privées1!H34+Infrastructure_privées1!J34+Infrastructure_privées2!C34+Infrastructure_privées2!D34+Infrastructure_privées2!E34+Infrastructure_privées2!G34</f>
        <v>0</v>
      </c>
      <c r="G33" s="666" t="e">
        <f t="shared" si="1"/>
        <v>#DIV/0!</v>
      </c>
    </row>
    <row r="34" spans="1:7" ht="15" customHeight="1">
      <c r="A34" s="2"/>
      <c r="B34" s="658" t="s">
        <v>488</v>
      </c>
      <c r="C34" s="665">
        <v>1967</v>
      </c>
      <c r="D34" s="665">
        <f>SUM(Infrast_publique!F34:I34)</f>
        <v>0</v>
      </c>
      <c r="E34" s="666" t="e">
        <f t="shared" si="0"/>
        <v>#DIV/0!</v>
      </c>
      <c r="F34" s="665">
        <f>D34+Infrastructure_privées1!G35+Infrastructure_privées1!H35+Infrastructure_privées1!J35+Infrastructure_privées2!C35+Infrastructure_privées2!D35+Infrastructure_privées2!E35+Infrastructure_privées2!G35</f>
        <v>0</v>
      </c>
      <c r="G34" s="666" t="e">
        <f t="shared" si="1"/>
        <v>#DIV/0!</v>
      </c>
    </row>
    <row r="35" spans="1:7" ht="15" customHeight="1">
      <c r="A35" s="2"/>
      <c r="B35" s="658" t="s">
        <v>489</v>
      </c>
      <c r="C35" s="665">
        <v>3617</v>
      </c>
      <c r="D35" s="665">
        <f>SUM(Infrast_publique!F35:I35)</f>
        <v>0</v>
      </c>
      <c r="E35" s="666" t="e">
        <f t="shared" ref="E35:E66" si="2">SQRT($C35/(D35*3.14))</f>
        <v>#DIV/0!</v>
      </c>
      <c r="F35" s="665">
        <f>D35+Infrastructure_privées1!G36+Infrastructure_privées1!H36+Infrastructure_privées1!J36+Infrastructure_privées2!C36+Infrastructure_privées2!D36+Infrastructure_privées2!E36+Infrastructure_privées2!G36</f>
        <v>0</v>
      </c>
      <c r="G35" s="666" t="e">
        <f t="shared" ref="G35:G66" si="3">SQRT($C35/(F35*3.14))</f>
        <v>#DIV/0!</v>
      </c>
    </row>
    <row r="36" spans="1:7" ht="15" customHeight="1">
      <c r="A36" s="2"/>
      <c r="B36" s="658" t="s">
        <v>490</v>
      </c>
      <c r="C36" s="665">
        <v>4010</v>
      </c>
      <c r="D36" s="665">
        <f>SUM(Infrast_publique!F36:I36)</f>
        <v>0</v>
      </c>
      <c r="E36" s="666" t="e">
        <f t="shared" si="2"/>
        <v>#DIV/0!</v>
      </c>
      <c r="F36" s="665">
        <f>D36+Infrastructure_privées1!G37+Infrastructure_privées1!H37+Infrastructure_privées1!J37+Infrastructure_privées2!C37+Infrastructure_privées2!D37+Infrastructure_privées2!E37+Infrastructure_privées2!G37</f>
        <v>0</v>
      </c>
      <c r="G36" s="666" t="e">
        <f t="shared" si="3"/>
        <v>#DIV/0!</v>
      </c>
    </row>
    <row r="37" spans="1:7" ht="15" customHeight="1">
      <c r="A37" s="2"/>
      <c r="B37" s="658" t="s">
        <v>491</v>
      </c>
      <c r="C37" s="665">
        <v>3891</v>
      </c>
      <c r="D37" s="665">
        <f>SUM(Infrast_publique!F37:I37)</f>
        <v>0</v>
      </c>
      <c r="E37" s="666" t="e">
        <f t="shared" si="2"/>
        <v>#DIV/0!</v>
      </c>
      <c r="F37" s="665">
        <f>D37+Infrastructure_privées1!G38+Infrastructure_privées1!H38+Infrastructure_privées1!J38+Infrastructure_privées2!C38+Infrastructure_privées2!D38+Infrastructure_privées2!E38+Infrastructure_privées2!G38</f>
        <v>0</v>
      </c>
      <c r="G37" s="666" t="e">
        <f t="shared" si="3"/>
        <v>#DIV/0!</v>
      </c>
    </row>
    <row r="38" spans="1:7" s="87" customFormat="1" ht="15" customHeight="1">
      <c r="A38" s="2" t="s">
        <v>492</v>
      </c>
      <c r="B38" s="658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658" t="s">
        <v>494</v>
      </c>
      <c r="C39" s="665">
        <v>6997</v>
      </c>
      <c r="D39" s="665">
        <f>SUM(Infrast_publique!F39:I39)</f>
        <v>0</v>
      </c>
      <c r="E39" s="666" t="e">
        <f t="shared" si="2"/>
        <v>#DIV/0!</v>
      </c>
      <c r="F39" s="665">
        <f>D39+Infrastructure_privées1!G40+Infrastructure_privées1!H40+Infrastructure_privées1!J40+Infrastructure_privées2!C40+Infrastructure_privées2!D40+Infrastructure_privées2!E40+Infrastructure_privées2!G40</f>
        <v>0</v>
      </c>
      <c r="G39" s="666" t="e">
        <f t="shared" si="3"/>
        <v>#DIV/0!</v>
      </c>
    </row>
    <row r="40" spans="1:7" ht="15" customHeight="1">
      <c r="A40" s="2"/>
      <c r="B40" s="658" t="s">
        <v>495</v>
      </c>
      <c r="C40" s="665">
        <v>10069</v>
      </c>
      <c r="D40" s="665">
        <f>SUM(Infrast_publique!F40:I40)</f>
        <v>0</v>
      </c>
      <c r="E40" s="666" t="e">
        <f t="shared" si="2"/>
        <v>#DIV/0!</v>
      </c>
      <c r="F40" s="665">
        <f>D40+Infrastructure_privées1!G41+Infrastructure_privées1!H41+Infrastructure_privées1!J41+Infrastructure_privées2!C41+Infrastructure_privées2!D41+Infrastructure_privées2!E41+Infrastructure_privées2!G41</f>
        <v>0</v>
      </c>
      <c r="G40" s="666" t="e">
        <f t="shared" si="3"/>
        <v>#DIV/0!</v>
      </c>
    </row>
    <row r="41" spans="1:7" ht="15" customHeight="1">
      <c r="A41" s="2"/>
      <c r="B41" s="658" t="s">
        <v>496</v>
      </c>
      <c r="C41" s="665">
        <v>6536</v>
      </c>
      <c r="D41" s="665">
        <f>SUM(Infrast_publique!F41:I41)</f>
        <v>0</v>
      </c>
      <c r="E41" s="666" t="e">
        <f t="shared" si="2"/>
        <v>#DIV/0!</v>
      </c>
      <c r="F41" s="665">
        <f>D41+Infrastructure_privées1!G42+Infrastructure_privées1!H42+Infrastructure_privées1!J42+Infrastructure_privées2!C42+Infrastructure_privées2!D42+Infrastructure_privées2!E42+Infrastructure_privées2!G42</f>
        <v>0</v>
      </c>
      <c r="G41" s="666" t="e">
        <f t="shared" si="3"/>
        <v>#DIV/0!</v>
      </c>
    </row>
    <row r="42" spans="1:7" s="87" customFormat="1" ht="15" customHeight="1">
      <c r="A42" s="2" t="s">
        <v>497</v>
      </c>
      <c r="B42" s="658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658" t="s">
        <v>499</v>
      </c>
      <c r="C43" s="665">
        <v>1798</v>
      </c>
      <c r="D43" s="665">
        <f>SUM(Infrast_publique!F43:I43)</f>
        <v>0</v>
      </c>
      <c r="E43" s="666" t="e">
        <f t="shared" si="2"/>
        <v>#DIV/0!</v>
      </c>
      <c r="F43" s="665">
        <f>D43+Infrastructure_privées1!G44+Infrastructure_privées1!H44+Infrastructure_privées1!J44+Infrastructure_privées2!C44+Infrastructure_privées2!D44+Infrastructure_privées2!E44+Infrastructure_privées2!G44</f>
        <v>0</v>
      </c>
      <c r="G43" s="666" t="e">
        <f t="shared" si="3"/>
        <v>#DIV/0!</v>
      </c>
    </row>
    <row r="44" spans="1:7" ht="15" customHeight="1">
      <c r="A44" s="2"/>
      <c r="B44" s="658" t="s">
        <v>500</v>
      </c>
      <c r="C44" s="665">
        <v>1353</v>
      </c>
      <c r="D44" s="665">
        <f>SUM(Infrast_publique!F44:I44)</f>
        <v>0</v>
      </c>
      <c r="E44" s="666" t="e">
        <f t="shared" si="2"/>
        <v>#DIV/0!</v>
      </c>
      <c r="F44" s="665">
        <f>D44+Infrastructure_privées1!G45+Infrastructure_privées1!H45+Infrastructure_privées1!J45+Infrastructure_privées2!C45+Infrastructure_privées2!D45+Infrastructure_privées2!E45+Infrastructure_privées2!G45</f>
        <v>0</v>
      </c>
      <c r="G44" s="666" t="e">
        <f t="shared" si="3"/>
        <v>#DIV/0!</v>
      </c>
    </row>
    <row r="45" spans="1:7" ht="15" customHeight="1">
      <c r="A45" s="2"/>
      <c r="B45" s="658" t="s">
        <v>501</v>
      </c>
      <c r="C45" s="665">
        <v>1590</v>
      </c>
      <c r="D45" s="665">
        <f>SUM(Infrast_publique!F45:I45)</f>
        <v>0</v>
      </c>
      <c r="E45" s="666" t="e">
        <f t="shared" si="2"/>
        <v>#DIV/0!</v>
      </c>
      <c r="F45" s="665">
        <f>D45+Infrastructure_privées1!G46+Infrastructure_privées1!H46+Infrastructure_privées1!J46+Infrastructure_privées2!C46+Infrastructure_privées2!D46+Infrastructure_privées2!E46+Infrastructure_privées2!G46</f>
        <v>0</v>
      </c>
      <c r="G45" s="666" t="e">
        <f t="shared" si="3"/>
        <v>#DIV/0!</v>
      </c>
    </row>
    <row r="46" spans="1:7" ht="15" customHeight="1">
      <c r="A46" s="2"/>
      <c r="B46" s="658" t="s">
        <v>502</v>
      </c>
      <c r="C46" s="665">
        <v>5392</v>
      </c>
      <c r="D46" s="665">
        <f>SUM(Infrast_publique!F46:I46)</f>
        <v>0</v>
      </c>
      <c r="E46" s="666" t="e">
        <f t="shared" si="2"/>
        <v>#DIV/0!</v>
      </c>
      <c r="F46" s="665">
        <f>D46+Infrastructure_privées1!G47+Infrastructure_privées1!H47+Infrastructure_privées1!J47+Infrastructure_privées2!C47+Infrastructure_privées2!D47+Infrastructure_privées2!E47+Infrastructure_privées2!G47</f>
        <v>0</v>
      </c>
      <c r="G46" s="666" t="e">
        <f t="shared" si="3"/>
        <v>#DIV/0!</v>
      </c>
    </row>
    <row r="47" spans="1:7" ht="15" customHeight="1">
      <c r="A47" s="2"/>
      <c r="B47" s="658" t="s">
        <v>503</v>
      </c>
      <c r="C47" s="665">
        <v>1208</v>
      </c>
      <c r="D47" s="665">
        <f>SUM(Infrast_publique!F47:I47)</f>
        <v>0</v>
      </c>
      <c r="E47" s="666" t="e">
        <f t="shared" si="2"/>
        <v>#DIV/0!</v>
      </c>
      <c r="F47" s="665">
        <f>D47+Infrastructure_privées1!G48+Infrastructure_privées1!H48+Infrastructure_privées1!J48+Infrastructure_privées2!C48+Infrastructure_privées2!D48+Infrastructure_privées2!E48+Infrastructure_privées2!G48</f>
        <v>0</v>
      </c>
      <c r="G47" s="666" t="e">
        <f t="shared" si="3"/>
        <v>#DIV/0!</v>
      </c>
    </row>
    <row r="48" spans="1:7" ht="15" customHeight="1">
      <c r="A48" s="2"/>
      <c r="B48" s="658" t="s">
        <v>504</v>
      </c>
      <c r="C48" s="665">
        <v>1984</v>
      </c>
      <c r="D48" s="665">
        <f>SUM(Infrast_publique!F48:I48)</f>
        <v>0</v>
      </c>
      <c r="E48" s="666" t="e">
        <f t="shared" si="2"/>
        <v>#DIV/0!</v>
      </c>
      <c r="F48" s="665">
        <f>D48+Infrastructure_privées1!G49+Infrastructure_privées1!H49+Infrastructure_privées1!J49+Infrastructure_privées2!C49+Infrastructure_privées2!D49+Infrastructure_privées2!E49+Infrastructure_privées2!G49</f>
        <v>0</v>
      </c>
      <c r="G48" s="666" t="e">
        <f t="shared" si="3"/>
        <v>#DIV/0!</v>
      </c>
    </row>
    <row r="49" spans="1:7" ht="15" customHeight="1">
      <c r="A49" s="2"/>
      <c r="B49" s="658" t="s">
        <v>505</v>
      </c>
      <c r="C49" s="665">
        <v>1385</v>
      </c>
      <c r="D49" s="665">
        <f>SUM(Infrast_publique!F49:I49)</f>
        <v>0</v>
      </c>
      <c r="E49" s="666" t="e">
        <f t="shared" si="2"/>
        <v>#DIV/0!</v>
      </c>
      <c r="F49" s="665">
        <f>D49+Infrastructure_privées1!G50+Infrastructure_privées1!H50+Infrastructure_privées1!J50+Infrastructure_privées2!C50+Infrastructure_privées2!D50+Infrastructure_privées2!E50+Infrastructure_privées2!G50</f>
        <v>0</v>
      </c>
      <c r="G49" s="666" t="e">
        <f t="shared" si="3"/>
        <v>#DIV/0!</v>
      </c>
    </row>
    <row r="50" spans="1:7" s="87" customFormat="1" ht="15" customHeight="1">
      <c r="A50" s="2" t="s">
        <v>506</v>
      </c>
      <c r="B50" s="658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658" t="s">
        <v>508</v>
      </c>
      <c r="C51" s="665">
        <v>1960</v>
      </c>
      <c r="D51" s="665">
        <f>SUM(Infrast_publique!F51:I51)</f>
        <v>0</v>
      </c>
      <c r="E51" s="666" t="e">
        <f t="shared" si="2"/>
        <v>#DIV/0!</v>
      </c>
      <c r="F51" s="665">
        <f>D51+Infrastructure_privées1!G52+Infrastructure_privées1!H52+Infrastructure_privées1!J52+Infrastructure_privées2!C52+Infrastructure_privées2!D52+Infrastructure_privées2!E52+Infrastructure_privées2!G52</f>
        <v>0</v>
      </c>
      <c r="G51" s="666" t="e">
        <f t="shared" si="3"/>
        <v>#DIV/0!</v>
      </c>
    </row>
    <row r="52" spans="1:7" ht="15" customHeight="1">
      <c r="A52" s="2"/>
      <c r="B52" s="658" t="s">
        <v>509</v>
      </c>
      <c r="C52" s="665">
        <v>7080</v>
      </c>
      <c r="D52" s="665">
        <f>SUM(Infrast_publique!F52:I52)</f>
        <v>0</v>
      </c>
      <c r="E52" s="666" t="e">
        <f t="shared" si="2"/>
        <v>#DIV/0!</v>
      </c>
      <c r="F52" s="665">
        <f>D52+Infrastructure_privées1!G53+Infrastructure_privées1!H53+Infrastructure_privées1!J53+Infrastructure_privées2!C53+Infrastructure_privées2!D53+Infrastructure_privées2!E53+Infrastructure_privées2!G53</f>
        <v>0</v>
      </c>
      <c r="G52" s="666" t="e">
        <f t="shared" si="3"/>
        <v>#DIV/0!</v>
      </c>
    </row>
    <row r="53" spans="1:7" ht="15" customHeight="1">
      <c r="A53" s="2"/>
      <c r="B53" s="658" t="s">
        <v>510</v>
      </c>
      <c r="C53" s="665">
        <v>1302</v>
      </c>
      <c r="D53" s="665">
        <f>SUM(Infrast_publique!F53:I53)</f>
        <v>0</v>
      </c>
      <c r="E53" s="666" t="e">
        <f t="shared" si="2"/>
        <v>#DIV/0!</v>
      </c>
      <c r="F53" s="665">
        <f>D53+Infrastructure_privées1!G54+Infrastructure_privées1!H54+Infrastructure_privées1!J54+Infrastructure_privées2!C54+Infrastructure_privées2!D54+Infrastructure_privées2!E54+Infrastructure_privées2!G54</f>
        <v>0</v>
      </c>
      <c r="G53" s="666" t="e">
        <f t="shared" si="3"/>
        <v>#DIV/0!</v>
      </c>
    </row>
    <row r="54" spans="1:7" ht="15" customHeight="1">
      <c r="A54" s="2"/>
      <c r="B54" s="658" t="s">
        <v>511</v>
      </c>
      <c r="C54" s="665">
        <v>2009</v>
      </c>
      <c r="D54" s="665">
        <f>SUM(Infrast_publique!F54:I54)</f>
        <v>0</v>
      </c>
      <c r="E54" s="666" t="e">
        <f t="shared" si="2"/>
        <v>#DIV/0!</v>
      </c>
      <c r="F54" s="665">
        <f>D54+Infrastructure_privées1!G55+Infrastructure_privées1!H55+Infrastructure_privées1!J55+Infrastructure_privées2!C55+Infrastructure_privées2!D55+Infrastructure_privées2!E55+Infrastructure_privées2!G55</f>
        <v>0</v>
      </c>
      <c r="G54" s="666" t="e">
        <f t="shared" si="3"/>
        <v>#DIV/0!</v>
      </c>
    </row>
    <row r="55" spans="1:7" ht="15" customHeight="1">
      <c r="A55" s="2"/>
      <c r="B55" s="658" t="s">
        <v>512</v>
      </c>
      <c r="C55" s="663">
        <v>1012</v>
      </c>
      <c r="D55" s="663">
        <f>SUM(Infrast_publique!F55:I55)</f>
        <v>0</v>
      </c>
      <c r="E55" s="664" t="e">
        <f t="shared" si="2"/>
        <v>#DIV/0!</v>
      </c>
      <c r="F55" s="663">
        <f>D55+Infrastructure_privées1!G56+Infrastructure_privées1!H56+Infrastructure_privées1!J56+Infrastructure_privées2!C56+Infrastructure_privées2!D56+Infrastructure_privées2!E56+Infrastructure_privées2!G56</f>
        <v>0</v>
      </c>
      <c r="G55" s="664" t="e">
        <f t="shared" si="3"/>
        <v>#DIV/0!</v>
      </c>
    </row>
    <row r="56" spans="1:7" ht="15" customHeight="1">
      <c r="A56" s="2"/>
      <c r="B56" s="658" t="s">
        <v>513</v>
      </c>
      <c r="C56" s="663">
        <v>5291</v>
      </c>
      <c r="D56" s="663">
        <f>SUM(Infrast_publique!F56:I56)</f>
        <v>0</v>
      </c>
      <c r="E56" s="664" t="e">
        <f t="shared" si="2"/>
        <v>#DIV/0!</v>
      </c>
      <c r="F56" s="663">
        <f>D56+Infrastructure_privées1!G57+Infrastructure_privées1!H57+Infrastructure_privées1!J57+Infrastructure_privées2!C57+Infrastructure_privées2!D57+Infrastructure_privées2!E57+Infrastructure_privées2!G57</f>
        <v>0</v>
      </c>
      <c r="G56" s="664" t="e">
        <f t="shared" si="3"/>
        <v>#DIV/0!</v>
      </c>
    </row>
    <row r="57" spans="1:7" ht="15" customHeight="1">
      <c r="A57" s="2"/>
      <c r="B57" s="658" t="s">
        <v>514</v>
      </c>
      <c r="C57" s="665">
        <v>3098</v>
      </c>
      <c r="D57" s="665">
        <f>SUM(Infrast_publique!F57:I57)</f>
        <v>0</v>
      </c>
      <c r="E57" s="666" t="e">
        <f t="shared" si="2"/>
        <v>#DIV/0!</v>
      </c>
      <c r="F57" s="665">
        <f>D57+Infrastructure_privées1!G58+Infrastructure_privées1!H58+Infrastructure_privées1!J58+Infrastructure_privées2!C58+Infrastructure_privées2!D58+Infrastructure_privées2!E58+Infrastructure_privées2!G58</f>
        <v>0</v>
      </c>
      <c r="G57" s="666" t="e">
        <f t="shared" si="3"/>
        <v>#DIV/0!</v>
      </c>
    </row>
    <row r="58" spans="1:7" s="87" customFormat="1" ht="15" customHeight="1">
      <c r="A58" s="2" t="s">
        <v>515</v>
      </c>
      <c r="B58" s="658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658" t="s">
        <v>517</v>
      </c>
      <c r="C59" s="665">
        <v>2435</v>
      </c>
      <c r="D59" s="665">
        <f>SUM(Infrast_publique!F59:I59)</f>
        <v>0</v>
      </c>
      <c r="E59" s="666" t="e">
        <f t="shared" si="2"/>
        <v>#DIV/0!</v>
      </c>
      <c r="F59" s="665">
        <f>D59+Infrastructure_privées1!G60+Infrastructure_privées1!H60+Infrastructure_privées1!J60+Infrastructure_privées2!C60+Infrastructure_privées2!D60+Infrastructure_privées2!E60+Infrastructure_privées2!G60</f>
        <v>0</v>
      </c>
      <c r="G59" s="666" t="e">
        <f t="shared" si="3"/>
        <v>#DIV/0!</v>
      </c>
    </row>
    <row r="60" spans="1:7" ht="15" customHeight="1">
      <c r="A60" s="2"/>
      <c r="B60" s="658" t="s">
        <v>518</v>
      </c>
      <c r="C60" s="665">
        <v>3453</v>
      </c>
      <c r="D60" s="665">
        <f>SUM(Infrast_publique!F60:I60)</f>
        <v>0</v>
      </c>
      <c r="E60" s="666" t="e">
        <f t="shared" si="2"/>
        <v>#DIV/0!</v>
      </c>
      <c r="F60" s="665">
        <f>D60+Infrastructure_privées1!G61+Infrastructure_privées1!H61+Infrastructure_privées1!J61+Infrastructure_privées2!C61+Infrastructure_privées2!D61+Infrastructure_privées2!E61+Infrastructure_privées2!G61</f>
        <v>0</v>
      </c>
      <c r="G60" s="666" t="e">
        <f t="shared" si="3"/>
        <v>#DIV/0!</v>
      </c>
    </row>
    <row r="61" spans="1:7" ht="15" customHeight="1">
      <c r="A61" s="2"/>
      <c r="B61" s="658" t="s">
        <v>519</v>
      </c>
      <c r="C61" s="665">
        <v>3862</v>
      </c>
      <c r="D61" s="665">
        <f>SUM(Infrast_publique!F61:I61)</f>
        <v>0</v>
      </c>
      <c r="E61" s="666" t="e">
        <f t="shared" si="2"/>
        <v>#DIV/0!</v>
      </c>
      <c r="F61" s="665">
        <f>D61+Infrastructure_privées1!G62+Infrastructure_privées1!H62+Infrastructure_privées1!J62+Infrastructure_privées2!C62+Infrastructure_privées2!D62+Infrastructure_privées2!E62+Infrastructure_privées2!G62</f>
        <v>0</v>
      </c>
      <c r="G61" s="666" t="e">
        <f t="shared" si="3"/>
        <v>#DIV/0!</v>
      </c>
    </row>
    <row r="62" spans="1:7" ht="15" customHeight="1">
      <c r="A62" s="2"/>
      <c r="B62" s="658" t="s">
        <v>520</v>
      </c>
      <c r="C62" s="665">
        <v>1700</v>
      </c>
      <c r="D62" s="665">
        <f>SUM(Infrast_publique!F62:I62)</f>
        <v>0</v>
      </c>
      <c r="E62" s="666" t="e">
        <f t="shared" si="2"/>
        <v>#DIV/0!</v>
      </c>
      <c r="F62" s="665">
        <f>D62+Infrastructure_privées1!G63+Infrastructure_privées1!H63+Infrastructure_privées1!J63+Infrastructure_privées2!C63+Infrastructure_privées2!D63+Infrastructure_privées2!E63+Infrastructure_privées2!G63</f>
        <v>0</v>
      </c>
      <c r="G62" s="666" t="e">
        <f t="shared" si="3"/>
        <v>#DIV/0!</v>
      </c>
    </row>
    <row r="63" spans="1:7" s="87" customFormat="1" ht="15" customHeight="1">
      <c r="A63" s="2" t="s">
        <v>521</v>
      </c>
      <c r="B63" s="658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658" t="s">
        <v>523</v>
      </c>
      <c r="C64" s="665">
        <v>1595</v>
      </c>
      <c r="D64" s="665">
        <f>SUM(Infrast_publique!F64:I64)</f>
        <v>0</v>
      </c>
      <c r="E64" s="666" t="e">
        <f t="shared" si="2"/>
        <v>#DIV/0!</v>
      </c>
      <c r="F64" s="665">
        <f>D64+Infrastructure_privées1!G65+Infrastructure_privées1!H65+Infrastructure_privées1!J65+Infrastructure_privées2!C65+Infrastructure_privées2!D65+Infrastructure_privées2!E65+Infrastructure_privées2!G65</f>
        <v>0</v>
      </c>
      <c r="G64" s="666" t="e">
        <f t="shared" si="3"/>
        <v>#DIV/0!</v>
      </c>
    </row>
    <row r="65" spans="1:7" ht="15" customHeight="1">
      <c r="A65" s="2"/>
      <c r="B65" s="658" t="s">
        <v>524</v>
      </c>
      <c r="C65" s="665">
        <v>2841</v>
      </c>
      <c r="D65" s="665">
        <f>SUM(Infrast_publique!F65:I65)</f>
        <v>0</v>
      </c>
      <c r="E65" s="666" t="e">
        <f t="shared" si="2"/>
        <v>#DIV/0!</v>
      </c>
      <c r="F65" s="665">
        <f>D65+Infrastructure_privées1!G66+Infrastructure_privées1!H66+Infrastructure_privées1!J66+Infrastructure_privées2!C66+Infrastructure_privées2!D66+Infrastructure_privées2!E66+Infrastructure_privées2!G66</f>
        <v>0</v>
      </c>
      <c r="G65" s="666" t="e">
        <f t="shared" si="3"/>
        <v>#DIV/0!</v>
      </c>
    </row>
    <row r="66" spans="1:7" ht="15" customHeight="1">
      <c r="A66" s="2"/>
      <c r="B66" s="658" t="s">
        <v>525</v>
      </c>
      <c r="C66" s="665">
        <v>4169</v>
      </c>
      <c r="D66" s="665">
        <f>SUM(Infrast_publique!F66:I66)</f>
        <v>0</v>
      </c>
      <c r="E66" s="666" t="e">
        <f t="shared" si="2"/>
        <v>#DIV/0!</v>
      </c>
      <c r="F66" s="665">
        <f>D66+Infrastructure_privées1!G67+Infrastructure_privées1!H67+Infrastructure_privées1!J67+Infrastructure_privées2!C67+Infrastructure_privées2!D67+Infrastructure_privées2!E67+Infrastructure_privées2!G67</f>
        <v>0</v>
      </c>
      <c r="G66" s="666" t="e">
        <f t="shared" si="3"/>
        <v>#DIV/0!</v>
      </c>
    </row>
    <row r="67" spans="1:7" s="87" customFormat="1" ht="15" customHeight="1">
      <c r="A67" s="2" t="s">
        <v>526</v>
      </c>
      <c r="B67" s="658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658" t="s">
        <v>527</v>
      </c>
      <c r="C68" s="665">
        <v>5790</v>
      </c>
      <c r="D68" s="665">
        <f>SUM(Infrast_publique!F68:I68)</f>
        <v>0</v>
      </c>
      <c r="E68" s="666" t="e">
        <f t="shared" si="4"/>
        <v>#DIV/0!</v>
      </c>
      <c r="F68" s="665">
        <f>D68+Infrastructure_privées1!G69+Infrastructure_privées1!H69+Infrastructure_privées1!J69+Infrastructure_privées2!C69+Infrastructure_privées2!D69+Infrastructure_privées2!E69+Infrastructure_privées2!G69</f>
        <v>0</v>
      </c>
      <c r="G68" s="666" t="e">
        <f t="shared" si="5"/>
        <v>#DIV/0!</v>
      </c>
    </row>
    <row r="69" spans="1:7" ht="15" customHeight="1">
      <c r="A69" s="2"/>
      <c r="B69" s="658" t="s">
        <v>528</v>
      </c>
      <c r="C69" s="665">
        <v>5125</v>
      </c>
      <c r="D69" s="665">
        <f>SUM(Infrast_publique!F69:I69)</f>
        <v>0</v>
      </c>
      <c r="E69" s="666" t="e">
        <f t="shared" si="4"/>
        <v>#DIV/0!</v>
      </c>
      <c r="F69" s="665">
        <f>D69+Infrastructure_privées1!G70+Infrastructure_privées1!H70+Infrastructure_privées1!J70+Infrastructure_privées2!C70+Infrastructure_privées2!D70+Infrastructure_privées2!E70+Infrastructure_privées2!G70</f>
        <v>0</v>
      </c>
      <c r="G69" s="666" t="e">
        <f t="shared" si="5"/>
        <v>#DIV/0!</v>
      </c>
    </row>
    <row r="70" spans="1:7" ht="15" customHeight="1">
      <c r="A70" s="2"/>
      <c r="B70" s="658" t="s">
        <v>529</v>
      </c>
      <c r="C70" s="665">
        <v>2754</v>
      </c>
      <c r="D70" s="665">
        <f>SUM(Infrast_publique!F70:I70)</f>
        <v>0</v>
      </c>
      <c r="E70" s="666" t="e">
        <f t="shared" si="4"/>
        <v>#DIV/0!</v>
      </c>
      <c r="F70" s="665">
        <f>D70+Infrastructure_privées1!G71+Infrastructure_privées1!H71+Infrastructure_privées1!J71+Infrastructure_privées2!C71+Infrastructure_privées2!D71+Infrastructure_privées2!E71+Infrastructure_privées2!G71</f>
        <v>0</v>
      </c>
      <c r="G70" s="666" t="e">
        <f t="shared" si="5"/>
        <v>#DIV/0!</v>
      </c>
    </row>
    <row r="71" spans="1:7" s="87" customFormat="1" ht="15" customHeight="1">
      <c r="A71" s="2" t="s">
        <v>530</v>
      </c>
      <c r="B71" s="658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658" t="s">
        <v>531</v>
      </c>
      <c r="C72" s="665">
        <v>12540</v>
      </c>
      <c r="D72" s="665">
        <f>SUM(Infrast_publique!F72:I72)</f>
        <v>0</v>
      </c>
      <c r="E72" s="666" t="e">
        <f t="shared" si="4"/>
        <v>#DIV/0!</v>
      </c>
      <c r="F72" s="665">
        <f>D72+Infrastructure_privées1!G73+Infrastructure_privées1!H73+Infrastructure_privées1!J73+Infrastructure_privées2!C73+Infrastructure_privées2!D73+Infrastructure_privées2!E73+Infrastructure_privées2!G73</f>
        <v>0</v>
      </c>
      <c r="G72" s="666" t="e">
        <f t="shared" si="5"/>
        <v>#DIV/0!</v>
      </c>
    </row>
    <row r="73" spans="1:7" s="87" customFormat="1" ht="15" customHeight="1">
      <c r="A73" s="2" t="s">
        <v>532</v>
      </c>
      <c r="B73" s="658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658" t="s">
        <v>533</v>
      </c>
      <c r="C74" s="665">
        <v>7424</v>
      </c>
      <c r="D74" s="665">
        <f>SUM(Infrast_publique!F74:I74)</f>
        <v>0</v>
      </c>
      <c r="E74" s="666" t="e">
        <f t="shared" si="4"/>
        <v>#DIV/0!</v>
      </c>
      <c r="F74" s="665">
        <f>D74+Infrastructure_privées1!G75+Infrastructure_privées1!H75+Infrastructure_privées1!J75+Infrastructure_privées2!C75+Infrastructure_privées2!D75+Infrastructure_privées2!E75+Infrastructure_privées2!G75</f>
        <v>0</v>
      </c>
      <c r="G74" s="666" t="e">
        <f t="shared" si="5"/>
        <v>#DIV/0!</v>
      </c>
    </row>
    <row r="75" spans="1:7" ht="15" customHeight="1">
      <c r="A75" s="2"/>
      <c r="B75" s="658" t="s">
        <v>534</v>
      </c>
      <c r="C75" s="665">
        <v>3718</v>
      </c>
      <c r="D75" s="665">
        <f>SUM(Infrast_publique!F75:I75)</f>
        <v>0</v>
      </c>
      <c r="E75" s="666" t="e">
        <f t="shared" si="4"/>
        <v>#DIV/0!</v>
      </c>
      <c r="F75" s="665">
        <f>D75+Infrastructure_privées1!G76+Infrastructure_privées1!H76+Infrastructure_privées1!J76+Infrastructure_privées2!C76+Infrastructure_privées2!D76+Infrastructure_privées2!E76+Infrastructure_privées2!G76</f>
        <v>0</v>
      </c>
      <c r="G75" s="666" t="e">
        <f t="shared" si="5"/>
        <v>#DIV/0!</v>
      </c>
    </row>
    <row r="76" spans="1:7" ht="15" customHeight="1">
      <c r="A76" s="2"/>
      <c r="B76" s="658" t="s">
        <v>535</v>
      </c>
      <c r="C76" s="665">
        <v>5977</v>
      </c>
      <c r="D76" s="665">
        <f>SUM(Infrast_publique!F76:I76)</f>
        <v>0</v>
      </c>
      <c r="E76" s="666" t="e">
        <f t="shared" si="4"/>
        <v>#DIV/0!</v>
      </c>
      <c r="F76" s="665">
        <f>D76+Infrastructure_privées1!G77+Infrastructure_privées1!H77+Infrastructure_privées1!J77+Infrastructure_privées2!C77+Infrastructure_privées2!D77+Infrastructure_privées2!E77+Infrastructure_privées2!G77</f>
        <v>0</v>
      </c>
      <c r="G76" s="666" t="e">
        <f t="shared" si="5"/>
        <v>#DIV/0!</v>
      </c>
    </row>
    <row r="77" spans="1:7" s="87" customFormat="1" ht="15" customHeight="1">
      <c r="A77" s="2" t="s">
        <v>536</v>
      </c>
      <c r="B77" s="658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658" t="s">
        <v>538</v>
      </c>
      <c r="C78" s="665">
        <v>6266</v>
      </c>
      <c r="D78" s="665">
        <f>SUM(Infrast_publique!F78:I78)</f>
        <v>0</v>
      </c>
      <c r="E78" s="666" t="e">
        <f t="shared" si="4"/>
        <v>#DIV/0!</v>
      </c>
      <c r="F78" s="665">
        <f>D78+Infrastructure_privées1!G79+Infrastructure_privées1!H79+Infrastructure_privées1!J79+Infrastructure_privées2!C79+Infrastructure_privées2!D79+Infrastructure_privées2!E79+Infrastructure_privées2!G79</f>
        <v>0</v>
      </c>
      <c r="G78" s="666" t="e">
        <f t="shared" si="5"/>
        <v>#DIV/0!</v>
      </c>
    </row>
    <row r="79" spans="1:7" ht="15" customHeight="1">
      <c r="A79" s="2"/>
      <c r="B79" s="658" t="s">
        <v>539</v>
      </c>
      <c r="C79" s="663">
        <v>9139</v>
      </c>
      <c r="D79" s="663">
        <f>SUM(Infrast_publique!F79:I79)</f>
        <v>0</v>
      </c>
      <c r="E79" s="664" t="e">
        <f t="shared" si="4"/>
        <v>#DIV/0!</v>
      </c>
      <c r="F79" s="663">
        <f>D79+Infrastructure_privées1!G80+Infrastructure_privées1!H80+Infrastructure_privées1!J80+Infrastructure_privées2!C80+Infrastructure_privées2!D80+Infrastructure_privées2!E80+Infrastructure_privées2!G80</f>
        <v>0</v>
      </c>
      <c r="G79" s="664" t="e">
        <f t="shared" si="5"/>
        <v>#DIV/0!</v>
      </c>
    </row>
    <row r="80" spans="1:7" ht="15" customHeight="1">
      <c r="A80" s="2"/>
      <c r="B80" s="658" t="s">
        <v>540</v>
      </c>
      <c r="C80" s="663">
        <v>3019</v>
      </c>
      <c r="D80" s="663">
        <f>SUM(Infrast_publique!F80:I80)</f>
        <v>0</v>
      </c>
      <c r="E80" s="664" t="e">
        <f t="shared" si="4"/>
        <v>#DIV/0!</v>
      </c>
      <c r="F80" s="663">
        <f>D80+Infrastructure_privées1!G81+Infrastructure_privées1!H81+Infrastructure_privées1!J81+Infrastructure_privées2!C81+Infrastructure_privées2!D81+Infrastructure_privées2!E81+Infrastructure_privées2!G81</f>
        <v>0</v>
      </c>
      <c r="G80" s="664" t="e">
        <f t="shared" si="5"/>
        <v>#DIV/0!</v>
      </c>
    </row>
    <row r="81" spans="1:7" s="87" customFormat="1" ht="15" customHeight="1">
      <c r="A81" s="2" t="s">
        <v>541</v>
      </c>
      <c r="B81" s="658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658" t="s">
        <v>542</v>
      </c>
      <c r="C82" s="665">
        <v>14846</v>
      </c>
      <c r="D82" s="665">
        <f>SUM(Infrast_publique!F82:I82)</f>
        <v>0</v>
      </c>
      <c r="E82" s="666" t="e">
        <f t="shared" si="4"/>
        <v>#DIV/0!</v>
      </c>
      <c r="F82" s="665">
        <f>D82+Infrastructure_privées1!G83+Infrastructure_privées1!H83+Infrastructure_privées1!J83+Infrastructure_privées2!C83+Infrastructure_privées2!D83+Infrastructure_privées2!E83+Infrastructure_privées2!G83</f>
        <v>0</v>
      </c>
      <c r="G82" s="666" t="e">
        <f t="shared" si="5"/>
        <v>#DIV/0!</v>
      </c>
    </row>
    <row r="83" spans="1:7" s="87" customFormat="1" ht="15" customHeight="1">
      <c r="A83" s="2" t="s">
        <v>543</v>
      </c>
      <c r="B83" s="658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658" t="s">
        <v>545</v>
      </c>
      <c r="C84" s="665">
        <v>1980</v>
      </c>
      <c r="D84" s="665">
        <f>SUM(Infrast_publique!F84:I84)</f>
        <v>0</v>
      </c>
      <c r="E84" s="666" t="e">
        <f t="shared" si="4"/>
        <v>#DIV/0!</v>
      </c>
      <c r="F84" s="665">
        <f>D84+Infrastructure_privées1!G85+Infrastructure_privées1!H85+Infrastructure_privées1!J85+Infrastructure_privées2!C85+Infrastructure_privées2!D85+Infrastructure_privées2!E85+Infrastructure_privées2!G85</f>
        <v>0</v>
      </c>
      <c r="G84" s="666" t="e">
        <f t="shared" si="5"/>
        <v>#DIV/0!</v>
      </c>
    </row>
    <row r="85" spans="1:7" ht="15" customHeight="1">
      <c r="A85" s="2"/>
      <c r="B85" s="658" t="s">
        <v>546</v>
      </c>
      <c r="C85" s="665">
        <v>2277</v>
      </c>
      <c r="D85" s="665">
        <f>SUM(Infrast_publique!F85:I85)</f>
        <v>0</v>
      </c>
      <c r="E85" s="666" t="e">
        <f t="shared" si="4"/>
        <v>#DIV/0!</v>
      </c>
      <c r="F85" s="665">
        <f>D85+Infrastructure_privées1!G86+Infrastructure_privées1!H86+Infrastructure_privées1!J86+Infrastructure_privées2!C86+Infrastructure_privées2!D86+Infrastructure_privées2!E86+Infrastructure_privées2!G86</f>
        <v>0</v>
      </c>
      <c r="G85" s="666" t="e">
        <f t="shared" si="5"/>
        <v>#DIV/0!</v>
      </c>
    </row>
    <row r="86" spans="1:7" ht="15" customHeight="1">
      <c r="A86" s="2"/>
      <c r="B86" s="658" t="s">
        <v>547</v>
      </c>
      <c r="C86" s="665">
        <v>1703</v>
      </c>
      <c r="D86" s="665">
        <f>SUM(Infrast_publique!F86:I86)</f>
        <v>0</v>
      </c>
      <c r="E86" s="666" t="e">
        <f t="shared" si="4"/>
        <v>#DIV/0!</v>
      </c>
      <c r="F86" s="665">
        <f>D86+Infrastructure_privées1!G87+Infrastructure_privées1!H87+Infrastructure_privées1!J87+Infrastructure_privées2!C87+Infrastructure_privées2!D87+Infrastructure_privées2!E87+Infrastructure_privées2!G87</f>
        <v>0</v>
      </c>
      <c r="G86" s="666" t="e">
        <f t="shared" si="5"/>
        <v>#DIV/0!</v>
      </c>
    </row>
    <row r="87" spans="1:7" ht="15" customHeight="1">
      <c r="A87" s="2"/>
      <c r="B87" s="658" t="s">
        <v>548</v>
      </c>
      <c r="C87" s="665">
        <v>2791</v>
      </c>
      <c r="D87" s="665">
        <f>SUM(Infrast_publique!F87:I87)</f>
        <v>0</v>
      </c>
      <c r="E87" s="666" t="e">
        <f t="shared" si="4"/>
        <v>#DIV/0!</v>
      </c>
      <c r="F87" s="665">
        <f>D87+Infrastructure_privées1!G88+Infrastructure_privées1!H88+Infrastructure_privées1!J88+Infrastructure_privées2!C88+Infrastructure_privées2!D88+Infrastructure_privées2!E88+Infrastructure_privées2!G88</f>
        <v>0</v>
      </c>
      <c r="G87" s="666" t="e">
        <f t="shared" si="5"/>
        <v>#DIV/0!</v>
      </c>
    </row>
    <row r="88" spans="1:7" ht="15.75" customHeight="1">
      <c r="A88" s="2"/>
      <c r="B88" s="658" t="s">
        <v>549</v>
      </c>
      <c r="C88" s="663">
        <v>3685</v>
      </c>
      <c r="D88" s="663">
        <f>SUM(Infrast_publique!F88:I88)</f>
        <v>0</v>
      </c>
      <c r="E88" s="664" t="e">
        <f t="shared" si="4"/>
        <v>#DIV/0!</v>
      </c>
      <c r="F88" s="663">
        <f>D88+Infrastructure_privées1!G89+Infrastructure_privées1!H89+Infrastructure_privées1!J89+Infrastructure_privées2!C89+Infrastructure_privées2!D89+Infrastructure_privées2!E89+Infrastructure_privées2!G89</f>
        <v>0</v>
      </c>
      <c r="G88" s="664" t="e">
        <f t="shared" si="5"/>
        <v>#DIV/0!</v>
      </c>
    </row>
    <row r="89" spans="1:7" ht="15.75" customHeight="1">
      <c r="A89" s="2"/>
      <c r="B89" s="658" t="s">
        <v>550</v>
      </c>
      <c r="C89" s="665">
        <v>3978</v>
      </c>
      <c r="D89" s="665">
        <f>SUM(Infrast_publique!F89:I89)</f>
        <v>0</v>
      </c>
      <c r="E89" s="666" t="e">
        <f t="shared" si="4"/>
        <v>#DIV/0!</v>
      </c>
      <c r="F89" s="665">
        <f>D89+Infrastructure_privées1!G90+Infrastructure_privées1!H90+Infrastructure_privées1!J90+Infrastructure_privées2!C90+Infrastructure_privées2!D90+Infrastructure_privées2!E90+Infrastructure_privées2!G90</f>
        <v>0</v>
      </c>
      <c r="G89" s="666" t="e">
        <f t="shared" si="5"/>
        <v>#DIV/0!</v>
      </c>
    </row>
    <row r="90" spans="1:7" s="87" customFormat="1" ht="15.75" customHeight="1" thickBot="1">
      <c r="A90" s="281" t="s">
        <v>553</v>
      </c>
      <c r="B90" s="660"/>
      <c r="C90" s="19">
        <f>SUM(C83,C81,C77,C73,C71,C67,C63,C58,C50,C42,C38,C31,C25,C16,C13,C7,C3)</f>
        <v>272821</v>
      </c>
      <c r="D90" s="19">
        <f>SUM(Infrast_publique!F90:I90)</f>
        <v>0</v>
      </c>
      <c r="E90" s="662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662" t="e">
        <f t="shared" si="5"/>
        <v>#DIV/0!</v>
      </c>
    </row>
    <row r="91" spans="1:7" ht="15.75" customHeight="1">
      <c r="A91" s="678" t="s">
        <v>896</v>
      </c>
      <c r="B91" s="637"/>
      <c r="C91" s="641"/>
      <c r="D91" s="641"/>
      <c r="E91" s="641"/>
      <c r="F91" s="641"/>
      <c r="G91" s="645"/>
    </row>
  </sheetData>
  <mergeCells count="1">
    <mergeCell ref="A2:B2"/>
  </mergeCells>
  <conditionalFormatting sqref="C3:G90">
    <cfRule type="containsBlanks" dxfId="43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12" activePane="bottomLeft" state="frozen"/>
      <selection activeCell="A28" sqref="A28"/>
      <selection pane="bottomLeft" activeCell="F1" sqref="F1:F1048576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23.19921875" hidden="1" customWidth="1"/>
    <col min="7" max="25" width="10.796875" customWidth="1"/>
  </cols>
  <sheetData>
    <row r="1" spans="1:25" ht="14.25" customHeight="1">
      <c r="A1" s="14" t="s">
        <v>897</v>
      </c>
      <c r="B1" s="14"/>
      <c r="C1" s="214"/>
      <c r="D1" s="227"/>
      <c r="E1" s="227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89" t="s">
        <v>576</v>
      </c>
      <c r="B2" s="890"/>
      <c r="C2" s="54" t="s">
        <v>898</v>
      </c>
      <c r="D2" s="54" t="s">
        <v>892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445</v>
      </c>
      <c r="B3" s="658"/>
      <c r="C3" s="25">
        <f>+_xlfn.XLOOKUP(F3,Population!$G$3:$G$111,Population!$F$3:$F$111)</f>
        <v>0</v>
      </c>
      <c r="D3" s="25">
        <f>RMAT!D3</f>
        <v>0</v>
      </c>
      <c r="E3" s="25" t="e">
        <f t="shared" ref="E3:E34" si="0">C3/D3</f>
        <v>#DIV/0!</v>
      </c>
      <c r="F3" s="6" t="str">
        <f>IF(B3="",A3,B3)</f>
        <v>Bankui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658" t="s">
        <v>447</v>
      </c>
      <c r="C4" s="663">
        <f>+_xlfn.XLOOKUP(F4,Population!$G$3:$G$111,Population!$F$3:$F$111)</f>
        <v>0</v>
      </c>
      <c r="D4" s="663">
        <f>RMAT!D4</f>
        <v>0</v>
      </c>
      <c r="E4" s="663" t="e">
        <f t="shared" si="0"/>
        <v>#DIV/0!</v>
      </c>
      <c r="F4" s="6" t="str">
        <f t="shared" ref="F4:F67" si="1">IF(B4="",A4,B4)</f>
        <v>DS Boromo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8" t="s">
        <v>448</v>
      </c>
      <c r="C5" s="665">
        <f>+_xlfn.XLOOKUP(F5,Population!$G$3:$G$111,Population!$F$3:$F$111)</f>
        <v>0</v>
      </c>
      <c r="D5" s="665">
        <f>RMAT!D5</f>
        <v>0</v>
      </c>
      <c r="E5" s="665" t="e">
        <f t="shared" si="0"/>
        <v>#DIV/0!</v>
      </c>
      <c r="F5" s="6" t="str">
        <f t="shared" si="1"/>
        <v>DS Dedougou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8" t="s">
        <v>449</v>
      </c>
      <c r="C6" s="665">
        <f>+_xlfn.XLOOKUP(F6,Population!$G$3:$G$111,Population!$F$3:$F$111)</f>
        <v>0</v>
      </c>
      <c r="D6" s="665">
        <f>RMAT!D6</f>
        <v>0</v>
      </c>
      <c r="E6" s="665" t="e">
        <f t="shared" si="0"/>
        <v>#DIV/0!</v>
      </c>
      <c r="F6" s="6" t="str">
        <f t="shared" si="1"/>
        <v>DS Solenzo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450</v>
      </c>
      <c r="B7" s="658"/>
      <c r="C7" s="25">
        <f>+_xlfn.XLOOKUP(F7,Population!$G$3:$G$111,Population!$F$3:$F$111)</f>
        <v>0</v>
      </c>
      <c r="D7" s="25">
        <f>RMAT!D7</f>
        <v>0</v>
      </c>
      <c r="E7" s="25" t="e">
        <f t="shared" si="0"/>
        <v>#DIV/0!</v>
      </c>
      <c r="F7" s="6" t="str">
        <f t="shared" si="1"/>
        <v>Djoro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658" t="s">
        <v>452</v>
      </c>
      <c r="C8" s="665">
        <f>+_xlfn.XLOOKUP(F8,Population!$G$3:$G$111,Population!$F$3:$F$111)</f>
        <v>0</v>
      </c>
      <c r="D8" s="665">
        <f>RMAT!D8</f>
        <v>0</v>
      </c>
      <c r="E8" s="665" t="e">
        <f t="shared" si="0"/>
        <v>#DIV/0!</v>
      </c>
      <c r="F8" s="6" t="str">
        <f t="shared" si="1"/>
        <v>DS Batié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8" t="s">
        <v>453</v>
      </c>
      <c r="C9" s="665">
        <f>+_xlfn.XLOOKUP(F9,Population!$G$3:$G$111,Population!$F$3:$F$111)</f>
        <v>0</v>
      </c>
      <c r="D9" s="665">
        <f>RMAT!D9</f>
        <v>0</v>
      </c>
      <c r="E9" s="665" t="e">
        <f t="shared" si="0"/>
        <v>#DIV/0!</v>
      </c>
      <c r="F9" s="6" t="str">
        <f t="shared" si="1"/>
        <v>DS Dano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8" t="s">
        <v>454</v>
      </c>
      <c r="C10" s="665">
        <f>+_xlfn.XLOOKUP(F10,Population!$G$3:$G$111,Population!$F$3:$F$111)</f>
        <v>0</v>
      </c>
      <c r="D10" s="665">
        <f>RMAT!D10</f>
        <v>0</v>
      </c>
      <c r="E10" s="665" t="e">
        <f t="shared" si="0"/>
        <v>#DIV/0!</v>
      </c>
      <c r="F10" s="6" t="str">
        <f t="shared" si="1"/>
        <v>DS Diébougou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658" t="s">
        <v>455</v>
      </c>
      <c r="C11" s="665">
        <f>+_xlfn.XLOOKUP(F11,Population!$G$3:$G$111,Population!$F$3:$F$111)</f>
        <v>0</v>
      </c>
      <c r="D11" s="665">
        <f>RMAT!D11</f>
        <v>0</v>
      </c>
      <c r="E11" s="665" t="e">
        <f t="shared" si="0"/>
        <v>#DIV/0!</v>
      </c>
      <c r="F11" s="6" t="str">
        <f t="shared" si="1"/>
        <v>DS Gaoua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8" t="s">
        <v>456</v>
      </c>
      <c r="C12" s="665">
        <f>+_xlfn.XLOOKUP(F12,Population!$G$3:$G$111,Population!$F$3:$F$111)</f>
        <v>0</v>
      </c>
      <c r="D12" s="665">
        <f>RMAT!D12</f>
        <v>0</v>
      </c>
      <c r="E12" s="665" t="e">
        <f t="shared" si="0"/>
        <v>#DIV/0!</v>
      </c>
      <c r="F12" s="6" t="str">
        <f t="shared" si="1"/>
        <v>DS Kampti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457</v>
      </c>
      <c r="B13" s="658"/>
      <c r="C13" s="25">
        <f>+_xlfn.XLOOKUP(F13,Population!$G$3:$G$111,Population!$F$3:$F$111)</f>
        <v>0</v>
      </c>
      <c r="D13" s="25">
        <f>RMAT!D13</f>
        <v>0</v>
      </c>
      <c r="E13" s="25" t="e">
        <f t="shared" si="0"/>
        <v>#DIV/0!</v>
      </c>
      <c r="F13" s="6" t="str">
        <f t="shared" si="1"/>
        <v>Goulmou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658" t="s">
        <v>459</v>
      </c>
      <c r="C14" s="665">
        <f>+_xlfn.XLOOKUP(F14,Population!$G$3:$G$111,Population!$F$3:$F$111)</f>
        <v>0</v>
      </c>
      <c r="D14" s="665">
        <f>RMAT!D14</f>
        <v>0</v>
      </c>
      <c r="E14" s="665" t="e">
        <f t="shared" si="0"/>
        <v>#DIV/0!</v>
      </c>
      <c r="F14" s="6" t="str">
        <f t="shared" si="1"/>
        <v>DS Fada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658" t="s">
        <v>460</v>
      </c>
      <c r="C15" s="665">
        <f>+_xlfn.XLOOKUP(F15,Population!$G$3:$G$111,Population!$F$3:$F$111)</f>
        <v>0</v>
      </c>
      <c r="D15" s="665">
        <f>RMAT!D15</f>
        <v>0</v>
      </c>
      <c r="E15" s="665" t="e">
        <f t="shared" si="0"/>
        <v>#DIV/0!</v>
      </c>
      <c r="F15" s="6" t="str">
        <f t="shared" si="1"/>
        <v>DS Pama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461</v>
      </c>
      <c r="B16" s="658"/>
      <c r="C16" s="25">
        <f>+_xlfn.XLOOKUP(F16,Population!$G$3:$G$111,Population!$F$3:$F$111)</f>
        <v>0</v>
      </c>
      <c r="D16" s="25">
        <f>RMAT!D16</f>
        <v>0</v>
      </c>
      <c r="E16" s="25" t="e">
        <f t="shared" si="0"/>
        <v>#DIV/0!</v>
      </c>
      <c r="F16" s="6" t="str">
        <f t="shared" si="1"/>
        <v>Guiriko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6" ht="15" customHeight="1">
      <c r="A17" s="2"/>
      <c r="B17" s="658" t="s">
        <v>463</v>
      </c>
      <c r="C17" s="665">
        <f>+_xlfn.XLOOKUP(F17,Population!$G$3:$G$111,Population!$F$3:$F$111)</f>
        <v>0</v>
      </c>
      <c r="D17" s="665">
        <f>RMAT!D17</f>
        <v>0</v>
      </c>
      <c r="E17" s="665" t="e">
        <f t="shared" si="0"/>
        <v>#DIV/0!</v>
      </c>
      <c r="F17" s="6" t="str">
        <f t="shared" si="1"/>
        <v>DS Dafra</v>
      </c>
    </row>
    <row r="18" spans="1:6" ht="15" customHeight="1">
      <c r="A18" s="2"/>
      <c r="B18" s="658" t="s">
        <v>464</v>
      </c>
      <c r="C18" s="665">
        <f>+_xlfn.XLOOKUP(F18,Population!$G$3:$G$111,Population!$F$3:$F$111)</f>
        <v>0</v>
      </c>
      <c r="D18" s="665">
        <f>RMAT!D18</f>
        <v>0</v>
      </c>
      <c r="E18" s="665" t="e">
        <f t="shared" si="0"/>
        <v>#DIV/0!</v>
      </c>
      <c r="F18" s="6" t="str">
        <f t="shared" si="1"/>
        <v>DS Dande</v>
      </c>
    </row>
    <row r="19" spans="1:6" ht="15" customHeight="1">
      <c r="A19" s="2"/>
      <c r="B19" s="659" t="s">
        <v>465</v>
      </c>
      <c r="C19" s="663">
        <f>+_xlfn.XLOOKUP(F19,Population!$G$3:$G$111,Population!$F$3:$F$111)</f>
        <v>0</v>
      </c>
      <c r="D19" s="663">
        <f>RMAT!D19</f>
        <v>0</v>
      </c>
      <c r="E19" s="663" t="e">
        <f t="shared" si="0"/>
        <v>#DIV/0!</v>
      </c>
      <c r="F19" s="6" t="str">
        <f t="shared" si="1"/>
        <v>DS Do</v>
      </c>
    </row>
    <row r="20" spans="1:6" ht="15" customHeight="1">
      <c r="A20" s="2"/>
      <c r="B20" s="659" t="s">
        <v>466</v>
      </c>
      <c r="C20" s="663">
        <f>+_xlfn.XLOOKUP(F20,Population!$G$3:$G$111,Population!$F$3:$F$111)</f>
        <v>0</v>
      </c>
      <c r="D20" s="663">
        <f>RMAT!D20</f>
        <v>0</v>
      </c>
      <c r="E20" s="663" t="e">
        <f t="shared" si="0"/>
        <v>#DIV/0!</v>
      </c>
      <c r="F20" s="6" t="str">
        <f t="shared" si="1"/>
        <v>DS Hounde</v>
      </c>
    </row>
    <row r="21" spans="1:6" ht="15" customHeight="1">
      <c r="A21" s="2"/>
      <c r="B21" s="658" t="s">
        <v>467</v>
      </c>
      <c r="C21" s="665">
        <f>+_xlfn.XLOOKUP(F21,Population!$G$3:$G$111,Population!$F$3:$F$111)</f>
        <v>0</v>
      </c>
      <c r="D21" s="665">
        <f>RMAT!D21</f>
        <v>0</v>
      </c>
      <c r="E21" s="665" t="e">
        <f t="shared" si="0"/>
        <v>#DIV/0!</v>
      </c>
      <c r="F21" s="6" t="str">
        <f t="shared" si="1"/>
        <v>DS Karangasso Vigue</v>
      </c>
    </row>
    <row r="22" spans="1:6" ht="15" customHeight="1">
      <c r="A22" s="2"/>
      <c r="B22" s="658" t="s">
        <v>468</v>
      </c>
      <c r="C22" s="665">
        <f>+_xlfn.XLOOKUP(F22,Population!$G$3:$G$111,Population!$F$3:$F$111)</f>
        <v>0</v>
      </c>
      <c r="D22" s="665">
        <f>RMAT!D22</f>
        <v>0</v>
      </c>
      <c r="E22" s="665" t="e">
        <f t="shared" si="0"/>
        <v>#DIV/0!</v>
      </c>
      <c r="F22" s="6" t="str">
        <f t="shared" si="1"/>
        <v>DS Léna</v>
      </c>
    </row>
    <row r="23" spans="1:6" ht="15" customHeight="1">
      <c r="A23" s="2"/>
      <c r="B23" s="658" t="s">
        <v>469</v>
      </c>
      <c r="C23" s="665">
        <f>+_xlfn.XLOOKUP(F23,Population!$G$3:$G$111,Population!$F$3:$F$111)</f>
        <v>0</v>
      </c>
      <c r="D23" s="665">
        <f>RMAT!D23</f>
        <v>0</v>
      </c>
      <c r="E23" s="665" t="e">
        <f t="shared" si="0"/>
        <v>#DIV/0!</v>
      </c>
      <c r="F23" s="6" t="str">
        <f t="shared" si="1"/>
        <v>DS N'Dorola</v>
      </c>
    </row>
    <row r="24" spans="1:6" ht="15" customHeight="1">
      <c r="A24" s="2"/>
      <c r="B24" s="658" t="s">
        <v>470</v>
      </c>
      <c r="C24" s="665">
        <f>+_xlfn.XLOOKUP(F24,Population!$G$3:$G$111,Population!$F$3:$F$111)</f>
        <v>0</v>
      </c>
      <c r="D24" s="665">
        <f>RMAT!D24</f>
        <v>0</v>
      </c>
      <c r="E24" s="665" t="e">
        <f t="shared" si="0"/>
        <v>#DIV/0!</v>
      </c>
      <c r="F24" s="6" t="str">
        <f t="shared" si="1"/>
        <v>DS Orodara</v>
      </c>
    </row>
    <row r="25" spans="1:6" s="87" customFormat="1" ht="15" customHeight="1">
      <c r="A25" s="2" t="s">
        <v>471</v>
      </c>
      <c r="B25" s="658"/>
      <c r="C25" s="25">
        <f>+_xlfn.XLOOKUP(F25,Population!$G$3:$G$111,Population!$F$3:$F$111)</f>
        <v>0</v>
      </c>
      <c r="D25" s="25">
        <f>RMAT!D25</f>
        <v>0</v>
      </c>
      <c r="E25" s="25" t="e">
        <f t="shared" si="0"/>
        <v>#DIV/0!</v>
      </c>
      <c r="F25" s="6" t="str">
        <f t="shared" si="1"/>
        <v>Kadiogo</v>
      </c>
    </row>
    <row r="26" spans="1:6" ht="15" customHeight="1">
      <c r="A26" s="2"/>
      <c r="B26" s="658" t="s">
        <v>479</v>
      </c>
      <c r="C26" s="665">
        <f>+_xlfn.XLOOKUP(F26,Population!$G$3:$G$111,Population!$F$3:$F$111)</f>
        <v>0</v>
      </c>
      <c r="D26" s="665">
        <f>RMAT!D26</f>
        <v>0</v>
      </c>
      <c r="E26" s="665" t="e">
        <f t="shared" si="0"/>
        <v>#DIV/0!</v>
      </c>
      <c r="F26" s="6" t="str">
        <f t="shared" si="1"/>
        <v>DS Baskuy</v>
      </c>
    </row>
    <row r="27" spans="1:6" ht="15" customHeight="1">
      <c r="A27" s="2"/>
      <c r="B27" s="658" t="s">
        <v>480</v>
      </c>
      <c r="C27" s="665">
        <f>+_xlfn.XLOOKUP(F27,Population!$G$3:$G$111,Population!$F$3:$F$111)</f>
        <v>0</v>
      </c>
      <c r="D27" s="665">
        <f>RMAT!D27</f>
        <v>0</v>
      </c>
      <c r="E27" s="665" t="e">
        <f t="shared" si="0"/>
        <v>#DIV/0!</v>
      </c>
      <c r="F27" s="6" t="str">
        <f t="shared" si="1"/>
        <v>DS Bogodogo</v>
      </c>
    </row>
    <row r="28" spans="1:6" ht="15" customHeight="1">
      <c r="A28" s="2"/>
      <c r="B28" s="658" t="s">
        <v>481</v>
      </c>
      <c r="C28" s="665">
        <f>+_xlfn.XLOOKUP(F28,Population!$G$3:$G$111,Population!$F$3:$F$111)</f>
        <v>0</v>
      </c>
      <c r="D28" s="665">
        <f>RMAT!D28</f>
        <v>0</v>
      </c>
      <c r="E28" s="665" t="e">
        <f t="shared" si="0"/>
        <v>#DIV/0!</v>
      </c>
      <c r="F28" s="6" t="str">
        <f t="shared" si="1"/>
        <v>DS Boulmiougou</v>
      </c>
    </row>
    <row r="29" spans="1:6" ht="15" customHeight="1">
      <c r="A29" s="2"/>
      <c r="B29" s="658" t="s">
        <v>482</v>
      </c>
      <c r="C29" s="665">
        <f>+_xlfn.XLOOKUP(F29,Population!$G$3:$G$111,Population!$F$3:$F$111)</f>
        <v>0</v>
      </c>
      <c r="D29" s="665">
        <f>RMAT!D29</f>
        <v>0</v>
      </c>
      <c r="E29" s="665" t="e">
        <f t="shared" si="0"/>
        <v>#DIV/0!</v>
      </c>
      <c r="F29" s="6" t="str">
        <f t="shared" si="1"/>
        <v>DS Nongr-Massom</v>
      </c>
    </row>
    <row r="30" spans="1:6" ht="15" customHeight="1">
      <c r="A30" s="2"/>
      <c r="B30" s="658" t="s">
        <v>483</v>
      </c>
      <c r="C30" s="663">
        <f>+_xlfn.XLOOKUP(F30,Population!$G$3:$G$111,Population!$F$3:$F$111)</f>
        <v>0</v>
      </c>
      <c r="D30" s="663">
        <f>RMAT!D30</f>
        <v>0</v>
      </c>
      <c r="E30" s="663" t="e">
        <f t="shared" si="0"/>
        <v>#DIV/0!</v>
      </c>
      <c r="F30" s="6" t="str">
        <f t="shared" si="1"/>
        <v>DS Sig-Noghin</v>
      </c>
    </row>
    <row r="31" spans="1:6" s="87" customFormat="1" ht="15" customHeight="1">
      <c r="A31" s="2" t="s">
        <v>484</v>
      </c>
      <c r="B31" s="658"/>
      <c r="C31" s="25">
        <f>+_xlfn.XLOOKUP(F31,Population!$G$3:$G$111,Population!$F$3:$F$111)</f>
        <v>0</v>
      </c>
      <c r="D31" s="25">
        <f>RMAT!D31</f>
        <v>0</v>
      </c>
      <c r="E31" s="25" t="e">
        <f t="shared" si="0"/>
        <v>#DIV/0!</v>
      </c>
      <c r="F31" s="6" t="str">
        <f t="shared" si="1"/>
        <v>Koulsé</v>
      </c>
    </row>
    <row r="32" spans="1:6" ht="15" customHeight="1">
      <c r="A32" s="2"/>
      <c r="B32" s="658" t="s">
        <v>486</v>
      </c>
      <c r="C32" s="665">
        <f>+_xlfn.XLOOKUP(F32,Population!$G$3:$G$111,Population!$F$3:$F$111)</f>
        <v>0</v>
      </c>
      <c r="D32" s="665">
        <f>RMAT!D32</f>
        <v>0</v>
      </c>
      <c r="E32" s="665" t="e">
        <f t="shared" si="0"/>
        <v>#DIV/0!</v>
      </c>
      <c r="F32" s="6" t="str">
        <f t="shared" si="1"/>
        <v>DS Barsalogho</v>
      </c>
    </row>
    <row r="33" spans="1:6" ht="15" customHeight="1">
      <c r="A33" s="2"/>
      <c r="B33" s="658" t="s">
        <v>487</v>
      </c>
      <c r="C33" s="665">
        <f>+_xlfn.XLOOKUP(F33,Population!$G$3:$G$111,Population!$F$3:$F$111)</f>
        <v>0</v>
      </c>
      <c r="D33" s="665">
        <f>RMAT!D33</f>
        <v>0</v>
      </c>
      <c r="E33" s="665" t="e">
        <f t="shared" si="0"/>
        <v>#DIV/0!</v>
      </c>
      <c r="F33" s="6" t="str">
        <f t="shared" si="1"/>
        <v>DS Boulsa</v>
      </c>
    </row>
    <row r="34" spans="1:6" ht="15" customHeight="1">
      <c r="A34" s="2"/>
      <c r="B34" s="658" t="s">
        <v>488</v>
      </c>
      <c r="C34" s="665">
        <f>+_xlfn.XLOOKUP(F34,Population!$G$3:$G$111,Population!$F$3:$F$111)</f>
        <v>0</v>
      </c>
      <c r="D34" s="665">
        <f>RMAT!D34</f>
        <v>0</v>
      </c>
      <c r="E34" s="665" t="e">
        <f t="shared" si="0"/>
        <v>#DIV/0!</v>
      </c>
      <c r="F34" s="6" t="str">
        <f t="shared" si="1"/>
        <v>DS Boussouma</v>
      </c>
    </row>
    <row r="35" spans="1:6" ht="15" customHeight="1">
      <c r="A35" s="2"/>
      <c r="B35" s="658" t="s">
        <v>489</v>
      </c>
      <c r="C35" s="665">
        <f>+_xlfn.XLOOKUP(F35,Population!$G$3:$G$111,Population!$F$3:$F$111)</f>
        <v>0</v>
      </c>
      <c r="D35" s="665">
        <f>RMAT!D35</f>
        <v>0</v>
      </c>
      <c r="E35" s="665" t="e">
        <f t="shared" ref="E35:E66" si="2">C35/D35</f>
        <v>#DIV/0!</v>
      </c>
      <c r="F35" s="6" t="str">
        <f t="shared" si="1"/>
        <v>DS Kaya</v>
      </c>
    </row>
    <row r="36" spans="1:6" ht="15" customHeight="1">
      <c r="A36" s="2"/>
      <c r="B36" s="658" t="s">
        <v>490</v>
      </c>
      <c r="C36" s="665">
        <f>+_xlfn.XLOOKUP(F36,Population!$G$3:$G$111,Population!$F$3:$F$111)</f>
        <v>0</v>
      </c>
      <c r="D36" s="665">
        <f>RMAT!D36</f>
        <v>0</v>
      </c>
      <c r="E36" s="665" t="e">
        <f t="shared" si="2"/>
        <v>#DIV/0!</v>
      </c>
      <c r="F36" s="6" t="str">
        <f t="shared" si="1"/>
        <v>DS Kongoussi</v>
      </c>
    </row>
    <row r="37" spans="1:6" ht="15" customHeight="1">
      <c r="A37" s="2"/>
      <c r="B37" s="658" t="s">
        <v>491</v>
      </c>
      <c r="C37" s="665">
        <f>+_xlfn.XLOOKUP(F37,Population!$G$3:$G$111,Population!$F$3:$F$111)</f>
        <v>0</v>
      </c>
      <c r="D37" s="665">
        <f>RMAT!D37</f>
        <v>0</v>
      </c>
      <c r="E37" s="665" t="e">
        <f t="shared" si="2"/>
        <v>#DIV/0!</v>
      </c>
      <c r="F37" s="6" t="str">
        <f t="shared" si="1"/>
        <v>DS Tougouri</v>
      </c>
    </row>
    <row r="38" spans="1:6" s="87" customFormat="1" ht="15" customHeight="1">
      <c r="A38" s="2" t="s">
        <v>492</v>
      </c>
      <c r="B38" s="658"/>
      <c r="C38" s="25">
        <f>+_xlfn.XLOOKUP(F38,Population!$G$3:$G$111,Population!$F$3:$F$111)</f>
        <v>0</v>
      </c>
      <c r="D38" s="25">
        <f>RMAT!D38</f>
        <v>0</v>
      </c>
      <c r="E38" s="25" t="e">
        <f t="shared" si="2"/>
        <v>#DIV/0!</v>
      </c>
      <c r="F38" s="6" t="str">
        <f t="shared" si="1"/>
        <v>Liptako</v>
      </c>
    </row>
    <row r="39" spans="1:6" ht="15" customHeight="1">
      <c r="A39" s="2"/>
      <c r="B39" s="658" t="s">
        <v>494</v>
      </c>
      <c r="C39" s="665">
        <f>+_xlfn.XLOOKUP(F39,Population!$G$3:$G$111,Population!$F$3:$F$111)</f>
        <v>0</v>
      </c>
      <c r="D39" s="665">
        <f>RMAT!D39</f>
        <v>0</v>
      </c>
      <c r="E39" s="665" t="e">
        <f t="shared" si="2"/>
        <v>#DIV/0!</v>
      </c>
      <c r="F39" s="6" t="str">
        <f t="shared" si="1"/>
        <v>DS Dori</v>
      </c>
    </row>
    <row r="40" spans="1:6" ht="15" customHeight="1">
      <c r="A40" s="2"/>
      <c r="B40" s="658" t="s">
        <v>495</v>
      </c>
      <c r="C40" s="665">
        <f>+_xlfn.XLOOKUP(F40,Population!$G$3:$G$111,Population!$F$3:$F$111)</f>
        <v>0</v>
      </c>
      <c r="D40" s="665">
        <f>RMAT!D40</f>
        <v>0</v>
      </c>
      <c r="E40" s="665" t="e">
        <f t="shared" si="2"/>
        <v>#DIV/0!</v>
      </c>
      <c r="F40" s="6" t="str">
        <f t="shared" si="1"/>
        <v>DS Gorom-Gorom</v>
      </c>
    </row>
    <row r="41" spans="1:6" ht="15" customHeight="1">
      <c r="A41" s="2"/>
      <c r="B41" s="658" t="s">
        <v>496</v>
      </c>
      <c r="C41" s="665">
        <f>+_xlfn.XLOOKUP(F41,Population!$G$3:$G$111,Population!$F$3:$F$111)</f>
        <v>0</v>
      </c>
      <c r="D41" s="665">
        <f>RMAT!D41</f>
        <v>0</v>
      </c>
      <c r="E41" s="665" t="e">
        <f t="shared" si="2"/>
        <v>#DIV/0!</v>
      </c>
      <c r="F41" s="6" t="str">
        <f t="shared" si="1"/>
        <v>DS Sebba</v>
      </c>
    </row>
    <row r="42" spans="1:6" s="87" customFormat="1" ht="15" customHeight="1">
      <c r="A42" s="2" t="s">
        <v>497</v>
      </c>
      <c r="B42" s="658"/>
      <c r="C42" s="25">
        <f>+_xlfn.XLOOKUP(F42,Population!$G$3:$G$111,Population!$F$3:$F$111)</f>
        <v>0</v>
      </c>
      <c r="D42" s="25">
        <f>RMAT!D42</f>
        <v>0</v>
      </c>
      <c r="E42" s="25" t="e">
        <f t="shared" si="2"/>
        <v>#DIV/0!</v>
      </c>
      <c r="F42" s="6" t="str">
        <f t="shared" si="1"/>
        <v>Nakambé</v>
      </c>
    </row>
    <row r="43" spans="1:6" ht="15" customHeight="1">
      <c r="A43" s="2"/>
      <c r="B43" s="658" t="s">
        <v>499</v>
      </c>
      <c r="C43" s="665">
        <f>+_xlfn.XLOOKUP(F43,Population!$G$3:$G$111,Population!$F$3:$F$111)</f>
        <v>0</v>
      </c>
      <c r="D43" s="665">
        <f>RMAT!D43</f>
        <v>0</v>
      </c>
      <c r="E43" s="665" t="e">
        <f t="shared" si="2"/>
        <v>#DIV/0!</v>
      </c>
      <c r="F43" s="6" t="str">
        <f t="shared" si="1"/>
        <v>DS Bittou</v>
      </c>
    </row>
    <row r="44" spans="1:6" ht="15" customHeight="1">
      <c r="A44" s="2"/>
      <c r="B44" s="658" t="s">
        <v>500</v>
      </c>
      <c r="C44" s="665">
        <f>+_xlfn.XLOOKUP(F44,Population!$G$3:$G$111,Population!$F$3:$F$111)</f>
        <v>0</v>
      </c>
      <c r="D44" s="665">
        <f>RMAT!D44</f>
        <v>0</v>
      </c>
      <c r="E44" s="665" t="e">
        <f t="shared" si="2"/>
        <v>#DIV/0!</v>
      </c>
      <c r="F44" s="6" t="str">
        <f t="shared" si="1"/>
        <v>DS Garango</v>
      </c>
    </row>
    <row r="45" spans="1:6" ht="15" customHeight="1">
      <c r="A45" s="2"/>
      <c r="B45" s="658" t="s">
        <v>501</v>
      </c>
      <c r="C45" s="665">
        <f>+_xlfn.XLOOKUP(F45,Population!$G$3:$G$111,Population!$F$3:$F$111)</f>
        <v>0</v>
      </c>
      <c r="D45" s="665">
        <f>RMAT!D45</f>
        <v>0</v>
      </c>
      <c r="E45" s="665" t="e">
        <f t="shared" si="2"/>
        <v>#DIV/0!</v>
      </c>
      <c r="F45" s="6" t="str">
        <f t="shared" si="1"/>
        <v>DS Koupéla</v>
      </c>
    </row>
    <row r="46" spans="1:6" ht="15" customHeight="1">
      <c r="A46" s="2"/>
      <c r="B46" s="658" t="s">
        <v>502</v>
      </c>
      <c r="C46" s="665">
        <f>+_xlfn.XLOOKUP(F46,Population!$G$3:$G$111,Population!$F$3:$F$111)</f>
        <v>0</v>
      </c>
      <c r="D46" s="665">
        <f>RMAT!D46</f>
        <v>0</v>
      </c>
      <c r="E46" s="665" t="e">
        <f t="shared" si="2"/>
        <v>#DIV/0!</v>
      </c>
      <c r="F46" s="6" t="str">
        <f t="shared" si="1"/>
        <v>DS Ouargaye</v>
      </c>
    </row>
    <row r="47" spans="1:6" ht="15" customHeight="1">
      <c r="A47" s="2"/>
      <c r="B47" s="658" t="s">
        <v>503</v>
      </c>
      <c r="C47" s="665">
        <f>+_xlfn.XLOOKUP(F47,Population!$G$3:$G$111,Population!$F$3:$F$111)</f>
        <v>0</v>
      </c>
      <c r="D47" s="665">
        <f>RMAT!D47</f>
        <v>0</v>
      </c>
      <c r="E47" s="665" t="e">
        <f t="shared" si="2"/>
        <v>#DIV/0!</v>
      </c>
      <c r="F47" s="6" t="str">
        <f t="shared" si="1"/>
        <v>DS Pouytenga</v>
      </c>
    </row>
    <row r="48" spans="1:6" ht="15" customHeight="1">
      <c r="A48" s="2"/>
      <c r="B48" s="658" t="s">
        <v>504</v>
      </c>
      <c r="C48" s="665">
        <f>+_xlfn.XLOOKUP(F48,Population!$G$3:$G$111,Population!$F$3:$F$111)</f>
        <v>0</v>
      </c>
      <c r="D48" s="665">
        <f>RMAT!D48</f>
        <v>0</v>
      </c>
      <c r="E48" s="665" t="e">
        <f t="shared" si="2"/>
        <v>#DIV/0!</v>
      </c>
      <c r="F48" s="6" t="str">
        <f t="shared" si="1"/>
        <v>DS Tenkodogo</v>
      </c>
    </row>
    <row r="49" spans="1:6" ht="15" customHeight="1">
      <c r="A49" s="2"/>
      <c r="B49" s="658" t="s">
        <v>505</v>
      </c>
      <c r="C49" s="665">
        <f>+_xlfn.XLOOKUP(F49,Population!$G$3:$G$111,Population!$F$3:$F$111)</f>
        <v>0</v>
      </c>
      <c r="D49" s="665">
        <f>RMAT!D49</f>
        <v>0</v>
      </c>
      <c r="E49" s="665" t="e">
        <f t="shared" si="2"/>
        <v>#DIV/0!</v>
      </c>
      <c r="F49" s="6" t="str">
        <f t="shared" si="1"/>
        <v>DS Zabré</v>
      </c>
    </row>
    <row r="50" spans="1:6" s="87" customFormat="1" ht="15" customHeight="1">
      <c r="A50" s="2" t="s">
        <v>506</v>
      </c>
      <c r="B50" s="658"/>
      <c r="C50" s="25">
        <f>+_xlfn.XLOOKUP(F50,Population!$G$3:$G$111,Population!$F$3:$F$111)</f>
        <v>0</v>
      </c>
      <c r="D50" s="25">
        <f>RMAT!D50</f>
        <v>0</v>
      </c>
      <c r="E50" s="25" t="e">
        <f t="shared" si="2"/>
        <v>#DIV/0!</v>
      </c>
      <c r="F50" s="6" t="str">
        <f t="shared" si="1"/>
        <v>Nando</v>
      </c>
    </row>
    <row r="51" spans="1:6" ht="15" customHeight="1">
      <c r="A51" s="2"/>
      <c r="B51" s="658" t="s">
        <v>508</v>
      </c>
      <c r="C51" s="665">
        <f>+_xlfn.XLOOKUP(F51,Population!$G$3:$G$111,Population!$F$3:$F$111)</f>
        <v>0</v>
      </c>
      <c r="D51" s="665">
        <f>RMAT!D51</f>
        <v>0</v>
      </c>
      <c r="E51" s="665" t="e">
        <f t="shared" si="2"/>
        <v>#DIV/0!</v>
      </c>
      <c r="F51" s="6" t="str">
        <f t="shared" si="1"/>
        <v>DS Koudougou</v>
      </c>
    </row>
    <row r="52" spans="1:6" ht="15" customHeight="1">
      <c r="A52" s="2"/>
      <c r="B52" s="658" t="s">
        <v>509</v>
      </c>
      <c r="C52" s="665">
        <f>+_xlfn.XLOOKUP(F52,Population!$G$3:$G$111,Population!$F$3:$F$111)</f>
        <v>0</v>
      </c>
      <c r="D52" s="665">
        <f>RMAT!D52</f>
        <v>0</v>
      </c>
      <c r="E52" s="665" t="e">
        <f t="shared" si="2"/>
        <v>#DIV/0!</v>
      </c>
      <c r="F52" s="6" t="str">
        <f t="shared" si="1"/>
        <v>DS Léo</v>
      </c>
    </row>
    <row r="53" spans="1:6" ht="15" customHeight="1">
      <c r="A53" s="2"/>
      <c r="B53" s="658" t="s">
        <v>510</v>
      </c>
      <c r="C53" s="665">
        <f>+_xlfn.XLOOKUP(F53,Population!$G$3:$G$111,Population!$F$3:$F$111)</f>
        <v>0</v>
      </c>
      <c r="D53" s="665">
        <f>RMAT!D53</f>
        <v>0</v>
      </c>
      <c r="E53" s="665" t="e">
        <f t="shared" si="2"/>
        <v>#DIV/0!</v>
      </c>
      <c r="F53" s="6" t="str">
        <f t="shared" si="1"/>
        <v>DS Nanoro</v>
      </c>
    </row>
    <row r="54" spans="1:6" ht="15" customHeight="1">
      <c r="A54" s="2"/>
      <c r="B54" s="658" t="s">
        <v>511</v>
      </c>
      <c r="C54" s="665">
        <f>+_xlfn.XLOOKUP(F54,Population!$G$3:$G$111,Population!$F$3:$F$111)</f>
        <v>0</v>
      </c>
      <c r="D54" s="665">
        <f>RMAT!D54</f>
        <v>0</v>
      </c>
      <c r="E54" s="665" t="e">
        <f t="shared" si="2"/>
        <v>#DIV/0!</v>
      </c>
      <c r="F54" s="6" t="str">
        <f t="shared" si="1"/>
        <v>DS Réo</v>
      </c>
    </row>
    <row r="55" spans="1:6" ht="15" customHeight="1">
      <c r="A55" s="2"/>
      <c r="B55" s="658" t="s">
        <v>512</v>
      </c>
      <c r="C55" s="663">
        <f>+_xlfn.XLOOKUP(F55,Population!$G$3:$G$111,Population!$F$3:$F$111)</f>
        <v>0</v>
      </c>
      <c r="D55" s="663">
        <f>RMAT!D55</f>
        <v>0</v>
      </c>
      <c r="E55" s="663" t="e">
        <f t="shared" si="2"/>
        <v>#DIV/0!</v>
      </c>
      <c r="F55" s="6" t="str">
        <f t="shared" si="1"/>
        <v>DS Sabou</v>
      </c>
    </row>
    <row r="56" spans="1:6" ht="15" customHeight="1">
      <c r="A56" s="2"/>
      <c r="B56" s="658" t="s">
        <v>513</v>
      </c>
      <c r="C56" s="663">
        <f>+_xlfn.XLOOKUP(F56,Population!$G$3:$G$111,Population!$F$3:$F$111)</f>
        <v>0</v>
      </c>
      <c r="D56" s="663">
        <f>RMAT!D56</f>
        <v>0</v>
      </c>
      <c r="E56" s="663" t="e">
        <f t="shared" si="2"/>
        <v>#DIV/0!</v>
      </c>
      <c r="F56" s="6" t="str">
        <f t="shared" si="1"/>
        <v>DS Sapouy</v>
      </c>
    </row>
    <row r="57" spans="1:6" ht="15" customHeight="1">
      <c r="A57" s="2"/>
      <c r="B57" s="658" t="s">
        <v>514</v>
      </c>
      <c r="C57" s="665">
        <f>+_xlfn.XLOOKUP(F57,Population!$G$3:$G$111,Population!$F$3:$F$111)</f>
        <v>0</v>
      </c>
      <c r="D57" s="665">
        <f>RMAT!D57</f>
        <v>0</v>
      </c>
      <c r="E57" s="665" t="e">
        <f t="shared" si="2"/>
        <v>#DIV/0!</v>
      </c>
      <c r="F57" s="6" t="str">
        <f t="shared" si="1"/>
        <v>DS Tenado</v>
      </c>
    </row>
    <row r="58" spans="1:6" s="87" customFormat="1" ht="15" customHeight="1">
      <c r="A58" s="2" t="s">
        <v>515</v>
      </c>
      <c r="B58" s="658"/>
      <c r="C58" s="25">
        <f>+_xlfn.XLOOKUP(F58,Population!$G$3:$G$111,Population!$F$3:$F$111)</f>
        <v>0</v>
      </c>
      <c r="D58" s="25">
        <f>RMAT!D58</f>
        <v>0</v>
      </c>
      <c r="E58" s="25" t="e">
        <f t="shared" si="2"/>
        <v>#DIV/0!</v>
      </c>
      <c r="F58" s="6" t="str">
        <f t="shared" si="1"/>
        <v>Nazinon</v>
      </c>
    </row>
    <row r="59" spans="1:6" ht="15" customHeight="1">
      <c r="A59" s="2"/>
      <c r="B59" s="658" t="s">
        <v>517</v>
      </c>
      <c r="C59" s="665">
        <f>+_xlfn.XLOOKUP(F59,Population!$G$3:$G$111,Population!$F$3:$F$111)</f>
        <v>0</v>
      </c>
      <c r="D59" s="665">
        <f>RMAT!D59</f>
        <v>0</v>
      </c>
      <c r="E59" s="665" t="e">
        <f t="shared" si="2"/>
        <v>#DIV/0!</v>
      </c>
      <c r="F59" s="6" t="str">
        <f t="shared" si="1"/>
        <v>DS Kombissiri</v>
      </c>
    </row>
    <row r="60" spans="1:6" ht="15" customHeight="1">
      <c r="A60" s="2"/>
      <c r="B60" s="658" t="s">
        <v>518</v>
      </c>
      <c r="C60" s="665">
        <f>+_xlfn.XLOOKUP(F60,Population!$G$3:$G$111,Population!$F$3:$F$111)</f>
        <v>0</v>
      </c>
      <c r="D60" s="665">
        <f>RMAT!D60</f>
        <v>0</v>
      </c>
      <c r="E60" s="665" t="e">
        <f t="shared" si="2"/>
        <v>#DIV/0!</v>
      </c>
      <c r="F60" s="6" t="str">
        <f t="shared" si="1"/>
        <v>DS Manga</v>
      </c>
    </row>
    <row r="61" spans="1:6" ht="15" customHeight="1">
      <c r="A61" s="2"/>
      <c r="B61" s="658" t="s">
        <v>519</v>
      </c>
      <c r="C61" s="665">
        <f>+_xlfn.XLOOKUP(F61,Population!$G$3:$G$111,Population!$F$3:$F$111)</f>
        <v>0</v>
      </c>
      <c r="D61" s="665">
        <f>RMAT!D61</f>
        <v>0</v>
      </c>
      <c r="E61" s="665" t="e">
        <f t="shared" si="2"/>
        <v>#DIV/0!</v>
      </c>
      <c r="F61" s="6" t="str">
        <f t="shared" si="1"/>
        <v>DS Po</v>
      </c>
    </row>
    <row r="62" spans="1:6" ht="15" customHeight="1">
      <c r="A62" s="2"/>
      <c r="B62" s="658" t="s">
        <v>520</v>
      </c>
      <c r="C62" s="665">
        <f>+_xlfn.XLOOKUP(F62,Population!$G$3:$G$111,Population!$F$3:$F$111)</f>
        <v>0</v>
      </c>
      <c r="D62" s="665">
        <f>RMAT!D62</f>
        <v>0</v>
      </c>
      <c r="E62" s="665" t="e">
        <f t="shared" si="2"/>
        <v>#DIV/0!</v>
      </c>
      <c r="F62" s="6" t="str">
        <f t="shared" si="1"/>
        <v>DS Sapone</v>
      </c>
    </row>
    <row r="63" spans="1:6" s="87" customFormat="1" ht="15" customHeight="1">
      <c r="A63" s="2" t="s">
        <v>521</v>
      </c>
      <c r="B63" s="658"/>
      <c r="C63" s="25">
        <f>+_xlfn.XLOOKUP(F63,Population!$G$3:$G$111,Population!$F$3:$F$111)</f>
        <v>0</v>
      </c>
      <c r="D63" s="25">
        <f>RMAT!D63</f>
        <v>0</v>
      </c>
      <c r="E63" s="25" t="e">
        <f t="shared" si="2"/>
        <v>#DIV/0!</v>
      </c>
      <c r="F63" s="6" t="str">
        <f t="shared" si="1"/>
        <v>Oubri</v>
      </c>
    </row>
    <row r="64" spans="1:6" ht="15" customHeight="1">
      <c r="A64" s="2"/>
      <c r="B64" s="658" t="s">
        <v>523</v>
      </c>
      <c r="C64" s="665">
        <f>+_xlfn.XLOOKUP(F64,Population!$G$3:$G$111,Population!$F$3:$F$111)</f>
        <v>0</v>
      </c>
      <c r="D64" s="665">
        <f>RMAT!D64</f>
        <v>0</v>
      </c>
      <c r="E64" s="665" t="e">
        <f t="shared" si="2"/>
        <v>#DIV/0!</v>
      </c>
      <c r="F64" s="6" t="str">
        <f t="shared" si="1"/>
        <v>DS Boussé</v>
      </c>
    </row>
    <row r="65" spans="1:6" ht="15" customHeight="1">
      <c r="A65" s="2"/>
      <c r="B65" s="658" t="s">
        <v>524</v>
      </c>
      <c r="C65" s="665">
        <f>+_xlfn.XLOOKUP(F65,Population!$G$3:$G$111,Population!$F$3:$F$111)</f>
        <v>0</v>
      </c>
      <c r="D65" s="665">
        <f>RMAT!D65</f>
        <v>0</v>
      </c>
      <c r="E65" s="665" t="e">
        <f t="shared" si="2"/>
        <v>#DIV/0!</v>
      </c>
      <c r="F65" s="6" t="str">
        <f t="shared" si="1"/>
        <v>DS Ziniaré</v>
      </c>
    </row>
    <row r="66" spans="1:6" ht="15" customHeight="1">
      <c r="A66" s="2"/>
      <c r="B66" s="658" t="s">
        <v>525</v>
      </c>
      <c r="C66" s="665">
        <f>+_xlfn.XLOOKUP(F66,Population!$G$3:$G$111,Population!$F$3:$F$111)</f>
        <v>0</v>
      </c>
      <c r="D66" s="665">
        <f>RMAT!D66</f>
        <v>0</v>
      </c>
      <c r="E66" s="665" t="e">
        <f t="shared" si="2"/>
        <v>#DIV/0!</v>
      </c>
      <c r="F66" s="6" t="str">
        <f t="shared" si="1"/>
        <v>DS Zorgho</v>
      </c>
    </row>
    <row r="67" spans="1:6" s="87" customFormat="1" ht="15" customHeight="1">
      <c r="A67" s="2" t="s">
        <v>526</v>
      </c>
      <c r="B67" s="658"/>
      <c r="C67" s="25">
        <f>+_xlfn.XLOOKUP(F67,Population!$G$3:$G$111,Population!$F$3:$F$111)</f>
        <v>0</v>
      </c>
      <c r="D67" s="25">
        <f>RMAT!D67</f>
        <v>0</v>
      </c>
      <c r="E67" s="25" t="e">
        <f t="shared" ref="E67:E90" si="3">C67/D67</f>
        <v>#DIV/0!</v>
      </c>
      <c r="F67" s="6" t="str">
        <f t="shared" si="1"/>
        <v>Sirba</v>
      </c>
    </row>
    <row r="68" spans="1:6" ht="15" customHeight="1">
      <c r="A68" s="2"/>
      <c r="B68" s="658" t="s">
        <v>527</v>
      </c>
      <c r="C68" s="665">
        <f>+_xlfn.XLOOKUP(F68,Population!$G$3:$G$111,Population!$F$3:$F$111)</f>
        <v>0</v>
      </c>
      <c r="D68" s="665">
        <f>RMAT!D68</f>
        <v>0</v>
      </c>
      <c r="E68" s="665" t="e">
        <f t="shared" si="3"/>
        <v>#DIV/0!</v>
      </c>
      <c r="F68" s="6" t="str">
        <f t="shared" ref="F68:F90" si="4">IF(B68="",A68,B68)</f>
        <v>DS Bogande</v>
      </c>
    </row>
    <row r="69" spans="1:6" ht="15" customHeight="1">
      <c r="A69" s="2"/>
      <c r="B69" s="658" t="s">
        <v>528</v>
      </c>
      <c r="C69" s="665">
        <f>+_xlfn.XLOOKUP(F69,Population!$G$3:$G$111,Population!$F$3:$F$111)</f>
        <v>0</v>
      </c>
      <c r="D69" s="665">
        <f>RMAT!D69</f>
        <v>0</v>
      </c>
      <c r="E69" s="665" t="e">
        <f t="shared" si="3"/>
        <v>#DIV/0!</v>
      </c>
      <c r="F69" s="6" t="str">
        <f t="shared" si="4"/>
        <v>DS Gayeri</v>
      </c>
    </row>
    <row r="70" spans="1:6" ht="15" customHeight="1">
      <c r="A70" s="2"/>
      <c r="B70" s="658" t="s">
        <v>529</v>
      </c>
      <c r="C70" s="665">
        <f>+_xlfn.XLOOKUP(F70,Population!$G$3:$G$111,Population!$F$3:$F$111)</f>
        <v>0</v>
      </c>
      <c r="D70" s="665">
        <f>RMAT!D70</f>
        <v>0</v>
      </c>
      <c r="E70" s="665" t="e">
        <f t="shared" si="3"/>
        <v>#DIV/0!</v>
      </c>
      <c r="F70" s="6" t="str">
        <f t="shared" si="4"/>
        <v>DS Manni</v>
      </c>
    </row>
    <row r="71" spans="1:6" s="87" customFormat="1" ht="15" customHeight="1">
      <c r="A71" s="2" t="s">
        <v>530</v>
      </c>
      <c r="B71" s="658"/>
      <c r="C71" s="25">
        <f>+_xlfn.XLOOKUP(F71,Population!$G$3:$G$111,Population!$F$3:$F$111)</f>
        <v>0</v>
      </c>
      <c r="D71" s="25">
        <f>RMAT!D71</f>
        <v>0</v>
      </c>
      <c r="E71" s="25" t="e">
        <f t="shared" si="3"/>
        <v>#DIV/0!</v>
      </c>
      <c r="F71" s="6" t="str">
        <f t="shared" si="4"/>
        <v>Soum</v>
      </c>
    </row>
    <row r="72" spans="1:6" ht="15" customHeight="1">
      <c r="A72" s="2"/>
      <c r="B72" s="658" t="s">
        <v>531</v>
      </c>
      <c r="C72" s="665">
        <f>+_xlfn.XLOOKUP(F72,Population!$G$3:$G$111,Population!$F$3:$F$111)</f>
        <v>0</v>
      </c>
      <c r="D72" s="665">
        <f>RMAT!D72</f>
        <v>0</v>
      </c>
      <c r="E72" s="665" t="e">
        <f t="shared" si="3"/>
        <v>#DIV/0!</v>
      </c>
      <c r="F72" s="6" t="str">
        <f t="shared" si="4"/>
        <v>DS Djibo</v>
      </c>
    </row>
    <row r="73" spans="1:6" s="87" customFormat="1" ht="15" customHeight="1">
      <c r="A73" s="2" t="s">
        <v>532</v>
      </c>
      <c r="B73" s="658"/>
      <c r="C73" s="25">
        <f>+_xlfn.XLOOKUP(F73,Population!$G$3:$G$111,Population!$F$3:$F$111)</f>
        <v>0</v>
      </c>
      <c r="D73" s="25">
        <f>RMAT!D73</f>
        <v>0</v>
      </c>
      <c r="E73" s="25" t="e">
        <f t="shared" si="3"/>
        <v>#DIV/0!</v>
      </c>
      <c r="F73" s="6" t="str">
        <f t="shared" si="4"/>
        <v>Sourou</v>
      </c>
    </row>
    <row r="74" spans="1:6" ht="15" customHeight="1">
      <c r="A74" s="2"/>
      <c r="B74" s="658" t="s">
        <v>533</v>
      </c>
      <c r="C74" s="665">
        <f>+_xlfn.XLOOKUP(F74,Population!$G$3:$G$111,Population!$F$3:$F$111)</f>
        <v>0</v>
      </c>
      <c r="D74" s="665">
        <f>RMAT!D74</f>
        <v>0</v>
      </c>
      <c r="E74" s="665" t="e">
        <f t="shared" si="3"/>
        <v>#DIV/0!</v>
      </c>
      <c r="F74" s="6" t="str">
        <f t="shared" si="4"/>
        <v>DS Nouna</v>
      </c>
    </row>
    <row r="75" spans="1:6" ht="15" customHeight="1">
      <c r="A75" s="2"/>
      <c r="B75" s="658" t="s">
        <v>534</v>
      </c>
      <c r="C75" s="665">
        <f>+_xlfn.XLOOKUP(F75,Population!$G$3:$G$111,Population!$F$3:$F$111)</f>
        <v>0</v>
      </c>
      <c r="D75" s="665">
        <f>RMAT!D75</f>
        <v>0</v>
      </c>
      <c r="E75" s="665" t="e">
        <f t="shared" si="3"/>
        <v>#DIV/0!</v>
      </c>
      <c r="F75" s="6" t="str">
        <f t="shared" si="4"/>
        <v>DS Toma</v>
      </c>
    </row>
    <row r="76" spans="1:6" ht="15" customHeight="1">
      <c r="A76" s="2"/>
      <c r="B76" s="658" t="s">
        <v>535</v>
      </c>
      <c r="C76" s="665">
        <f>+_xlfn.XLOOKUP(F76,Population!$G$3:$G$111,Population!$F$3:$F$111)</f>
        <v>0</v>
      </c>
      <c r="D76" s="665">
        <f>RMAT!D76</f>
        <v>0</v>
      </c>
      <c r="E76" s="665" t="e">
        <f t="shared" si="3"/>
        <v>#DIV/0!</v>
      </c>
      <c r="F76" s="6" t="str">
        <f t="shared" si="4"/>
        <v>DS Tougan</v>
      </c>
    </row>
    <row r="77" spans="1:6" s="87" customFormat="1" ht="15" customHeight="1">
      <c r="A77" s="2" t="s">
        <v>536</v>
      </c>
      <c r="B77" s="658"/>
      <c r="C77" s="25">
        <f>+_xlfn.XLOOKUP(F77,Population!$G$3:$G$111,Population!$F$3:$F$111)</f>
        <v>0</v>
      </c>
      <c r="D77" s="25">
        <f>RMAT!D77</f>
        <v>0</v>
      </c>
      <c r="E77" s="25" t="e">
        <f t="shared" si="3"/>
        <v>#DIV/0!</v>
      </c>
      <c r="F77" s="6" t="str">
        <f t="shared" si="4"/>
        <v>Tannounyan</v>
      </c>
    </row>
    <row r="78" spans="1:6" ht="15" customHeight="1">
      <c r="A78" s="2"/>
      <c r="B78" s="658" t="s">
        <v>538</v>
      </c>
      <c r="C78" s="665">
        <f>+_xlfn.XLOOKUP(F78,Population!$G$3:$G$111,Population!$F$3:$F$111)</f>
        <v>0</v>
      </c>
      <c r="D78" s="665">
        <f>RMAT!D78</f>
        <v>0</v>
      </c>
      <c r="E78" s="665" t="e">
        <f t="shared" si="3"/>
        <v>#DIV/0!</v>
      </c>
      <c r="F78" s="6" t="str">
        <f t="shared" si="4"/>
        <v>DS Banfora</v>
      </c>
    </row>
    <row r="79" spans="1:6" ht="15" customHeight="1">
      <c r="A79" s="2"/>
      <c r="B79" s="658" t="s">
        <v>539</v>
      </c>
      <c r="C79" s="663">
        <f>+_xlfn.XLOOKUP(F79,Population!$G$3:$G$111,Population!$F$3:$F$111)</f>
        <v>0</v>
      </c>
      <c r="D79" s="663">
        <f>RMAT!D79</f>
        <v>0</v>
      </c>
      <c r="E79" s="663" t="e">
        <f t="shared" si="3"/>
        <v>#DIV/0!</v>
      </c>
      <c r="F79" s="6" t="str">
        <f t="shared" si="4"/>
        <v>DS Mangodara</v>
      </c>
    </row>
    <row r="80" spans="1:6" ht="15" customHeight="1">
      <c r="A80" s="2"/>
      <c r="B80" s="658" t="s">
        <v>540</v>
      </c>
      <c r="C80" s="663">
        <f>+_xlfn.XLOOKUP(F80,Population!$G$3:$G$111,Population!$F$3:$F$111)</f>
        <v>0</v>
      </c>
      <c r="D80" s="663">
        <f>RMAT!D80</f>
        <v>0</v>
      </c>
      <c r="E80" s="663" t="e">
        <f t="shared" si="3"/>
        <v>#DIV/0!</v>
      </c>
      <c r="F80" s="6" t="str">
        <f t="shared" si="4"/>
        <v>DS Sindou</v>
      </c>
    </row>
    <row r="81" spans="1:6" s="87" customFormat="1" ht="15" customHeight="1">
      <c r="A81" s="2" t="s">
        <v>541</v>
      </c>
      <c r="B81" s="658"/>
      <c r="C81" s="25">
        <f>+_xlfn.XLOOKUP(F81,Population!$G$3:$G$111,Population!$F$3:$F$111)</f>
        <v>0</v>
      </c>
      <c r="D81" s="25">
        <f>RMAT!D81</f>
        <v>0</v>
      </c>
      <c r="E81" s="25" t="e">
        <f t="shared" si="3"/>
        <v>#DIV/0!</v>
      </c>
      <c r="F81" s="6" t="str">
        <f t="shared" si="4"/>
        <v>Tapoa</v>
      </c>
    </row>
    <row r="82" spans="1:6" ht="15" customHeight="1">
      <c r="A82" s="2"/>
      <c r="B82" s="658" t="s">
        <v>542</v>
      </c>
      <c r="C82" s="665">
        <f>+_xlfn.XLOOKUP(F82,Population!$G$3:$G$111,Population!$F$3:$F$111)</f>
        <v>0</v>
      </c>
      <c r="D82" s="665">
        <f>RMAT!D82</f>
        <v>0</v>
      </c>
      <c r="E82" s="665" t="e">
        <f t="shared" si="3"/>
        <v>#DIV/0!</v>
      </c>
      <c r="F82" s="6" t="str">
        <f t="shared" si="4"/>
        <v>DS Diapaga</v>
      </c>
    </row>
    <row r="83" spans="1:6" s="87" customFormat="1" ht="15" customHeight="1">
      <c r="A83" s="2" t="s">
        <v>543</v>
      </c>
      <c r="B83" s="658"/>
      <c r="C83" s="25">
        <f>+_xlfn.XLOOKUP(F83,Population!$G$3:$G$111,Population!$F$3:$F$111)</f>
        <v>0</v>
      </c>
      <c r="D83" s="25">
        <f>RMAT!D83</f>
        <v>0</v>
      </c>
      <c r="E83" s="25" t="e">
        <f t="shared" si="3"/>
        <v>#DIV/0!</v>
      </c>
      <c r="F83" s="6" t="str">
        <f t="shared" si="4"/>
        <v>Yaadga</v>
      </c>
    </row>
    <row r="84" spans="1:6" ht="15" customHeight="1">
      <c r="A84" s="2"/>
      <c r="B84" s="658" t="s">
        <v>545</v>
      </c>
      <c r="C84" s="665">
        <f>+_xlfn.XLOOKUP(F84,Population!$G$3:$G$111,Population!$F$3:$F$111)</f>
        <v>0</v>
      </c>
      <c r="D84" s="665">
        <f>RMAT!D84</f>
        <v>0</v>
      </c>
      <c r="E84" s="665" t="e">
        <f t="shared" si="3"/>
        <v>#DIV/0!</v>
      </c>
      <c r="F84" s="6" t="str">
        <f t="shared" si="4"/>
        <v>DS Gourcy</v>
      </c>
    </row>
    <row r="85" spans="1:6" ht="15" customHeight="1">
      <c r="A85" s="2"/>
      <c r="B85" s="658" t="s">
        <v>546</v>
      </c>
      <c r="C85" s="665">
        <f>+_xlfn.XLOOKUP(F85,Population!$G$3:$G$111,Population!$F$3:$F$111)</f>
        <v>0</v>
      </c>
      <c r="D85" s="665">
        <f>RMAT!D85</f>
        <v>0</v>
      </c>
      <c r="E85" s="665" t="e">
        <f t="shared" si="3"/>
        <v>#DIV/0!</v>
      </c>
      <c r="F85" s="6" t="str">
        <f t="shared" si="4"/>
        <v>DS Ouahigouya</v>
      </c>
    </row>
    <row r="86" spans="1:6" ht="15" customHeight="1">
      <c r="A86" s="2"/>
      <c r="B86" s="658" t="s">
        <v>547</v>
      </c>
      <c r="C86" s="665">
        <f>+_xlfn.XLOOKUP(F86,Population!$G$3:$G$111,Population!$F$3:$F$111)</f>
        <v>0</v>
      </c>
      <c r="D86" s="665">
        <f>RMAT!D86</f>
        <v>0</v>
      </c>
      <c r="E86" s="665" t="e">
        <f t="shared" si="3"/>
        <v>#DIV/0!</v>
      </c>
      <c r="F86" s="6" t="str">
        <f t="shared" si="4"/>
        <v>DS Séguénéga</v>
      </c>
    </row>
    <row r="87" spans="1:6" ht="15" customHeight="1">
      <c r="A87" s="2"/>
      <c r="B87" s="658" t="s">
        <v>548</v>
      </c>
      <c r="C87" s="665">
        <f>+_xlfn.XLOOKUP(F87,Population!$G$3:$G$111,Population!$F$3:$F$111)</f>
        <v>0</v>
      </c>
      <c r="D87" s="665">
        <f>RMAT!D87</f>
        <v>0</v>
      </c>
      <c r="E87" s="665" t="e">
        <f t="shared" si="3"/>
        <v>#DIV/0!</v>
      </c>
      <c r="F87" s="6" t="str">
        <f t="shared" si="4"/>
        <v>DS Thiou</v>
      </c>
    </row>
    <row r="88" spans="1:6" ht="15.75" customHeight="1">
      <c r="A88" s="2"/>
      <c r="B88" s="658" t="s">
        <v>549</v>
      </c>
      <c r="C88" s="663">
        <f>+_xlfn.XLOOKUP(F88,Population!$G$3:$G$111,Population!$F$3:$F$111)</f>
        <v>0</v>
      </c>
      <c r="D88" s="663">
        <f>RMAT!D88</f>
        <v>0</v>
      </c>
      <c r="E88" s="663" t="e">
        <f t="shared" si="3"/>
        <v>#DIV/0!</v>
      </c>
      <c r="F88" s="6" t="str">
        <f t="shared" si="4"/>
        <v>DS Titao</v>
      </c>
    </row>
    <row r="89" spans="1:6" ht="15.75" customHeight="1">
      <c r="A89" s="2"/>
      <c r="B89" s="658" t="s">
        <v>550</v>
      </c>
      <c r="C89" s="665">
        <f>+_xlfn.XLOOKUP(F89,Population!$G$3:$G$111,Population!$F$3:$F$111)</f>
        <v>0</v>
      </c>
      <c r="D89" s="665">
        <f>RMAT!D89</f>
        <v>0</v>
      </c>
      <c r="E89" s="665" t="e">
        <f t="shared" si="3"/>
        <v>#DIV/0!</v>
      </c>
      <c r="F89" s="6" t="str">
        <f t="shared" si="4"/>
        <v>DS Yako</v>
      </c>
    </row>
    <row r="90" spans="1:6" s="87" customFormat="1" ht="15.75" customHeight="1" thickBot="1">
      <c r="A90" s="281" t="s">
        <v>553</v>
      </c>
      <c r="B90" s="660"/>
      <c r="C90" s="19">
        <f>+_xlfn.XLOOKUP(F90,Population!$G$3:$G$111,Population!$F$3:$F$111)</f>
        <v>0</v>
      </c>
      <c r="D90" s="19">
        <f>RMAT!D90</f>
        <v>0</v>
      </c>
      <c r="E90" s="19" t="e">
        <f t="shared" si="3"/>
        <v>#DIV/0!</v>
      </c>
      <c r="F90" s="6" t="str">
        <f t="shared" si="4"/>
        <v>Burkina Faso</v>
      </c>
    </row>
    <row r="91" spans="1:6" ht="15.75" customHeight="1">
      <c r="A91" s="583" t="s">
        <v>899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26" t="s">
        <v>49</v>
      </c>
    </row>
    <row r="3" spans="1:2" ht="15" customHeight="1">
      <c r="A3" s="3" t="s">
        <v>50</v>
      </c>
      <c r="B3" s="526" t="s">
        <v>51</v>
      </c>
    </row>
    <row r="4" spans="1:2" ht="15" customHeight="1">
      <c r="A4" s="3" t="s">
        <v>52</v>
      </c>
      <c r="B4" s="526" t="s">
        <v>53</v>
      </c>
    </row>
    <row r="5" spans="1:2" ht="15" customHeight="1">
      <c r="A5" s="3" t="s">
        <v>54</v>
      </c>
      <c r="B5" s="526" t="s">
        <v>55</v>
      </c>
    </row>
    <row r="6" spans="1:2" ht="15" customHeight="1">
      <c r="A6" s="3" t="s">
        <v>56</v>
      </c>
      <c r="B6" s="526" t="s">
        <v>57</v>
      </c>
    </row>
    <row r="7" spans="1:2" ht="15" customHeight="1">
      <c r="A7" s="3" t="s">
        <v>58</v>
      </c>
      <c r="B7" s="526" t="s">
        <v>59</v>
      </c>
    </row>
    <row r="8" spans="1:2" ht="15" customHeight="1">
      <c r="A8" s="3" t="s">
        <v>60</v>
      </c>
      <c r="B8" s="526" t="s">
        <v>61</v>
      </c>
    </row>
    <row r="9" spans="1:2" ht="15" customHeight="1">
      <c r="A9" s="3" t="s">
        <v>62</v>
      </c>
      <c r="B9" s="526" t="s">
        <v>63</v>
      </c>
    </row>
    <row r="10" spans="1:2" ht="15" customHeight="1">
      <c r="A10" s="3" t="s">
        <v>64</v>
      </c>
      <c r="B10" s="526" t="s">
        <v>65</v>
      </c>
    </row>
    <row r="11" spans="1:2" ht="15" customHeight="1">
      <c r="A11" s="3" t="s">
        <v>66</v>
      </c>
      <c r="B11" s="526" t="s">
        <v>67</v>
      </c>
    </row>
    <row r="12" spans="1:2" ht="15" customHeight="1">
      <c r="A12" s="3" t="s">
        <v>68</v>
      </c>
      <c r="B12" s="526" t="s">
        <v>69</v>
      </c>
    </row>
    <row r="13" spans="1:2" ht="15" customHeight="1">
      <c r="A13" s="3" t="s">
        <v>70</v>
      </c>
      <c r="B13" s="526" t="s">
        <v>71</v>
      </c>
    </row>
    <row r="14" spans="1:2" ht="15" customHeight="1">
      <c r="A14" s="3" t="s">
        <v>72</v>
      </c>
      <c r="B14" s="526" t="s">
        <v>73</v>
      </c>
    </row>
    <row r="15" spans="1:2" ht="15" customHeight="1">
      <c r="A15" s="3" t="s">
        <v>74</v>
      </c>
      <c r="B15" s="526" t="s">
        <v>75</v>
      </c>
    </row>
    <row r="16" spans="1:2" ht="15" customHeight="1">
      <c r="A16" s="7" t="s">
        <v>76</v>
      </c>
      <c r="B16" s="526" t="s">
        <v>77</v>
      </c>
    </row>
    <row r="17" spans="1:2" ht="15" customHeight="1">
      <c r="A17" s="7" t="s">
        <v>78</v>
      </c>
      <c r="B17" s="526" t="s">
        <v>79</v>
      </c>
    </row>
    <row r="18" spans="1:2" ht="15" customHeight="1">
      <c r="A18" s="7" t="s">
        <v>80</v>
      </c>
      <c r="B18" s="526" t="s">
        <v>81</v>
      </c>
    </row>
    <row r="19" spans="1:2" ht="15" customHeight="1">
      <c r="A19" s="7" t="s">
        <v>82</v>
      </c>
      <c r="B19" s="526" t="s">
        <v>83</v>
      </c>
    </row>
    <row r="20" spans="1:2" ht="15" customHeight="1">
      <c r="A20" s="7" t="s">
        <v>84</v>
      </c>
      <c r="B20" s="526" t="s">
        <v>85</v>
      </c>
    </row>
    <row r="21" spans="1:2" ht="15.75" customHeight="1">
      <c r="A21" s="7" t="s">
        <v>86</v>
      </c>
      <c r="B21" s="526" t="s">
        <v>87</v>
      </c>
    </row>
    <row r="22" spans="1:2" ht="15.75" customHeight="1" thickBot="1">
      <c r="A22" s="61" t="s">
        <v>88</v>
      </c>
      <c r="B22" s="527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339" customWidth="1"/>
    <col min="2" max="2" width="20.9296875" style="339" customWidth="1"/>
    <col min="3" max="3" width="11.19921875" style="339" customWidth="1"/>
    <col min="4" max="4" width="11" style="339" customWidth="1"/>
    <col min="5" max="5" width="12.6640625" style="339" customWidth="1"/>
    <col min="6" max="6" width="9.796875" style="339" bestFit="1" customWidth="1"/>
    <col min="7" max="7" width="13.53125" style="339" customWidth="1"/>
    <col min="8" max="8" width="10.73046875" style="339" customWidth="1"/>
    <col min="9" max="10" width="10.796875" style="339" customWidth="1"/>
    <col min="11" max="11" width="15" style="339" customWidth="1"/>
    <col min="12" max="12" width="18.86328125" style="339" customWidth="1"/>
    <col min="13" max="28" width="11.3984375" style="339" customWidth="1"/>
    <col min="29" max="30" width="14.3984375" style="339" customWidth="1"/>
    <col min="31" max="16384" width="14.3984375" style="339"/>
  </cols>
  <sheetData>
    <row r="1" spans="1:28" ht="14" customHeight="1">
      <c r="A1" s="6" t="s">
        <v>900</v>
      </c>
      <c r="B1" s="6"/>
      <c r="C1" s="6"/>
      <c r="D1" s="6"/>
      <c r="E1" s="6"/>
      <c r="F1" s="6"/>
      <c r="G1" s="6"/>
      <c r="H1" s="6"/>
      <c r="I1" s="6"/>
      <c r="J1" s="6"/>
      <c r="K1" s="342"/>
    </row>
    <row r="2" spans="1:28" ht="40.5" customHeight="1" thickBot="1">
      <c r="A2" s="950" t="s">
        <v>576</v>
      </c>
      <c r="B2" s="951"/>
      <c r="C2" s="334" t="s">
        <v>901</v>
      </c>
      <c r="D2" s="334" t="s">
        <v>902</v>
      </c>
      <c r="E2" s="334" t="s">
        <v>903</v>
      </c>
      <c r="F2" s="334" t="s">
        <v>904</v>
      </c>
      <c r="G2" s="334" t="s">
        <v>905</v>
      </c>
      <c r="H2" s="334" t="s">
        <v>906</v>
      </c>
      <c r="I2" s="334" t="s">
        <v>907</v>
      </c>
      <c r="J2" s="343" t="s">
        <v>908</v>
      </c>
      <c r="K2" s="334" t="s">
        <v>909</v>
      </c>
      <c r="L2" s="334" t="s">
        <v>910</v>
      </c>
    </row>
    <row r="3" spans="1:28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03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77" t="str">
        <f t="shared" si="0"/>
        <v/>
      </c>
    </row>
    <row r="5" spans="1:28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5" t="str">
        <f t="shared" si="0"/>
        <v/>
      </c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4"/>
    </row>
    <row r="6" spans="1:28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5" t="str">
        <f t="shared" si="0"/>
        <v/>
      </c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4"/>
    </row>
    <row r="7" spans="1:28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5" t="str">
        <f t="shared" si="0"/>
        <v/>
      </c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4"/>
    </row>
    <row r="8" spans="1:28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03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5" t="str">
        <f t="shared" si="0"/>
        <v/>
      </c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4"/>
    </row>
    <row r="10" spans="1:28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5" t="str">
        <f t="shared" si="0"/>
        <v/>
      </c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4"/>
    </row>
    <row r="11" spans="1:28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5" t="str">
        <f t="shared" si="0"/>
        <v/>
      </c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4"/>
    </row>
    <row r="12" spans="1:28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5" t="str">
        <f t="shared" si="0"/>
        <v/>
      </c>
    </row>
    <row r="13" spans="1:28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5" t="str">
        <f t="shared" si="0"/>
        <v/>
      </c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4"/>
    </row>
    <row r="14" spans="1:28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5" t="str">
        <f t="shared" si="0"/>
        <v/>
      </c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4"/>
    </row>
    <row r="15" spans="1:28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03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5" t="str">
        <f t="shared" si="0"/>
        <v/>
      </c>
      <c r="M16" s="344"/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spans="1:12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5" t="str">
        <f t="shared" si="0"/>
        <v/>
      </c>
    </row>
    <row r="18" spans="1:12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5" t="str">
        <f t="shared" si="0"/>
        <v/>
      </c>
    </row>
    <row r="19" spans="1:12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646" t="str">
        <f t="shared" si="0"/>
        <v/>
      </c>
    </row>
    <row r="20" spans="1:12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77" t="str">
        <f t="shared" si="0"/>
        <v/>
      </c>
    </row>
    <row r="21" spans="1:12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5" t="str">
        <f t="shared" si="0"/>
        <v/>
      </c>
    </row>
    <row r="22" spans="1:12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5" t="str">
        <f t="shared" si="0"/>
        <v/>
      </c>
    </row>
    <row r="23" spans="1:12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5" t="str">
        <f t="shared" si="0"/>
        <v/>
      </c>
    </row>
    <row r="24" spans="1:12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5" t="str">
        <f t="shared" si="0"/>
        <v/>
      </c>
    </row>
    <row r="25" spans="1:12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5" t="str">
        <f t="shared" si="0"/>
        <v/>
      </c>
    </row>
    <row r="26" spans="1:12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5" t="str">
        <f t="shared" si="0"/>
        <v/>
      </c>
    </row>
    <row r="27" spans="1:12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5" t="str">
        <f t="shared" si="0"/>
        <v/>
      </c>
    </row>
    <row r="28" spans="1:12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5" t="str">
        <f t="shared" si="0"/>
        <v/>
      </c>
    </row>
    <row r="29" spans="1:12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03" t="str">
        <f t="shared" si="0"/>
        <v/>
      </c>
    </row>
    <row r="30" spans="1:12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77" t="str">
        <f t="shared" si="0"/>
        <v/>
      </c>
    </row>
    <row r="31" spans="1:12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5" t="str">
        <f t="shared" si="0"/>
        <v/>
      </c>
    </row>
    <row r="32" spans="1:12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5" t="str">
        <f t="shared" si="0"/>
        <v/>
      </c>
    </row>
    <row r="33" spans="1:12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5" t="str">
        <f t="shared" si="0"/>
        <v/>
      </c>
    </row>
    <row r="34" spans="1:12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5" t="str">
        <f t="shared" si="0"/>
        <v/>
      </c>
    </row>
    <row r="35" spans="1:12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5" t="str">
        <f t="shared" ref="L35:L66" si="1">IFERROR((G35-K35)/G35*100,"")</f>
        <v/>
      </c>
    </row>
    <row r="36" spans="1:12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5" t="str">
        <f t="shared" si="1"/>
        <v/>
      </c>
    </row>
    <row r="37" spans="1:12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5" t="str">
        <f t="shared" si="1"/>
        <v/>
      </c>
    </row>
    <row r="38" spans="1:12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5" t="str">
        <f t="shared" si="1"/>
        <v/>
      </c>
    </row>
    <row r="39" spans="1:12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5" t="str">
        <f t="shared" si="1"/>
        <v/>
      </c>
    </row>
    <row r="40" spans="1:12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5" t="str">
        <f t="shared" si="1"/>
        <v/>
      </c>
    </row>
    <row r="41" spans="1:12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5" t="str">
        <f t="shared" si="1"/>
        <v/>
      </c>
    </row>
    <row r="42" spans="1:12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03" t="str">
        <f t="shared" si="1"/>
        <v/>
      </c>
    </row>
    <row r="43" spans="1:12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5" t="str">
        <f t="shared" si="1"/>
        <v/>
      </c>
    </row>
    <row r="44" spans="1:12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5" t="str">
        <f t="shared" si="1"/>
        <v/>
      </c>
    </row>
    <row r="45" spans="1:12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5" t="str">
        <f t="shared" si="1"/>
        <v/>
      </c>
    </row>
    <row r="46" spans="1:12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5" t="str">
        <f t="shared" si="1"/>
        <v/>
      </c>
    </row>
    <row r="47" spans="1:12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5" t="str">
        <f t="shared" si="1"/>
        <v/>
      </c>
    </row>
    <row r="48" spans="1:12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5" t="str">
        <f t="shared" si="1"/>
        <v/>
      </c>
    </row>
    <row r="49" spans="1:12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5" t="str">
        <f t="shared" si="1"/>
        <v/>
      </c>
    </row>
    <row r="50" spans="1:12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03" t="str">
        <f t="shared" si="1"/>
        <v/>
      </c>
    </row>
    <row r="51" spans="1:12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5" t="str">
        <f t="shared" si="1"/>
        <v/>
      </c>
    </row>
    <row r="52" spans="1:12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5" t="str">
        <f t="shared" si="1"/>
        <v/>
      </c>
    </row>
    <row r="53" spans="1:12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5" t="str">
        <f t="shared" si="1"/>
        <v/>
      </c>
    </row>
    <row r="54" spans="1:12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5" t="str">
        <f t="shared" si="1"/>
        <v/>
      </c>
    </row>
    <row r="55" spans="1:12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646" t="str">
        <f t="shared" si="1"/>
        <v/>
      </c>
    </row>
    <row r="56" spans="1:12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77" t="str">
        <f t="shared" si="1"/>
        <v/>
      </c>
    </row>
    <row r="57" spans="1:12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5" t="str">
        <f t="shared" si="1"/>
        <v/>
      </c>
    </row>
    <row r="58" spans="1:12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5" t="str">
        <f t="shared" si="1"/>
        <v/>
      </c>
    </row>
    <row r="59" spans="1:12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5" t="str">
        <f t="shared" si="1"/>
        <v/>
      </c>
    </row>
    <row r="60" spans="1:12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5" t="str">
        <f t="shared" si="1"/>
        <v/>
      </c>
    </row>
    <row r="61" spans="1:12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5" t="str">
        <f t="shared" si="1"/>
        <v/>
      </c>
    </row>
    <row r="62" spans="1:12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5" t="str">
        <f t="shared" si="1"/>
        <v/>
      </c>
    </row>
    <row r="63" spans="1:12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5" t="str">
        <f t="shared" si="1"/>
        <v/>
      </c>
    </row>
    <row r="64" spans="1:12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03" t="str">
        <f t="shared" si="1"/>
        <v/>
      </c>
    </row>
    <row r="65" spans="1:12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5" t="str">
        <f t="shared" si="1"/>
        <v/>
      </c>
    </row>
    <row r="66" spans="1:12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5" t="str">
        <f t="shared" si="1"/>
        <v/>
      </c>
    </row>
    <row r="67" spans="1:12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5" t="str">
        <f t="shared" ref="L67:L98" si="2">IFERROR((G67-K67)/G67*100,"")</f>
        <v/>
      </c>
    </row>
    <row r="68" spans="1:12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5" t="str">
        <f t="shared" si="2"/>
        <v/>
      </c>
    </row>
    <row r="69" spans="1:12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5" t="str">
        <f t="shared" si="2"/>
        <v/>
      </c>
    </row>
    <row r="70" spans="1:12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5" t="str">
        <f t="shared" si="2"/>
        <v/>
      </c>
    </row>
    <row r="71" spans="1:12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5" t="str">
        <f t="shared" si="2"/>
        <v/>
      </c>
    </row>
    <row r="72" spans="1:12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5" t="str">
        <f t="shared" si="2"/>
        <v/>
      </c>
    </row>
    <row r="73" spans="1:12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03" t="str">
        <f t="shared" si="2"/>
        <v/>
      </c>
    </row>
    <row r="74" spans="1:12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5" t="str">
        <f t="shared" si="2"/>
        <v/>
      </c>
    </row>
    <row r="75" spans="1:12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5" t="str">
        <f t="shared" si="2"/>
        <v/>
      </c>
    </row>
    <row r="76" spans="1:12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5" t="str">
        <f t="shared" si="2"/>
        <v/>
      </c>
    </row>
    <row r="77" spans="1:12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5" t="str">
        <f t="shared" si="2"/>
        <v/>
      </c>
    </row>
    <row r="78" spans="1:12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5" t="str">
        <f t="shared" si="2"/>
        <v/>
      </c>
    </row>
    <row r="79" spans="1:12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646" t="str">
        <f t="shared" si="2"/>
        <v/>
      </c>
    </row>
    <row r="80" spans="1:12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77" t="str">
        <f t="shared" si="2"/>
        <v/>
      </c>
    </row>
    <row r="81" spans="1:12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5" t="str">
        <f t="shared" si="2"/>
        <v/>
      </c>
    </row>
    <row r="82" spans="1:12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5" t="str">
        <f t="shared" si="2"/>
        <v/>
      </c>
    </row>
    <row r="83" spans="1:12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5" t="str">
        <f t="shared" si="2"/>
        <v/>
      </c>
    </row>
    <row r="84" spans="1:12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03" t="str">
        <f t="shared" si="2"/>
        <v/>
      </c>
    </row>
    <row r="85" spans="1:12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5" t="str">
        <f t="shared" si="2"/>
        <v/>
      </c>
    </row>
    <row r="86" spans="1:12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5" t="str">
        <f t="shared" si="2"/>
        <v/>
      </c>
    </row>
    <row r="87" spans="1:12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5" t="str">
        <f t="shared" si="2"/>
        <v/>
      </c>
    </row>
    <row r="88" spans="1:12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646" t="str">
        <f t="shared" si="2"/>
        <v/>
      </c>
    </row>
    <row r="89" spans="1:12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5" t="str">
        <f t="shared" si="2"/>
        <v/>
      </c>
    </row>
    <row r="90" spans="1:12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03" t="str">
        <f t="shared" si="2"/>
        <v/>
      </c>
    </row>
    <row r="91" spans="1:12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5" t="str">
        <f t="shared" si="2"/>
        <v/>
      </c>
    </row>
    <row r="92" spans="1:12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5" t="str">
        <f t="shared" si="2"/>
        <v/>
      </c>
    </row>
    <row r="93" spans="1:12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5" t="str">
        <f t="shared" si="2"/>
        <v/>
      </c>
    </row>
    <row r="94" spans="1:12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03" t="str">
        <f t="shared" si="2"/>
        <v/>
      </c>
    </row>
    <row r="95" spans="1:12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5" t="str">
        <f t="shared" si="2"/>
        <v/>
      </c>
    </row>
    <row r="96" spans="1:12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5" t="str">
        <f t="shared" si="2"/>
        <v/>
      </c>
    </row>
    <row r="97" spans="1:12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5" t="str">
        <f t="shared" si="2"/>
        <v/>
      </c>
    </row>
    <row r="98" spans="1:12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5" t="str">
        <f t="shared" si="2"/>
        <v/>
      </c>
    </row>
    <row r="99" spans="1:12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646" t="str">
        <f t="shared" ref="L99:L111" si="3">IFERROR((G99-K99)/G99*100,"")</f>
        <v/>
      </c>
    </row>
    <row r="100" spans="1:12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5" t="str">
        <f t="shared" si="3"/>
        <v/>
      </c>
    </row>
    <row r="101" spans="1:12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03" t="str">
        <f t="shared" si="3"/>
        <v/>
      </c>
    </row>
    <row r="102" spans="1:12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5" t="str">
        <f t="shared" si="3"/>
        <v/>
      </c>
    </row>
    <row r="103" spans="1:12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5" t="str">
        <f t="shared" si="3"/>
        <v/>
      </c>
    </row>
    <row r="104" spans="1:12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5" t="str">
        <f t="shared" si="3"/>
        <v/>
      </c>
    </row>
    <row r="105" spans="1:12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5" t="str">
        <f t="shared" si="3"/>
        <v/>
      </c>
    </row>
    <row r="106" spans="1:12" ht="18.7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5" t="str">
        <f t="shared" si="3"/>
        <v/>
      </c>
    </row>
    <row r="107" spans="1:12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5" t="str">
        <f t="shared" si="3"/>
        <v/>
      </c>
    </row>
    <row r="108" spans="1:12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5" t="str">
        <f t="shared" si="3"/>
        <v/>
      </c>
    </row>
    <row r="109" spans="1:12" s="6" customFormat="1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7" t="str">
        <f t="shared" si="3"/>
        <v/>
      </c>
    </row>
    <row r="110" spans="1:12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03" t="str">
        <f t="shared" si="3"/>
        <v/>
      </c>
    </row>
    <row r="111" spans="1:12" s="6" customFormat="1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648" t="str">
        <f t="shared" si="3"/>
        <v/>
      </c>
    </row>
  </sheetData>
  <mergeCells count="1">
    <mergeCell ref="A2:B2"/>
  </mergeCells>
  <conditionalFormatting sqref="C3:E93">
    <cfRule type="containsBlanks" dxfId="436" priority="6">
      <formula>LEN(TRIM(C3))=0</formula>
    </cfRule>
  </conditionalFormatting>
  <conditionalFormatting sqref="C94:E99">
    <cfRule type="containsBlanks" dxfId="435" priority="8">
      <formula>LEN(TRIM(C94))=0</formula>
    </cfRule>
  </conditionalFormatting>
  <conditionalFormatting sqref="C100:E108">
    <cfRule type="containsBlanks" dxfId="434" priority="5">
      <formula>LEN(TRIM(C100))=0</formula>
    </cfRule>
  </conditionalFormatting>
  <conditionalFormatting sqref="C98:L98">
    <cfRule type="containsBlanks" dxfId="433" priority="7" stopIfTrue="1">
      <formula>LEN(TRIM(C98))=0</formula>
    </cfRule>
  </conditionalFormatting>
  <conditionalFormatting sqref="C110:L110">
    <cfRule type="containsBlanks" dxfId="432" priority="4">
      <formula>LEN(TRIM(C110))=0</formula>
    </cfRule>
  </conditionalFormatting>
  <conditionalFormatting sqref="F3:L108">
    <cfRule type="containsBlanks" dxfId="431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339" customWidth="1"/>
    <col min="2" max="2" width="21.53125" style="339" customWidth="1"/>
    <col min="3" max="3" width="12.06640625" style="339" customWidth="1"/>
    <col min="4" max="4" width="12.53125" style="339" customWidth="1"/>
    <col min="5" max="5" width="13.06640625" style="339" customWidth="1"/>
    <col min="6" max="6" width="12.796875" style="339" customWidth="1"/>
    <col min="7" max="7" width="14" style="339" customWidth="1"/>
    <col min="8" max="8" width="14.73046875" style="339" customWidth="1"/>
    <col min="9" max="9" width="15.06640625" style="339" customWidth="1"/>
    <col min="10" max="11" width="14" style="339" customWidth="1"/>
    <col min="12" max="25" width="11.3984375" style="339" customWidth="1"/>
    <col min="26" max="27" width="14.3984375" style="339" customWidth="1"/>
    <col min="28" max="16384" width="14.3984375" style="339"/>
  </cols>
  <sheetData>
    <row r="1" spans="1:25" ht="19.5" customHeight="1">
      <c r="A1" s="2" t="s">
        <v>911</v>
      </c>
      <c r="B1" s="2"/>
      <c r="C1" s="2"/>
      <c r="D1" s="2"/>
      <c r="E1" s="2"/>
      <c r="F1" s="2"/>
      <c r="G1" s="2"/>
      <c r="H1" s="2"/>
      <c r="I1" s="2"/>
      <c r="J1" s="2"/>
      <c r="K1" s="2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</row>
    <row r="2" spans="1:25" ht="17.25" customHeight="1" thickBot="1">
      <c r="A2" s="357" t="s">
        <v>660</v>
      </c>
      <c r="B2" s="358"/>
      <c r="C2" s="334" t="s">
        <v>912</v>
      </c>
      <c r="D2" s="334" t="s">
        <v>913</v>
      </c>
      <c r="E2" s="334" t="s">
        <v>914</v>
      </c>
      <c r="F2" s="334" t="s">
        <v>915</v>
      </c>
      <c r="G2" s="334" t="s">
        <v>916</v>
      </c>
      <c r="H2" s="334" t="s">
        <v>917</v>
      </c>
      <c r="I2" s="574" t="s">
        <v>918</v>
      </c>
      <c r="J2" s="334" t="s">
        <v>919</v>
      </c>
      <c r="K2" s="574" t="s">
        <v>920</v>
      </c>
      <c r="L2" s="359"/>
      <c r="M2" s="359"/>
      <c r="N2" s="359"/>
      <c r="O2" s="359"/>
      <c r="P2" s="359"/>
      <c r="Q2" s="359"/>
      <c r="R2" s="359"/>
      <c r="S2" s="359"/>
      <c r="T2" s="359"/>
      <c r="U2" s="359"/>
      <c r="V2" s="359"/>
      <c r="W2" s="359"/>
      <c r="X2" s="359"/>
      <c r="Y2" s="359"/>
    </row>
    <row r="3" spans="1:25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</row>
    <row r="5" spans="1:2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</row>
    <row r="6" spans="1:2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</row>
    <row r="7" spans="1:2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</row>
    <row r="8" spans="1:25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</row>
    <row r="15" spans="1:25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</row>
    <row r="17" spans="1:11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</row>
    <row r="18" spans="1:11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</row>
    <row r="19" spans="1:11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</row>
    <row r="21" spans="1:11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</row>
    <row r="22" spans="1:11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</row>
    <row r="23" spans="1:11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</row>
    <row r="24" spans="1:11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</row>
    <row r="25" spans="1:11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</row>
    <row r="26" spans="1:11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</row>
    <row r="27" spans="1:11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</row>
    <row r="28" spans="1:11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</row>
    <row r="29" spans="1:11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</row>
    <row r="31" spans="1:11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</row>
    <row r="32" spans="1:11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</row>
    <row r="33" spans="1:11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</row>
    <row r="34" spans="1:11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</row>
    <row r="35" spans="1:11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</row>
    <row r="36" spans="1:11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</row>
    <row r="37" spans="1:11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</row>
    <row r="38" spans="1:1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</row>
    <row r="39" spans="1:11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</row>
    <row r="40" spans="1:11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</row>
    <row r="41" spans="1:11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</row>
    <row r="42" spans="1:11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</row>
    <row r="44" spans="1:11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</row>
    <row r="45" spans="1:11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</row>
    <row r="46" spans="1:1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</row>
    <row r="47" spans="1:11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</row>
    <row r="48" spans="1:11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</row>
    <row r="49" spans="1:11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</row>
    <row r="50" spans="1:11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</row>
    <row r="52" spans="1:11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</row>
    <row r="53" spans="1:11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</row>
    <row r="54" spans="1:11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</row>
    <row r="55" spans="1:11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</row>
    <row r="57" spans="1:11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</row>
    <row r="58" spans="1:11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</row>
    <row r="59" spans="1:11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</row>
    <row r="60" spans="1:11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</row>
    <row r="61" spans="1:1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</row>
    <row r="62" spans="1:11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</row>
    <row r="63" spans="1:11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</row>
    <row r="64" spans="1:11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</row>
    <row r="66" spans="1:11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</row>
    <row r="67" spans="1:11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</row>
    <row r="68" spans="1:11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</row>
    <row r="69" spans="1:1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</row>
    <row r="70" spans="1:11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</row>
    <row r="71" spans="1:11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</row>
    <row r="72" spans="1:11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</row>
    <row r="73" spans="1:11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</row>
    <row r="75" spans="1:11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</row>
    <row r="76" spans="1:11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</row>
    <row r="77" spans="1:11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</row>
    <row r="78" spans="1:11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</row>
    <row r="79" spans="1:11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</row>
    <row r="81" spans="1:11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</row>
    <row r="82" spans="1:11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</row>
    <row r="83" spans="1:11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</row>
    <row r="84" spans="1:11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</row>
    <row r="86" spans="1:11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</row>
    <row r="87" spans="1:1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</row>
    <row r="88" spans="1:11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</row>
    <row r="90" spans="1:11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</row>
    <row r="92" spans="1:1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</row>
    <row r="93" spans="1:11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</row>
    <row r="94" spans="1:11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</row>
    <row r="96" spans="1:11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</row>
    <row r="97" spans="1:11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</row>
    <row r="98" spans="1:1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</row>
    <row r="99" spans="1:11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</row>
    <row r="101" spans="1:11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</row>
    <row r="103" spans="1:11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</row>
    <row r="104" spans="1:11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</row>
    <row r="105" spans="1:11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</row>
    <row r="106" spans="1:11" ht="17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</row>
    <row r="107" spans="1:11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</row>
    <row r="108" spans="1:11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</row>
    <row r="109" spans="1:11" s="6" customFormat="1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</row>
    <row r="110" spans="1:11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</row>
  </sheetData>
  <conditionalFormatting sqref="C3:E93">
    <cfRule type="containsBlanks" dxfId="430" priority="6">
      <formula>LEN(TRIM(C3))=0</formula>
    </cfRule>
  </conditionalFormatting>
  <conditionalFormatting sqref="C94:E99">
    <cfRule type="containsBlanks" dxfId="429" priority="8">
      <formula>LEN(TRIM(C94))=0</formula>
    </cfRule>
  </conditionalFormatting>
  <conditionalFormatting sqref="C100:E108">
    <cfRule type="containsBlanks" dxfId="428" priority="5">
      <formula>LEN(TRIM(C100))=0</formula>
    </cfRule>
  </conditionalFormatting>
  <conditionalFormatting sqref="C98:K98">
    <cfRule type="containsBlanks" dxfId="427" priority="7" stopIfTrue="1">
      <formula>LEN(TRIM(C98))=0</formula>
    </cfRule>
  </conditionalFormatting>
  <conditionalFormatting sqref="C110:K110">
    <cfRule type="containsBlanks" dxfId="426" priority="4">
      <formula>LEN(TRIM(C110))=0</formula>
    </cfRule>
  </conditionalFormatting>
  <conditionalFormatting sqref="F3:K108">
    <cfRule type="containsBlanks" dxfId="42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339" customWidth="1"/>
    <col min="2" max="2" width="20.19921875" style="339" customWidth="1"/>
    <col min="3" max="3" width="6.19921875" style="339" customWidth="1"/>
    <col min="4" max="4" width="6.06640625" style="339" customWidth="1"/>
    <col min="5" max="5" width="11.796875" style="339" customWidth="1"/>
    <col min="6" max="6" width="6.53125" style="339" customWidth="1"/>
    <col min="7" max="7" width="12.53125" style="339" customWidth="1"/>
    <col min="8" max="8" width="11" style="339" customWidth="1"/>
    <col min="9" max="9" width="7.3984375" style="339" customWidth="1"/>
    <col min="10" max="10" width="6.53125" style="339" customWidth="1"/>
    <col min="11" max="11" width="11" style="339" customWidth="1"/>
    <col min="12" max="26" width="11.3984375" style="339" customWidth="1"/>
    <col min="27" max="28" width="14.3984375" style="339" customWidth="1"/>
    <col min="29" max="16384" width="14.3984375" style="339"/>
  </cols>
  <sheetData>
    <row r="1" spans="1:26" ht="14" customHeight="1">
      <c r="A1" s="6" t="s">
        <v>921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50" t="s">
        <v>576</v>
      </c>
      <c r="B2" s="951"/>
      <c r="C2" s="334" t="s">
        <v>901</v>
      </c>
      <c r="D2" s="334" t="s">
        <v>922</v>
      </c>
      <c r="E2" s="334" t="s">
        <v>923</v>
      </c>
      <c r="F2" s="334" t="s">
        <v>904</v>
      </c>
      <c r="G2" s="334" t="s">
        <v>905</v>
      </c>
      <c r="H2" s="334" t="s">
        <v>906</v>
      </c>
      <c r="I2" s="334" t="s">
        <v>907</v>
      </c>
      <c r="J2" s="343" t="s">
        <v>908</v>
      </c>
      <c r="K2" s="334" t="s">
        <v>909</v>
      </c>
    </row>
    <row r="3" spans="1:26" s="6" customFormat="1" ht="15.75" customHeight="1">
      <c r="A3" s="2" t="s">
        <v>445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39"/>
      <c r="B4" s="637" t="s">
        <v>446</v>
      </c>
      <c r="C4" s="644" t="str">
        <f>IF(Pop_cible!F4&lt;=0,"",'Enfants_FE vaccinés1'!C4/Pop_cible!F4*100)</f>
        <v/>
      </c>
      <c r="D4" s="644" t="str">
        <f>IF(Pop_cible!F4&lt;=0,"",'Enfants_FE vaccinés1'!D4/Pop_cible!F4*100)</f>
        <v/>
      </c>
      <c r="E4" s="644" t="str">
        <f>IF(Pop_cible!F4="","",'Enfants_FE vaccinés1'!E4*100/Pop_cible!F4)</f>
        <v/>
      </c>
      <c r="F4" s="644" t="str">
        <f>IF(Pop_cible!G4&lt;=0,"",'Enfants_FE vaccinés1'!F4/Pop_cible!G4*100)</f>
        <v/>
      </c>
      <c r="G4" s="644" t="str">
        <f>IF(Pop_cible!G4&lt;=0,"",'Enfants_FE vaccinés1'!G4/Pop_cible!G4*100)</f>
        <v/>
      </c>
      <c r="H4" s="644" t="str">
        <f>IF(Pop_cible!G4&lt;=0,"",'Enfants_FE vaccinés1'!H4/Pop_cible!G4*100)</f>
        <v/>
      </c>
      <c r="I4" s="644" t="str">
        <f>IF(Pop_cible!G4&lt;=0,"",'Enfants_FE vaccinés1'!I4/Pop_cible!G4*100)</f>
        <v/>
      </c>
      <c r="J4" s="644" t="str">
        <f>IF(Pop_cible!G4&lt;=0,"",'Enfants_FE vaccinés1'!J4/Pop_cible!G4*100)</f>
        <v/>
      </c>
      <c r="K4" s="644" t="str">
        <f>IF(Pop_cible!G4&lt;=0,"",'Enfants_FE vaccinés1'!K4/Pop_cible!G4*100)</f>
        <v/>
      </c>
    </row>
    <row r="5" spans="1:26" ht="15.75" customHeight="1">
      <c r="A5" s="639"/>
      <c r="B5" s="637" t="s">
        <v>447</v>
      </c>
      <c r="C5" s="645" t="str">
        <f>IF(Pop_cible!F5&lt;=0,"",'Enfants_FE vaccinés1'!C5/Pop_cible!F5*100)</f>
        <v/>
      </c>
      <c r="D5" s="645" t="str">
        <f>IF(Pop_cible!F5&lt;=0,"",'Enfants_FE vaccinés1'!D5/Pop_cible!F5*100)</f>
        <v/>
      </c>
      <c r="E5" s="645" t="str">
        <f>IF(Pop_cible!F5="","",'Enfants_FE vaccinés1'!E5*100/Pop_cible!F5)</f>
        <v/>
      </c>
      <c r="F5" s="645" t="str">
        <f>IF(Pop_cible!G5&lt;=0,"",'Enfants_FE vaccinés1'!F5/Pop_cible!G5*100)</f>
        <v/>
      </c>
      <c r="G5" s="645" t="str">
        <f>IF(Pop_cible!G5&lt;=0,"",'Enfants_FE vaccinés1'!G5/Pop_cible!G5*100)</f>
        <v/>
      </c>
      <c r="H5" s="645" t="str">
        <f>IF(Pop_cible!G5&lt;=0,"",'Enfants_FE vaccinés1'!H5/Pop_cible!G5*100)</f>
        <v/>
      </c>
      <c r="I5" s="645" t="str">
        <f>IF(Pop_cible!G5&lt;=0,"",'Enfants_FE vaccinés1'!I5/Pop_cible!G5*100)</f>
        <v/>
      </c>
      <c r="J5" s="645" t="str">
        <f>IF(Pop_cible!G5&lt;=0,"",'Enfants_FE vaccinés1'!J5/Pop_cible!G5*100)</f>
        <v/>
      </c>
      <c r="K5" s="645" t="str">
        <f>IF(Pop_cible!G5&lt;=0,"",'Enfants_FE vaccinés1'!K5/Pop_cible!G5*100)</f>
        <v/>
      </c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</row>
    <row r="6" spans="1:26" ht="15.75" customHeight="1">
      <c r="A6" s="639"/>
      <c r="B6" s="637" t="s">
        <v>448</v>
      </c>
      <c r="C6" s="645" t="str">
        <f>IF(Pop_cible!F6&lt;=0,"",'Enfants_FE vaccinés1'!C6/Pop_cible!F6*100)</f>
        <v/>
      </c>
      <c r="D6" s="645" t="str">
        <f>IF(Pop_cible!F6&lt;=0,"",'Enfants_FE vaccinés1'!D6/Pop_cible!F6*100)</f>
        <v/>
      </c>
      <c r="E6" s="645" t="str">
        <f>IF(Pop_cible!F6="","",'Enfants_FE vaccinés1'!E6*100/Pop_cible!F6)</f>
        <v/>
      </c>
      <c r="F6" s="645" t="str">
        <f>IF(Pop_cible!G6&lt;=0,"",'Enfants_FE vaccinés1'!F6/Pop_cible!G6*100)</f>
        <v/>
      </c>
      <c r="G6" s="645" t="str">
        <f>IF(Pop_cible!G6&lt;=0,"",'Enfants_FE vaccinés1'!G6/Pop_cible!G6*100)</f>
        <v/>
      </c>
      <c r="H6" s="645" t="str">
        <f>IF(Pop_cible!G6&lt;=0,"",'Enfants_FE vaccinés1'!H6/Pop_cible!G6*100)</f>
        <v/>
      </c>
      <c r="I6" s="645" t="str">
        <f>IF(Pop_cible!G6&lt;=0,"",'Enfants_FE vaccinés1'!I6/Pop_cible!G6*100)</f>
        <v/>
      </c>
      <c r="J6" s="645" t="str">
        <f>IF(Pop_cible!G6&lt;=0,"",'Enfants_FE vaccinés1'!J6/Pop_cible!G6*100)</f>
        <v/>
      </c>
      <c r="K6" s="645" t="str">
        <f>IF(Pop_cible!G6&lt;=0,"",'Enfants_FE vaccinés1'!K6/Pop_cible!G6*100)</f>
        <v/>
      </c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</row>
    <row r="7" spans="1:26" ht="15.75" customHeight="1">
      <c r="A7" s="639"/>
      <c r="B7" s="637" t="s">
        <v>449</v>
      </c>
      <c r="C7" s="645" t="str">
        <f>IF(Pop_cible!F7&lt;=0,"",'Enfants_FE vaccinés1'!C7/Pop_cible!F7*100)</f>
        <v/>
      </c>
      <c r="D7" s="645" t="str">
        <f>IF(Pop_cible!F7&lt;=0,"",'Enfants_FE vaccinés1'!D7/Pop_cible!F7*100)</f>
        <v/>
      </c>
      <c r="E7" s="645" t="str">
        <f>IF(Pop_cible!F7="","",'Enfants_FE vaccinés1'!E7*100/Pop_cible!F7)</f>
        <v/>
      </c>
      <c r="F7" s="645" t="str">
        <f>IF(Pop_cible!G7&lt;=0,"",'Enfants_FE vaccinés1'!F7/Pop_cible!G7*100)</f>
        <v/>
      </c>
      <c r="G7" s="645" t="str">
        <f>IF(Pop_cible!G7&lt;=0,"",'Enfants_FE vaccinés1'!G7/Pop_cible!G7*100)</f>
        <v/>
      </c>
      <c r="H7" s="645" t="str">
        <f>IF(Pop_cible!G7&lt;=0,"",'Enfants_FE vaccinés1'!H7/Pop_cible!G7*100)</f>
        <v/>
      </c>
      <c r="I7" s="645" t="str">
        <f>IF(Pop_cible!G7&lt;=0,"",'Enfants_FE vaccinés1'!I7/Pop_cible!G7*100)</f>
        <v/>
      </c>
      <c r="J7" s="645" t="str">
        <f>IF(Pop_cible!G7&lt;=0,"",'Enfants_FE vaccinés1'!J7/Pop_cible!G7*100)</f>
        <v/>
      </c>
      <c r="K7" s="645" t="str">
        <f>IF(Pop_cible!G7&lt;=0,"",'Enfants_FE vaccinés1'!K7/Pop_cible!G7*100)</f>
        <v/>
      </c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</row>
    <row r="8" spans="1:26" s="6" customFormat="1" ht="15.75" customHeight="1">
      <c r="A8" s="2" t="s">
        <v>450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39"/>
      <c r="B9" s="637" t="s">
        <v>451</v>
      </c>
      <c r="C9" s="645" t="str">
        <f>IF(Pop_cible!F9&lt;=0,"",'Enfants_FE vaccinés1'!C9/Pop_cible!F9*100)</f>
        <v/>
      </c>
      <c r="D9" s="645" t="str">
        <f>IF(Pop_cible!F9&lt;=0,"",'Enfants_FE vaccinés1'!D9/Pop_cible!F9*100)</f>
        <v/>
      </c>
      <c r="E9" s="645" t="str">
        <f>IF(Pop_cible!F9="","",'Enfants_FE vaccinés1'!E9*100/Pop_cible!F9)</f>
        <v/>
      </c>
      <c r="F9" s="645" t="str">
        <f>IF(Pop_cible!G9&lt;=0,"",'Enfants_FE vaccinés1'!F9/Pop_cible!G9*100)</f>
        <v/>
      </c>
      <c r="G9" s="645" t="str">
        <f>IF(Pop_cible!G9&lt;=0,"",'Enfants_FE vaccinés1'!G9/Pop_cible!G9*100)</f>
        <v/>
      </c>
      <c r="H9" s="645" t="str">
        <f>IF(Pop_cible!G9&lt;=0,"",'Enfants_FE vaccinés1'!H9/Pop_cible!G9*100)</f>
        <v/>
      </c>
      <c r="I9" s="645" t="str">
        <f>IF(Pop_cible!G9&lt;=0,"",'Enfants_FE vaccinés1'!I9/Pop_cible!G9*100)</f>
        <v/>
      </c>
      <c r="J9" s="645" t="str">
        <f>IF(Pop_cible!G9&lt;=0,"",'Enfants_FE vaccinés1'!J9/Pop_cible!G9*100)</f>
        <v/>
      </c>
      <c r="K9" s="645" t="str">
        <f>IF(Pop_cible!G9&lt;=0,"",'Enfants_FE vaccinés1'!K9/Pop_cible!G9*100)</f>
        <v/>
      </c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</row>
    <row r="10" spans="1:26" ht="15.75" customHeight="1">
      <c r="A10" s="639"/>
      <c r="B10" s="637" t="s">
        <v>452</v>
      </c>
      <c r="C10" s="645" t="str">
        <f>IF(Pop_cible!F10&lt;=0,"",'Enfants_FE vaccinés1'!C10/Pop_cible!F10*100)</f>
        <v/>
      </c>
      <c r="D10" s="645" t="str">
        <f>IF(Pop_cible!F10&lt;=0,"",'Enfants_FE vaccinés1'!D10/Pop_cible!F10*100)</f>
        <v/>
      </c>
      <c r="E10" s="645" t="str">
        <f>IF(Pop_cible!F10="","",'Enfants_FE vaccinés1'!E10*100/Pop_cible!F10)</f>
        <v/>
      </c>
      <c r="F10" s="645" t="str">
        <f>IF(Pop_cible!G10&lt;=0,"",'Enfants_FE vaccinés1'!F10/Pop_cible!G10*100)</f>
        <v/>
      </c>
      <c r="G10" s="645" t="str">
        <f>IF(Pop_cible!G10&lt;=0,"",'Enfants_FE vaccinés1'!G10/Pop_cible!G10*100)</f>
        <v/>
      </c>
      <c r="H10" s="645" t="str">
        <f>IF(Pop_cible!G10&lt;=0,"",'Enfants_FE vaccinés1'!H10/Pop_cible!G10*100)</f>
        <v/>
      </c>
      <c r="I10" s="645" t="str">
        <f>IF(Pop_cible!G10&lt;=0,"",'Enfants_FE vaccinés1'!I10/Pop_cible!G10*100)</f>
        <v/>
      </c>
      <c r="J10" s="645" t="str">
        <f>IF(Pop_cible!G10&lt;=0,"",'Enfants_FE vaccinés1'!J10/Pop_cible!G10*100)</f>
        <v/>
      </c>
      <c r="K10" s="645" t="str">
        <f>IF(Pop_cible!G10&lt;=0,"",'Enfants_FE vaccinés1'!K10/Pop_cible!G10*100)</f>
        <v/>
      </c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</row>
    <row r="11" spans="1:26" ht="15.75" customHeight="1">
      <c r="A11" s="639"/>
      <c r="B11" s="637" t="s">
        <v>453</v>
      </c>
      <c r="C11" s="645" t="str">
        <f>IF(Pop_cible!F11&lt;=0,"",'Enfants_FE vaccinés1'!C11/Pop_cible!F11*100)</f>
        <v/>
      </c>
      <c r="D11" s="645" t="str">
        <f>IF(Pop_cible!F11&lt;=0,"",'Enfants_FE vaccinés1'!D11/Pop_cible!F11*100)</f>
        <v/>
      </c>
      <c r="E11" s="645" t="str">
        <f>IF(Pop_cible!F11="","",'Enfants_FE vaccinés1'!E11*100/Pop_cible!F11)</f>
        <v/>
      </c>
      <c r="F11" s="645" t="str">
        <f>IF(Pop_cible!G11&lt;=0,"",'Enfants_FE vaccinés1'!F11/Pop_cible!G11*100)</f>
        <v/>
      </c>
      <c r="G11" s="645" t="str">
        <f>IF(Pop_cible!G11&lt;=0,"",'Enfants_FE vaccinés1'!G11/Pop_cible!G11*100)</f>
        <v/>
      </c>
      <c r="H11" s="645" t="str">
        <f>IF(Pop_cible!G11&lt;=0,"",'Enfants_FE vaccinés1'!H11/Pop_cible!G11*100)</f>
        <v/>
      </c>
      <c r="I11" s="645" t="str">
        <f>IF(Pop_cible!G11&lt;=0,"",'Enfants_FE vaccinés1'!I11/Pop_cible!G11*100)</f>
        <v/>
      </c>
      <c r="J11" s="645" t="str">
        <f>IF(Pop_cible!G11&lt;=0,"",'Enfants_FE vaccinés1'!J11/Pop_cible!G11*100)</f>
        <v/>
      </c>
      <c r="K11" s="645" t="str">
        <f>IF(Pop_cible!G11&lt;=0,"",'Enfants_FE vaccinés1'!K11/Pop_cible!G11*100)</f>
        <v/>
      </c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</row>
    <row r="12" spans="1:26" ht="12.75" customHeight="1">
      <c r="A12" s="639"/>
      <c r="B12" s="637" t="s">
        <v>454</v>
      </c>
      <c r="C12" s="645" t="str">
        <f>IF(Pop_cible!F12&lt;=0,"",'Enfants_FE vaccinés1'!C12/Pop_cible!F12*100)</f>
        <v/>
      </c>
      <c r="D12" s="645" t="str">
        <f>IF(Pop_cible!F12&lt;=0,"",'Enfants_FE vaccinés1'!D12/Pop_cible!F12*100)</f>
        <v/>
      </c>
      <c r="E12" s="645" t="str">
        <f>IF(Pop_cible!F12="","",'Enfants_FE vaccinés1'!E12*100/Pop_cible!F12)</f>
        <v/>
      </c>
      <c r="F12" s="645" t="str">
        <f>IF(Pop_cible!G12&lt;=0,"",'Enfants_FE vaccinés1'!F12/Pop_cible!G12*100)</f>
        <v/>
      </c>
      <c r="G12" s="645" t="str">
        <f>IF(Pop_cible!G12&lt;=0,"",'Enfants_FE vaccinés1'!G12/Pop_cible!G12*100)</f>
        <v/>
      </c>
      <c r="H12" s="645" t="str">
        <f>IF(Pop_cible!G12&lt;=0,"",'Enfants_FE vaccinés1'!H12/Pop_cible!G12*100)</f>
        <v/>
      </c>
      <c r="I12" s="645" t="str">
        <f>IF(Pop_cible!G12&lt;=0,"",'Enfants_FE vaccinés1'!I12/Pop_cible!G12*100)</f>
        <v/>
      </c>
      <c r="J12" s="645" t="str">
        <f>IF(Pop_cible!G12&lt;=0,"",'Enfants_FE vaccinés1'!J12/Pop_cible!G12*100)</f>
        <v/>
      </c>
      <c r="K12" s="645" t="str">
        <f>IF(Pop_cible!G12&lt;=0,"",'Enfants_FE vaccinés1'!K12/Pop_cible!G12*100)</f>
        <v/>
      </c>
    </row>
    <row r="13" spans="1:26" ht="15.75" customHeight="1">
      <c r="A13" s="639"/>
      <c r="B13" s="637" t="s">
        <v>455</v>
      </c>
      <c r="C13" s="645" t="str">
        <f>IF(Pop_cible!F13&lt;=0,"",'Enfants_FE vaccinés1'!C13/Pop_cible!F13*100)</f>
        <v/>
      </c>
      <c r="D13" s="645" t="str">
        <f>IF(Pop_cible!F13&lt;=0,"",'Enfants_FE vaccinés1'!D13/Pop_cible!F13*100)</f>
        <v/>
      </c>
      <c r="E13" s="645" t="str">
        <f>IF(Pop_cible!F13="","",'Enfants_FE vaccinés1'!E13*100/Pop_cible!F13)</f>
        <v/>
      </c>
      <c r="F13" s="645" t="str">
        <f>IF(Pop_cible!G13&lt;=0,"",'Enfants_FE vaccinés1'!F13/Pop_cible!G13*100)</f>
        <v/>
      </c>
      <c r="G13" s="645" t="str">
        <f>IF(Pop_cible!G13&lt;=0,"",'Enfants_FE vaccinés1'!G13/Pop_cible!G13*100)</f>
        <v/>
      </c>
      <c r="H13" s="645" t="str">
        <f>IF(Pop_cible!G13&lt;=0,"",'Enfants_FE vaccinés1'!H13/Pop_cible!G13*100)</f>
        <v/>
      </c>
      <c r="I13" s="645" t="str">
        <f>IF(Pop_cible!G13&lt;=0,"",'Enfants_FE vaccinés1'!I13/Pop_cible!G13*100)</f>
        <v/>
      </c>
      <c r="J13" s="645" t="str">
        <f>IF(Pop_cible!G13&lt;=0,"",'Enfants_FE vaccinés1'!J13/Pop_cible!G13*100)</f>
        <v/>
      </c>
      <c r="K13" s="645" t="str">
        <f>IF(Pop_cible!G13&lt;=0,"",'Enfants_FE vaccinés1'!K13/Pop_cible!G13*100)</f>
        <v/>
      </c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</row>
    <row r="14" spans="1:26" ht="15.75" customHeight="1">
      <c r="A14" s="639"/>
      <c r="B14" s="637" t="s">
        <v>456</v>
      </c>
      <c r="C14" s="645" t="str">
        <f>IF(Pop_cible!F14&lt;=0,"",'Enfants_FE vaccinés1'!C14/Pop_cible!F14*100)</f>
        <v/>
      </c>
      <c r="D14" s="645" t="str">
        <f>IF(Pop_cible!F14&lt;=0,"",'Enfants_FE vaccinés1'!D14/Pop_cible!F14*100)</f>
        <v/>
      </c>
      <c r="E14" s="645" t="str">
        <f>IF(Pop_cible!F14="","",'Enfants_FE vaccinés1'!E14*100/Pop_cible!F14)</f>
        <v/>
      </c>
      <c r="F14" s="645" t="str">
        <f>IF(Pop_cible!G14&lt;=0,"",'Enfants_FE vaccinés1'!F14/Pop_cible!G14*100)</f>
        <v/>
      </c>
      <c r="G14" s="645" t="str">
        <f>IF(Pop_cible!G14&lt;=0,"",'Enfants_FE vaccinés1'!G14/Pop_cible!G14*100)</f>
        <v/>
      </c>
      <c r="H14" s="645" t="str">
        <f>IF(Pop_cible!G14&lt;=0,"",'Enfants_FE vaccinés1'!H14/Pop_cible!G14*100)</f>
        <v/>
      </c>
      <c r="I14" s="645" t="str">
        <f>IF(Pop_cible!G14&lt;=0,"",'Enfants_FE vaccinés1'!I14/Pop_cible!G14*100)</f>
        <v/>
      </c>
      <c r="J14" s="645" t="str">
        <f>IF(Pop_cible!G14&lt;=0,"",'Enfants_FE vaccinés1'!J14/Pop_cible!G14*100)</f>
        <v/>
      </c>
      <c r="K14" s="645" t="str">
        <f>IF(Pop_cible!G14&lt;=0,"",'Enfants_FE vaccinés1'!K14/Pop_cible!G14*100)</f>
        <v/>
      </c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</row>
    <row r="15" spans="1:26" s="6" customFormat="1" ht="15.75" customHeight="1">
      <c r="A15" s="2" t="s">
        <v>457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37"/>
      <c r="B16" s="637" t="s">
        <v>458</v>
      </c>
      <c r="C16" s="645" t="str">
        <f>IF(Pop_cible!F16&lt;=0,"",'Enfants_FE vaccinés1'!C16/Pop_cible!F16*100)</f>
        <v/>
      </c>
      <c r="D16" s="645" t="str">
        <f>IF(Pop_cible!F16&lt;=0,"",'Enfants_FE vaccinés1'!D16/Pop_cible!F16*100)</f>
        <v/>
      </c>
      <c r="E16" s="645" t="str">
        <f>IF(Pop_cible!F16="","",'Enfants_FE vaccinés1'!E16*100/Pop_cible!F16)</f>
        <v/>
      </c>
      <c r="F16" s="645" t="str">
        <f>IF(Pop_cible!G16&lt;=0,"",'Enfants_FE vaccinés1'!F16/Pop_cible!G16*100)</f>
        <v/>
      </c>
      <c r="G16" s="645" t="str">
        <f>IF(Pop_cible!G16&lt;=0,"",'Enfants_FE vaccinés1'!G16/Pop_cible!G16*100)</f>
        <v/>
      </c>
      <c r="H16" s="645" t="str">
        <f>IF(Pop_cible!G16&lt;=0,"",'Enfants_FE vaccinés1'!H16/Pop_cible!G16*100)</f>
        <v/>
      </c>
      <c r="I16" s="645" t="str">
        <f>IF(Pop_cible!G16&lt;=0,"",'Enfants_FE vaccinés1'!I16/Pop_cible!G16*100)</f>
        <v/>
      </c>
      <c r="J16" s="645" t="str">
        <f>IF(Pop_cible!G16&lt;=0,"",'Enfants_FE vaccinés1'!J16/Pop_cible!G16*100)</f>
        <v/>
      </c>
      <c r="K16" s="645" t="str">
        <f>IF(Pop_cible!G16&lt;=0,"",'Enfants_FE vaccinés1'!K16/Pop_cible!G16*100)</f>
        <v/>
      </c>
      <c r="L16" s="344"/>
      <c r="M16" s="344"/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4"/>
    </row>
    <row r="17" spans="1:11" ht="13.5" customHeight="1">
      <c r="A17" s="639"/>
      <c r="B17" s="637" t="s">
        <v>459</v>
      </c>
      <c r="C17" s="645" t="str">
        <f>IF(Pop_cible!F17&lt;=0,"",'Enfants_FE vaccinés1'!C17/Pop_cible!F17*100)</f>
        <v/>
      </c>
      <c r="D17" s="645" t="str">
        <f>IF(Pop_cible!F17&lt;=0,"",'Enfants_FE vaccinés1'!D17/Pop_cible!F17*100)</f>
        <v/>
      </c>
      <c r="E17" s="645" t="str">
        <f>IF(Pop_cible!F17="","",'Enfants_FE vaccinés1'!E17*100/Pop_cible!F17)</f>
        <v/>
      </c>
      <c r="F17" s="645" t="str">
        <f>IF(Pop_cible!G17&lt;=0,"",'Enfants_FE vaccinés1'!F17/Pop_cible!G17*100)</f>
        <v/>
      </c>
      <c r="G17" s="645" t="str">
        <f>IF(Pop_cible!G17&lt;=0,"",'Enfants_FE vaccinés1'!G17/Pop_cible!G17*100)</f>
        <v/>
      </c>
      <c r="H17" s="645" t="str">
        <f>IF(Pop_cible!G17&lt;=0,"",'Enfants_FE vaccinés1'!H17/Pop_cible!G17*100)</f>
        <v/>
      </c>
      <c r="I17" s="645" t="str">
        <f>IF(Pop_cible!G17&lt;=0,"",'Enfants_FE vaccinés1'!I17/Pop_cible!G17*100)</f>
        <v/>
      </c>
      <c r="J17" s="645" t="str">
        <f>IF(Pop_cible!G17&lt;=0,"",'Enfants_FE vaccinés1'!J17/Pop_cible!G17*100)</f>
        <v/>
      </c>
      <c r="K17" s="645" t="str">
        <f>IF(Pop_cible!G17&lt;=0,"",'Enfants_FE vaccinés1'!K17/Pop_cible!G17*100)</f>
        <v/>
      </c>
    </row>
    <row r="18" spans="1:11" ht="13.5" customHeight="1">
      <c r="A18" s="639"/>
      <c r="B18" s="637" t="s">
        <v>460</v>
      </c>
      <c r="C18" s="645" t="str">
        <f>IF(Pop_cible!F18&lt;=0,"",'Enfants_FE vaccinés1'!C18/Pop_cible!F18*100)</f>
        <v/>
      </c>
      <c r="D18" s="645" t="str">
        <f>IF(Pop_cible!F18&lt;=0,"",'Enfants_FE vaccinés1'!D18/Pop_cible!F18*100)</f>
        <v/>
      </c>
      <c r="E18" s="645" t="str">
        <f>IF(Pop_cible!F18="","",'Enfants_FE vaccinés1'!E18*100/Pop_cible!F18)</f>
        <v/>
      </c>
      <c r="F18" s="645" t="str">
        <f>IF(Pop_cible!G18&lt;=0,"",'Enfants_FE vaccinés1'!F18/Pop_cible!G18*100)</f>
        <v/>
      </c>
      <c r="G18" s="645" t="str">
        <f>IF(Pop_cible!G18&lt;=0,"",'Enfants_FE vaccinés1'!G18/Pop_cible!G18*100)</f>
        <v/>
      </c>
      <c r="H18" s="645" t="str">
        <f>IF(Pop_cible!G18&lt;=0,"",'Enfants_FE vaccinés1'!H18/Pop_cible!G18*100)</f>
        <v/>
      </c>
      <c r="I18" s="645" t="str">
        <f>IF(Pop_cible!G18&lt;=0,"",'Enfants_FE vaccinés1'!I18/Pop_cible!G18*100)</f>
        <v/>
      </c>
      <c r="J18" s="645" t="str">
        <f>IF(Pop_cible!G18&lt;=0,"",'Enfants_FE vaccinés1'!J18/Pop_cible!G18*100)</f>
        <v/>
      </c>
      <c r="K18" s="645" t="str">
        <f>IF(Pop_cible!G18&lt;=0,"",'Enfants_FE vaccinés1'!K18/Pop_cible!G18*100)</f>
        <v/>
      </c>
    </row>
    <row r="19" spans="1:11" s="6" customFormat="1" ht="13.5" customHeight="1">
      <c r="A19" s="2" t="s">
        <v>461</v>
      </c>
      <c r="C19" s="646" t="str">
        <f>IF(Pop_cible!F19&lt;=0,"",'Enfants_FE vaccinés1'!C19/Pop_cible!F19*100)</f>
        <v/>
      </c>
      <c r="D19" s="646" t="str">
        <f>IF(Pop_cible!F19&lt;=0,"",'Enfants_FE vaccinés1'!D19/Pop_cible!F19*100)</f>
        <v/>
      </c>
      <c r="E19" s="646" t="str">
        <f>IF(Pop_cible!F19="","",'Enfants_FE vaccinés1'!E19*100/Pop_cible!F19)</f>
        <v/>
      </c>
      <c r="F19" s="646" t="str">
        <f>IF(Pop_cible!G19&lt;=0,"",'Enfants_FE vaccinés1'!F19/Pop_cible!G19*100)</f>
        <v/>
      </c>
      <c r="G19" s="646" t="str">
        <f>IF(Pop_cible!G19&lt;=0,"",'Enfants_FE vaccinés1'!G19/Pop_cible!G19*100)</f>
        <v/>
      </c>
      <c r="H19" s="646" t="str">
        <f>IF(Pop_cible!G19&lt;=0,"",'Enfants_FE vaccinés1'!H19/Pop_cible!G19*100)</f>
        <v/>
      </c>
      <c r="I19" s="646" t="str">
        <f>IF(Pop_cible!G19&lt;=0,"",'Enfants_FE vaccinés1'!I19/Pop_cible!G19*100)</f>
        <v/>
      </c>
      <c r="J19" s="646" t="str">
        <f>IF(Pop_cible!G19&lt;=0,"",'Enfants_FE vaccinés1'!J19/Pop_cible!G19*100)</f>
        <v/>
      </c>
      <c r="K19" s="646" t="str">
        <f>IF(Pop_cible!G19&lt;=0,"",'Enfants_FE vaccinés1'!K19/Pop_cible!G19*100)</f>
        <v/>
      </c>
    </row>
    <row r="20" spans="1:11" ht="13.5" customHeight="1">
      <c r="A20" s="637"/>
      <c r="B20" s="638" t="s">
        <v>462</v>
      </c>
      <c r="C20" s="644" t="str">
        <f>IF(Pop_cible!F20&lt;=0,"",'Enfants_FE vaccinés1'!C20/Pop_cible!F20*100)</f>
        <v/>
      </c>
      <c r="D20" s="644" t="str">
        <f>IF(Pop_cible!F20&lt;=0,"",'Enfants_FE vaccinés1'!D20/Pop_cible!F20*100)</f>
        <v/>
      </c>
      <c r="E20" s="644" t="str">
        <f>IF(Pop_cible!F20="","",'Enfants_FE vaccinés1'!E20*100/Pop_cible!F20)</f>
        <v/>
      </c>
      <c r="F20" s="644" t="str">
        <f>IF(Pop_cible!G20&lt;=0,"",'Enfants_FE vaccinés1'!F20/Pop_cible!G20*100)</f>
        <v/>
      </c>
      <c r="G20" s="644" t="str">
        <f>IF(Pop_cible!G20&lt;=0,"",'Enfants_FE vaccinés1'!G20/Pop_cible!G20*100)</f>
        <v/>
      </c>
      <c r="H20" s="644" t="str">
        <f>IF(Pop_cible!G20&lt;=0,"",'Enfants_FE vaccinés1'!H20/Pop_cible!G20*100)</f>
        <v/>
      </c>
      <c r="I20" s="644" t="str">
        <f>IF(Pop_cible!G20&lt;=0,"",'Enfants_FE vaccinés1'!I20/Pop_cible!G20*100)</f>
        <v/>
      </c>
      <c r="J20" s="644" t="str">
        <f>IF(Pop_cible!G20&lt;=0,"",'Enfants_FE vaccinés1'!J20/Pop_cible!G20*100)</f>
        <v/>
      </c>
      <c r="K20" s="644" t="str">
        <f>IF(Pop_cible!G20&lt;=0,"",'Enfants_FE vaccinés1'!K20/Pop_cible!G20*100)</f>
        <v/>
      </c>
    </row>
    <row r="21" spans="1:11" ht="15" customHeight="1">
      <c r="A21" s="639"/>
      <c r="B21" s="637" t="s">
        <v>463</v>
      </c>
      <c r="C21" s="645" t="str">
        <f>IF(Pop_cible!F21&lt;=0,"",'Enfants_FE vaccinés1'!C21/Pop_cible!F21*100)</f>
        <v/>
      </c>
      <c r="D21" s="645" t="str">
        <f>IF(Pop_cible!F21&lt;=0,"",'Enfants_FE vaccinés1'!D21/Pop_cible!F21*100)</f>
        <v/>
      </c>
      <c r="E21" s="645" t="str">
        <f>IF(Pop_cible!F21="","",'Enfants_FE vaccinés1'!E21*100/Pop_cible!F21)</f>
        <v/>
      </c>
      <c r="F21" s="645" t="str">
        <f>IF(Pop_cible!G21&lt;=0,"",'Enfants_FE vaccinés1'!F21/Pop_cible!G21*100)</f>
        <v/>
      </c>
      <c r="G21" s="645" t="str">
        <f>IF(Pop_cible!G21&lt;=0,"",'Enfants_FE vaccinés1'!G21/Pop_cible!G21*100)</f>
        <v/>
      </c>
      <c r="H21" s="645" t="str">
        <f>IF(Pop_cible!G21&lt;=0,"",'Enfants_FE vaccinés1'!H21/Pop_cible!G21*100)</f>
        <v/>
      </c>
      <c r="I21" s="645" t="str">
        <f>IF(Pop_cible!G21&lt;=0,"",'Enfants_FE vaccinés1'!I21/Pop_cible!G21*100)</f>
        <v/>
      </c>
      <c r="J21" s="645" t="str">
        <f>IF(Pop_cible!G21&lt;=0,"",'Enfants_FE vaccinés1'!J21/Pop_cible!G21*100)</f>
        <v/>
      </c>
      <c r="K21" s="645" t="str">
        <f>IF(Pop_cible!G21&lt;=0,"",'Enfants_FE vaccinés1'!K21/Pop_cible!G21*100)</f>
        <v/>
      </c>
    </row>
    <row r="22" spans="1:11" ht="13.5" customHeight="1">
      <c r="A22" s="639"/>
      <c r="B22" s="637" t="s">
        <v>464</v>
      </c>
      <c r="C22" s="645" t="str">
        <f>IF(Pop_cible!F22&lt;=0,"",'Enfants_FE vaccinés1'!C22/Pop_cible!F22*100)</f>
        <v/>
      </c>
      <c r="D22" s="645" t="str">
        <f>IF(Pop_cible!F22&lt;=0,"",'Enfants_FE vaccinés1'!D22/Pop_cible!F22*100)</f>
        <v/>
      </c>
      <c r="E22" s="645" t="str">
        <f>IF(Pop_cible!F22="","",'Enfants_FE vaccinés1'!E22*100/Pop_cible!F22)</f>
        <v/>
      </c>
      <c r="F22" s="645" t="str">
        <f>IF(Pop_cible!G22&lt;=0,"",'Enfants_FE vaccinés1'!F22/Pop_cible!G22*100)</f>
        <v/>
      </c>
      <c r="G22" s="645" t="str">
        <f>IF(Pop_cible!G22&lt;=0,"",'Enfants_FE vaccinés1'!G22/Pop_cible!G22*100)</f>
        <v/>
      </c>
      <c r="H22" s="645" t="str">
        <f>IF(Pop_cible!G22&lt;=0,"",'Enfants_FE vaccinés1'!H22/Pop_cible!G22*100)</f>
        <v/>
      </c>
      <c r="I22" s="645" t="str">
        <f>IF(Pop_cible!G22&lt;=0,"",'Enfants_FE vaccinés1'!I22/Pop_cible!G22*100)</f>
        <v/>
      </c>
      <c r="J22" s="645" t="str">
        <f>IF(Pop_cible!G22&lt;=0,"",'Enfants_FE vaccinés1'!J22/Pop_cible!G22*100)</f>
        <v/>
      </c>
      <c r="K22" s="645" t="str">
        <f>IF(Pop_cible!G22&lt;=0,"",'Enfants_FE vaccinés1'!K22/Pop_cible!G22*100)</f>
        <v/>
      </c>
    </row>
    <row r="23" spans="1:11" ht="15.75" customHeight="1">
      <c r="A23" s="639"/>
      <c r="B23" s="637" t="s">
        <v>465</v>
      </c>
      <c r="C23" s="645" t="str">
        <f>IF(Pop_cible!F23&lt;=0,"",'Enfants_FE vaccinés1'!C23/Pop_cible!F23*100)</f>
        <v/>
      </c>
      <c r="D23" s="645" t="str">
        <f>IF(Pop_cible!F23&lt;=0,"",'Enfants_FE vaccinés1'!D23/Pop_cible!F23*100)</f>
        <v/>
      </c>
      <c r="E23" s="645" t="str">
        <f>IF(Pop_cible!F23="","",'Enfants_FE vaccinés1'!E23*100/Pop_cible!F23)</f>
        <v/>
      </c>
      <c r="F23" s="645" t="str">
        <f>IF(Pop_cible!G23&lt;=0,"",'Enfants_FE vaccinés1'!F23/Pop_cible!G23*100)</f>
        <v/>
      </c>
      <c r="G23" s="645" t="str">
        <f>IF(Pop_cible!G23&lt;=0,"",'Enfants_FE vaccinés1'!G23/Pop_cible!G23*100)</f>
        <v/>
      </c>
      <c r="H23" s="645" t="str">
        <f>IF(Pop_cible!G23&lt;=0,"",'Enfants_FE vaccinés1'!H23/Pop_cible!G23*100)</f>
        <v/>
      </c>
      <c r="I23" s="645" t="str">
        <f>IF(Pop_cible!G23&lt;=0,"",'Enfants_FE vaccinés1'!I23/Pop_cible!G23*100)</f>
        <v/>
      </c>
      <c r="J23" s="645" t="str">
        <f>IF(Pop_cible!G23&lt;=0,"",'Enfants_FE vaccinés1'!J23/Pop_cible!G23*100)</f>
        <v/>
      </c>
      <c r="K23" s="645" t="str">
        <f>IF(Pop_cible!G23&lt;=0,"",'Enfants_FE vaccinés1'!K23/Pop_cible!G23*100)</f>
        <v/>
      </c>
    </row>
    <row r="24" spans="1:11" ht="15.75" customHeight="1">
      <c r="A24" s="639"/>
      <c r="B24" s="637" t="s">
        <v>466</v>
      </c>
      <c r="C24" s="645" t="str">
        <f>IF(Pop_cible!F24&lt;=0,"",'Enfants_FE vaccinés1'!C24/Pop_cible!F24*100)</f>
        <v/>
      </c>
      <c r="D24" s="645" t="str">
        <f>IF(Pop_cible!F24&lt;=0,"",'Enfants_FE vaccinés1'!D24/Pop_cible!F24*100)</f>
        <v/>
      </c>
      <c r="E24" s="645" t="str">
        <f>IF(Pop_cible!F24="","",'Enfants_FE vaccinés1'!E24*100/Pop_cible!F24)</f>
        <v/>
      </c>
      <c r="F24" s="645" t="str">
        <f>IF(Pop_cible!G24&lt;=0,"",'Enfants_FE vaccinés1'!F24/Pop_cible!G24*100)</f>
        <v/>
      </c>
      <c r="G24" s="645" t="str">
        <f>IF(Pop_cible!G24&lt;=0,"",'Enfants_FE vaccinés1'!G24/Pop_cible!G24*100)</f>
        <v/>
      </c>
      <c r="H24" s="645" t="str">
        <f>IF(Pop_cible!G24&lt;=0,"",'Enfants_FE vaccinés1'!H24/Pop_cible!G24*100)</f>
        <v/>
      </c>
      <c r="I24" s="645" t="str">
        <f>IF(Pop_cible!G24&lt;=0,"",'Enfants_FE vaccinés1'!I24/Pop_cible!G24*100)</f>
        <v/>
      </c>
      <c r="J24" s="645" t="str">
        <f>IF(Pop_cible!G24&lt;=0,"",'Enfants_FE vaccinés1'!J24/Pop_cible!G24*100)</f>
        <v/>
      </c>
      <c r="K24" s="645" t="str">
        <f>IF(Pop_cible!G24&lt;=0,"",'Enfants_FE vaccinés1'!K24/Pop_cible!G24*100)</f>
        <v/>
      </c>
    </row>
    <row r="25" spans="1:11" ht="15.75" customHeight="1">
      <c r="A25" s="639"/>
      <c r="B25" s="637" t="s">
        <v>467</v>
      </c>
      <c r="C25" s="645" t="str">
        <f>IF(Pop_cible!F25&lt;=0,"",'Enfants_FE vaccinés1'!C25/Pop_cible!F25*100)</f>
        <v/>
      </c>
      <c r="D25" s="645" t="str">
        <f>IF(Pop_cible!F25&lt;=0,"",'Enfants_FE vaccinés1'!D25/Pop_cible!F25*100)</f>
        <v/>
      </c>
      <c r="E25" s="645" t="str">
        <f>IF(Pop_cible!F25="","",'Enfants_FE vaccinés1'!E25*100/Pop_cible!F25)</f>
        <v/>
      </c>
      <c r="F25" s="645" t="str">
        <f>IF(Pop_cible!G25&lt;=0,"",'Enfants_FE vaccinés1'!F25/Pop_cible!G25*100)</f>
        <v/>
      </c>
      <c r="G25" s="645" t="str">
        <f>IF(Pop_cible!G25&lt;=0,"",'Enfants_FE vaccinés1'!G25/Pop_cible!G25*100)</f>
        <v/>
      </c>
      <c r="H25" s="645" t="str">
        <f>IF(Pop_cible!G25&lt;=0,"",'Enfants_FE vaccinés1'!H25/Pop_cible!G25*100)</f>
        <v/>
      </c>
      <c r="I25" s="645" t="str">
        <f>IF(Pop_cible!G25&lt;=0,"",'Enfants_FE vaccinés1'!I25/Pop_cible!G25*100)</f>
        <v/>
      </c>
      <c r="J25" s="645" t="str">
        <f>IF(Pop_cible!G25&lt;=0,"",'Enfants_FE vaccinés1'!J25/Pop_cible!G25*100)</f>
        <v/>
      </c>
      <c r="K25" s="645" t="str">
        <f>IF(Pop_cible!G25&lt;=0,"",'Enfants_FE vaccinés1'!K25/Pop_cible!G25*100)</f>
        <v/>
      </c>
    </row>
    <row r="26" spans="1:11" ht="15.75" customHeight="1">
      <c r="A26" s="639"/>
      <c r="B26" s="637" t="s">
        <v>468</v>
      </c>
      <c r="C26" s="645" t="str">
        <f>IF(Pop_cible!F26&lt;=0,"",'Enfants_FE vaccinés1'!C26/Pop_cible!F26*100)</f>
        <v/>
      </c>
      <c r="D26" s="645" t="str">
        <f>IF(Pop_cible!F26&lt;=0,"",'Enfants_FE vaccinés1'!D26/Pop_cible!F26*100)</f>
        <v/>
      </c>
      <c r="E26" s="645" t="str">
        <f>IF(Pop_cible!F26="","",'Enfants_FE vaccinés1'!E26*100/Pop_cible!F26)</f>
        <v/>
      </c>
      <c r="F26" s="645" t="str">
        <f>IF(Pop_cible!G26&lt;=0,"",'Enfants_FE vaccinés1'!F26/Pop_cible!G26*100)</f>
        <v/>
      </c>
      <c r="G26" s="645" t="str">
        <f>IF(Pop_cible!G26&lt;=0,"",'Enfants_FE vaccinés1'!G26/Pop_cible!G26*100)</f>
        <v/>
      </c>
      <c r="H26" s="645" t="str">
        <f>IF(Pop_cible!G26&lt;=0,"",'Enfants_FE vaccinés1'!H26/Pop_cible!G26*100)</f>
        <v/>
      </c>
      <c r="I26" s="645" t="str">
        <f>IF(Pop_cible!G26&lt;=0,"",'Enfants_FE vaccinés1'!I26/Pop_cible!G26*100)</f>
        <v/>
      </c>
      <c r="J26" s="645" t="str">
        <f>IF(Pop_cible!G26&lt;=0,"",'Enfants_FE vaccinés1'!J26/Pop_cible!G26*100)</f>
        <v/>
      </c>
      <c r="K26" s="645" t="str">
        <f>IF(Pop_cible!G26&lt;=0,"",'Enfants_FE vaccinés1'!K26/Pop_cible!G26*100)</f>
        <v/>
      </c>
    </row>
    <row r="27" spans="1:11" ht="15.75" customHeight="1">
      <c r="A27" s="639"/>
      <c r="B27" s="637" t="s">
        <v>469</v>
      </c>
      <c r="C27" s="645" t="str">
        <f>IF(Pop_cible!F27&lt;=0,"",'Enfants_FE vaccinés1'!C27/Pop_cible!F27*100)</f>
        <v/>
      </c>
      <c r="D27" s="645" t="str">
        <f>IF(Pop_cible!F27&lt;=0,"",'Enfants_FE vaccinés1'!D27/Pop_cible!F27*100)</f>
        <v/>
      </c>
      <c r="E27" s="645" t="str">
        <f>IF(Pop_cible!F27="","",'Enfants_FE vaccinés1'!E27*100/Pop_cible!F27)</f>
        <v/>
      </c>
      <c r="F27" s="645" t="str">
        <f>IF(Pop_cible!G27&lt;=0,"",'Enfants_FE vaccinés1'!F27/Pop_cible!G27*100)</f>
        <v/>
      </c>
      <c r="G27" s="645" t="str">
        <f>IF(Pop_cible!G27&lt;=0,"",'Enfants_FE vaccinés1'!G27/Pop_cible!G27*100)</f>
        <v/>
      </c>
      <c r="H27" s="645" t="str">
        <f>IF(Pop_cible!G27&lt;=0,"",'Enfants_FE vaccinés1'!H27/Pop_cible!G27*100)</f>
        <v/>
      </c>
      <c r="I27" s="645" t="str">
        <f>IF(Pop_cible!G27&lt;=0,"",'Enfants_FE vaccinés1'!I27/Pop_cible!G27*100)</f>
        <v/>
      </c>
      <c r="J27" s="645" t="str">
        <f>IF(Pop_cible!G27&lt;=0,"",'Enfants_FE vaccinés1'!J27/Pop_cible!G27*100)</f>
        <v/>
      </c>
      <c r="K27" s="645" t="str">
        <f>IF(Pop_cible!G27&lt;=0,"",'Enfants_FE vaccinés1'!K27/Pop_cible!G27*100)</f>
        <v/>
      </c>
    </row>
    <row r="28" spans="1:11" ht="15.75" customHeight="1">
      <c r="A28" s="639"/>
      <c r="B28" s="637" t="s">
        <v>470</v>
      </c>
      <c r="C28" s="645" t="str">
        <f>IF(Pop_cible!F28&lt;=0,"",'Enfants_FE vaccinés1'!C28/Pop_cible!F28*100)</f>
        <v/>
      </c>
      <c r="D28" s="645" t="str">
        <f>IF(Pop_cible!F28&lt;=0,"",'Enfants_FE vaccinés1'!D28/Pop_cible!F28*100)</f>
        <v/>
      </c>
      <c r="E28" s="645" t="str">
        <f>IF(Pop_cible!F28="","",'Enfants_FE vaccinés1'!E28*100/Pop_cible!F28)</f>
        <v/>
      </c>
      <c r="F28" s="645" t="str">
        <f>IF(Pop_cible!G28&lt;=0,"",'Enfants_FE vaccinés1'!F28/Pop_cible!G28*100)</f>
        <v/>
      </c>
      <c r="G28" s="645" t="str">
        <f>IF(Pop_cible!G28&lt;=0,"",'Enfants_FE vaccinés1'!G28/Pop_cible!G28*100)</f>
        <v/>
      </c>
      <c r="H28" s="645" t="str">
        <f>IF(Pop_cible!G28&lt;=0,"",'Enfants_FE vaccinés1'!H28/Pop_cible!G28*100)</f>
        <v/>
      </c>
      <c r="I28" s="645" t="str">
        <f>IF(Pop_cible!G28&lt;=0,"",'Enfants_FE vaccinés1'!I28/Pop_cible!G28*100)</f>
        <v/>
      </c>
      <c r="J28" s="645" t="str">
        <f>IF(Pop_cible!G28&lt;=0,"",'Enfants_FE vaccinés1'!J28/Pop_cible!G28*100)</f>
        <v/>
      </c>
      <c r="K28" s="645" t="str">
        <f>IF(Pop_cible!G28&lt;=0,"",'Enfants_FE vaccinés1'!K28/Pop_cible!G28*100)</f>
        <v/>
      </c>
    </row>
    <row r="29" spans="1:11" s="6" customFormat="1" ht="13.5" customHeight="1">
      <c r="A29" s="2" t="s">
        <v>471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</row>
    <row r="30" spans="1:11" ht="15.75" customHeight="1">
      <c r="A30" s="637"/>
      <c r="B30" s="637" t="s">
        <v>472</v>
      </c>
      <c r="C30" s="644" t="str">
        <f>IF(Pop_cible!F30&lt;=0,"",'Enfants_FE vaccinés1'!C30/Pop_cible!F30*100)</f>
        <v/>
      </c>
      <c r="D30" s="644" t="str">
        <f>IF(Pop_cible!F30&lt;=0,"",'Enfants_FE vaccinés1'!D30/Pop_cible!F30*100)</f>
        <v/>
      </c>
      <c r="E30" s="644" t="str">
        <f>IF(Pop_cible!F30="","",'Enfants_FE vaccinés1'!E30*100/Pop_cible!F30)</f>
        <v/>
      </c>
      <c r="F30" s="644" t="str">
        <f>IF(Pop_cible!G30&lt;=0,"",'Enfants_FE vaccinés1'!F30/Pop_cible!G30*100)</f>
        <v/>
      </c>
      <c r="G30" s="644" t="str">
        <f>IF(Pop_cible!G30&lt;=0,"",'Enfants_FE vaccinés1'!G30/Pop_cible!G30*100)</f>
        <v/>
      </c>
      <c r="H30" s="644" t="str">
        <f>IF(Pop_cible!G30&lt;=0,"",'Enfants_FE vaccinés1'!H30/Pop_cible!G30*100)</f>
        <v/>
      </c>
      <c r="I30" s="644" t="str">
        <f>IF(Pop_cible!G30&lt;=0,"",'Enfants_FE vaccinés1'!I30/Pop_cible!G30*100)</f>
        <v/>
      </c>
      <c r="J30" s="644" t="str">
        <f>IF(Pop_cible!G30&lt;=0,"",'Enfants_FE vaccinés1'!J30/Pop_cible!G30*100)</f>
        <v/>
      </c>
      <c r="K30" s="644" t="str">
        <f>IF(Pop_cible!G30&lt;=0,"",'Enfants_FE vaccinés1'!K30/Pop_cible!G30*100)</f>
        <v/>
      </c>
    </row>
    <row r="31" spans="1:11" ht="15.75" customHeight="1">
      <c r="A31" s="637"/>
      <c r="B31" s="637" t="s">
        <v>473</v>
      </c>
      <c r="C31" s="645" t="str">
        <f>IF(Pop_cible!F31&lt;=0,"",'Enfants_FE vaccinés1'!C31/Pop_cible!F31*100)</f>
        <v/>
      </c>
      <c r="D31" s="645" t="str">
        <f>IF(Pop_cible!F31&lt;=0,"",'Enfants_FE vaccinés1'!D31/Pop_cible!F31*100)</f>
        <v/>
      </c>
      <c r="E31" s="645" t="str">
        <f>IF(Pop_cible!F31="","",'Enfants_FE vaccinés1'!E31*100/Pop_cible!F31)</f>
        <v/>
      </c>
      <c r="F31" s="645" t="str">
        <f>IF(Pop_cible!G31&lt;=0,"",'Enfants_FE vaccinés1'!F31/Pop_cible!G31*100)</f>
        <v/>
      </c>
      <c r="G31" s="645" t="str">
        <f>IF(Pop_cible!G31&lt;=0,"",'Enfants_FE vaccinés1'!G31/Pop_cible!G31*100)</f>
        <v/>
      </c>
      <c r="H31" s="645" t="str">
        <f>IF(Pop_cible!G31&lt;=0,"",'Enfants_FE vaccinés1'!H31/Pop_cible!G31*100)</f>
        <v/>
      </c>
      <c r="I31" s="645" t="str">
        <f>IF(Pop_cible!G31&lt;=0,"",'Enfants_FE vaccinés1'!I31/Pop_cible!G31*100)</f>
        <v/>
      </c>
      <c r="J31" s="645" t="str">
        <f>IF(Pop_cible!G31&lt;=0,"",'Enfants_FE vaccinés1'!J31/Pop_cible!G31*100)</f>
        <v/>
      </c>
      <c r="K31" s="645" t="str">
        <f>IF(Pop_cible!G31&lt;=0,"",'Enfants_FE vaccinés1'!K31/Pop_cible!G31*100)</f>
        <v/>
      </c>
    </row>
    <row r="32" spans="1:11" ht="15.75" customHeight="1">
      <c r="A32" s="637"/>
      <c r="B32" s="637" t="s">
        <v>474</v>
      </c>
      <c r="C32" s="645" t="str">
        <f>IF(Pop_cible!F32&lt;=0,"",'Enfants_FE vaccinés1'!C32/Pop_cible!F32*100)</f>
        <v/>
      </c>
      <c r="D32" s="645" t="str">
        <f>IF(Pop_cible!F32&lt;=0,"",'Enfants_FE vaccinés1'!D32/Pop_cible!F32*100)</f>
        <v/>
      </c>
      <c r="E32" s="645" t="str">
        <f>IF(Pop_cible!F32="","",'Enfants_FE vaccinés1'!E32*100/Pop_cible!F32)</f>
        <v/>
      </c>
      <c r="F32" s="645" t="str">
        <f>IF(Pop_cible!G32&lt;=0,"",'Enfants_FE vaccinés1'!F32/Pop_cible!G32*100)</f>
        <v/>
      </c>
      <c r="G32" s="645" t="str">
        <f>IF(Pop_cible!G32&lt;=0,"",'Enfants_FE vaccinés1'!G32/Pop_cible!G32*100)</f>
        <v/>
      </c>
      <c r="H32" s="645" t="str">
        <f>IF(Pop_cible!G32&lt;=0,"",'Enfants_FE vaccinés1'!H32/Pop_cible!G32*100)</f>
        <v/>
      </c>
      <c r="I32" s="645" t="str">
        <f>IF(Pop_cible!G32&lt;=0,"",'Enfants_FE vaccinés1'!I32/Pop_cible!G32*100)</f>
        <v/>
      </c>
      <c r="J32" s="645" t="str">
        <f>IF(Pop_cible!G32&lt;=0,"",'Enfants_FE vaccinés1'!J32/Pop_cible!G32*100)</f>
        <v/>
      </c>
      <c r="K32" s="645" t="str">
        <f>IF(Pop_cible!G32&lt;=0,"",'Enfants_FE vaccinés1'!K32/Pop_cible!G32*100)</f>
        <v/>
      </c>
    </row>
    <row r="33" spans="1:11" ht="15.75" customHeight="1">
      <c r="A33" s="637"/>
      <c r="B33" s="637" t="s">
        <v>475</v>
      </c>
      <c r="C33" s="645" t="str">
        <f>IF(Pop_cible!F33&lt;=0,"",'Enfants_FE vaccinés1'!C33/Pop_cible!F33*100)</f>
        <v/>
      </c>
      <c r="D33" s="645" t="str">
        <f>IF(Pop_cible!F33&lt;=0,"",'Enfants_FE vaccinés1'!D33/Pop_cible!F33*100)</f>
        <v/>
      </c>
      <c r="E33" s="645" t="str">
        <f>IF(Pop_cible!F33="","",'Enfants_FE vaccinés1'!E33*100/Pop_cible!F33)</f>
        <v/>
      </c>
      <c r="F33" s="645" t="str">
        <f>IF(Pop_cible!G33&lt;=0,"",'Enfants_FE vaccinés1'!F33/Pop_cible!G33*100)</f>
        <v/>
      </c>
      <c r="G33" s="645" t="str">
        <f>IF(Pop_cible!G33&lt;=0,"",'Enfants_FE vaccinés1'!G33/Pop_cible!G33*100)</f>
        <v/>
      </c>
      <c r="H33" s="645" t="str">
        <f>IF(Pop_cible!G33&lt;=0,"",'Enfants_FE vaccinés1'!H33/Pop_cible!G33*100)</f>
        <v/>
      </c>
      <c r="I33" s="645" t="str">
        <f>IF(Pop_cible!G33&lt;=0,"",'Enfants_FE vaccinés1'!I33/Pop_cible!G33*100)</f>
        <v/>
      </c>
      <c r="J33" s="645" t="str">
        <f>IF(Pop_cible!G33&lt;=0,"",'Enfants_FE vaccinés1'!J33/Pop_cible!G33*100)</f>
        <v/>
      </c>
      <c r="K33" s="645" t="str">
        <f>IF(Pop_cible!G33&lt;=0,"",'Enfants_FE vaccinés1'!K33/Pop_cible!G33*100)</f>
        <v/>
      </c>
    </row>
    <row r="34" spans="1:11" ht="15.75" customHeight="1">
      <c r="A34" s="637"/>
      <c r="B34" s="637" t="s">
        <v>476</v>
      </c>
      <c r="C34" s="645" t="str">
        <f>IF(Pop_cible!F34&lt;=0,"",'Enfants_FE vaccinés1'!C34/Pop_cible!F34*100)</f>
        <v/>
      </c>
      <c r="D34" s="645" t="str">
        <f>IF(Pop_cible!F34&lt;=0,"",'Enfants_FE vaccinés1'!D34/Pop_cible!F34*100)</f>
        <v/>
      </c>
      <c r="E34" s="645" t="str">
        <f>IF(Pop_cible!F34="","",'Enfants_FE vaccinés1'!E34*100/Pop_cible!F34)</f>
        <v/>
      </c>
      <c r="F34" s="645" t="str">
        <f>IF(Pop_cible!G34&lt;=0,"",'Enfants_FE vaccinés1'!F34/Pop_cible!G34*100)</f>
        <v/>
      </c>
      <c r="G34" s="645" t="str">
        <f>IF(Pop_cible!G34&lt;=0,"",'Enfants_FE vaccinés1'!G34/Pop_cible!G34*100)</f>
        <v/>
      </c>
      <c r="H34" s="645" t="str">
        <f>IF(Pop_cible!G34&lt;=0,"",'Enfants_FE vaccinés1'!H34/Pop_cible!G34*100)</f>
        <v/>
      </c>
      <c r="I34" s="645" t="str">
        <f>IF(Pop_cible!G34&lt;=0,"",'Enfants_FE vaccinés1'!I34/Pop_cible!G34*100)</f>
        <v/>
      </c>
      <c r="J34" s="645" t="str">
        <f>IF(Pop_cible!G34&lt;=0,"",'Enfants_FE vaccinés1'!J34/Pop_cible!G34*100)</f>
        <v/>
      </c>
      <c r="K34" s="645" t="str">
        <f>IF(Pop_cible!G34&lt;=0,"",'Enfants_FE vaccinés1'!K34/Pop_cible!G34*100)</f>
        <v/>
      </c>
    </row>
    <row r="35" spans="1:11" ht="15.75" customHeight="1">
      <c r="A35" s="637"/>
      <c r="B35" s="637" t="s">
        <v>477</v>
      </c>
      <c r="C35" s="645" t="str">
        <f>IF(Pop_cible!F35&lt;=0,"",'Enfants_FE vaccinés1'!C35/Pop_cible!F35*100)</f>
        <v/>
      </c>
      <c r="D35" s="645" t="str">
        <f>IF(Pop_cible!F35&lt;=0,"",'Enfants_FE vaccinés1'!D35/Pop_cible!F35*100)</f>
        <v/>
      </c>
      <c r="E35" s="645" t="str">
        <f>IF(Pop_cible!F35="","",'Enfants_FE vaccinés1'!E35*100/Pop_cible!F35)</f>
        <v/>
      </c>
      <c r="F35" s="645" t="str">
        <f>IF(Pop_cible!G35&lt;=0,"",'Enfants_FE vaccinés1'!F35/Pop_cible!G35*100)</f>
        <v/>
      </c>
      <c r="G35" s="645" t="str">
        <f>IF(Pop_cible!G35&lt;=0,"",'Enfants_FE vaccinés1'!G35/Pop_cible!G35*100)</f>
        <v/>
      </c>
      <c r="H35" s="645" t="str">
        <f>IF(Pop_cible!G35&lt;=0,"",'Enfants_FE vaccinés1'!H35/Pop_cible!G35*100)</f>
        <v/>
      </c>
      <c r="I35" s="645" t="str">
        <f>IF(Pop_cible!G35&lt;=0,"",'Enfants_FE vaccinés1'!I35/Pop_cible!G35*100)</f>
        <v/>
      </c>
      <c r="J35" s="645" t="str">
        <f>IF(Pop_cible!G35&lt;=0,"",'Enfants_FE vaccinés1'!J35/Pop_cible!G35*100)</f>
        <v/>
      </c>
      <c r="K35" s="645" t="str">
        <f>IF(Pop_cible!G35&lt;=0,"",'Enfants_FE vaccinés1'!K35/Pop_cible!G35*100)</f>
        <v/>
      </c>
    </row>
    <row r="36" spans="1:11" ht="15.75" customHeight="1">
      <c r="A36" s="637"/>
      <c r="B36" s="637" t="s">
        <v>478</v>
      </c>
      <c r="C36" s="645" t="str">
        <f>IF(Pop_cible!F36&lt;=0,"",'Enfants_FE vaccinés1'!C36/Pop_cible!F36*100)</f>
        <v/>
      </c>
      <c r="D36" s="645" t="str">
        <f>IF(Pop_cible!F36&lt;=0,"",'Enfants_FE vaccinés1'!D36/Pop_cible!F36*100)</f>
        <v/>
      </c>
      <c r="E36" s="645" t="str">
        <f>IF(Pop_cible!F36="","",'Enfants_FE vaccinés1'!E36*100/Pop_cible!F36)</f>
        <v/>
      </c>
      <c r="F36" s="645" t="str">
        <f>IF(Pop_cible!G36&lt;=0,"",'Enfants_FE vaccinés1'!F36/Pop_cible!G36*100)</f>
        <v/>
      </c>
      <c r="G36" s="645" t="str">
        <f>IF(Pop_cible!G36&lt;=0,"",'Enfants_FE vaccinés1'!G36/Pop_cible!G36*100)</f>
        <v/>
      </c>
      <c r="H36" s="645" t="str">
        <f>IF(Pop_cible!G36&lt;=0,"",'Enfants_FE vaccinés1'!H36/Pop_cible!G36*100)</f>
        <v/>
      </c>
      <c r="I36" s="645" t="str">
        <f>IF(Pop_cible!G36&lt;=0,"",'Enfants_FE vaccinés1'!I36/Pop_cible!G36*100)</f>
        <v/>
      </c>
      <c r="J36" s="645" t="str">
        <f>IF(Pop_cible!G36&lt;=0,"",'Enfants_FE vaccinés1'!J36/Pop_cible!G36*100)</f>
        <v/>
      </c>
      <c r="K36" s="645" t="str">
        <f>IF(Pop_cible!G36&lt;=0,"",'Enfants_FE vaccinés1'!K36/Pop_cible!G36*100)</f>
        <v/>
      </c>
    </row>
    <row r="37" spans="1:11" ht="15.75" customHeight="1">
      <c r="A37" s="639"/>
      <c r="B37" s="637" t="s">
        <v>479</v>
      </c>
      <c r="C37" s="645" t="str">
        <f>IF(Pop_cible!F37&lt;=0,"",'Enfants_FE vaccinés1'!C37/Pop_cible!F37*100)</f>
        <v/>
      </c>
      <c r="D37" s="645" t="str">
        <f>IF(Pop_cible!F37&lt;=0,"",'Enfants_FE vaccinés1'!D37/Pop_cible!F37*100)</f>
        <v/>
      </c>
      <c r="E37" s="645" t="str">
        <f>IF(Pop_cible!F37="","",'Enfants_FE vaccinés1'!E37*100/Pop_cible!F37)</f>
        <v/>
      </c>
      <c r="F37" s="645" t="str">
        <f>IF(Pop_cible!G37&lt;=0,"",'Enfants_FE vaccinés1'!F37/Pop_cible!G37*100)</f>
        <v/>
      </c>
      <c r="G37" s="645" t="str">
        <f>IF(Pop_cible!G37&lt;=0,"",'Enfants_FE vaccinés1'!G37/Pop_cible!G37*100)</f>
        <v/>
      </c>
      <c r="H37" s="645" t="str">
        <f>IF(Pop_cible!G37&lt;=0,"",'Enfants_FE vaccinés1'!H37/Pop_cible!G37*100)</f>
        <v/>
      </c>
      <c r="I37" s="645" t="str">
        <f>IF(Pop_cible!G37&lt;=0,"",'Enfants_FE vaccinés1'!I37/Pop_cible!G37*100)</f>
        <v/>
      </c>
      <c r="J37" s="645" t="str">
        <f>IF(Pop_cible!G37&lt;=0,"",'Enfants_FE vaccinés1'!J37/Pop_cible!G37*100)</f>
        <v/>
      </c>
      <c r="K37" s="645" t="str">
        <f>IF(Pop_cible!G37&lt;=0,"",'Enfants_FE vaccinés1'!K37/Pop_cible!G37*100)</f>
        <v/>
      </c>
    </row>
    <row r="38" spans="1:11" ht="13.5" customHeight="1">
      <c r="A38" s="639"/>
      <c r="B38" s="637" t="s">
        <v>480</v>
      </c>
      <c r="C38" s="645" t="str">
        <f>IF(Pop_cible!F38&lt;=0,"",'Enfants_FE vaccinés1'!C38/Pop_cible!F38*100)</f>
        <v/>
      </c>
      <c r="D38" s="645" t="str">
        <f>IF(Pop_cible!F38&lt;=0,"",'Enfants_FE vaccinés1'!D38/Pop_cible!F38*100)</f>
        <v/>
      </c>
      <c r="E38" s="645" t="str">
        <f>IF(Pop_cible!F38="","",'Enfants_FE vaccinés1'!E38*100/Pop_cible!F38)</f>
        <v/>
      </c>
      <c r="F38" s="645" t="str">
        <f>IF(Pop_cible!G38&lt;=0,"",'Enfants_FE vaccinés1'!F38/Pop_cible!G38*100)</f>
        <v/>
      </c>
      <c r="G38" s="645" t="str">
        <f>IF(Pop_cible!G38&lt;=0,"",'Enfants_FE vaccinés1'!G38/Pop_cible!G38*100)</f>
        <v/>
      </c>
      <c r="H38" s="645" t="str">
        <f>IF(Pop_cible!G38&lt;=0,"",'Enfants_FE vaccinés1'!H38/Pop_cible!G38*100)</f>
        <v/>
      </c>
      <c r="I38" s="645" t="str">
        <f>IF(Pop_cible!G38&lt;=0,"",'Enfants_FE vaccinés1'!I38/Pop_cible!G38*100)</f>
        <v/>
      </c>
      <c r="J38" s="645" t="str">
        <f>IF(Pop_cible!G38&lt;=0,"",'Enfants_FE vaccinés1'!J38/Pop_cible!G38*100)</f>
        <v/>
      </c>
      <c r="K38" s="645" t="str">
        <f>IF(Pop_cible!G38&lt;=0,"",'Enfants_FE vaccinés1'!K38/Pop_cible!G38*100)</f>
        <v/>
      </c>
    </row>
    <row r="39" spans="1:11" ht="15.75" customHeight="1">
      <c r="A39" s="639"/>
      <c r="B39" s="637" t="s">
        <v>481</v>
      </c>
      <c r="C39" s="645" t="str">
        <f>IF(Pop_cible!F39&lt;=0,"",'Enfants_FE vaccinés1'!C39/Pop_cible!F39*100)</f>
        <v/>
      </c>
      <c r="D39" s="645" t="str">
        <f>IF(Pop_cible!F39&lt;=0,"",'Enfants_FE vaccinés1'!D39/Pop_cible!F39*100)</f>
        <v/>
      </c>
      <c r="E39" s="645" t="str">
        <f>IF(Pop_cible!F39="","",'Enfants_FE vaccinés1'!E39*100/Pop_cible!F39)</f>
        <v/>
      </c>
      <c r="F39" s="645" t="str">
        <f>IF(Pop_cible!G39&lt;=0,"",'Enfants_FE vaccinés1'!F39/Pop_cible!G39*100)</f>
        <v/>
      </c>
      <c r="G39" s="645" t="str">
        <f>IF(Pop_cible!G39&lt;=0,"",'Enfants_FE vaccinés1'!G39/Pop_cible!G39*100)</f>
        <v/>
      </c>
      <c r="H39" s="645" t="str">
        <f>IF(Pop_cible!G39&lt;=0,"",'Enfants_FE vaccinés1'!H39/Pop_cible!G39*100)</f>
        <v/>
      </c>
      <c r="I39" s="645" t="str">
        <f>IF(Pop_cible!G39&lt;=0,"",'Enfants_FE vaccinés1'!I39/Pop_cible!G39*100)</f>
        <v/>
      </c>
      <c r="J39" s="645" t="str">
        <f>IF(Pop_cible!G39&lt;=0,"",'Enfants_FE vaccinés1'!J39/Pop_cible!G39*100)</f>
        <v/>
      </c>
      <c r="K39" s="645" t="str">
        <f>IF(Pop_cible!G39&lt;=0,"",'Enfants_FE vaccinés1'!K39/Pop_cible!G39*100)</f>
        <v/>
      </c>
    </row>
    <row r="40" spans="1:11" ht="15.75" customHeight="1">
      <c r="A40" s="639"/>
      <c r="B40" s="637" t="s">
        <v>482</v>
      </c>
      <c r="C40" s="645" t="str">
        <f>IF(Pop_cible!F40&lt;=0,"",'Enfants_FE vaccinés1'!C40/Pop_cible!F40*100)</f>
        <v/>
      </c>
      <c r="D40" s="645" t="str">
        <f>IF(Pop_cible!F40&lt;=0,"",'Enfants_FE vaccinés1'!D40/Pop_cible!F40*100)</f>
        <v/>
      </c>
      <c r="E40" s="645" t="str">
        <f>IF(Pop_cible!F40="","",'Enfants_FE vaccinés1'!E40*100/Pop_cible!F40)</f>
        <v/>
      </c>
      <c r="F40" s="645" t="str">
        <f>IF(Pop_cible!G40&lt;=0,"",'Enfants_FE vaccinés1'!F40/Pop_cible!G40*100)</f>
        <v/>
      </c>
      <c r="G40" s="645" t="str">
        <f>IF(Pop_cible!G40&lt;=0,"",'Enfants_FE vaccinés1'!G40/Pop_cible!G40*100)</f>
        <v/>
      </c>
      <c r="H40" s="645" t="str">
        <f>IF(Pop_cible!G40&lt;=0,"",'Enfants_FE vaccinés1'!H40/Pop_cible!G40*100)</f>
        <v/>
      </c>
      <c r="I40" s="645" t="str">
        <f>IF(Pop_cible!G40&lt;=0,"",'Enfants_FE vaccinés1'!I40/Pop_cible!G40*100)</f>
        <v/>
      </c>
      <c r="J40" s="645" t="str">
        <f>IF(Pop_cible!G40&lt;=0,"",'Enfants_FE vaccinés1'!J40/Pop_cible!G40*100)</f>
        <v/>
      </c>
      <c r="K40" s="645" t="str">
        <f>IF(Pop_cible!G40&lt;=0,"",'Enfants_FE vaccinés1'!K40/Pop_cible!G40*100)</f>
        <v/>
      </c>
    </row>
    <row r="41" spans="1:11" ht="15.75" customHeight="1">
      <c r="A41" s="639"/>
      <c r="B41" s="637" t="s">
        <v>483</v>
      </c>
      <c r="C41" s="645" t="str">
        <f>IF(Pop_cible!F41&lt;=0,"",'Enfants_FE vaccinés1'!C41/Pop_cible!F41*100)</f>
        <v/>
      </c>
      <c r="D41" s="645" t="str">
        <f>IF(Pop_cible!F41&lt;=0,"",'Enfants_FE vaccinés1'!D41/Pop_cible!F41*100)</f>
        <v/>
      </c>
      <c r="E41" s="645" t="str">
        <f>IF(Pop_cible!F41="","",'Enfants_FE vaccinés1'!E41*100/Pop_cible!F41)</f>
        <v/>
      </c>
      <c r="F41" s="645" t="str">
        <f>IF(Pop_cible!G41&lt;=0,"",'Enfants_FE vaccinés1'!F41/Pop_cible!G41*100)</f>
        <v/>
      </c>
      <c r="G41" s="645" t="str">
        <f>IF(Pop_cible!G41&lt;=0,"",'Enfants_FE vaccinés1'!G41/Pop_cible!G41*100)</f>
        <v/>
      </c>
      <c r="H41" s="645" t="str">
        <f>IF(Pop_cible!G41&lt;=0,"",'Enfants_FE vaccinés1'!H41/Pop_cible!G41*100)</f>
        <v/>
      </c>
      <c r="I41" s="645" t="str">
        <f>IF(Pop_cible!G41&lt;=0,"",'Enfants_FE vaccinés1'!I41/Pop_cible!G41*100)</f>
        <v/>
      </c>
      <c r="J41" s="645" t="str">
        <f>IF(Pop_cible!G41&lt;=0,"",'Enfants_FE vaccinés1'!J41/Pop_cible!G41*100)</f>
        <v/>
      </c>
      <c r="K41" s="645" t="str">
        <f>IF(Pop_cible!G41&lt;=0,"",'Enfants_FE vaccinés1'!K41/Pop_cible!G41*100)</f>
        <v/>
      </c>
    </row>
    <row r="42" spans="1:11" s="6" customFormat="1" ht="15.75" customHeight="1">
      <c r="A42" s="2" t="s">
        <v>484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</row>
    <row r="43" spans="1:11" ht="15.75" customHeight="1">
      <c r="A43" s="637"/>
      <c r="B43" s="637" t="s">
        <v>485</v>
      </c>
      <c r="C43" s="645" t="str">
        <f>IF(Pop_cible!F43&lt;=0,"",'Enfants_FE vaccinés1'!C43/Pop_cible!F43*100)</f>
        <v/>
      </c>
      <c r="D43" s="645" t="str">
        <f>IF(Pop_cible!F43&lt;=0,"",'Enfants_FE vaccinés1'!D43/Pop_cible!F43*100)</f>
        <v/>
      </c>
      <c r="E43" s="645" t="str">
        <f>IF(Pop_cible!F43="","",'Enfants_FE vaccinés1'!E43*100/Pop_cible!F43)</f>
        <v/>
      </c>
      <c r="F43" s="645" t="str">
        <f>IF(Pop_cible!G43&lt;=0,"",'Enfants_FE vaccinés1'!F43/Pop_cible!G43*100)</f>
        <v/>
      </c>
      <c r="G43" s="645" t="str">
        <f>IF(Pop_cible!G43&lt;=0,"",'Enfants_FE vaccinés1'!G43/Pop_cible!G43*100)</f>
        <v/>
      </c>
      <c r="H43" s="645" t="str">
        <f>IF(Pop_cible!G43&lt;=0,"",'Enfants_FE vaccinés1'!H43/Pop_cible!G43*100)</f>
        <v/>
      </c>
      <c r="I43" s="645" t="str">
        <f>IF(Pop_cible!G43&lt;=0,"",'Enfants_FE vaccinés1'!I43/Pop_cible!G43*100)</f>
        <v/>
      </c>
      <c r="J43" s="645" t="str">
        <f>IF(Pop_cible!G43&lt;=0,"",'Enfants_FE vaccinés1'!J43/Pop_cible!G43*100)</f>
        <v/>
      </c>
      <c r="K43" s="645" t="str">
        <f>IF(Pop_cible!G43&lt;=0,"",'Enfants_FE vaccinés1'!K43/Pop_cible!G43*100)</f>
        <v/>
      </c>
    </row>
    <row r="44" spans="1:11" ht="15.75" customHeight="1">
      <c r="A44" s="639"/>
      <c r="B44" s="637" t="s">
        <v>486</v>
      </c>
      <c r="C44" s="645" t="str">
        <f>IF(Pop_cible!F44&lt;=0,"",'Enfants_FE vaccinés1'!C44/Pop_cible!F44*100)</f>
        <v/>
      </c>
      <c r="D44" s="645" t="str">
        <f>IF(Pop_cible!F44&lt;=0,"",'Enfants_FE vaccinés1'!D44/Pop_cible!F44*100)</f>
        <v/>
      </c>
      <c r="E44" s="645" t="str">
        <f>IF(Pop_cible!F44="","",'Enfants_FE vaccinés1'!E44*100/Pop_cible!F44)</f>
        <v/>
      </c>
      <c r="F44" s="645" t="str">
        <f>IF(Pop_cible!G44&lt;=0,"",'Enfants_FE vaccinés1'!F44/Pop_cible!G44*100)</f>
        <v/>
      </c>
      <c r="G44" s="645" t="str">
        <f>IF(Pop_cible!G44&lt;=0,"",'Enfants_FE vaccinés1'!G44/Pop_cible!G44*100)</f>
        <v/>
      </c>
      <c r="H44" s="645" t="str">
        <f>IF(Pop_cible!G44&lt;=0,"",'Enfants_FE vaccinés1'!H44/Pop_cible!G44*100)</f>
        <v/>
      </c>
      <c r="I44" s="645" t="str">
        <f>IF(Pop_cible!G44&lt;=0,"",'Enfants_FE vaccinés1'!I44/Pop_cible!G44*100)</f>
        <v/>
      </c>
      <c r="J44" s="645" t="str">
        <f>IF(Pop_cible!G44&lt;=0,"",'Enfants_FE vaccinés1'!J44/Pop_cible!G44*100)</f>
        <v/>
      </c>
      <c r="K44" s="645" t="str">
        <f>IF(Pop_cible!G44&lt;=0,"",'Enfants_FE vaccinés1'!K44/Pop_cible!G44*100)</f>
        <v/>
      </c>
    </row>
    <row r="45" spans="1:11" ht="15.75" customHeight="1">
      <c r="A45" s="639"/>
      <c r="B45" s="637" t="s">
        <v>487</v>
      </c>
      <c r="C45" s="645" t="str">
        <f>IF(Pop_cible!F45&lt;=0,"",'Enfants_FE vaccinés1'!C45/Pop_cible!F45*100)</f>
        <v/>
      </c>
      <c r="D45" s="645" t="str">
        <f>IF(Pop_cible!F45&lt;=0,"",'Enfants_FE vaccinés1'!D45/Pop_cible!F45*100)</f>
        <v/>
      </c>
      <c r="E45" s="645" t="str">
        <f>IF(Pop_cible!F45="","",'Enfants_FE vaccinés1'!E45*100/Pop_cible!F45)</f>
        <v/>
      </c>
      <c r="F45" s="645" t="str">
        <f>IF(Pop_cible!G45&lt;=0,"",'Enfants_FE vaccinés1'!F45/Pop_cible!G45*100)</f>
        <v/>
      </c>
      <c r="G45" s="645" t="str">
        <f>IF(Pop_cible!G45&lt;=0,"",'Enfants_FE vaccinés1'!G45/Pop_cible!G45*100)</f>
        <v/>
      </c>
      <c r="H45" s="645" t="str">
        <f>IF(Pop_cible!G45&lt;=0,"",'Enfants_FE vaccinés1'!H45/Pop_cible!G45*100)</f>
        <v/>
      </c>
      <c r="I45" s="645" t="str">
        <f>IF(Pop_cible!G45&lt;=0,"",'Enfants_FE vaccinés1'!I45/Pop_cible!G45*100)</f>
        <v/>
      </c>
      <c r="J45" s="645" t="str">
        <f>IF(Pop_cible!G45&lt;=0,"",'Enfants_FE vaccinés1'!J45/Pop_cible!G45*100)</f>
        <v/>
      </c>
      <c r="K45" s="645" t="str">
        <f>IF(Pop_cible!G45&lt;=0,"",'Enfants_FE vaccinés1'!K45/Pop_cible!G45*100)</f>
        <v/>
      </c>
    </row>
    <row r="46" spans="1:11" ht="13.5" customHeight="1">
      <c r="A46" s="639"/>
      <c r="B46" s="637" t="s">
        <v>488</v>
      </c>
      <c r="C46" s="645" t="str">
        <f>IF(Pop_cible!F46&lt;=0,"",'Enfants_FE vaccinés1'!C46/Pop_cible!F46*100)</f>
        <v/>
      </c>
      <c r="D46" s="645" t="str">
        <f>IF(Pop_cible!F46&lt;=0,"",'Enfants_FE vaccinés1'!D46/Pop_cible!F46*100)</f>
        <v/>
      </c>
      <c r="E46" s="645" t="str">
        <f>IF(Pop_cible!F46="","",'Enfants_FE vaccinés1'!E46*100/Pop_cible!F46)</f>
        <v/>
      </c>
      <c r="F46" s="645" t="str">
        <f>IF(Pop_cible!G46&lt;=0,"",'Enfants_FE vaccinés1'!F46/Pop_cible!G46*100)</f>
        <v/>
      </c>
      <c r="G46" s="645" t="str">
        <f>IF(Pop_cible!G46&lt;=0,"",'Enfants_FE vaccinés1'!G46/Pop_cible!G46*100)</f>
        <v/>
      </c>
      <c r="H46" s="645" t="str">
        <f>IF(Pop_cible!G46&lt;=0,"",'Enfants_FE vaccinés1'!H46/Pop_cible!G46*100)</f>
        <v/>
      </c>
      <c r="I46" s="645" t="str">
        <f>IF(Pop_cible!G46&lt;=0,"",'Enfants_FE vaccinés1'!I46/Pop_cible!G46*100)</f>
        <v/>
      </c>
      <c r="J46" s="645" t="str">
        <f>IF(Pop_cible!G46&lt;=0,"",'Enfants_FE vaccinés1'!J46/Pop_cible!G46*100)</f>
        <v/>
      </c>
      <c r="K46" s="645" t="str">
        <f>IF(Pop_cible!G46&lt;=0,"",'Enfants_FE vaccinés1'!K46/Pop_cible!G46*100)</f>
        <v/>
      </c>
    </row>
    <row r="47" spans="1:11" ht="15.75" customHeight="1">
      <c r="A47" s="639"/>
      <c r="B47" s="637" t="s">
        <v>489</v>
      </c>
      <c r="C47" s="645" t="str">
        <f>IF(Pop_cible!F47&lt;=0,"",'Enfants_FE vaccinés1'!C47/Pop_cible!F47*100)</f>
        <v/>
      </c>
      <c r="D47" s="645" t="str">
        <f>IF(Pop_cible!F47&lt;=0,"",'Enfants_FE vaccinés1'!D47/Pop_cible!F47*100)</f>
        <v/>
      </c>
      <c r="E47" s="645" t="str">
        <f>IF(Pop_cible!F47="","",'Enfants_FE vaccinés1'!E47*100/Pop_cible!F47)</f>
        <v/>
      </c>
      <c r="F47" s="645" t="str">
        <f>IF(Pop_cible!G47&lt;=0,"",'Enfants_FE vaccinés1'!F47/Pop_cible!G47*100)</f>
        <v/>
      </c>
      <c r="G47" s="645" t="str">
        <f>IF(Pop_cible!G47&lt;=0,"",'Enfants_FE vaccinés1'!G47/Pop_cible!G47*100)</f>
        <v/>
      </c>
      <c r="H47" s="645" t="str">
        <f>IF(Pop_cible!G47&lt;=0,"",'Enfants_FE vaccinés1'!H47/Pop_cible!G47*100)</f>
        <v/>
      </c>
      <c r="I47" s="645" t="str">
        <f>IF(Pop_cible!G47&lt;=0,"",'Enfants_FE vaccinés1'!I47/Pop_cible!G47*100)</f>
        <v/>
      </c>
      <c r="J47" s="645" t="str">
        <f>IF(Pop_cible!G47&lt;=0,"",'Enfants_FE vaccinés1'!J47/Pop_cible!G47*100)</f>
        <v/>
      </c>
      <c r="K47" s="645" t="str">
        <f>IF(Pop_cible!G47&lt;=0,"",'Enfants_FE vaccinés1'!K47/Pop_cible!G47*100)</f>
        <v/>
      </c>
    </row>
    <row r="48" spans="1:11" ht="15.75" customHeight="1">
      <c r="A48" s="639"/>
      <c r="B48" s="637" t="s">
        <v>490</v>
      </c>
      <c r="C48" s="645" t="str">
        <f>IF(Pop_cible!F48&lt;=0,"",'Enfants_FE vaccinés1'!C48/Pop_cible!F48*100)</f>
        <v/>
      </c>
      <c r="D48" s="645" t="str">
        <f>IF(Pop_cible!F48&lt;=0,"",'Enfants_FE vaccinés1'!D48/Pop_cible!F48*100)</f>
        <v/>
      </c>
      <c r="E48" s="645" t="str">
        <f>IF(Pop_cible!F48="","",'Enfants_FE vaccinés1'!E48*100/Pop_cible!F48)</f>
        <v/>
      </c>
      <c r="F48" s="645" t="str">
        <f>IF(Pop_cible!G48&lt;=0,"",'Enfants_FE vaccinés1'!F48/Pop_cible!G48*100)</f>
        <v/>
      </c>
      <c r="G48" s="645" t="str">
        <f>IF(Pop_cible!G48&lt;=0,"",'Enfants_FE vaccinés1'!G48/Pop_cible!G48*100)</f>
        <v/>
      </c>
      <c r="H48" s="645" t="str">
        <f>IF(Pop_cible!G48&lt;=0,"",'Enfants_FE vaccinés1'!H48/Pop_cible!G48*100)</f>
        <v/>
      </c>
      <c r="I48" s="645" t="str">
        <f>IF(Pop_cible!G48&lt;=0,"",'Enfants_FE vaccinés1'!I48/Pop_cible!G48*100)</f>
        <v/>
      </c>
      <c r="J48" s="645" t="str">
        <f>IF(Pop_cible!G48&lt;=0,"",'Enfants_FE vaccinés1'!J48/Pop_cible!G48*100)</f>
        <v/>
      </c>
      <c r="K48" s="645" t="str">
        <f>IF(Pop_cible!G48&lt;=0,"",'Enfants_FE vaccinés1'!K48/Pop_cible!G48*100)</f>
        <v/>
      </c>
    </row>
    <row r="49" spans="1:11" ht="15.75" customHeight="1">
      <c r="A49" s="639"/>
      <c r="B49" s="637" t="s">
        <v>491</v>
      </c>
      <c r="C49" s="645" t="str">
        <f>IF(Pop_cible!F49&lt;=0,"",'Enfants_FE vaccinés1'!C49/Pop_cible!F49*100)</f>
        <v/>
      </c>
      <c r="D49" s="645" t="str">
        <f>IF(Pop_cible!F49&lt;=0,"",'Enfants_FE vaccinés1'!D49/Pop_cible!F49*100)</f>
        <v/>
      </c>
      <c r="E49" s="645" t="str">
        <f>IF(Pop_cible!F49="","",'Enfants_FE vaccinés1'!E49*100/Pop_cible!F49)</f>
        <v/>
      </c>
      <c r="F49" s="645" t="str">
        <f>IF(Pop_cible!G49&lt;=0,"",'Enfants_FE vaccinés1'!F49/Pop_cible!G49*100)</f>
        <v/>
      </c>
      <c r="G49" s="645" t="str">
        <f>IF(Pop_cible!G49&lt;=0,"",'Enfants_FE vaccinés1'!G49/Pop_cible!G49*100)</f>
        <v/>
      </c>
      <c r="H49" s="645" t="str">
        <f>IF(Pop_cible!G49&lt;=0,"",'Enfants_FE vaccinés1'!H49/Pop_cible!G49*100)</f>
        <v/>
      </c>
      <c r="I49" s="645" t="str">
        <f>IF(Pop_cible!G49&lt;=0,"",'Enfants_FE vaccinés1'!I49/Pop_cible!G49*100)</f>
        <v/>
      </c>
      <c r="J49" s="645" t="str">
        <f>IF(Pop_cible!G49&lt;=0,"",'Enfants_FE vaccinés1'!J49/Pop_cible!G49*100)</f>
        <v/>
      </c>
      <c r="K49" s="645" t="str">
        <f>IF(Pop_cible!G49&lt;=0,"",'Enfants_FE vaccinés1'!K49/Pop_cible!G49*100)</f>
        <v/>
      </c>
    </row>
    <row r="50" spans="1:11" s="6" customFormat="1" ht="15.75" customHeight="1">
      <c r="A50" s="2" t="s">
        <v>492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</row>
    <row r="51" spans="1:11" ht="15.75" customHeight="1">
      <c r="A51" s="637"/>
      <c r="B51" s="637" t="s">
        <v>493</v>
      </c>
      <c r="C51" s="645" t="str">
        <f>IF(Pop_cible!F51&lt;=0,"",'Enfants_FE vaccinés1'!C51/Pop_cible!F51*100)</f>
        <v/>
      </c>
      <c r="D51" s="645" t="str">
        <f>IF(Pop_cible!F51&lt;=0,"",'Enfants_FE vaccinés1'!D51/Pop_cible!F51*100)</f>
        <v/>
      </c>
      <c r="E51" s="645" t="str">
        <f>IF(Pop_cible!F51="","",'Enfants_FE vaccinés1'!E51*100/Pop_cible!F51)</f>
        <v/>
      </c>
      <c r="F51" s="645" t="str">
        <f>IF(Pop_cible!G51&lt;=0,"",'Enfants_FE vaccinés1'!F51/Pop_cible!G51*100)</f>
        <v/>
      </c>
      <c r="G51" s="645" t="str">
        <f>IF(Pop_cible!G51&lt;=0,"",'Enfants_FE vaccinés1'!G51/Pop_cible!G51*100)</f>
        <v/>
      </c>
      <c r="H51" s="645" t="str">
        <f>IF(Pop_cible!G51&lt;=0,"",'Enfants_FE vaccinés1'!H51/Pop_cible!G51*100)</f>
        <v/>
      </c>
      <c r="I51" s="645" t="str">
        <f>IF(Pop_cible!G51&lt;=0,"",'Enfants_FE vaccinés1'!I51/Pop_cible!G51*100)</f>
        <v/>
      </c>
      <c r="J51" s="645" t="str">
        <f>IF(Pop_cible!G51&lt;=0,"",'Enfants_FE vaccinés1'!J51/Pop_cible!G51*100)</f>
        <v/>
      </c>
      <c r="K51" s="645" t="str">
        <f>IF(Pop_cible!G51&lt;=0,"",'Enfants_FE vaccinés1'!K51/Pop_cible!G51*100)</f>
        <v/>
      </c>
    </row>
    <row r="52" spans="1:11" ht="15.75" customHeight="1">
      <c r="A52" s="639"/>
      <c r="B52" s="637" t="s">
        <v>494</v>
      </c>
      <c r="C52" s="645" t="str">
        <f>IF(Pop_cible!F52&lt;=0,"",'Enfants_FE vaccinés1'!C52/Pop_cible!F52*100)</f>
        <v/>
      </c>
      <c r="D52" s="645" t="str">
        <f>IF(Pop_cible!F52&lt;=0,"",'Enfants_FE vaccinés1'!D52/Pop_cible!F52*100)</f>
        <v/>
      </c>
      <c r="E52" s="645" t="str">
        <f>IF(Pop_cible!F52="","",'Enfants_FE vaccinés1'!E52*100/Pop_cible!F52)</f>
        <v/>
      </c>
      <c r="F52" s="645" t="str">
        <f>IF(Pop_cible!G52&lt;=0,"",'Enfants_FE vaccinés1'!F52/Pop_cible!G52*100)</f>
        <v/>
      </c>
      <c r="G52" s="645" t="str">
        <f>IF(Pop_cible!G52&lt;=0,"",'Enfants_FE vaccinés1'!G52/Pop_cible!G52*100)</f>
        <v/>
      </c>
      <c r="H52" s="645" t="str">
        <f>IF(Pop_cible!G52&lt;=0,"",'Enfants_FE vaccinés1'!H52/Pop_cible!G52*100)</f>
        <v/>
      </c>
      <c r="I52" s="645" t="str">
        <f>IF(Pop_cible!G52&lt;=0,"",'Enfants_FE vaccinés1'!I52/Pop_cible!G52*100)</f>
        <v/>
      </c>
      <c r="J52" s="645" t="str">
        <f>IF(Pop_cible!G52&lt;=0,"",'Enfants_FE vaccinés1'!J52/Pop_cible!G52*100)</f>
        <v/>
      </c>
      <c r="K52" s="645" t="str">
        <f>IF(Pop_cible!G52&lt;=0,"",'Enfants_FE vaccinés1'!K52/Pop_cible!G52*100)</f>
        <v/>
      </c>
    </row>
    <row r="53" spans="1:11" ht="15.75" customHeight="1">
      <c r="A53" s="639"/>
      <c r="B53" s="637" t="s">
        <v>495</v>
      </c>
      <c r="C53" s="645" t="str">
        <f>IF(Pop_cible!F53&lt;=0,"",'Enfants_FE vaccinés1'!C53/Pop_cible!F53*100)</f>
        <v/>
      </c>
      <c r="D53" s="645" t="str">
        <f>IF(Pop_cible!F53&lt;=0,"",'Enfants_FE vaccinés1'!D53/Pop_cible!F53*100)</f>
        <v/>
      </c>
      <c r="E53" s="645" t="str">
        <f>IF(Pop_cible!F53="","",'Enfants_FE vaccinés1'!E53*100/Pop_cible!F53)</f>
        <v/>
      </c>
      <c r="F53" s="645" t="str">
        <f>IF(Pop_cible!G53&lt;=0,"",'Enfants_FE vaccinés1'!F53/Pop_cible!G53*100)</f>
        <v/>
      </c>
      <c r="G53" s="645" t="str">
        <f>IF(Pop_cible!G53&lt;=0,"",'Enfants_FE vaccinés1'!G53/Pop_cible!G53*100)</f>
        <v/>
      </c>
      <c r="H53" s="645" t="str">
        <f>IF(Pop_cible!G53&lt;=0,"",'Enfants_FE vaccinés1'!H53/Pop_cible!G53*100)</f>
        <v/>
      </c>
      <c r="I53" s="645" t="str">
        <f>IF(Pop_cible!G53&lt;=0,"",'Enfants_FE vaccinés1'!I53/Pop_cible!G53*100)</f>
        <v/>
      </c>
      <c r="J53" s="645" t="str">
        <f>IF(Pop_cible!G53&lt;=0,"",'Enfants_FE vaccinés1'!J53/Pop_cible!G53*100)</f>
        <v/>
      </c>
      <c r="K53" s="645" t="str">
        <f>IF(Pop_cible!G53&lt;=0,"",'Enfants_FE vaccinés1'!K53/Pop_cible!G53*100)</f>
        <v/>
      </c>
    </row>
    <row r="54" spans="1:11" ht="15.75" customHeight="1">
      <c r="A54" s="639"/>
      <c r="B54" s="637" t="s">
        <v>496</v>
      </c>
      <c r="C54" s="645" t="str">
        <f>IF(Pop_cible!F54&lt;=0,"",'Enfants_FE vaccinés1'!C54/Pop_cible!F54*100)</f>
        <v/>
      </c>
      <c r="D54" s="645" t="str">
        <f>IF(Pop_cible!F54&lt;=0,"",'Enfants_FE vaccinés1'!D54/Pop_cible!F54*100)</f>
        <v/>
      </c>
      <c r="E54" s="645" t="str">
        <f>IF(Pop_cible!F54="","",'Enfants_FE vaccinés1'!E54*100/Pop_cible!F54)</f>
        <v/>
      </c>
      <c r="F54" s="645" t="str">
        <f>IF(Pop_cible!G54&lt;=0,"",'Enfants_FE vaccinés1'!F54/Pop_cible!G54*100)</f>
        <v/>
      </c>
      <c r="G54" s="645" t="str">
        <f>IF(Pop_cible!G54&lt;=0,"",'Enfants_FE vaccinés1'!G54/Pop_cible!G54*100)</f>
        <v/>
      </c>
      <c r="H54" s="645" t="str">
        <f>IF(Pop_cible!G54&lt;=0,"",'Enfants_FE vaccinés1'!H54/Pop_cible!G54*100)</f>
        <v/>
      </c>
      <c r="I54" s="645" t="str">
        <f>IF(Pop_cible!G54&lt;=0,"",'Enfants_FE vaccinés1'!I54/Pop_cible!G54*100)</f>
        <v/>
      </c>
      <c r="J54" s="645" t="str">
        <f>IF(Pop_cible!G54&lt;=0,"",'Enfants_FE vaccinés1'!J54/Pop_cible!G54*100)</f>
        <v/>
      </c>
      <c r="K54" s="645" t="str">
        <f>IF(Pop_cible!G54&lt;=0,"",'Enfants_FE vaccinés1'!K54/Pop_cible!G54*100)</f>
        <v/>
      </c>
    </row>
    <row r="55" spans="1:11" s="6" customFormat="1" ht="15.75" customHeight="1">
      <c r="A55" s="2" t="s">
        <v>497</v>
      </c>
      <c r="B55" s="2"/>
      <c r="C55" s="646" t="str">
        <f>IF(Pop_cible!F55&lt;=0,"",'Enfants_FE vaccinés1'!C55/Pop_cible!F55*100)</f>
        <v/>
      </c>
      <c r="D55" s="646" t="str">
        <f>IF(Pop_cible!F55&lt;=0,"",'Enfants_FE vaccinés1'!D55/Pop_cible!F55*100)</f>
        <v/>
      </c>
      <c r="E55" s="646" t="str">
        <f>IF(Pop_cible!F55="","",'Enfants_FE vaccinés1'!E55*100/Pop_cible!F55)</f>
        <v/>
      </c>
      <c r="F55" s="646" t="str">
        <f>IF(Pop_cible!G55&lt;=0,"",'Enfants_FE vaccinés1'!F55/Pop_cible!G55*100)</f>
        <v/>
      </c>
      <c r="G55" s="646" t="str">
        <f>IF(Pop_cible!G55&lt;=0,"",'Enfants_FE vaccinés1'!G55/Pop_cible!G55*100)</f>
        <v/>
      </c>
      <c r="H55" s="646" t="str">
        <f>IF(Pop_cible!G55&lt;=0,"",'Enfants_FE vaccinés1'!H55/Pop_cible!G55*100)</f>
        <v/>
      </c>
      <c r="I55" s="646" t="str">
        <f>IF(Pop_cible!G55&lt;=0,"",'Enfants_FE vaccinés1'!I55/Pop_cible!G55*100)</f>
        <v/>
      </c>
      <c r="J55" s="646" t="str">
        <f>IF(Pop_cible!G55&lt;=0,"",'Enfants_FE vaccinés1'!J55/Pop_cible!G55*100)</f>
        <v/>
      </c>
      <c r="K55" s="646" t="str">
        <f>IF(Pop_cible!G55&lt;=0,"",'Enfants_FE vaccinés1'!K55/Pop_cible!G55*100)</f>
        <v/>
      </c>
    </row>
    <row r="56" spans="1:11" ht="15.75" customHeight="1">
      <c r="A56" s="637"/>
      <c r="B56" s="637" t="s">
        <v>498</v>
      </c>
      <c r="C56" s="677" t="str">
        <f>IF(Pop_cible!F56&lt;=0,"",'Enfants_FE vaccinés1'!C56/Pop_cible!F56*100)</f>
        <v/>
      </c>
      <c r="D56" s="677" t="str">
        <f>IF(Pop_cible!F56&lt;=0,"",'Enfants_FE vaccinés1'!D56/Pop_cible!F56*100)</f>
        <v/>
      </c>
      <c r="E56" s="677" t="str">
        <f>IF(Pop_cible!F56="","",'Enfants_FE vaccinés1'!E56*100/Pop_cible!F56)</f>
        <v/>
      </c>
      <c r="F56" s="677" t="str">
        <f>IF(Pop_cible!G56&lt;=0,"",'Enfants_FE vaccinés1'!F56/Pop_cible!G56*100)</f>
        <v/>
      </c>
      <c r="G56" s="677" t="str">
        <f>IF(Pop_cible!G56&lt;=0,"",'Enfants_FE vaccinés1'!G56/Pop_cible!G56*100)</f>
        <v/>
      </c>
      <c r="H56" s="677" t="str">
        <f>IF(Pop_cible!G56&lt;=0,"",'Enfants_FE vaccinés1'!H56/Pop_cible!G56*100)</f>
        <v/>
      </c>
      <c r="I56" s="677" t="str">
        <f>IF(Pop_cible!G56&lt;=0,"",'Enfants_FE vaccinés1'!I56/Pop_cible!G56*100)</f>
        <v/>
      </c>
      <c r="J56" s="677" t="str">
        <f>IF(Pop_cible!G56&lt;=0,"",'Enfants_FE vaccinés1'!J56/Pop_cible!G56*100)</f>
        <v/>
      </c>
      <c r="K56" s="677" t="str">
        <f>IF(Pop_cible!G56&lt;=0,"",'Enfants_FE vaccinés1'!K56/Pop_cible!G56*100)</f>
        <v/>
      </c>
    </row>
    <row r="57" spans="1:11" ht="15.75" customHeight="1">
      <c r="A57" s="639"/>
      <c r="B57" s="637" t="s">
        <v>499</v>
      </c>
      <c r="C57" s="645" t="str">
        <f>IF(Pop_cible!F57&lt;=0,"",'Enfants_FE vaccinés1'!C57/Pop_cible!F57*100)</f>
        <v/>
      </c>
      <c r="D57" s="645" t="str">
        <f>IF(Pop_cible!F57&lt;=0,"",'Enfants_FE vaccinés1'!D57/Pop_cible!F57*100)</f>
        <v/>
      </c>
      <c r="E57" s="645" t="str">
        <f>IF(Pop_cible!F57="","",'Enfants_FE vaccinés1'!E57*100/Pop_cible!F57)</f>
        <v/>
      </c>
      <c r="F57" s="645" t="str">
        <f>IF(Pop_cible!G57&lt;=0,"",'Enfants_FE vaccinés1'!F57/Pop_cible!G57*100)</f>
        <v/>
      </c>
      <c r="G57" s="645" t="str">
        <f>IF(Pop_cible!G57&lt;=0,"",'Enfants_FE vaccinés1'!G57/Pop_cible!G57*100)</f>
        <v/>
      </c>
      <c r="H57" s="645" t="str">
        <f>IF(Pop_cible!G57&lt;=0,"",'Enfants_FE vaccinés1'!H57/Pop_cible!G57*100)</f>
        <v/>
      </c>
      <c r="I57" s="645" t="str">
        <f>IF(Pop_cible!G57&lt;=0,"",'Enfants_FE vaccinés1'!I57/Pop_cible!G57*100)</f>
        <v/>
      </c>
      <c r="J57" s="645" t="str">
        <f>IF(Pop_cible!G57&lt;=0,"",'Enfants_FE vaccinés1'!J57/Pop_cible!G57*100)</f>
        <v/>
      </c>
      <c r="K57" s="645" t="str">
        <f>IF(Pop_cible!G57&lt;=0,"",'Enfants_FE vaccinés1'!K57/Pop_cible!G57*100)</f>
        <v/>
      </c>
    </row>
    <row r="58" spans="1:11" ht="15.75" customHeight="1">
      <c r="A58" s="639"/>
      <c r="B58" s="637" t="s">
        <v>500</v>
      </c>
      <c r="C58" s="645" t="str">
        <f>IF(Pop_cible!F58&lt;=0,"",'Enfants_FE vaccinés1'!C58/Pop_cible!F58*100)</f>
        <v/>
      </c>
      <c r="D58" s="645" t="str">
        <f>IF(Pop_cible!F58&lt;=0,"",'Enfants_FE vaccinés1'!D58/Pop_cible!F58*100)</f>
        <v/>
      </c>
      <c r="E58" s="645" t="str">
        <f>IF(Pop_cible!F58="","",'Enfants_FE vaccinés1'!E58*100/Pop_cible!F58)</f>
        <v/>
      </c>
      <c r="F58" s="645" t="str">
        <f>IF(Pop_cible!G58&lt;=0,"",'Enfants_FE vaccinés1'!F58/Pop_cible!G58*100)</f>
        <v/>
      </c>
      <c r="G58" s="645" t="str">
        <f>IF(Pop_cible!G58&lt;=0,"",'Enfants_FE vaccinés1'!G58/Pop_cible!G58*100)</f>
        <v/>
      </c>
      <c r="H58" s="645" t="str">
        <f>IF(Pop_cible!G58&lt;=0,"",'Enfants_FE vaccinés1'!H58/Pop_cible!G58*100)</f>
        <v/>
      </c>
      <c r="I58" s="645" t="str">
        <f>IF(Pop_cible!G58&lt;=0,"",'Enfants_FE vaccinés1'!I58/Pop_cible!G58*100)</f>
        <v/>
      </c>
      <c r="J58" s="645" t="str">
        <f>IF(Pop_cible!G58&lt;=0,"",'Enfants_FE vaccinés1'!J58/Pop_cible!G58*100)</f>
        <v/>
      </c>
      <c r="K58" s="645" t="str">
        <f>IF(Pop_cible!G58&lt;=0,"",'Enfants_FE vaccinés1'!K58/Pop_cible!G58*100)</f>
        <v/>
      </c>
    </row>
    <row r="59" spans="1:11" ht="15.75" customHeight="1">
      <c r="A59" s="639"/>
      <c r="B59" s="637" t="s">
        <v>501</v>
      </c>
      <c r="C59" s="645" t="str">
        <f>IF(Pop_cible!F59&lt;=0,"",'Enfants_FE vaccinés1'!C59/Pop_cible!F59*100)</f>
        <v/>
      </c>
      <c r="D59" s="645" t="str">
        <f>IF(Pop_cible!F59&lt;=0,"",'Enfants_FE vaccinés1'!D59/Pop_cible!F59*100)</f>
        <v/>
      </c>
      <c r="E59" s="645" t="str">
        <f>IF(Pop_cible!F59="","",'Enfants_FE vaccinés1'!E59*100/Pop_cible!F59)</f>
        <v/>
      </c>
      <c r="F59" s="645" t="str">
        <f>IF(Pop_cible!G59&lt;=0,"",'Enfants_FE vaccinés1'!F59/Pop_cible!G59*100)</f>
        <v/>
      </c>
      <c r="G59" s="645" t="str">
        <f>IF(Pop_cible!G59&lt;=0,"",'Enfants_FE vaccinés1'!G59/Pop_cible!G59*100)</f>
        <v/>
      </c>
      <c r="H59" s="645" t="str">
        <f>IF(Pop_cible!G59&lt;=0,"",'Enfants_FE vaccinés1'!H59/Pop_cible!G59*100)</f>
        <v/>
      </c>
      <c r="I59" s="645" t="str">
        <f>IF(Pop_cible!G59&lt;=0,"",'Enfants_FE vaccinés1'!I59/Pop_cible!G59*100)</f>
        <v/>
      </c>
      <c r="J59" s="645" t="str">
        <f>IF(Pop_cible!G59&lt;=0,"",'Enfants_FE vaccinés1'!J59/Pop_cible!G59*100)</f>
        <v/>
      </c>
      <c r="K59" s="645" t="str">
        <f>IF(Pop_cible!G59&lt;=0,"",'Enfants_FE vaccinés1'!K59/Pop_cible!G59*100)</f>
        <v/>
      </c>
    </row>
    <row r="60" spans="1:11" ht="13.5" customHeight="1">
      <c r="A60" s="639"/>
      <c r="B60" s="637" t="s">
        <v>502</v>
      </c>
      <c r="C60" s="645" t="str">
        <f>IF(Pop_cible!F60&lt;=0,"",'Enfants_FE vaccinés1'!C60/Pop_cible!F60*100)</f>
        <v/>
      </c>
      <c r="D60" s="645" t="str">
        <f>IF(Pop_cible!F60&lt;=0,"",'Enfants_FE vaccinés1'!D60/Pop_cible!F60*100)</f>
        <v/>
      </c>
      <c r="E60" s="645" t="str">
        <f>IF(Pop_cible!F60="","",'Enfants_FE vaccinés1'!E60*100/Pop_cible!F60)</f>
        <v/>
      </c>
      <c r="F60" s="645" t="str">
        <f>IF(Pop_cible!G60&lt;=0,"",'Enfants_FE vaccinés1'!F60/Pop_cible!G60*100)</f>
        <v/>
      </c>
      <c r="G60" s="645" t="str">
        <f>IF(Pop_cible!G60&lt;=0,"",'Enfants_FE vaccinés1'!G60/Pop_cible!G60*100)</f>
        <v/>
      </c>
      <c r="H60" s="645" t="str">
        <f>IF(Pop_cible!G60&lt;=0,"",'Enfants_FE vaccinés1'!H60/Pop_cible!G60*100)</f>
        <v/>
      </c>
      <c r="I60" s="645" t="str">
        <f>IF(Pop_cible!G60&lt;=0,"",'Enfants_FE vaccinés1'!I60/Pop_cible!G60*100)</f>
        <v/>
      </c>
      <c r="J60" s="645" t="str">
        <f>IF(Pop_cible!G60&lt;=0,"",'Enfants_FE vaccinés1'!J60/Pop_cible!G60*100)</f>
        <v/>
      </c>
      <c r="K60" s="645" t="str">
        <f>IF(Pop_cible!G60&lt;=0,"",'Enfants_FE vaccinés1'!K60/Pop_cible!G60*100)</f>
        <v/>
      </c>
    </row>
    <row r="61" spans="1:11" ht="15.75" customHeight="1">
      <c r="A61" s="639"/>
      <c r="B61" s="637" t="s">
        <v>503</v>
      </c>
      <c r="C61" s="645" t="str">
        <f>IF(Pop_cible!F61&lt;=0,"",'Enfants_FE vaccinés1'!C61/Pop_cible!F61*100)</f>
        <v/>
      </c>
      <c r="D61" s="645" t="str">
        <f>IF(Pop_cible!F61&lt;=0,"",'Enfants_FE vaccinés1'!D61/Pop_cible!F61*100)</f>
        <v/>
      </c>
      <c r="E61" s="645" t="str">
        <f>IF(Pop_cible!F61="","",'Enfants_FE vaccinés1'!E61*100/Pop_cible!F61)</f>
        <v/>
      </c>
      <c r="F61" s="645" t="str">
        <f>IF(Pop_cible!G61&lt;=0,"",'Enfants_FE vaccinés1'!F61/Pop_cible!G61*100)</f>
        <v/>
      </c>
      <c r="G61" s="645" t="str">
        <f>IF(Pop_cible!G61&lt;=0,"",'Enfants_FE vaccinés1'!G61/Pop_cible!G61*100)</f>
        <v/>
      </c>
      <c r="H61" s="645" t="str">
        <f>IF(Pop_cible!G61&lt;=0,"",'Enfants_FE vaccinés1'!H61/Pop_cible!G61*100)</f>
        <v/>
      </c>
      <c r="I61" s="645" t="str">
        <f>IF(Pop_cible!G61&lt;=0,"",'Enfants_FE vaccinés1'!I61/Pop_cible!G61*100)</f>
        <v/>
      </c>
      <c r="J61" s="645" t="str">
        <f>IF(Pop_cible!G61&lt;=0,"",'Enfants_FE vaccinés1'!J61/Pop_cible!G61*100)</f>
        <v/>
      </c>
      <c r="K61" s="645" t="str">
        <f>IF(Pop_cible!G61&lt;=0,"",'Enfants_FE vaccinés1'!K61/Pop_cible!G61*100)</f>
        <v/>
      </c>
    </row>
    <row r="62" spans="1:11" ht="15.75" customHeight="1">
      <c r="A62" s="639"/>
      <c r="B62" s="637" t="s">
        <v>504</v>
      </c>
      <c r="C62" s="645" t="str">
        <f>IF(Pop_cible!F62&lt;=0,"",'Enfants_FE vaccinés1'!C62/Pop_cible!F62*100)</f>
        <v/>
      </c>
      <c r="D62" s="645" t="str">
        <f>IF(Pop_cible!F62&lt;=0,"",'Enfants_FE vaccinés1'!D62/Pop_cible!F62*100)</f>
        <v/>
      </c>
      <c r="E62" s="645" t="str">
        <f>IF(Pop_cible!F62="","",'Enfants_FE vaccinés1'!E62*100/Pop_cible!F62)</f>
        <v/>
      </c>
      <c r="F62" s="645" t="str">
        <f>IF(Pop_cible!G62&lt;=0,"",'Enfants_FE vaccinés1'!F62/Pop_cible!G62*100)</f>
        <v/>
      </c>
      <c r="G62" s="645" t="str">
        <f>IF(Pop_cible!G62&lt;=0,"",'Enfants_FE vaccinés1'!G62/Pop_cible!G62*100)</f>
        <v/>
      </c>
      <c r="H62" s="645" t="str">
        <f>IF(Pop_cible!G62&lt;=0,"",'Enfants_FE vaccinés1'!H62/Pop_cible!G62*100)</f>
        <v/>
      </c>
      <c r="I62" s="645" t="str">
        <f>IF(Pop_cible!G62&lt;=0,"",'Enfants_FE vaccinés1'!I62/Pop_cible!G62*100)</f>
        <v/>
      </c>
      <c r="J62" s="645" t="str">
        <f>IF(Pop_cible!G62&lt;=0,"",'Enfants_FE vaccinés1'!J62/Pop_cible!G62*100)</f>
        <v/>
      </c>
      <c r="K62" s="645" t="str">
        <f>IF(Pop_cible!G62&lt;=0,"",'Enfants_FE vaccinés1'!K62/Pop_cible!G62*100)</f>
        <v/>
      </c>
    </row>
    <row r="63" spans="1:11" ht="15.75" customHeight="1">
      <c r="A63" s="639"/>
      <c r="B63" s="637" t="s">
        <v>505</v>
      </c>
      <c r="C63" s="645" t="str">
        <f>IF(Pop_cible!F63&lt;=0,"",'Enfants_FE vaccinés1'!C63/Pop_cible!F63*100)</f>
        <v/>
      </c>
      <c r="D63" s="645" t="str">
        <f>IF(Pop_cible!F63&lt;=0,"",'Enfants_FE vaccinés1'!D63/Pop_cible!F63*100)</f>
        <v/>
      </c>
      <c r="E63" s="645" t="str">
        <f>IF(Pop_cible!F63="","",'Enfants_FE vaccinés1'!E63*100/Pop_cible!F63)</f>
        <v/>
      </c>
      <c r="F63" s="645" t="str">
        <f>IF(Pop_cible!G63&lt;=0,"",'Enfants_FE vaccinés1'!F63/Pop_cible!G63*100)</f>
        <v/>
      </c>
      <c r="G63" s="645" t="str">
        <f>IF(Pop_cible!G63&lt;=0,"",'Enfants_FE vaccinés1'!G63/Pop_cible!G63*100)</f>
        <v/>
      </c>
      <c r="H63" s="645" t="str">
        <f>IF(Pop_cible!G63&lt;=0,"",'Enfants_FE vaccinés1'!H63/Pop_cible!G63*100)</f>
        <v/>
      </c>
      <c r="I63" s="645" t="str">
        <f>IF(Pop_cible!G63&lt;=0,"",'Enfants_FE vaccinés1'!I63/Pop_cible!G63*100)</f>
        <v/>
      </c>
      <c r="J63" s="645" t="str">
        <f>IF(Pop_cible!G63&lt;=0,"",'Enfants_FE vaccinés1'!J63/Pop_cible!G63*100)</f>
        <v/>
      </c>
      <c r="K63" s="645" t="str">
        <f>IF(Pop_cible!G63&lt;=0,"",'Enfants_FE vaccinés1'!K63/Pop_cible!G63*100)</f>
        <v/>
      </c>
    </row>
    <row r="64" spans="1:11" s="6" customFormat="1" ht="15.75" customHeight="1">
      <c r="A64" s="2" t="s">
        <v>506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</row>
    <row r="65" spans="1:11" ht="15.75" customHeight="1">
      <c r="A65" s="637"/>
      <c r="B65" s="637" t="s">
        <v>507</v>
      </c>
      <c r="C65" s="645" t="str">
        <f>IF(Pop_cible!F65&lt;=0,"",'Enfants_FE vaccinés1'!C65/Pop_cible!F65*100)</f>
        <v/>
      </c>
      <c r="D65" s="645" t="str">
        <f>IF(Pop_cible!F65&lt;=0,"",'Enfants_FE vaccinés1'!D65/Pop_cible!F65*100)</f>
        <v/>
      </c>
      <c r="E65" s="645" t="str">
        <f>IF(Pop_cible!F65="","",'Enfants_FE vaccinés1'!E65*100/Pop_cible!F65)</f>
        <v/>
      </c>
      <c r="F65" s="645" t="str">
        <f>IF(Pop_cible!G65&lt;=0,"",'Enfants_FE vaccinés1'!F65/Pop_cible!G65*100)</f>
        <v/>
      </c>
      <c r="G65" s="645" t="str">
        <f>IF(Pop_cible!G65&lt;=0,"",'Enfants_FE vaccinés1'!G65/Pop_cible!G65*100)</f>
        <v/>
      </c>
      <c r="H65" s="645" t="str">
        <f>IF(Pop_cible!G65&lt;=0,"",'Enfants_FE vaccinés1'!H65/Pop_cible!G65*100)</f>
        <v/>
      </c>
      <c r="I65" s="645" t="str">
        <f>IF(Pop_cible!G65&lt;=0,"",'Enfants_FE vaccinés1'!I65/Pop_cible!G65*100)</f>
        <v/>
      </c>
      <c r="J65" s="645" t="str">
        <f>IF(Pop_cible!G65&lt;=0,"",'Enfants_FE vaccinés1'!J65/Pop_cible!G65*100)</f>
        <v/>
      </c>
      <c r="K65" s="645" t="str">
        <f>IF(Pop_cible!G65&lt;=0,"",'Enfants_FE vaccinés1'!K65/Pop_cible!G65*100)</f>
        <v/>
      </c>
    </row>
    <row r="66" spans="1:11" ht="15.75" customHeight="1">
      <c r="A66" s="639"/>
      <c r="B66" s="637" t="s">
        <v>508</v>
      </c>
      <c r="C66" s="645" t="str">
        <f>IF(Pop_cible!F66&lt;=0,"",'Enfants_FE vaccinés1'!C66/Pop_cible!F66*100)</f>
        <v/>
      </c>
      <c r="D66" s="645" t="str">
        <f>IF(Pop_cible!F66&lt;=0,"",'Enfants_FE vaccinés1'!D66/Pop_cible!F66*100)</f>
        <v/>
      </c>
      <c r="E66" s="645" t="str">
        <f>IF(Pop_cible!F66="","",'Enfants_FE vaccinés1'!E66*100/Pop_cible!F66)</f>
        <v/>
      </c>
      <c r="F66" s="645" t="str">
        <f>IF(Pop_cible!G66&lt;=0,"",'Enfants_FE vaccinés1'!F66/Pop_cible!G66*100)</f>
        <v/>
      </c>
      <c r="G66" s="645" t="str">
        <f>IF(Pop_cible!G66&lt;=0,"",'Enfants_FE vaccinés1'!G66/Pop_cible!G66*100)</f>
        <v/>
      </c>
      <c r="H66" s="645" t="str">
        <f>IF(Pop_cible!G66&lt;=0,"",'Enfants_FE vaccinés1'!H66/Pop_cible!G66*100)</f>
        <v/>
      </c>
      <c r="I66" s="645" t="str">
        <f>IF(Pop_cible!G66&lt;=0,"",'Enfants_FE vaccinés1'!I66/Pop_cible!G66*100)</f>
        <v/>
      </c>
      <c r="J66" s="645" t="str">
        <f>IF(Pop_cible!G66&lt;=0,"",'Enfants_FE vaccinés1'!J66/Pop_cible!G66*100)</f>
        <v/>
      </c>
      <c r="K66" s="645" t="str">
        <f>IF(Pop_cible!G66&lt;=0,"",'Enfants_FE vaccinés1'!K66/Pop_cible!G66*100)</f>
        <v/>
      </c>
    </row>
    <row r="67" spans="1:11" ht="15.75" customHeight="1">
      <c r="A67" s="639"/>
      <c r="B67" s="637" t="s">
        <v>509</v>
      </c>
      <c r="C67" s="645" t="str">
        <f>IF(Pop_cible!F67&lt;=0,"",'Enfants_FE vaccinés1'!C67/Pop_cible!F67*100)</f>
        <v/>
      </c>
      <c r="D67" s="645" t="str">
        <f>IF(Pop_cible!F67&lt;=0,"",'Enfants_FE vaccinés1'!D67/Pop_cible!F67*100)</f>
        <v/>
      </c>
      <c r="E67" s="645" t="str">
        <f>IF(Pop_cible!F67="","",'Enfants_FE vaccinés1'!E67*100/Pop_cible!F67)</f>
        <v/>
      </c>
      <c r="F67" s="645" t="str">
        <f>IF(Pop_cible!G67&lt;=0,"",'Enfants_FE vaccinés1'!F67/Pop_cible!G67*100)</f>
        <v/>
      </c>
      <c r="G67" s="645" t="str">
        <f>IF(Pop_cible!G67&lt;=0,"",'Enfants_FE vaccinés1'!G67/Pop_cible!G67*100)</f>
        <v/>
      </c>
      <c r="H67" s="645" t="str">
        <f>IF(Pop_cible!G67&lt;=0,"",'Enfants_FE vaccinés1'!H67/Pop_cible!G67*100)</f>
        <v/>
      </c>
      <c r="I67" s="645" t="str">
        <f>IF(Pop_cible!G67&lt;=0,"",'Enfants_FE vaccinés1'!I67/Pop_cible!G67*100)</f>
        <v/>
      </c>
      <c r="J67" s="645" t="str">
        <f>IF(Pop_cible!G67&lt;=0,"",'Enfants_FE vaccinés1'!J67/Pop_cible!G67*100)</f>
        <v/>
      </c>
      <c r="K67" s="645" t="str">
        <f>IF(Pop_cible!G67&lt;=0,"",'Enfants_FE vaccinés1'!K67/Pop_cible!G67*100)</f>
        <v/>
      </c>
    </row>
    <row r="68" spans="1:11" ht="13.5" customHeight="1">
      <c r="A68" s="639"/>
      <c r="B68" s="637" t="s">
        <v>510</v>
      </c>
      <c r="C68" s="645" t="str">
        <f>IF(Pop_cible!F68&lt;=0,"",'Enfants_FE vaccinés1'!C68/Pop_cible!F68*100)</f>
        <v/>
      </c>
      <c r="D68" s="645" t="str">
        <f>IF(Pop_cible!F68&lt;=0,"",'Enfants_FE vaccinés1'!D68/Pop_cible!F68*100)</f>
        <v/>
      </c>
      <c r="E68" s="645" t="str">
        <f>IF(Pop_cible!F68="","",'Enfants_FE vaccinés1'!E68*100/Pop_cible!F68)</f>
        <v/>
      </c>
      <c r="F68" s="645" t="str">
        <f>IF(Pop_cible!G68&lt;=0,"",'Enfants_FE vaccinés1'!F68/Pop_cible!G68*100)</f>
        <v/>
      </c>
      <c r="G68" s="645" t="str">
        <f>IF(Pop_cible!G68&lt;=0,"",'Enfants_FE vaccinés1'!G68/Pop_cible!G68*100)</f>
        <v/>
      </c>
      <c r="H68" s="645" t="str">
        <f>IF(Pop_cible!G68&lt;=0,"",'Enfants_FE vaccinés1'!H68/Pop_cible!G68*100)</f>
        <v/>
      </c>
      <c r="I68" s="645" t="str">
        <f>IF(Pop_cible!G68&lt;=0,"",'Enfants_FE vaccinés1'!I68/Pop_cible!G68*100)</f>
        <v/>
      </c>
      <c r="J68" s="645" t="str">
        <f>IF(Pop_cible!G68&lt;=0,"",'Enfants_FE vaccinés1'!J68/Pop_cible!G68*100)</f>
        <v/>
      </c>
      <c r="K68" s="645" t="str">
        <f>IF(Pop_cible!G68&lt;=0,"",'Enfants_FE vaccinés1'!K68/Pop_cible!G68*100)</f>
        <v/>
      </c>
    </row>
    <row r="69" spans="1:11" ht="15.75" customHeight="1">
      <c r="A69" s="639"/>
      <c r="B69" s="637" t="s">
        <v>511</v>
      </c>
      <c r="C69" s="645" t="str">
        <f>IF(Pop_cible!F69&lt;=0,"",'Enfants_FE vaccinés1'!C69/Pop_cible!F69*100)</f>
        <v/>
      </c>
      <c r="D69" s="645" t="str">
        <f>IF(Pop_cible!F69&lt;=0,"",'Enfants_FE vaccinés1'!D69/Pop_cible!F69*100)</f>
        <v/>
      </c>
      <c r="E69" s="645" t="str">
        <f>IF(Pop_cible!F69="","",'Enfants_FE vaccinés1'!E69*100/Pop_cible!F69)</f>
        <v/>
      </c>
      <c r="F69" s="645" t="str">
        <f>IF(Pop_cible!G69&lt;=0,"",'Enfants_FE vaccinés1'!F69/Pop_cible!G69*100)</f>
        <v/>
      </c>
      <c r="G69" s="645" t="str">
        <f>IF(Pop_cible!G69&lt;=0,"",'Enfants_FE vaccinés1'!G69/Pop_cible!G69*100)</f>
        <v/>
      </c>
      <c r="H69" s="645" t="str">
        <f>IF(Pop_cible!G69&lt;=0,"",'Enfants_FE vaccinés1'!H69/Pop_cible!G69*100)</f>
        <v/>
      </c>
      <c r="I69" s="645" t="str">
        <f>IF(Pop_cible!G69&lt;=0,"",'Enfants_FE vaccinés1'!I69/Pop_cible!G69*100)</f>
        <v/>
      </c>
      <c r="J69" s="645" t="str">
        <f>IF(Pop_cible!G69&lt;=0,"",'Enfants_FE vaccinés1'!J69/Pop_cible!G69*100)</f>
        <v/>
      </c>
      <c r="K69" s="645" t="str">
        <f>IF(Pop_cible!G69&lt;=0,"",'Enfants_FE vaccinés1'!K69/Pop_cible!G69*100)</f>
        <v/>
      </c>
    </row>
    <row r="70" spans="1:11" ht="15.75" customHeight="1">
      <c r="A70" s="639"/>
      <c r="B70" s="637" t="s">
        <v>512</v>
      </c>
      <c r="C70" s="645" t="str">
        <f>IF(Pop_cible!F70&lt;=0,"",'Enfants_FE vaccinés1'!C70/Pop_cible!F70*100)</f>
        <v/>
      </c>
      <c r="D70" s="645" t="str">
        <f>IF(Pop_cible!F70&lt;=0,"",'Enfants_FE vaccinés1'!D70/Pop_cible!F70*100)</f>
        <v/>
      </c>
      <c r="E70" s="645" t="str">
        <f>IF(Pop_cible!F70="","",'Enfants_FE vaccinés1'!E70*100/Pop_cible!F70)</f>
        <v/>
      </c>
      <c r="F70" s="645" t="str">
        <f>IF(Pop_cible!G70&lt;=0,"",'Enfants_FE vaccinés1'!F70/Pop_cible!G70*100)</f>
        <v/>
      </c>
      <c r="G70" s="645" t="str">
        <f>IF(Pop_cible!G70&lt;=0,"",'Enfants_FE vaccinés1'!G70/Pop_cible!G70*100)</f>
        <v/>
      </c>
      <c r="H70" s="645" t="str">
        <f>IF(Pop_cible!G70&lt;=0,"",'Enfants_FE vaccinés1'!H70/Pop_cible!G70*100)</f>
        <v/>
      </c>
      <c r="I70" s="645" t="str">
        <f>IF(Pop_cible!G70&lt;=0,"",'Enfants_FE vaccinés1'!I70/Pop_cible!G70*100)</f>
        <v/>
      </c>
      <c r="J70" s="645" t="str">
        <f>IF(Pop_cible!G70&lt;=0,"",'Enfants_FE vaccinés1'!J70/Pop_cible!G70*100)</f>
        <v/>
      </c>
      <c r="K70" s="645" t="str">
        <f>IF(Pop_cible!G70&lt;=0,"",'Enfants_FE vaccinés1'!K70/Pop_cible!G70*100)</f>
        <v/>
      </c>
    </row>
    <row r="71" spans="1:11" ht="15.75" customHeight="1">
      <c r="A71" s="639"/>
      <c r="B71" s="637" t="s">
        <v>513</v>
      </c>
      <c r="C71" s="645" t="str">
        <f>IF(Pop_cible!F71&lt;=0,"",'Enfants_FE vaccinés1'!C71/Pop_cible!F71*100)</f>
        <v/>
      </c>
      <c r="D71" s="645" t="str">
        <f>IF(Pop_cible!F71&lt;=0,"",'Enfants_FE vaccinés1'!D71/Pop_cible!F71*100)</f>
        <v/>
      </c>
      <c r="E71" s="645" t="str">
        <f>IF(Pop_cible!F71="","",'Enfants_FE vaccinés1'!E71*100/Pop_cible!F71)</f>
        <v/>
      </c>
      <c r="F71" s="645" t="str">
        <f>IF(Pop_cible!G71&lt;=0,"",'Enfants_FE vaccinés1'!F71/Pop_cible!G71*100)</f>
        <v/>
      </c>
      <c r="G71" s="645" t="str">
        <f>IF(Pop_cible!G71&lt;=0,"",'Enfants_FE vaccinés1'!G71/Pop_cible!G71*100)</f>
        <v/>
      </c>
      <c r="H71" s="645" t="str">
        <f>IF(Pop_cible!G71&lt;=0,"",'Enfants_FE vaccinés1'!H71/Pop_cible!G71*100)</f>
        <v/>
      </c>
      <c r="I71" s="645" t="str">
        <f>IF(Pop_cible!G71&lt;=0,"",'Enfants_FE vaccinés1'!I71/Pop_cible!G71*100)</f>
        <v/>
      </c>
      <c r="J71" s="645" t="str">
        <f>IF(Pop_cible!G71&lt;=0,"",'Enfants_FE vaccinés1'!J71/Pop_cible!G71*100)</f>
        <v/>
      </c>
      <c r="K71" s="645" t="str">
        <f>IF(Pop_cible!G71&lt;=0,"",'Enfants_FE vaccinés1'!K71/Pop_cible!G71*100)</f>
        <v/>
      </c>
    </row>
    <row r="72" spans="1:11" ht="15.75" customHeight="1">
      <c r="A72" s="639"/>
      <c r="B72" s="637" t="s">
        <v>514</v>
      </c>
      <c r="C72" s="645" t="str">
        <f>IF(Pop_cible!F72&lt;=0,"",'Enfants_FE vaccinés1'!C72/Pop_cible!F72*100)</f>
        <v/>
      </c>
      <c r="D72" s="645" t="str">
        <f>IF(Pop_cible!F72&lt;=0,"",'Enfants_FE vaccinés1'!D72/Pop_cible!F72*100)</f>
        <v/>
      </c>
      <c r="E72" s="645" t="str">
        <f>IF(Pop_cible!F72="","",'Enfants_FE vaccinés1'!E72*100/Pop_cible!F72)</f>
        <v/>
      </c>
      <c r="F72" s="645" t="str">
        <f>IF(Pop_cible!G72&lt;=0,"",'Enfants_FE vaccinés1'!F72/Pop_cible!G72*100)</f>
        <v/>
      </c>
      <c r="G72" s="645" t="str">
        <f>IF(Pop_cible!G72&lt;=0,"",'Enfants_FE vaccinés1'!G72/Pop_cible!G72*100)</f>
        <v/>
      </c>
      <c r="H72" s="645" t="str">
        <f>IF(Pop_cible!G72&lt;=0,"",'Enfants_FE vaccinés1'!H72/Pop_cible!G72*100)</f>
        <v/>
      </c>
      <c r="I72" s="645" t="str">
        <f>IF(Pop_cible!G72&lt;=0,"",'Enfants_FE vaccinés1'!I72/Pop_cible!G72*100)</f>
        <v/>
      </c>
      <c r="J72" s="645" t="str">
        <f>IF(Pop_cible!G72&lt;=0,"",'Enfants_FE vaccinés1'!J72/Pop_cible!G72*100)</f>
        <v/>
      </c>
      <c r="K72" s="645" t="str">
        <f>IF(Pop_cible!G72&lt;=0,"",'Enfants_FE vaccinés1'!K72/Pop_cible!G72*100)</f>
        <v/>
      </c>
    </row>
    <row r="73" spans="1:11" s="6" customFormat="1" ht="15.75" customHeight="1">
      <c r="A73" s="2" t="s">
        <v>515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</row>
    <row r="74" spans="1:11" ht="15.75" customHeight="1">
      <c r="A74" s="637"/>
      <c r="B74" s="637" t="s">
        <v>516</v>
      </c>
      <c r="C74" s="645" t="str">
        <f>IF(Pop_cible!F74&lt;=0,"",'Enfants_FE vaccinés1'!C74/Pop_cible!F74*100)</f>
        <v/>
      </c>
      <c r="D74" s="645" t="str">
        <f>IF(Pop_cible!F74&lt;=0,"",'Enfants_FE vaccinés1'!D74/Pop_cible!F74*100)</f>
        <v/>
      </c>
      <c r="E74" s="645" t="str">
        <f>IF(Pop_cible!F74="","",'Enfants_FE vaccinés1'!E74*100/Pop_cible!F74)</f>
        <v/>
      </c>
      <c r="F74" s="645" t="str">
        <f>IF(Pop_cible!G74&lt;=0,"",'Enfants_FE vaccinés1'!F74/Pop_cible!G74*100)</f>
        <v/>
      </c>
      <c r="G74" s="645" t="str">
        <f>IF(Pop_cible!G74&lt;=0,"",'Enfants_FE vaccinés1'!G74/Pop_cible!G74*100)</f>
        <v/>
      </c>
      <c r="H74" s="645" t="str">
        <f>IF(Pop_cible!G74&lt;=0,"",'Enfants_FE vaccinés1'!H74/Pop_cible!G74*100)</f>
        <v/>
      </c>
      <c r="I74" s="645" t="str">
        <f>IF(Pop_cible!G74&lt;=0,"",'Enfants_FE vaccinés1'!I74/Pop_cible!G74*100)</f>
        <v/>
      </c>
      <c r="J74" s="645" t="str">
        <f>IF(Pop_cible!G74&lt;=0,"",'Enfants_FE vaccinés1'!J74/Pop_cible!G74*100)</f>
        <v/>
      </c>
      <c r="K74" s="645" t="str">
        <f>IF(Pop_cible!G74&lt;=0,"",'Enfants_FE vaccinés1'!K74/Pop_cible!G74*100)</f>
        <v/>
      </c>
    </row>
    <row r="75" spans="1:11" ht="15.75" customHeight="1">
      <c r="A75" s="639"/>
      <c r="B75" s="637" t="s">
        <v>517</v>
      </c>
      <c r="C75" s="645" t="str">
        <f>IF(Pop_cible!F75&lt;=0,"",'Enfants_FE vaccinés1'!C75/Pop_cible!F75*100)</f>
        <v/>
      </c>
      <c r="D75" s="645" t="str">
        <f>IF(Pop_cible!F75&lt;=0,"",'Enfants_FE vaccinés1'!D75/Pop_cible!F75*100)</f>
        <v/>
      </c>
      <c r="E75" s="645" t="str">
        <f>IF(Pop_cible!F75="","",'Enfants_FE vaccinés1'!E75*100/Pop_cible!F75)</f>
        <v/>
      </c>
      <c r="F75" s="645" t="str">
        <f>IF(Pop_cible!G75&lt;=0,"",'Enfants_FE vaccinés1'!F75/Pop_cible!G75*100)</f>
        <v/>
      </c>
      <c r="G75" s="645" t="str">
        <f>IF(Pop_cible!G75&lt;=0,"",'Enfants_FE vaccinés1'!G75/Pop_cible!G75*100)</f>
        <v/>
      </c>
      <c r="H75" s="645" t="str">
        <f>IF(Pop_cible!G75&lt;=0,"",'Enfants_FE vaccinés1'!H75/Pop_cible!G75*100)</f>
        <v/>
      </c>
      <c r="I75" s="645" t="str">
        <f>IF(Pop_cible!G75&lt;=0,"",'Enfants_FE vaccinés1'!I75/Pop_cible!G75*100)</f>
        <v/>
      </c>
      <c r="J75" s="645" t="str">
        <f>IF(Pop_cible!G75&lt;=0,"",'Enfants_FE vaccinés1'!J75/Pop_cible!G75*100)</f>
        <v/>
      </c>
      <c r="K75" s="645" t="str">
        <f>IF(Pop_cible!G75&lt;=0,"",'Enfants_FE vaccinés1'!K75/Pop_cible!G75*100)</f>
        <v/>
      </c>
    </row>
    <row r="76" spans="1:11" ht="15.75" customHeight="1">
      <c r="A76" s="639"/>
      <c r="B76" s="637" t="s">
        <v>518</v>
      </c>
      <c r="C76" s="645" t="str">
        <f>IF(Pop_cible!F76&lt;=0,"",'Enfants_FE vaccinés1'!C76/Pop_cible!F76*100)</f>
        <v/>
      </c>
      <c r="D76" s="645" t="str">
        <f>IF(Pop_cible!F76&lt;=0,"",'Enfants_FE vaccinés1'!D76/Pop_cible!F76*100)</f>
        <v/>
      </c>
      <c r="E76" s="645" t="str">
        <f>IF(Pop_cible!F76="","",'Enfants_FE vaccinés1'!E76*100/Pop_cible!F76)</f>
        <v/>
      </c>
      <c r="F76" s="645" t="str">
        <f>IF(Pop_cible!G76&lt;=0,"",'Enfants_FE vaccinés1'!F76/Pop_cible!G76*100)</f>
        <v/>
      </c>
      <c r="G76" s="645" t="str">
        <f>IF(Pop_cible!G76&lt;=0,"",'Enfants_FE vaccinés1'!G76/Pop_cible!G76*100)</f>
        <v/>
      </c>
      <c r="H76" s="645" t="str">
        <f>IF(Pop_cible!G76&lt;=0,"",'Enfants_FE vaccinés1'!H76/Pop_cible!G76*100)</f>
        <v/>
      </c>
      <c r="I76" s="645" t="str">
        <f>IF(Pop_cible!G76&lt;=0,"",'Enfants_FE vaccinés1'!I76/Pop_cible!G76*100)</f>
        <v/>
      </c>
      <c r="J76" s="645" t="str">
        <f>IF(Pop_cible!G76&lt;=0,"",'Enfants_FE vaccinés1'!J76/Pop_cible!G76*100)</f>
        <v/>
      </c>
      <c r="K76" s="645" t="str">
        <f>IF(Pop_cible!G76&lt;=0,"",'Enfants_FE vaccinés1'!K76/Pop_cible!G76*100)</f>
        <v/>
      </c>
    </row>
    <row r="77" spans="1:11" ht="15.75" customHeight="1">
      <c r="A77" s="639"/>
      <c r="B77" s="637" t="s">
        <v>519</v>
      </c>
      <c r="C77" s="645" t="str">
        <f>IF(Pop_cible!F77&lt;=0,"",'Enfants_FE vaccinés1'!C77/Pop_cible!F77*100)</f>
        <v/>
      </c>
      <c r="D77" s="645" t="str">
        <f>IF(Pop_cible!F77&lt;=0,"",'Enfants_FE vaccinés1'!D77/Pop_cible!F77*100)</f>
        <v/>
      </c>
      <c r="E77" s="645" t="str">
        <f>IF(Pop_cible!F77="","",'Enfants_FE vaccinés1'!E77*100/Pop_cible!F77)</f>
        <v/>
      </c>
      <c r="F77" s="645" t="str">
        <f>IF(Pop_cible!G77&lt;=0,"",'Enfants_FE vaccinés1'!F77/Pop_cible!G77*100)</f>
        <v/>
      </c>
      <c r="G77" s="645" t="str">
        <f>IF(Pop_cible!G77&lt;=0,"",'Enfants_FE vaccinés1'!G77/Pop_cible!G77*100)</f>
        <v/>
      </c>
      <c r="H77" s="645" t="str">
        <f>IF(Pop_cible!G77&lt;=0,"",'Enfants_FE vaccinés1'!H77/Pop_cible!G77*100)</f>
        <v/>
      </c>
      <c r="I77" s="645" t="str">
        <f>IF(Pop_cible!G77&lt;=0,"",'Enfants_FE vaccinés1'!I77/Pop_cible!G77*100)</f>
        <v/>
      </c>
      <c r="J77" s="645" t="str">
        <f>IF(Pop_cible!G77&lt;=0,"",'Enfants_FE vaccinés1'!J77/Pop_cible!G77*100)</f>
        <v/>
      </c>
      <c r="K77" s="645" t="str">
        <f>IF(Pop_cible!G77&lt;=0,"",'Enfants_FE vaccinés1'!K77/Pop_cible!G77*100)</f>
        <v/>
      </c>
    </row>
    <row r="78" spans="1:11" ht="13.5" customHeight="1">
      <c r="A78" s="639"/>
      <c r="B78" s="637" t="s">
        <v>520</v>
      </c>
      <c r="C78" s="645" t="str">
        <f>IF(Pop_cible!F78&lt;=0,"",'Enfants_FE vaccinés1'!C78/Pop_cible!F78*100)</f>
        <v/>
      </c>
      <c r="D78" s="645" t="str">
        <f>IF(Pop_cible!F78&lt;=0,"",'Enfants_FE vaccinés1'!D78/Pop_cible!F78*100)</f>
        <v/>
      </c>
      <c r="E78" s="645" t="str">
        <f>IF(Pop_cible!F78="","",'Enfants_FE vaccinés1'!E78*100/Pop_cible!F78)</f>
        <v/>
      </c>
      <c r="F78" s="645" t="str">
        <f>IF(Pop_cible!G78&lt;=0,"",'Enfants_FE vaccinés1'!F78/Pop_cible!G78*100)</f>
        <v/>
      </c>
      <c r="G78" s="645" t="str">
        <f>IF(Pop_cible!G78&lt;=0,"",'Enfants_FE vaccinés1'!G78/Pop_cible!G78*100)</f>
        <v/>
      </c>
      <c r="H78" s="645" t="str">
        <f>IF(Pop_cible!G78&lt;=0,"",'Enfants_FE vaccinés1'!H78/Pop_cible!G78*100)</f>
        <v/>
      </c>
      <c r="I78" s="645" t="str">
        <f>IF(Pop_cible!G78&lt;=0,"",'Enfants_FE vaccinés1'!I78/Pop_cible!G78*100)</f>
        <v/>
      </c>
      <c r="J78" s="645" t="str">
        <f>IF(Pop_cible!G78&lt;=0,"",'Enfants_FE vaccinés1'!J78/Pop_cible!G78*100)</f>
        <v/>
      </c>
      <c r="K78" s="645" t="str">
        <f>IF(Pop_cible!G78&lt;=0,"",'Enfants_FE vaccinés1'!K78/Pop_cible!G78*100)</f>
        <v/>
      </c>
    </row>
    <row r="79" spans="1:11" s="6" customFormat="1" ht="15.75" customHeight="1">
      <c r="A79" s="2" t="s">
        <v>521</v>
      </c>
      <c r="B79" s="2"/>
      <c r="C79" s="646" t="str">
        <f>IF(Pop_cible!F79&lt;=0,"",'Enfants_FE vaccinés1'!C79/Pop_cible!F79*100)</f>
        <v/>
      </c>
      <c r="D79" s="646" t="str">
        <f>IF(Pop_cible!F79&lt;=0,"",'Enfants_FE vaccinés1'!D79/Pop_cible!F79*100)</f>
        <v/>
      </c>
      <c r="E79" s="646" t="str">
        <f>IF(Pop_cible!F79="","",'Enfants_FE vaccinés1'!E79*100/Pop_cible!F79)</f>
        <v/>
      </c>
      <c r="F79" s="646" t="str">
        <f>IF(Pop_cible!G79&lt;=0,"",'Enfants_FE vaccinés1'!F79/Pop_cible!G79*100)</f>
        <v/>
      </c>
      <c r="G79" s="646" t="str">
        <f>IF(Pop_cible!G79&lt;=0,"",'Enfants_FE vaccinés1'!G79/Pop_cible!G79*100)</f>
        <v/>
      </c>
      <c r="H79" s="646" t="str">
        <f>IF(Pop_cible!G79&lt;=0,"",'Enfants_FE vaccinés1'!H79/Pop_cible!G79*100)</f>
        <v/>
      </c>
      <c r="I79" s="646" t="str">
        <f>IF(Pop_cible!G79&lt;=0,"",'Enfants_FE vaccinés1'!I79/Pop_cible!G79*100)</f>
        <v/>
      </c>
      <c r="J79" s="646" t="str">
        <f>IF(Pop_cible!G79&lt;=0,"",'Enfants_FE vaccinés1'!J79/Pop_cible!G79*100)</f>
        <v/>
      </c>
      <c r="K79" s="646" t="str">
        <f>IF(Pop_cible!G79&lt;=0,"",'Enfants_FE vaccinés1'!K79/Pop_cible!G79*100)</f>
        <v/>
      </c>
    </row>
    <row r="80" spans="1:11" ht="15.75" customHeight="1">
      <c r="A80" s="637"/>
      <c r="B80" s="637" t="s">
        <v>522</v>
      </c>
      <c r="C80" s="644" t="str">
        <f>IF(Pop_cible!F80&lt;=0,"",'Enfants_FE vaccinés1'!C80/Pop_cible!F80*100)</f>
        <v/>
      </c>
      <c r="D80" s="644" t="str">
        <f>IF(Pop_cible!F80&lt;=0,"",'Enfants_FE vaccinés1'!D80/Pop_cible!F80*100)</f>
        <v/>
      </c>
      <c r="E80" s="644" t="str">
        <f>IF(Pop_cible!F80="","",'Enfants_FE vaccinés1'!E80*100/Pop_cible!F80)</f>
        <v/>
      </c>
      <c r="F80" s="644" t="str">
        <f>IF(Pop_cible!G80&lt;=0,"",'Enfants_FE vaccinés1'!F80/Pop_cible!G80*100)</f>
        <v/>
      </c>
      <c r="G80" s="644" t="str">
        <f>IF(Pop_cible!G80&lt;=0,"",'Enfants_FE vaccinés1'!G80/Pop_cible!G80*100)</f>
        <v/>
      </c>
      <c r="H80" s="644" t="str">
        <f>IF(Pop_cible!G80&lt;=0,"",'Enfants_FE vaccinés1'!H80/Pop_cible!G80*100)</f>
        <v/>
      </c>
      <c r="I80" s="644" t="str">
        <f>IF(Pop_cible!G80&lt;=0,"",'Enfants_FE vaccinés1'!I80/Pop_cible!G80*100)</f>
        <v/>
      </c>
      <c r="J80" s="644" t="str">
        <f>IF(Pop_cible!G80&lt;=0,"",'Enfants_FE vaccinés1'!J80/Pop_cible!G80*100)</f>
        <v/>
      </c>
      <c r="K80" s="644" t="str">
        <f>IF(Pop_cible!G80&lt;=0,"",'Enfants_FE vaccinés1'!K80/Pop_cible!G80*100)</f>
        <v/>
      </c>
    </row>
    <row r="81" spans="1:11" ht="15.75" customHeight="1">
      <c r="A81" s="639"/>
      <c r="B81" s="637" t="s">
        <v>523</v>
      </c>
      <c r="C81" s="645" t="str">
        <f>IF(Pop_cible!F81&lt;=0,"",'Enfants_FE vaccinés1'!C81/Pop_cible!F81*100)</f>
        <v/>
      </c>
      <c r="D81" s="645" t="str">
        <f>IF(Pop_cible!F81&lt;=0,"",'Enfants_FE vaccinés1'!D81/Pop_cible!F81*100)</f>
        <v/>
      </c>
      <c r="E81" s="645" t="str">
        <f>IF(Pop_cible!F81="","",'Enfants_FE vaccinés1'!E81*100/Pop_cible!F81)</f>
        <v/>
      </c>
      <c r="F81" s="645" t="str">
        <f>IF(Pop_cible!G81&lt;=0,"",'Enfants_FE vaccinés1'!F81/Pop_cible!G81*100)</f>
        <v/>
      </c>
      <c r="G81" s="645" t="str">
        <f>IF(Pop_cible!G81&lt;=0,"",'Enfants_FE vaccinés1'!G81/Pop_cible!G81*100)</f>
        <v/>
      </c>
      <c r="H81" s="645" t="str">
        <f>IF(Pop_cible!G81&lt;=0,"",'Enfants_FE vaccinés1'!H81/Pop_cible!G81*100)</f>
        <v/>
      </c>
      <c r="I81" s="645" t="str">
        <f>IF(Pop_cible!G81&lt;=0,"",'Enfants_FE vaccinés1'!I81/Pop_cible!G81*100)</f>
        <v/>
      </c>
      <c r="J81" s="645" t="str">
        <f>IF(Pop_cible!G81&lt;=0,"",'Enfants_FE vaccinés1'!J81/Pop_cible!G81*100)</f>
        <v/>
      </c>
      <c r="K81" s="645" t="str">
        <f>IF(Pop_cible!G81&lt;=0,"",'Enfants_FE vaccinés1'!K81/Pop_cible!G81*100)</f>
        <v/>
      </c>
    </row>
    <row r="82" spans="1:11" ht="15.75" customHeight="1">
      <c r="A82" s="639"/>
      <c r="B82" s="637" t="s">
        <v>524</v>
      </c>
      <c r="C82" s="645" t="str">
        <f>IF(Pop_cible!F82&lt;=0,"",'Enfants_FE vaccinés1'!C82/Pop_cible!F82*100)</f>
        <v/>
      </c>
      <c r="D82" s="645" t="str">
        <f>IF(Pop_cible!F82&lt;=0,"",'Enfants_FE vaccinés1'!D82/Pop_cible!F82*100)</f>
        <v/>
      </c>
      <c r="E82" s="645" t="str">
        <f>IF(Pop_cible!F82="","",'Enfants_FE vaccinés1'!E82*100/Pop_cible!F82)</f>
        <v/>
      </c>
      <c r="F82" s="645" t="str">
        <f>IF(Pop_cible!G82&lt;=0,"",'Enfants_FE vaccinés1'!F82/Pop_cible!G82*100)</f>
        <v/>
      </c>
      <c r="G82" s="645" t="str">
        <f>IF(Pop_cible!G82&lt;=0,"",'Enfants_FE vaccinés1'!G82/Pop_cible!G82*100)</f>
        <v/>
      </c>
      <c r="H82" s="645" t="str">
        <f>IF(Pop_cible!G82&lt;=0,"",'Enfants_FE vaccinés1'!H82/Pop_cible!G82*100)</f>
        <v/>
      </c>
      <c r="I82" s="645" t="str">
        <f>IF(Pop_cible!G82&lt;=0,"",'Enfants_FE vaccinés1'!I82/Pop_cible!G82*100)</f>
        <v/>
      </c>
      <c r="J82" s="645" t="str">
        <f>IF(Pop_cible!G82&lt;=0,"",'Enfants_FE vaccinés1'!J82/Pop_cible!G82*100)</f>
        <v/>
      </c>
      <c r="K82" s="645" t="str">
        <f>IF(Pop_cible!G82&lt;=0,"",'Enfants_FE vaccinés1'!K82/Pop_cible!G82*100)</f>
        <v/>
      </c>
    </row>
    <row r="83" spans="1:11" ht="15.75" customHeight="1">
      <c r="A83" s="639"/>
      <c r="B83" s="637" t="s">
        <v>525</v>
      </c>
      <c r="C83" s="645" t="str">
        <f>IF(Pop_cible!F83&lt;=0,"",'Enfants_FE vaccinés1'!C83/Pop_cible!F83*100)</f>
        <v/>
      </c>
      <c r="D83" s="645" t="str">
        <f>IF(Pop_cible!F83&lt;=0,"",'Enfants_FE vaccinés1'!D83/Pop_cible!F83*100)</f>
        <v/>
      </c>
      <c r="E83" s="645" t="str">
        <f>IF(Pop_cible!F83="","",'Enfants_FE vaccinés1'!E83*100/Pop_cible!F83)</f>
        <v/>
      </c>
      <c r="F83" s="645" t="str">
        <f>IF(Pop_cible!G83&lt;=0,"",'Enfants_FE vaccinés1'!F83/Pop_cible!G83*100)</f>
        <v/>
      </c>
      <c r="G83" s="645" t="str">
        <f>IF(Pop_cible!G83&lt;=0,"",'Enfants_FE vaccinés1'!G83/Pop_cible!G83*100)</f>
        <v/>
      </c>
      <c r="H83" s="645" t="str">
        <f>IF(Pop_cible!G83&lt;=0,"",'Enfants_FE vaccinés1'!H83/Pop_cible!G83*100)</f>
        <v/>
      </c>
      <c r="I83" s="645" t="str">
        <f>IF(Pop_cible!G83&lt;=0,"",'Enfants_FE vaccinés1'!I83/Pop_cible!G83*100)</f>
        <v/>
      </c>
      <c r="J83" s="645" t="str">
        <f>IF(Pop_cible!G83&lt;=0,"",'Enfants_FE vaccinés1'!J83/Pop_cible!G83*100)</f>
        <v/>
      </c>
      <c r="K83" s="645" t="str">
        <f>IF(Pop_cible!G83&lt;=0,"",'Enfants_FE vaccinés1'!K83/Pop_cible!G83*100)</f>
        <v/>
      </c>
    </row>
    <row r="84" spans="1:11" s="6" customFormat="1" ht="15.75" customHeight="1">
      <c r="A84" s="2" t="s">
        <v>526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</row>
    <row r="85" spans="1:11" ht="15.75" customHeight="1">
      <c r="A85" s="639"/>
      <c r="B85" s="637" t="s">
        <v>527</v>
      </c>
      <c r="C85" s="645" t="str">
        <f>IF(Pop_cible!F85&lt;=0,"",'Enfants_FE vaccinés1'!C85/Pop_cible!F85*100)</f>
        <v/>
      </c>
      <c r="D85" s="645" t="str">
        <f>IF(Pop_cible!F85&lt;=0,"",'Enfants_FE vaccinés1'!D85/Pop_cible!F85*100)</f>
        <v/>
      </c>
      <c r="E85" s="645" t="str">
        <f>IF(Pop_cible!F85="","",'Enfants_FE vaccinés1'!E85*100/Pop_cible!F85)</f>
        <v/>
      </c>
      <c r="F85" s="645" t="str">
        <f>IF(Pop_cible!G85&lt;=0,"",'Enfants_FE vaccinés1'!F85/Pop_cible!G85*100)</f>
        <v/>
      </c>
      <c r="G85" s="645" t="str">
        <f>IF(Pop_cible!G85&lt;=0,"",'Enfants_FE vaccinés1'!G85/Pop_cible!G85*100)</f>
        <v/>
      </c>
      <c r="H85" s="645" t="str">
        <f>IF(Pop_cible!G85&lt;=0,"",'Enfants_FE vaccinés1'!H85/Pop_cible!G85*100)</f>
        <v/>
      </c>
      <c r="I85" s="645" t="str">
        <f>IF(Pop_cible!G85&lt;=0,"",'Enfants_FE vaccinés1'!I85/Pop_cible!G85*100)</f>
        <v/>
      </c>
      <c r="J85" s="645" t="str">
        <f>IF(Pop_cible!G85&lt;=0,"",'Enfants_FE vaccinés1'!J85/Pop_cible!G85*100)</f>
        <v/>
      </c>
      <c r="K85" s="645" t="str">
        <f>IF(Pop_cible!G85&lt;=0,"",'Enfants_FE vaccinés1'!K85/Pop_cible!G85*100)</f>
        <v/>
      </c>
    </row>
    <row r="86" spans="1:11" ht="15.75" customHeight="1">
      <c r="A86" s="639"/>
      <c r="B86" s="637" t="s">
        <v>528</v>
      </c>
      <c r="C86" s="645" t="str">
        <f>IF(Pop_cible!F86&lt;=0,"",'Enfants_FE vaccinés1'!C86/Pop_cible!F86*100)</f>
        <v/>
      </c>
      <c r="D86" s="645" t="str">
        <f>IF(Pop_cible!F86&lt;=0,"",'Enfants_FE vaccinés1'!D86/Pop_cible!F86*100)</f>
        <v/>
      </c>
      <c r="E86" s="645" t="str">
        <f>IF(Pop_cible!F86="","",'Enfants_FE vaccinés1'!E86*100/Pop_cible!F86)</f>
        <v/>
      </c>
      <c r="F86" s="645" t="str">
        <f>IF(Pop_cible!G86&lt;=0,"",'Enfants_FE vaccinés1'!F86/Pop_cible!G86*100)</f>
        <v/>
      </c>
      <c r="G86" s="645" t="str">
        <f>IF(Pop_cible!G86&lt;=0,"",'Enfants_FE vaccinés1'!G86/Pop_cible!G86*100)</f>
        <v/>
      </c>
      <c r="H86" s="645" t="str">
        <f>IF(Pop_cible!G86&lt;=0,"",'Enfants_FE vaccinés1'!H86/Pop_cible!G86*100)</f>
        <v/>
      </c>
      <c r="I86" s="645" t="str">
        <f>IF(Pop_cible!G86&lt;=0,"",'Enfants_FE vaccinés1'!I86/Pop_cible!G86*100)</f>
        <v/>
      </c>
      <c r="J86" s="645" t="str">
        <f>IF(Pop_cible!G86&lt;=0,"",'Enfants_FE vaccinés1'!J86/Pop_cible!G86*100)</f>
        <v/>
      </c>
      <c r="K86" s="645" t="str">
        <f>IF(Pop_cible!G86&lt;=0,"",'Enfants_FE vaccinés1'!K86/Pop_cible!G86*100)</f>
        <v/>
      </c>
    </row>
    <row r="87" spans="1:11" ht="15.75" customHeight="1">
      <c r="A87" s="639"/>
      <c r="B87" s="637" t="s">
        <v>529</v>
      </c>
      <c r="C87" s="645" t="str">
        <f>IF(Pop_cible!F87&lt;=0,"",'Enfants_FE vaccinés1'!C87/Pop_cible!F87*100)</f>
        <v/>
      </c>
      <c r="D87" s="645" t="str">
        <f>IF(Pop_cible!F87&lt;=0,"",'Enfants_FE vaccinés1'!D87/Pop_cible!F87*100)</f>
        <v/>
      </c>
      <c r="E87" s="645" t="str">
        <f>IF(Pop_cible!F87="","",'Enfants_FE vaccinés1'!E87*100/Pop_cible!F87)</f>
        <v/>
      </c>
      <c r="F87" s="645" t="str">
        <f>IF(Pop_cible!G87&lt;=0,"",'Enfants_FE vaccinés1'!F87/Pop_cible!G87*100)</f>
        <v/>
      </c>
      <c r="G87" s="645" t="str">
        <f>IF(Pop_cible!G87&lt;=0,"",'Enfants_FE vaccinés1'!G87/Pop_cible!G87*100)</f>
        <v/>
      </c>
      <c r="H87" s="645" t="str">
        <f>IF(Pop_cible!G87&lt;=0,"",'Enfants_FE vaccinés1'!H87/Pop_cible!G87*100)</f>
        <v/>
      </c>
      <c r="I87" s="645" t="str">
        <f>IF(Pop_cible!G87&lt;=0,"",'Enfants_FE vaccinés1'!I87/Pop_cible!G87*100)</f>
        <v/>
      </c>
      <c r="J87" s="645" t="str">
        <f>IF(Pop_cible!G87&lt;=0,"",'Enfants_FE vaccinés1'!J87/Pop_cible!G87*100)</f>
        <v/>
      </c>
      <c r="K87" s="645" t="str">
        <f>IF(Pop_cible!G87&lt;=0,"",'Enfants_FE vaccinés1'!K87/Pop_cible!G87*100)</f>
        <v/>
      </c>
    </row>
    <row r="88" spans="1:11" s="6" customFormat="1" ht="15.75" customHeight="1">
      <c r="A88" s="2" t="s">
        <v>530</v>
      </c>
      <c r="B88" s="2"/>
      <c r="C88" s="646" t="str">
        <f>IF(Pop_cible!F88&lt;=0,"",'Enfants_FE vaccinés1'!C88/Pop_cible!F88*100)</f>
        <v/>
      </c>
      <c r="D88" s="646" t="str">
        <f>IF(Pop_cible!F88&lt;=0,"",'Enfants_FE vaccinés1'!D88/Pop_cible!F88*100)</f>
        <v/>
      </c>
      <c r="E88" s="646" t="str">
        <f>IF(Pop_cible!F88="","",'Enfants_FE vaccinés1'!E88*100/Pop_cible!F88)</f>
        <v/>
      </c>
      <c r="F88" s="646" t="str">
        <f>IF(Pop_cible!G88&lt;=0,"",'Enfants_FE vaccinés1'!F88/Pop_cible!G88*100)</f>
        <v/>
      </c>
      <c r="G88" s="646" t="str">
        <f>IF(Pop_cible!G88&lt;=0,"",'Enfants_FE vaccinés1'!G88/Pop_cible!G88*100)</f>
        <v/>
      </c>
      <c r="H88" s="646" t="str">
        <f>IF(Pop_cible!G88&lt;=0,"",'Enfants_FE vaccinés1'!H88/Pop_cible!G88*100)</f>
        <v/>
      </c>
      <c r="I88" s="646" t="str">
        <f>IF(Pop_cible!G88&lt;=0,"",'Enfants_FE vaccinés1'!I88/Pop_cible!G88*100)</f>
        <v/>
      </c>
      <c r="J88" s="646" t="str">
        <f>IF(Pop_cible!G88&lt;=0,"",'Enfants_FE vaccinés1'!J88/Pop_cible!G88*100)</f>
        <v/>
      </c>
      <c r="K88" s="646" t="str">
        <f>IF(Pop_cible!G88&lt;=0,"",'Enfants_FE vaccinés1'!K88/Pop_cible!G88*100)</f>
        <v/>
      </c>
    </row>
    <row r="89" spans="1:11" ht="15.75" customHeight="1">
      <c r="A89" s="639"/>
      <c r="B89" s="637" t="s">
        <v>531</v>
      </c>
      <c r="C89" s="645" t="str">
        <f>IF(Pop_cible!F89&lt;=0,"",'Enfants_FE vaccinés1'!C89/Pop_cible!F89*100)</f>
        <v/>
      </c>
      <c r="D89" s="645" t="str">
        <f>IF(Pop_cible!F89&lt;=0,"",'Enfants_FE vaccinés1'!D89/Pop_cible!F89*100)</f>
        <v/>
      </c>
      <c r="E89" s="645" t="str">
        <f>IF(Pop_cible!F89="","",'Enfants_FE vaccinés1'!E89*100/Pop_cible!F89)</f>
        <v/>
      </c>
      <c r="F89" s="645" t="str">
        <f>IF(Pop_cible!G89&lt;=0,"",'Enfants_FE vaccinés1'!F89/Pop_cible!G89*100)</f>
        <v/>
      </c>
      <c r="G89" s="645" t="str">
        <f>IF(Pop_cible!G89&lt;=0,"",'Enfants_FE vaccinés1'!G89/Pop_cible!G89*100)</f>
        <v/>
      </c>
      <c r="H89" s="645" t="str">
        <f>IF(Pop_cible!G89&lt;=0,"",'Enfants_FE vaccinés1'!H89/Pop_cible!G89*100)</f>
        <v/>
      </c>
      <c r="I89" s="645" t="str">
        <f>IF(Pop_cible!G89&lt;=0,"",'Enfants_FE vaccinés1'!I89/Pop_cible!G89*100)</f>
        <v/>
      </c>
      <c r="J89" s="645" t="str">
        <f>IF(Pop_cible!G89&lt;=0,"",'Enfants_FE vaccinés1'!J89/Pop_cible!G89*100)</f>
        <v/>
      </c>
      <c r="K89" s="645" t="str">
        <f>IF(Pop_cible!G89&lt;=0,"",'Enfants_FE vaccinés1'!K89/Pop_cible!G89*100)</f>
        <v/>
      </c>
    </row>
    <row r="90" spans="1:11" s="6" customFormat="1" ht="15.75" customHeight="1">
      <c r="A90" s="2" t="s">
        <v>532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</row>
    <row r="91" spans="1:11" ht="13.5" customHeight="1">
      <c r="A91" s="639"/>
      <c r="B91" s="637" t="s">
        <v>533</v>
      </c>
      <c r="C91" s="645" t="str">
        <f>IF(Pop_cible!F91&lt;=0,"",'Enfants_FE vaccinés1'!C91/Pop_cible!F91*100)</f>
        <v/>
      </c>
      <c r="D91" s="645" t="str">
        <f>IF(Pop_cible!F91&lt;=0,"",'Enfants_FE vaccinés1'!D91/Pop_cible!F91*100)</f>
        <v/>
      </c>
      <c r="E91" s="645" t="str">
        <f>IF(Pop_cible!F91="","",'Enfants_FE vaccinés1'!E91*100/Pop_cible!F91)</f>
        <v/>
      </c>
      <c r="F91" s="645" t="str">
        <f>IF(Pop_cible!G91&lt;=0,"",'Enfants_FE vaccinés1'!F91/Pop_cible!G91*100)</f>
        <v/>
      </c>
      <c r="G91" s="645" t="str">
        <f>IF(Pop_cible!G91&lt;=0,"",'Enfants_FE vaccinés1'!G91/Pop_cible!G91*100)</f>
        <v/>
      </c>
      <c r="H91" s="645" t="str">
        <f>IF(Pop_cible!G91&lt;=0,"",'Enfants_FE vaccinés1'!H91/Pop_cible!G91*100)</f>
        <v/>
      </c>
      <c r="I91" s="645" t="str">
        <f>IF(Pop_cible!G91&lt;=0,"",'Enfants_FE vaccinés1'!I91/Pop_cible!G91*100)</f>
        <v/>
      </c>
      <c r="J91" s="645" t="str">
        <f>IF(Pop_cible!G91&lt;=0,"",'Enfants_FE vaccinés1'!J91/Pop_cible!G91*100)</f>
        <v/>
      </c>
      <c r="K91" s="645" t="str">
        <f>IF(Pop_cible!G91&lt;=0,"",'Enfants_FE vaccinés1'!K91/Pop_cible!G91*100)</f>
        <v/>
      </c>
    </row>
    <row r="92" spans="1:11" ht="15.75" customHeight="1">
      <c r="A92" s="639"/>
      <c r="B92" s="637" t="s">
        <v>534</v>
      </c>
      <c r="C92" s="645" t="str">
        <f>IF(Pop_cible!F92&lt;=0,"",'Enfants_FE vaccinés1'!C92/Pop_cible!F92*100)</f>
        <v/>
      </c>
      <c r="D92" s="645" t="str">
        <f>IF(Pop_cible!F92&lt;=0,"",'Enfants_FE vaccinés1'!D92/Pop_cible!F92*100)</f>
        <v/>
      </c>
      <c r="E92" s="645" t="str">
        <f>IF(Pop_cible!F92="","",'Enfants_FE vaccinés1'!E92*100/Pop_cible!F92)</f>
        <v/>
      </c>
      <c r="F92" s="645" t="str">
        <f>IF(Pop_cible!G92&lt;=0,"",'Enfants_FE vaccinés1'!F92/Pop_cible!G92*100)</f>
        <v/>
      </c>
      <c r="G92" s="645" t="str">
        <f>IF(Pop_cible!G92&lt;=0,"",'Enfants_FE vaccinés1'!G92/Pop_cible!G92*100)</f>
        <v/>
      </c>
      <c r="H92" s="645" t="str">
        <f>IF(Pop_cible!G92&lt;=0,"",'Enfants_FE vaccinés1'!H92/Pop_cible!G92*100)</f>
        <v/>
      </c>
      <c r="I92" s="645" t="str">
        <f>IF(Pop_cible!G92&lt;=0,"",'Enfants_FE vaccinés1'!I92/Pop_cible!G92*100)</f>
        <v/>
      </c>
      <c r="J92" s="645" t="str">
        <f>IF(Pop_cible!G92&lt;=0,"",'Enfants_FE vaccinés1'!J92/Pop_cible!G92*100)</f>
        <v/>
      </c>
      <c r="K92" s="645" t="str">
        <f>IF(Pop_cible!G92&lt;=0,"",'Enfants_FE vaccinés1'!K92/Pop_cible!G92*100)</f>
        <v/>
      </c>
    </row>
    <row r="93" spans="1:11" ht="15.75" customHeight="1">
      <c r="A93" s="639"/>
      <c r="B93" s="637" t="s">
        <v>535</v>
      </c>
      <c r="C93" s="645" t="str">
        <f>IF(Pop_cible!F93&lt;=0,"",'Enfants_FE vaccinés1'!C93/Pop_cible!F93*100)</f>
        <v/>
      </c>
      <c r="D93" s="645" t="str">
        <f>IF(Pop_cible!F93&lt;=0,"",'Enfants_FE vaccinés1'!D93/Pop_cible!F93*100)</f>
        <v/>
      </c>
      <c r="E93" s="645" t="str">
        <f>IF(Pop_cible!F93="","",'Enfants_FE vaccinés1'!E93*100/Pop_cible!F93)</f>
        <v/>
      </c>
      <c r="F93" s="645" t="str">
        <f>IF(Pop_cible!G93&lt;=0,"",'Enfants_FE vaccinés1'!F93/Pop_cible!G93*100)</f>
        <v/>
      </c>
      <c r="G93" s="645" t="str">
        <f>IF(Pop_cible!G93&lt;=0,"",'Enfants_FE vaccinés1'!G93/Pop_cible!G93*100)</f>
        <v/>
      </c>
      <c r="H93" s="645" t="str">
        <f>IF(Pop_cible!G93&lt;=0,"",'Enfants_FE vaccinés1'!H93/Pop_cible!G93*100)</f>
        <v/>
      </c>
      <c r="I93" s="645" t="str">
        <f>IF(Pop_cible!G93&lt;=0,"",'Enfants_FE vaccinés1'!I93/Pop_cible!G93*100)</f>
        <v/>
      </c>
      <c r="J93" s="645" t="str">
        <f>IF(Pop_cible!G93&lt;=0,"",'Enfants_FE vaccinés1'!J93/Pop_cible!G93*100)</f>
        <v/>
      </c>
      <c r="K93" s="645" t="str">
        <f>IF(Pop_cible!G93&lt;=0,"",'Enfants_FE vaccinés1'!K93/Pop_cible!G93*100)</f>
        <v/>
      </c>
    </row>
    <row r="94" spans="1:11" s="6" customFormat="1" ht="15.75" customHeight="1">
      <c r="A94" s="2" t="s">
        <v>536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</row>
    <row r="95" spans="1:11" ht="15.75" customHeight="1">
      <c r="A95" s="637"/>
      <c r="B95" s="637" t="s">
        <v>537</v>
      </c>
      <c r="C95" s="645" t="str">
        <f>IF(Pop_cible!F95&lt;=0,"",'Enfants_FE vaccinés1'!C95/Pop_cible!F95*100)</f>
        <v/>
      </c>
      <c r="D95" s="645" t="str">
        <f>IF(Pop_cible!F95&lt;=0,"",'Enfants_FE vaccinés1'!D95/Pop_cible!F95*100)</f>
        <v/>
      </c>
      <c r="E95" s="645" t="str">
        <f>IF(Pop_cible!F95="","",'Enfants_FE vaccinés1'!E95*100/Pop_cible!F95)</f>
        <v/>
      </c>
      <c r="F95" s="645" t="str">
        <f>IF(Pop_cible!G95&lt;=0,"",'Enfants_FE vaccinés1'!F95/Pop_cible!G95*100)</f>
        <v/>
      </c>
      <c r="G95" s="645" t="str">
        <f>IF(Pop_cible!G95&lt;=0,"",'Enfants_FE vaccinés1'!G95/Pop_cible!G95*100)</f>
        <v/>
      </c>
      <c r="H95" s="645" t="str">
        <f>IF(Pop_cible!G95&lt;=0,"",'Enfants_FE vaccinés1'!H95/Pop_cible!G95*100)</f>
        <v/>
      </c>
      <c r="I95" s="645" t="str">
        <f>IF(Pop_cible!G95&lt;=0,"",'Enfants_FE vaccinés1'!I95/Pop_cible!G95*100)</f>
        <v/>
      </c>
      <c r="J95" s="645" t="str">
        <f>IF(Pop_cible!G95&lt;=0,"",'Enfants_FE vaccinés1'!J95/Pop_cible!G95*100)</f>
        <v/>
      </c>
      <c r="K95" s="645" t="str">
        <f>IF(Pop_cible!G95&lt;=0,"",'Enfants_FE vaccinés1'!K95/Pop_cible!G95*100)</f>
        <v/>
      </c>
    </row>
    <row r="96" spans="1:11" ht="15.75" customHeight="1">
      <c r="A96" s="637"/>
      <c r="B96" s="637" t="s">
        <v>538</v>
      </c>
      <c r="C96" s="645" t="str">
        <f>IF(Pop_cible!F96&lt;=0,"",'Enfants_FE vaccinés1'!C96/Pop_cible!F96*100)</f>
        <v/>
      </c>
      <c r="D96" s="645" t="str">
        <f>IF(Pop_cible!F96&lt;=0,"",'Enfants_FE vaccinés1'!D96/Pop_cible!F96*100)</f>
        <v/>
      </c>
      <c r="E96" s="645" t="str">
        <f>IF(Pop_cible!F96="","",'Enfants_FE vaccinés1'!E96*100/Pop_cible!F96)</f>
        <v/>
      </c>
      <c r="F96" s="645" t="str">
        <f>IF(Pop_cible!G96&lt;=0,"",'Enfants_FE vaccinés1'!F96/Pop_cible!G96*100)</f>
        <v/>
      </c>
      <c r="G96" s="645" t="str">
        <f>IF(Pop_cible!G96&lt;=0,"",'Enfants_FE vaccinés1'!G96/Pop_cible!G96*100)</f>
        <v/>
      </c>
      <c r="H96" s="645" t="str">
        <f>IF(Pop_cible!G96&lt;=0,"",'Enfants_FE vaccinés1'!H96/Pop_cible!G96*100)</f>
        <v/>
      </c>
      <c r="I96" s="645" t="str">
        <f>IF(Pop_cible!G96&lt;=0,"",'Enfants_FE vaccinés1'!I96/Pop_cible!G96*100)</f>
        <v/>
      </c>
      <c r="J96" s="645" t="str">
        <f>IF(Pop_cible!G96&lt;=0,"",'Enfants_FE vaccinés1'!J96/Pop_cible!G96*100)</f>
        <v/>
      </c>
      <c r="K96" s="645" t="str">
        <f>IF(Pop_cible!G96&lt;=0,"",'Enfants_FE vaccinés1'!K96/Pop_cible!G96*100)</f>
        <v/>
      </c>
    </row>
    <row r="97" spans="1:11" ht="13.5" customHeight="1">
      <c r="A97" s="637"/>
      <c r="B97" s="637" t="s">
        <v>539</v>
      </c>
      <c r="C97" s="645" t="str">
        <f>IF(Pop_cible!F97&lt;=0,"",'Enfants_FE vaccinés1'!C97/Pop_cible!F97*100)</f>
        <v/>
      </c>
      <c r="D97" s="645" t="str">
        <f>IF(Pop_cible!F97&lt;=0,"",'Enfants_FE vaccinés1'!D97/Pop_cible!F97*100)</f>
        <v/>
      </c>
      <c r="E97" s="645" t="str">
        <f>IF(Pop_cible!F97="","",'Enfants_FE vaccinés1'!E97*100/Pop_cible!F97)</f>
        <v/>
      </c>
      <c r="F97" s="645" t="str">
        <f>IF(Pop_cible!G97&lt;=0,"",'Enfants_FE vaccinés1'!F97/Pop_cible!G97*100)</f>
        <v/>
      </c>
      <c r="G97" s="645" t="str">
        <f>IF(Pop_cible!G97&lt;=0,"",'Enfants_FE vaccinés1'!G97/Pop_cible!G97*100)</f>
        <v/>
      </c>
      <c r="H97" s="645" t="str">
        <f>IF(Pop_cible!G97&lt;=0,"",'Enfants_FE vaccinés1'!H97/Pop_cible!G97*100)</f>
        <v/>
      </c>
      <c r="I97" s="645" t="str">
        <f>IF(Pop_cible!G97&lt;=0,"",'Enfants_FE vaccinés1'!I97/Pop_cible!G97*100)</f>
        <v/>
      </c>
      <c r="J97" s="645" t="str">
        <f>IF(Pop_cible!G97&lt;=0,"",'Enfants_FE vaccinés1'!J97/Pop_cible!G97*100)</f>
        <v/>
      </c>
      <c r="K97" s="645" t="str">
        <f>IF(Pop_cible!G97&lt;=0,"",'Enfants_FE vaccinés1'!K97/Pop_cible!G97*100)</f>
        <v/>
      </c>
    </row>
    <row r="98" spans="1:11" ht="15.75" customHeight="1">
      <c r="A98" s="637"/>
      <c r="B98" s="637" t="s">
        <v>540</v>
      </c>
      <c r="C98" s="645" t="str">
        <f>IF(Pop_cible!F98&lt;=0,"",'Enfants_FE vaccinés1'!C98/Pop_cible!F98*100)</f>
        <v/>
      </c>
      <c r="D98" s="645" t="str">
        <f>IF(Pop_cible!F98&lt;=0,"",'Enfants_FE vaccinés1'!D98/Pop_cible!F98*100)</f>
        <v/>
      </c>
      <c r="E98" s="645" t="str">
        <f>IF(Pop_cible!F98="","",'Enfants_FE vaccinés1'!E98*100/Pop_cible!F98)</f>
        <v/>
      </c>
      <c r="F98" s="645" t="str">
        <f>IF(Pop_cible!G98&lt;=0,"",'Enfants_FE vaccinés1'!F98/Pop_cible!G98*100)</f>
        <v/>
      </c>
      <c r="G98" s="645" t="str">
        <f>IF(Pop_cible!G98&lt;=0,"",'Enfants_FE vaccinés1'!G98/Pop_cible!G98*100)</f>
        <v/>
      </c>
      <c r="H98" s="645" t="str">
        <f>IF(Pop_cible!G98&lt;=0,"",'Enfants_FE vaccinés1'!H98/Pop_cible!G98*100)</f>
        <v/>
      </c>
      <c r="I98" s="645" t="str">
        <f>IF(Pop_cible!G98&lt;=0,"",'Enfants_FE vaccinés1'!I98/Pop_cible!G98*100)</f>
        <v/>
      </c>
      <c r="J98" s="645" t="str">
        <f>IF(Pop_cible!G98&lt;=0,"",'Enfants_FE vaccinés1'!J98/Pop_cible!G98*100)</f>
        <v/>
      </c>
      <c r="K98" s="645" t="str">
        <f>IF(Pop_cible!G98&lt;=0,"",'Enfants_FE vaccinés1'!K98/Pop_cible!G98*100)</f>
        <v/>
      </c>
    </row>
    <row r="99" spans="1:11" s="6" customFormat="1" ht="10.050000000000001" customHeight="1">
      <c r="A99" s="2" t="s">
        <v>541</v>
      </c>
      <c r="B99" s="2"/>
      <c r="C99" s="646" t="str">
        <f>IF(Pop_cible!F99&lt;=0,"",'Enfants_FE vaccinés1'!C99/Pop_cible!F99*100)</f>
        <v/>
      </c>
      <c r="D99" s="646" t="str">
        <f>IF(Pop_cible!F99&lt;=0,"",'Enfants_FE vaccinés1'!D99/Pop_cible!F99*100)</f>
        <v/>
      </c>
      <c r="E99" s="646" t="str">
        <f>IF(Pop_cible!F99="","",'Enfants_FE vaccinés1'!E99*100/Pop_cible!F99)</f>
        <v/>
      </c>
      <c r="F99" s="646" t="str">
        <f>IF(Pop_cible!G99&lt;=0,"",'Enfants_FE vaccinés1'!F99/Pop_cible!G99*100)</f>
        <v/>
      </c>
      <c r="G99" s="646" t="str">
        <f>IF(Pop_cible!G99&lt;=0,"",'Enfants_FE vaccinés1'!G99/Pop_cible!G99*100)</f>
        <v/>
      </c>
      <c r="H99" s="646" t="str">
        <f>IF(Pop_cible!G99&lt;=0,"",'Enfants_FE vaccinés1'!H99/Pop_cible!G99*100)</f>
        <v/>
      </c>
      <c r="I99" s="646" t="str">
        <f>IF(Pop_cible!G99&lt;=0,"",'Enfants_FE vaccinés1'!I99/Pop_cible!G99*100)</f>
        <v/>
      </c>
      <c r="J99" s="646" t="str">
        <f>IF(Pop_cible!G99&lt;=0,"",'Enfants_FE vaccinés1'!J99/Pop_cible!G99*100)</f>
        <v/>
      </c>
      <c r="K99" s="646" t="str">
        <f>IF(Pop_cible!G99&lt;=0,"",'Enfants_FE vaccinés1'!K99/Pop_cible!G99*100)</f>
        <v/>
      </c>
    </row>
    <row r="100" spans="1:11" ht="15.75" customHeight="1">
      <c r="A100" s="639"/>
      <c r="B100" s="637" t="s">
        <v>542</v>
      </c>
      <c r="C100" s="645" t="str">
        <f>IF(Pop_cible!F100&lt;=0,"",'Enfants_FE vaccinés1'!C100/Pop_cible!F100*100)</f>
        <v/>
      </c>
      <c r="D100" s="645" t="str">
        <f>IF(Pop_cible!F100&lt;=0,"",'Enfants_FE vaccinés1'!D100/Pop_cible!F100*100)</f>
        <v/>
      </c>
      <c r="E100" s="645" t="str">
        <f>IF(Pop_cible!F100="","",'Enfants_FE vaccinés1'!E100*100/Pop_cible!F100)</f>
        <v/>
      </c>
      <c r="F100" s="645" t="str">
        <f>IF(Pop_cible!G100&lt;=0,"",'Enfants_FE vaccinés1'!F100/Pop_cible!G100*100)</f>
        <v/>
      </c>
      <c r="G100" s="645" t="str">
        <f>IF(Pop_cible!G100&lt;=0,"",'Enfants_FE vaccinés1'!G100/Pop_cible!G100*100)</f>
        <v/>
      </c>
      <c r="H100" s="645" t="str">
        <f>IF(Pop_cible!G100&lt;=0,"",'Enfants_FE vaccinés1'!H100/Pop_cible!G100*100)</f>
        <v/>
      </c>
      <c r="I100" s="645" t="str">
        <f>IF(Pop_cible!G100&lt;=0,"",'Enfants_FE vaccinés1'!I100/Pop_cible!G100*100)</f>
        <v/>
      </c>
      <c r="J100" s="645" t="str">
        <f>IF(Pop_cible!G100&lt;=0,"",'Enfants_FE vaccinés1'!J100/Pop_cible!G100*100)</f>
        <v/>
      </c>
      <c r="K100" s="645" t="str">
        <f>IF(Pop_cible!G100&lt;=0,"",'Enfants_FE vaccinés1'!K100/Pop_cible!G100*100)</f>
        <v/>
      </c>
    </row>
    <row r="101" spans="1:11" s="6" customFormat="1" ht="15.75" customHeight="1">
      <c r="A101" s="2" t="s">
        <v>543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</row>
    <row r="102" spans="1:11" ht="15.75" customHeight="1">
      <c r="A102" s="637"/>
      <c r="B102" s="637" t="s">
        <v>544</v>
      </c>
      <c r="C102" s="645" t="str">
        <f>IF(Pop_cible!F102&lt;=0,"",'Enfants_FE vaccinés1'!C102/Pop_cible!F102*100)</f>
        <v/>
      </c>
      <c r="D102" s="645" t="str">
        <f>IF(Pop_cible!F102&lt;=0,"",'Enfants_FE vaccinés1'!D102/Pop_cible!F102*100)</f>
        <v/>
      </c>
      <c r="E102" s="645" t="str">
        <f>IF(Pop_cible!F102="","",'Enfants_FE vaccinés1'!E102*100/Pop_cible!F102)</f>
        <v/>
      </c>
      <c r="F102" s="645" t="str">
        <f>IF(Pop_cible!G102&lt;=0,"",'Enfants_FE vaccinés1'!F102/Pop_cible!G102*100)</f>
        <v/>
      </c>
      <c r="G102" s="645" t="str">
        <f>IF(Pop_cible!G102&lt;=0,"",'Enfants_FE vaccinés1'!G102/Pop_cible!G102*100)</f>
        <v/>
      </c>
      <c r="H102" s="645" t="str">
        <f>IF(Pop_cible!G102&lt;=0,"",'Enfants_FE vaccinés1'!H102/Pop_cible!G102*100)</f>
        <v/>
      </c>
      <c r="I102" s="645" t="str">
        <f>IF(Pop_cible!G102&lt;=0,"",'Enfants_FE vaccinés1'!I102/Pop_cible!G102*100)</f>
        <v/>
      </c>
      <c r="J102" s="645" t="str">
        <f>IF(Pop_cible!G102&lt;=0,"",'Enfants_FE vaccinés1'!J102/Pop_cible!G102*100)</f>
        <v/>
      </c>
      <c r="K102" s="645" t="str">
        <f>IF(Pop_cible!G102&lt;=0,"",'Enfants_FE vaccinés1'!K102/Pop_cible!G102*100)</f>
        <v/>
      </c>
    </row>
    <row r="103" spans="1:11" ht="13.5" customHeight="1">
      <c r="A103" s="639"/>
      <c r="B103" s="637" t="s">
        <v>545</v>
      </c>
      <c r="C103" s="645" t="str">
        <f>IF(Pop_cible!F103&lt;=0,"",'Enfants_FE vaccinés1'!C103/Pop_cible!F103*100)</f>
        <v/>
      </c>
      <c r="D103" s="645" t="str">
        <f>IF(Pop_cible!F103&lt;=0,"",'Enfants_FE vaccinés1'!D103/Pop_cible!F103*100)</f>
        <v/>
      </c>
      <c r="E103" s="645" t="str">
        <f>IF(Pop_cible!F103="","",'Enfants_FE vaccinés1'!E103*100/Pop_cible!F103)</f>
        <v/>
      </c>
      <c r="F103" s="645" t="str">
        <f>IF(Pop_cible!G103&lt;=0,"",'Enfants_FE vaccinés1'!F103/Pop_cible!G103*100)</f>
        <v/>
      </c>
      <c r="G103" s="645" t="str">
        <f>IF(Pop_cible!G103&lt;=0,"",'Enfants_FE vaccinés1'!G103/Pop_cible!G103*100)</f>
        <v/>
      </c>
      <c r="H103" s="645" t="str">
        <f>IF(Pop_cible!G103&lt;=0,"",'Enfants_FE vaccinés1'!H103/Pop_cible!G103*100)</f>
        <v/>
      </c>
      <c r="I103" s="645" t="str">
        <f>IF(Pop_cible!G103&lt;=0,"",'Enfants_FE vaccinés1'!I103/Pop_cible!G103*100)</f>
        <v/>
      </c>
      <c r="J103" s="645" t="str">
        <f>IF(Pop_cible!G103&lt;=0,"",'Enfants_FE vaccinés1'!J103/Pop_cible!G103*100)</f>
        <v/>
      </c>
      <c r="K103" s="645" t="str">
        <f>IF(Pop_cible!G103&lt;=0,"",'Enfants_FE vaccinés1'!K103/Pop_cible!G103*100)</f>
        <v/>
      </c>
    </row>
    <row r="104" spans="1:11" ht="13.5" customHeight="1">
      <c r="A104" s="639"/>
      <c r="B104" s="637" t="s">
        <v>546</v>
      </c>
      <c r="C104" s="645" t="str">
        <f>IF(Pop_cible!F104&lt;=0,"",'Enfants_FE vaccinés1'!C104/Pop_cible!F104*100)</f>
        <v/>
      </c>
      <c r="D104" s="645" t="str">
        <f>IF(Pop_cible!F104&lt;=0,"",'Enfants_FE vaccinés1'!D104/Pop_cible!F104*100)</f>
        <v/>
      </c>
      <c r="E104" s="645" t="str">
        <f>IF(Pop_cible!F104="","",'Enfants_FE vaccinés1'!E104*100/Pop_cible!F104)</f>
        <v/>
      </c>
      <c r="F104" s="645" t="str">
        <f>IF(Pop_cible!G104&lt;=0,"",'Enfants_FE vaccinés1'!F104/Pop_cible!G104*100)</f>
        <v/>
      </c>
      <c r="G104" s="645" t="str">
        <f>IF(Pop_cible!G104&lt;=0,"",'Enfants_FE vaccinés1'!G104/Pop_cible!G104*100)</f>
        <v/>
      </c>
      <c r="H104" s="645" t="str">
        <f>IF(Pop_cible!G104&lt;=0,"",'Enfants_FE vaccinés1'!H104/Pop_cible!G104*100)</f>
        <v/>
      </c>
      <c r="I104" s="645" t="str">
        <f>IF(Pop_cible!G104&lt;=0,"",'Enfants_FE vaccinés1'!I104/Pop_cible!G104*100)</f>
        <v/>
      </c>
      <c r="J104" s="645" t="str">
        <f>IF(Pop_cible!G104&lt;=0,"",'Enfants_FE vaccinés1'!J104/Pop_cible!G104*100)</f>
        <v/>
      </c>
      <c r="K104" s="645" t="str">
        <f>IF(Pop_cible!G104&lt;=0,"",'Enfants_FE vaccinés1'!K104/Pop_cible!G104*100)</f>
        <v/>
      </c>
    </row>
    <row r="105" spans="1:11" ht="15.75" customHeight="1">
      <c r="A105" s="639"/>
      <c r="B105" s="637" t="s">
        <v>547</v>
      </c>
      <c r="C105" s="645" t="str">
        <f>IF(Pop_cible!F105&lt;=0,"",'Enfants_FE vaccinés1'!C105/Pop_cible!F105*100)</f>
        <v/>
      </c>
      <c r="D105" s="645" t="str">
        <f>IF(Pop_cible!F105&lt;=0,"",'Enfants_FE vaccinés1'!D105/Pop_cible!F105*100)</f>
        <v/>
      </c>
      <c r="E105" s="645" t="str">
        <f>IF(Pop_cible!F105="","",'Enfants_FE vaccinés1'!E105*100/Pop_cible!F105)</f>
        <v/>
      </c>
      <c r="F105" s="645" t="str">
        <f>IF(Pop_cible!G105&lt;=0,"",'Enfants_FE vaccinés1'!F105/Pop_cible!G105*100)</f>
        <v/>
      </c>
      <c r="G105" s="645" t="str">
        <f>IF(Pop_cible!G105&lt;=0,"",'Enfants_FE vaccinés1'!G105/Pop_cible!G105*100)</f>
        <v/>
      </c>
      <c r="H105" s="645" t="str">
        <f>IF(Pop_cible!G105&lt;=0,"",'Enfants_FE vaccinés1'!H105/Pop_cible!G105*100)</f>
        <v/>
      </c>
      <c r="I105" s="645" t="str">
        <f>IF(Pop_cible!G105&lt;=0,"",'Enfants_FE vaccinés1'!I105/Pop_cible!G105*100)</f>
        <v/>
      </c>
      <c r="J105" s="645" t="str">
        <f>IF(Pop_cible!G105&lt;=0,"",'Enfants_FE vaccinés1'!J105/Pop_cible!G105*100)</f>
        <v/>
      </c>
      <c r="K105" s="645" t="str">
        <f>IF(Pop_cible!G105&lt;=0,"",'Enfants_FE vaccinés1'!K105/Pop_cible!G105*100)</f>
        <v/>
      </c>
    </row>
    <row r="106" spans="1:11" ht="15" customHeight="1">
      <c r="A106" s="639"/>
      <c r="B106" s="637" t="s">
        <v>548</v>
      </c>
      <c r="C106" s="645" t="str">
        <f>IF(Pop_cible!F106&lt;=0,"",'Enfants_FE vaccinés1'!C106/Pop_cible!F106*100)</f>
        <v/>
      </c>
      <c r="D106" s="645" t="str">
        <f>IF(Pop_cible!F106&lt;=0,"",'Enfants_FE vaccinés1'!D106/Pop_cible!F106*100)</f>
        <v/>
      </c>
      <c r="E106" s="645" t="str">
        <f>IF(Pop_cible!F106="","",'Enfants_FE vaccinés1'!E106*100/Pop_cible!F106)</f>
        <v/>
      </c>
      <c r="F106" s="645" t="str">
        <f>IF(Pop_cible!G106&lt;=0,"",'Enfants_FE vaccinés1'!F106/Pop_cible!G106*100)</f>
        <v/>
      </c>
      <c r="G106" s="645" t="str">
        <f>IF(Pop_cible!G106&lt;=0,"",'Enfants_FE vaccinés1'!G106/Pop_cible!G106*100)</f>
        <v/>
      </c>
      <c r="H106" s="645" t="str">
        <f>IF(Pop_cible!G106&lt;=0,"",'Enfants_FE vaccinés1'!H106/Pop_cible!G106*100)</f>
        <v/>
      </c>
      <c r="I106" s="645" t="str">
        <f>IF(Pop_cible!G106&lt;=0,"",'Enfants_FE vaccinés1'!I106/Pop_cible!G106*100)</f>
        <v/>
      </c>
      <c r="J106" s="645" t="str">
        <f>IF(Pop_cible!G106&lt;=0,"",'Enfants_FE vaccinés1'!J106/Pop_cible!G106*100)</f>
        <v/>
      </c>
      <c r="K106" s="645" t="str">
        <f>IF(Pop_cible!G106&lt;=0,"",'Enfants_FE vaccinés1'!K106/Pop_cible!G106*100)</f>
        <v/>
      </c>
    </row>
    <row r="107" spans="1:11" ht="15.75" customHeight="1">
      <c r="A107" s="639"/>
      <c r="B107" s="637" t="s">
        <v>549</v>
      </c>
      <c r="C107" s="645" t="str">
        <f>IF(Pop_cible!F107&lt;=0,"",'Enfants_FE vaccinés1'!C107/Pop_cible!F107*100)</f>
        <v/>
      </c>
      <c r="D107" s="645" t="str">
        <f>IF(Pop_cible!F107&lt;=0,"",'Enfants_FE vaccinés1'!D107/Pop_cible!F107*100)</f>
        <v/>
      </c>
      <c r="E107" s="645" t="str">
        <f>IF(Pop_cible!F107="","",'Enfants_FE vaccinés1'!E107*100/Pop_cible!F107)</f>
        <v/>
      </c>
      <c r="F107" s="645" t="str">
        <f>IF(Pop_cible!G107&lt;=0,"",'Enfants_FE vaccinés1'!F107/Pop_cible!G107*100)</f>
        <v/>
      </c>
      <c r="G107" s="645" t="str">
        <f>IF(Pop_cible!G107&lt;=0,"",'Enfants_FE vaccinés1'!G107/Pop_cible!G107*100)</f>
        <v/>
      </c>
      <c r="H107" s="645" t="str">
        <f>IF(Pop_cible!G107&lt;=0,"",'Enfants_FE vaccinés1'!H107/Pop_cible!G107*100)</f>
        <v/>
      </c>
      <c r="I107" s="645" t="str">
        <f>IF(Pop_cible!G107&lt;=0,"",'Enfants_FE vaccinés1'!I107/Pop_cible!G107*100)</f>
        <v/>
      </c>
      <c r="J107" s="645" t="str">
        <f>IF(Pop_cible!G107&lt;=0,"",'Enfants_FE vaccinés1'!J107/Pop_cible!G107*100)</f>
        <v/>
      </c>
      <c r="K107" s="645" t="str">
        <f>IF(Pop_cible!G107&lt;=0,"",'Enfants_FE vaccinés1'!K107/Pop_cible!G107*100)</f>
        <v/>
      </c>
    </row>
    <row r="108" spans="1:11" ht="15.75" customHeight="1">
      <c r="A108" s="639"/>
      <c r="B108" s="637" t="s">
        <v>550</v>
      </c>
      <c r="C108" s="645" t="str">
        <f>IF(Pop_cible!F108&lt;=0,"",'Enfants_FE vaccinés1'!C108/Pop_cible!F108*100)</f>
        <v/>
      </c>
      <c r="D108" s="645" t="str">
        <f>IF(Pop_cible!F108&lt;=0,"",'Enfants_FE vaccinés1'!D108/Pop_cible!F108*100)</f>
        <v/>
      </c>
      <c r="E108" s="645" t="str">
        <f>IF(Pop_cible!F108="","",'Enfants_FE vaccinés1'!E108*100/Pop_cible!F108)</f>
        <v/>
      </c>
      <c r="F108" s="645" t="str">
        <f>IF(Pop_cible!G108&lt;=0,"",'Enfants_FE vaccinés1'!F108/Pop_cible!G108*100)</f>
        <v/>
      </c>
      <c r="G108" s="645" t="str">
        <f>IF(Pop_cible!G108&lt;=0,"",'Enfants_FE vaccinés1'!G108/Pop_cible!G108*100)</f>
        <v/>
      </c>
      <c r="H108" s="645" t="str">
        <f>IF(Pop_cible!G108&lt;=0,"",'Enfants_FE vaccinés1'!H108/Pop_cible!G108*100)</f>
        <v/>
      </c>
      <c r="I108" s="645" t="str">
        <f>IF(Pop_cible!G108&lt;=0,"",'Enfants_FE vaccinés1'!I108/Pop_cible!G108*100)</f>
        <v/>
      </c>
      <c r="J108" s="645" t="str">
        <f>IF(Pop_cible!G108&lt;=0,"",'Enfants_FE vaccinés1'!J108/Pop_cible!G108*100)</f>
        <v/>
      </c>
      <c r="K108" s="645" t="str">
        <f>IF(Pop_cible!G108&lt;=0,"",'Enfants_FE vaccinés1'!K108/Pop_cible!G108*100)</f>
        <v/>
      </c>
    </row>
    <row r="109" spans="1:11" s="6" customFormat="1" ht="15.75" customHeight="1">
      <c r="A109" s="2" t="s">
        <v>551</v>
      </c>
      <c r="B109" s="2"/>
      <c r="C109" s="647" t="str">
        <f>IF(Pop_cible!F109&lt;=0,"",'Enfants_FE vaccinés1'!C109/Pop_cible!F109*100)</f>
        <v/>
      </c>
      <c r="D109" s="647" t="str">
        <f>IF(Pop_cible!F109&lt;=0,"",'Enfants_FE vaccinés1'!D109/Pop_cible!F109*100)</f>
        <v/>
      </c>
      <c r="E109" s="647" t="str">
        <f>IF(Pop_cible!F109="","",'Enfants_FE vaccinés1'!E109*100/Pop_cible!F109)</f>
        <v/>
      </c>
      <c r="F109" s="647" t="str">
        <f>IF(Pop_cible!G109&lt;=0,"",'Enfants_FE vaccinés1'!F109/Pop_cible!G109*100)</f>
        <v/>
      </c>
      <c r="G109" s="647" t="str">
        <f>IF(Pop_cible!G109&lt;=0,"",'Enfants_FE vaccinés1'!G109/Pop_cible!G109*100)</f>
        <v/>
      </c>
      <c r="H109" s="647" t="str">
        <f>IF(Pop_cible!G109&lt;=0,"",'Enfants_FE vaccinés1'!H109/Pop_cible!G109*100)</f>
        <v/>
      </c>
      <c r="I109" s="647" t="str">
        <f>IF(Pop_cible!G109&lt;=0,"",'Enfants_FE vaccinés1'!I109/Pop_cible!G109*100)</f>
        <v/>
      </c>
      <c r="J109" s="647" t="str">
        <f>IF(Pop_cible!G109&lt;=0,"",'Enfants_FE vaccinés1'!J109/Pop_cible!G109*100)</f>
        <v/>
      </c>
      <c r="K109" s="647" t="str">
        <f>IF(Pop_cible!G109&lt;=0,"",'Enfants_FE vaccinés1'!K109/Pop_cible!G109*100)</f>
        <v/>
      </c>
    </row>
    <row r="110" spans="1:11" s="6" customFormat="1" ht="15.75" customHeight="1">
      <c r="A110" s="2" t="s">
        <v>552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</row>
    <row r="111" spans="1:11" s="6" customFormat="1" ht="15.75" customHeight="1" thickBot="1">
      <c r="A111" s="281" t="s">
        <v>553</v>
      </c>
      <c r="B111" s="281"/>
      <c r="C111" s="648" t="str">
        <f>IF(Pop_cible!F111&lt;=0,"",'Enfants_FE vaccinés1'!C111/Pop_cible!F111*100)</f>
        <v/>
      </c>
      <c r="D111" s="648" t="str">
        <f>IF(Pop_cible!F111&lt;=0,"",'Enfants_FE vaccinés1'!D111/Pop_cible!F111*100)</f>
        <v/>
      </c>
      <c r="E111" s="648" t="str">
        <f>IF(Pop_cible!F111="","",'Enfants_FE vaccinés1'!E111*100/Pop_cible!F111)</f>
        <v/>
      </c>
      <c r="F111" s="648" t="str">
        <f>IF(Pop_cible!G111&lt;=0,"",'Enfants_FE vaccinés1'!F111/Pop_cible!G111*100)</f>
        <v/>
      </c>
      <c r="G111" s="648" t="str">
        <f>IF(Pop_cible!G111&lt;=0,"",'Enfants_FE vaccinés1'!G111/Pop_cible!G111*100)</f>
        <v/>
      </c>
      <c r="H111" s="648" t="str">
        <f>IF(Pop_cible!G111&lt;=0,"",'Enfants_FE vaccinés1'!H111/Pop_cible!G111*100)</f>
        <v/>
      </c>
      <c r="I111" s="648" t="str">
        <f>IF(Pop_cible!G111&lt;=0,"",'Enfants_FE vaccinés1'!I111/Pop_cible!G111*100)</f>
        <v/>
      </c>
      <c r="J111" s="648" t="str">
        <f>IF(Pop_cible!G111&lt;=0,"",'Enfants_FE vaccinés1'!J111/Pop_cible!G111*100)</f>
        <v/>
      </c>
      <c r="K111" s="648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424" priority="1">
      <formula>LEN(TRIM(C3))=0</formula>
    </cfRule>
  </conditionalFormatting>
  <conditionalFormatting sqref="C98:K98">
    <cfRule type="containsBlanks" dxfId="423" priority="5" stopIfTrue="1">
      <formula>LEN(TRIM(C98))=0</formula>
    </cfRule>
  </conditionalFormatting>
  <conditionalFormatting sqref="C110:K110">
    <cfRule type="containsBlanks" dxfId="422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339" customWidth="1"/>
    <col min="2" max="2" width="23.19921875" style="339" customWidth="1"/>
    <col min="3" max="3" width="9.796875" style="339" customWidth="1"/>
    <col min="4" max="4" width="9.06640625" style="339" customWidth="1"/>
    <col min="5" max="5" width="9.3984375" style="339" customWidth="1"/>
    <col min="6" max="6" width="7.9296875" style="339" customWidth="1"/>
    <col min="7" max="7" width="8.19921875" style="339" customWidth="1"/>
    <col min="8" max="8" width="8.33203125" style="339" customWidth="1"/>
    <col min="9" max="9" width="6.796875" style="339" customWidth="1"/>
    <col min="10" max="11" width="7.796875" style="339" customWidth="1"/>
    <col min="12" max="29" width="10.796875" style="339" customWidth="1"/>
    <col min="30" max="31" width="14.3984375" style="339" customWidth="1"/>
    <col min="32" max="16384" width="14.3984375" style="339"/>
  </cols>
  <sheetData>
    <row r="1" spans="1:11" ht="22.5" customHeight="1">
      <c r="A1" s="2" t="s">
        <v>924</v>
      </c>
      <c r="B1" s="2"/>
      <c r="C1" s="2"/>
      <c r="D1" s="2"/>
    </row>
    <row r="2" spans="1:11" ht="21.75" customHeight="1" thickBot="1">
      <c r="A2" s="340" t="s">
        <v>660</v>
      </c>
      <c r="B2" s="346"/>
      <c r="C2" s="341" t="s">
        <v>912</v>
      </c>
      <c r="D2" s="341" t="s">
        <v>913</v>
      </c>
      <c r="E2" s="341" t="s">
        <v>914</v>
      </c>
      <c r="F2" s="341" t="s">
        <v>915</v>
      </c>
      <c r="G2" s="341" t="s">
        <v>916</v>
      </c>
      <c r="H2" s="341" t="s">
        <v>917</v>
      </c>
      <c r="I2" s="573" t="s">
        <v>918</v>
      </c>
      <c r="J2" s="341" t="s">
        <v>919</v>
      </c>
      <c r="K2" s="573" t="s">
        <v>920</v>
      </c>
    </row>
    <row r="3" spans="1:11" ht="14.25" customHeight="1">
      <c r="A3" s="2" t="s">
        <v>445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</row>
    <row r="4" spans="1:11" ht="14.25" customHeight="1">
      <c r="A4" s="639"/>
      <c r="B4" s="637" t="s">
        <v>446</v>
      </c>
      <c r="C4" s="644" t="str">
        <f>+IF(Pop_cible!L4="","",'Enfants vaccinés2'!C4/Pop_cible!L4*100)</f>
        <v/>
      </c>
      <c r="D4" s="644" t="str">
        <f>+IF(Pop_cible!G4="","",'Enfants vaccinés2'!D4/Pop_cible!G4*100)</f>
        <v/>
      </c>
      <c r="E4" s="644" t="str">
        <f>IF(Pop_cible!G4="","",'Enfants vaccinés2'!E4/Pop_cible!G4*100)</f>
        <v/>
      </c>
      <c r="F4" s="644" t="str">
        <f>IF(Pop_cible!G4="","",'Enfants vaccinés2'!F4/Pop_cible!G4*100)</f>
        <v/>
      </c>
      <c r="G4" s="644" t="str">
        <f>IF(Pop_cible!G4="","",'Enfants vaccinés2'!G4/Pop_cible!G4*100)</f>
        <v/>
      </c>
      <c r="H4" s="644" t="str">
        <f>IF(Pop_cible!G4="","",'Enfants vaccinés2'!H4/Pop_cible!G4*100)</f>
        <v/>
      </c>
      <c r="I4" s="644" t="str">
        <f>IF(Pop_cible!L4="","",'Enfants vaccinés2'!I4/Pop_cible!L4*100)</f>
        <v/>
      </c>
      <c r="J4" s="644" t="str">
        <f>IF(Pop_cible!L4="","",'Enfants vaccinés2'!J4/Pop_cible!L4*100)</f>
        <v/>
      </c>
      <c r="K4" s="644" t="str">
        <f>IF(Pop_cible!G4="","",'Enfants vaccinés2'!K4/Pop_cible!G4*100)</f>
        <v/>
      </c>
    </row>
    <row r="5" spans="1:11" ht="14.25" customHeight="1">
      <c r="A5" s="639"/>
      <c r="B5" s="637" t="s">
        <v>447</v>
      </c>
      <c r="C5" s="645" t="str">
        <f>+IF(Pop_cible!L5="","",'Enfants vaccinés2'!C5/Pop_cible!L5*100)</f>
        <v/>
      </c>
      <c r="D5" s="645" t="str">
        <f>+IF(Pop_cible!G5="","",'Enfants vaccinés2'!D5/Pop_cible!G5*100)</f>
        <v/>
      </c>
      <c r="E5" s="645" t="str">
        <f>IF(Pop_cible!G5="","",'Enfants vaccinés2'!E5/Pop_cible!G5*100)</f>
        <v/>
      </c>
      <c r="F5" s="645" t="str">
        <f>IF(Pop_cible!G5="","",'Enfants vaccinés2'!F5/Pop_cible!G5*100)</f>
        <v/>
      </c>
      <c r="G5" s="645" t="str">
        <f>IF(Pop_cible!G5="","",'Enfants vaccinés2'!G5/Pop_cible!G5*100)</f>
        <v/>
      </c>
      <c r="H5" s="645" t="str">
        <f>IF(Pop_cible!G5="","",'Enfants vaccinés2'!H5/Pop_cible!G5*100)</f>
        <v/>
      </c>
      <c r="I5" s="645" t="str">
        <f>IF(Pop_cible!L5="","",'Enfants vaccinés2'!I5/Pop_cible!L5*100)</f>
        <v/>
      </c>
      <c r="J5" s="645" t="str">
        <f>IF(Pop_cible!L5="","",'Enfants vaccinés2'!J5/Pop_cible!L5*100)</f>
        <v/>
      </c>
      <c r="K5" s="645" t="str">
        <f>IF(Pop_cible!G5="","",'Enfants vaccinés2'!K5/Pop_cible!G5*100)</f>
        <v/>
      </c>
    </row>
    <row r="6" spans="1:11" ht="14.25" customHeight="1">
      <c r="A6" s="639"/>
      <c r="B6" s="637" t="s">
        <v>448</v>
      </c>
      <c r="C6" s="645" t="str">
        <f>+IF(Pop_cible!L6="","",'Enfants vaccinés2'!C6/Pop_cible!L6*100)</f>
        <v/>
      </c>
      <c r="D6" s="645" t="str">
        <f>+IF(Pop_cible!G6="","",'Enfants vaccinés2'!D6/Pop_cible!G6*100)</f>
        <v/>
      </c>
      <c r="E6" s="645" t="str">
        <f>IF(Pop_cible!G6="","",'Enfants vaccinés2'!E6/Pop_cible!G6*100)</f>
        <v/>
      </c>
      <c r="F6" s="645" t="str">
        <f>IF(Pop_cible!G6="","",'Enfants vaccinés2'!F6/Pop_cible!G6*100)</f>
        <v/>
      </c>
      <c r="G6" s="645" t="str">
        <f>IF(Pop_cible!G6="","",'Enfants vaccinés2'!G6/Pop_cible!G6*100)</f>
        <v/>
      </c>
      <c r="H6" s="645" t="str">
        <f>IF(Pop_cible!G6="","",'Enfants vaccinés2'!H6/Pop_cible!G6*100)</f>
        <v/>
      </c>
      <c r="I6" s="645" t="str">
        <f>IF(Pop_cible!L6="","",'Enfants vaccinés2'!I6/Pop_cible!L6*100)</f>
        <v/>
      </c>
      <c r="J6" s="645" t="str">
        <f>IF(Pop_cible!L6="","",'Enfants vaccinés2'!J6/Pop_cible!L6*100)</f>
        <v/>
      </c>
      <c r="K6" s="645" t="str">
        <f>IF(Pop_cible!G6="","",'Enfants vaccinés2'!K6/Pop_cible!G6*100)</f>
        <v/>
      </c>
    </row>
    <row r="7" spans="1:11" ht="14.25" customHeight="1">
      <c r="A7" s="639"/>
      <c r="B7" s="637" t="s">
        <v>449</v>
      </c>
      <c r="C7" s="645" t="str">
        <f>+IF(Pop_cible!L7="","",'Enfants vaccinés2'!C7/Pop_cible!L7*100)</f>
        <v/>
      </c>
      <c r="D7" s="645" t="str">
        <f>+IF(Pop_cible!G7="","",'Enfants vaccinés2'!D7/Pop_cible!G7*100)</f>
        <v/>
      </c>
      <c r="E7" s="645" t="str">
        <f>IF(Pop_cible!G7="","",'Enfants vaccinés2'!E7/Pop_cible!G7*100)</f>
        <v/>
      </c>
      <c r="F7" s="645" t="str">
        <f>IF(Pop_cible!G7="","",'Enfants vaccinés2'!F7/Pop_cible!G7*100)</f>
        <v/>
      </c>
      <c r="G7" s="645" t="str">
        <f>IF(Pop_cible!G7="","",'Enfants vaccinés2'!G7/Pop_cible!G7*100)</f>
        <v/>
      </c>
      <c r="H7" s="645" t="str">
        <f>IF(Pop_cible!G7="","",'Enfants vaccinés2'!H7/Pop_cible!G7*100)</f>
        <v/>
      </c>
      <c r="I7" s="645" t="str">
        <f>IF(Pop_cible!L7="","",'Enfants vaccinés2'!I7/Pop_cible!L7*100)</f>
        <v/>
      </c>
      <c r="J7" s="645" t="str">
        <f>IF(Pop_cible!L7="","",'Enfants vaccinés2'!J7/Pop_cible!L7*100)</f>
        <v/>
      </c>
      <c r="K7" s="645" t="str">
        <f>IF(Pop_cible!G7="","",'Enfants vaccinés2'!K7/Pop_cible!G7*100)</f>
        <v/>
      </c>
    </row>
    <row r="8" spans="1:11" ht="14.25" customHeight="1">
      <c r="A8" s="2" t="s">
        <v>450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</row>
    <row r="9" spans="1:11" ht="14.25" customHeight="1">
      <c r="A9" s="639"/>
      <c r="B9" s="637" t="s">
        <v>451</v>
      </c>
      <c r="C9" s="645" t="str">
        <f>+IF(Pop_cible!L9="","",'Enfants vaccinés2'!C9/Pop_cible!L9*100)</f>
        <v/>
      </c>
      <c r="D9" s="645" t="str">
        <f>+IF(Pop_cible!G9="","",'Enfants vaccinés2'!D9/Pop_cible!G9*100)</f>
        <v/>
      </c>
      <c r="E9" s="645" t="str">
        <f>IF(Pop_cible!G9="","",'Enfants vaccinés2'!E9/Pop_cible!G9*100)</f>
        <v/>
      </c>
      <c r="F9" s="645" t="str">
        <f>IF(Pop_cible!G9="","",'Enfants vaccinés2'!F9/Pop_cible!G9*100)</f>
        <v/>
      </c>
      <c r="G9" s="645" t="str">
        <f>IF(Pop_cible!G9="","",'Enfants vaccinés2'!G9/Pop_cible!G9*100)</f>
        <v/>
      </c>
      <c r="H9" s="645" t="str">
        <f>IF(Pop_cible!G9="","",'Enfants vaccinés2'!H9/Pop_cible!G9*100)</f>
        <v/>
      </c>
      <c r="I9" s="645" t="str">
        <f>IF(Pop_cible!L9="","",'Enfants vaccinés2'!I9/Pop_cible!L9*100)</f>
        <v/>
      </c>
      <c r="J9" s="645" t="str">
        <f>IF(Pop_cible!L9="","",'Enfants vaccinés2'!J9/Pop_cible!L9*100)</f>
        <v/>
      </c>
      <c r="K9" s="645" t="str">
        <f>IF(Pop_cible!G9="","",'Enfants vaccinés2'!K9/Pop_cible!G9*100)</f>
        <v/>
      </c>
    </row>
    <row r="10" spans="1:11" ht="14.25" customHeight="1">
      <c r="A10" s="639"/>
      <c r="B10" s="637" t="s">
        <v>452</v>
      </c>
      <c r="C10" s="645" t="str">
        <f>+IF(Pop_cible!L10="","",'Enfants vaccinés2'!C10/Pop_cible!L10*100)</f>
        <v/>
      </c>
      <c r="D10" s="645" t="str">
        <f>+IF(Pop_cible!G10="","",'Enfants vaccinés2'!D10/Pop_cible!G10*100)</f>
        <v/>
      </c>
      <c r="E10" s="645" t="str">
        <f>IF(Pop_cible!G10="","",'Enfants vaccinés2'!E10/Pop_cible!G10*100)</f>
        <v/>
      </c>
      <c r="F10" s="645" t="str">
        <f>IF(Pop_cible!G10="","",'Enfants vaccinés2'!F10/Pop_cible!G10*100)</f>
        <v/>
      </c>
      <c r="G10" s="645" t="str">
        <f>IF(Pop_cible!G10="","",'Enfants vaccinés2'!G10/Pop_cible!G10*100)</f>
        <v/>
      </c>
      <c r="H10" s="645" t="str">
        <f>IF(Pop_cible!G10="","",'Enfants vaccinés2'!H10/Pop_cible!G10*100)</f>
        <v/>
      </c>
      <c r="I10" s="645" t="str">
        <f>IF(Pop_cible!L10="","",'Enfants vaccinés2'!I10/Pop_cible!L10*100)</f>
        <v/>
      </c>
      <c r="J10" s="645" t="str">
        <f>IF(Pop_cible!L10="","",'Enfants vaccinés2'!J10/Pop_cible!L10*100)</f>
        <v/>
      </c>
      <c r="K10" s="645" t="str">
        <f>IF(Pop_cible!G10="","",'Enfants vaccinés2'!K10/Pop_cible!G10*100)</f>
        <v/>
      </c>
    </row>
    <row r="11" spans="1:11" ht="14.25" customHeight="1">
      <c r="A11" s="639"/>
      <c r="B11" s="637" t="s">
        <v>453</v>
      </c>
      <c r="C11" s="645" t="str">
        <f>+IF(Pop_cible!L11="","",'Enfants vaccinés2'!C11/Pop_cible!L11*100)</f>
        <v/>
      </c>
      <c r="D11" s="645" t="str">
        <f>+IF(Pop_cible!G11="","",'Enfants vaccinés2'!D11/Pop_cible!G11*100)</f>
        <v/>
      </c>
      <c r="E11" s="645" t="str">
        <f>IF(Pop_cible!G11="","",'Enfants vaccinés2'!E11/Pop_cible!G11*100)</f>
        <v/>
      </c>
      <c r="F11" s="645" t="str">
        <f>IF(Pop_cible!G11="","",'Enfants vaccinés2'!F11/Pop_cible!G11*100)</f>
        <v/>
      </c>
      <c r="G11" s="645" t="str">
        <f>IF(Pop_cible!G11="","",'Enfants vaccinés2'!G11/Pop_cible!G11*100)</f>
        <v/>
      </c>
      <c r="H11" s="645" t="str">
        <f>IF(Pop_cible!G11="","",'Enfants vaccinés2'!H11/Pop_cible!G11*100)</f>
        <v/>
      </c>
      <c r="I11" s="645" t="str">
        <f>IF(Pop_cible!L11="","",'Enfants vaccinés2'!I11/Pop_cible!L11*100)</f>
        <v/>
      </c>
      <c r="J11" s="645" t="str">
        <f>IF(Pop_cible!L11="","",'Enfants vaccinés2'!J11/Pop_cible!L11*100)</f>
        <v/>
      </c>
      <c r="K11" s="645" t="str">
        <f>IF(Pop_cible!G11="","",'Enfants vaccinés2'!K11/Pop_cible!G11*100)</f>
        <v/>
      </c>
    </row>
    <row r="12" spans="1:11" ht="14.25" customHeight="1">
      <c r="A12" s="639"/>
      <c r="B12" s="637" t="s">
        <v>454</v>
      </c>
      <c r="C12" s="645" t="str">
        <f>+IF(Pop_cible!L12="","",'Enfants vaccinés2'!C12/Pop_cible!L12*100)</f>
        <v/>
      </c>
      <c r="D12" s="645" t="str">
        <f>+IF(Pop_cible!G12="","",'Enfants vaccinés2'!D12/Pop_cible!G12*100)</f>
        <v/>
      </c>
      <c r="E12" s="645" t="str">
        <f>IF(Pop_cible!G12="","",'Enfants vaccinés2'!E12/Pop_cible!G12*100)</f>
        <v/>
      </c>
      <c r="F12" s="645" t="str">
        <f>IF(Pop_cible!G12="","",'Enfants vaccinés2'!F12/Pop_cible!G12*100)</f>
        <v/>
      </c>
      <c r="G12" s="645" t="str">
        <f>IF(Pop_cible!G12="","",'Enfants vaccinés2'!G12/Pop_cible!G12*100)</f>
        <v/>
      </c>
      <c r="H12" s="645" t="str">
        <f>IF(Pop_cible!G12="","",'Enfants vaccinés2'!H12/Pop_cible!G12*100)</f>
        <v/>
      </c>
      <c r="I12" s="645" t="str">
        <f>IF(Pop_cible!L12="","",'Enfants vaccinés2'!I12/Pop_cible!L12*100)</f>
        <v/>
      </c>
      <c r="J12" s="645" t="str">
        <f>IF(Pop_cible!L12="","",'Enfants vaccinés2'!J12/Pop_cible!L12*100)</f>
        <v/>
      </c>
      <c r="K12" s="645" t="str">
        <f>IF(Pop_cible!G12="","",'Enfants vaccinés2'!K12/Pop_cible!G12*100)</f>
        <v/>
      </c>
    </row>
    <row r="13" spans="1:11" ht="14.25" customHeight="1">
      <c r="A13" s="639"/>
      <c r="B13" s="637" t="s">
        <v>455</v>
      </c>
      <c r="C13" s="645" t="str">
        <f>+IF(Pop_cible!L13="","",'Enfants vaccinés2'!C13/Pop_cible!L13*100)</f>
        <v/>
      </c>
      <c r="D13" s="645" t="str">
        <f>+IF(Pop_cible!G13="","",'Enfants vaccinés2'!D13/Pop_cible!G13*100)</f>
        <v/>
      </c>
      <c r="E13" s="645" t="str">
        <f>IF(Pop_cible!G13="","",'Enfants vaccinés2'!E13/Pop_cible!G13*100)</f>
        <v/>
      </c>
      <c r="F13" s="645" t="str">
        <f>IF(Pop_cible!G13="","",'Enfants vaccinés2'!F13/Pop_cible!G13*100)</f>
        <v/>
      </c>
      <c r="G13" s="645" t="str">
        <f>IF(Pop_cible!G13="","",'Enfants vaccinés2'!G13/Pop_cible!G13*100)</f>
        <v/>
      </c>
      <c r="H13" s="645" t="str">
        <f>IF(Pop_cible!G13="","",'Enfants vaccinés2'!H13/Pop_cible!G13*100)</f>
        <v/>
      </c>
      <c r="I13" s="645" t="str">
        <f>IF(Pop_cible!L13="","",'Enfants vaccinés2'!I13/Pop_cible!L13*100)</f>
        <v/>
      </c>
      <c r="J13" s="645" t="str">
        <f>IF(Pop_cible!L13="","",'Enfants vaccinés2'!J13/Pop_cible!L13*100)</f>
        <v/>
      </c>
      <c r="K13" s="645" t="str">
        <f>IF(Pop_cible!G13="","",'Enfants vaccinés2'!K13/Pop_cible!G13*100)</f>
        <v/>
      </c>
    </row>
    <row r="14" spans="1:11" ht="14.25" customHeight="1">
      <c r="A14" s="639"/>
      <c r="B14" s="637" t="s">
        <v>456</v>
      </c>
      <c r="C14" s="645" t="str">
        <f>+IF(Pop_cible!L14="","",'Enfants vaccinés2'!C14/Pop_cible!L14*100)</f>
        <v/>
      </c>
      <c r="D14" s="645" t="str">
        <f>+IF(Pop_cible!G14="","",'Enfants vaccinés2'!D14/Pop_cible!G14*100)</f>
        <v/>
      </c>
      <c r="E14" s="645" t="str">
        <f>IF(Pop_cible!G14="","",'Enfants vaccinés2'!E14/Pop_cible!G14*100)</f>
        <v/>
      </c>
      <c r="F14" s="645" t="str">
        <f>IF(Pop_cible!G14="","",'Enfants vaccinés2'!F14/Pop_cible!G14*100)</f>
        <v/>
      </c>
      <c r="G14" s="645" t="str">
        <f>IF(Pop_cible!G14="","",'Enfants vaccinés2'!G14/Pop_cible!G14*100)</f>
        <v/>
      </c>
      <c r="H14" s="645" t="str">
        <f>IF(Pop_cible!G14="","",'Enfants vaccinés2'!H14/Pop_cible!G14*100)</f>
        <v/>
      </c>
      <c r="I14" s="645" t="str">
        <f>IF(Pop_cible!L14="","",'Enfants vaccinés2'!I14/Pop_cible!L14*100)</f>
        <v/>
      </c>
      <c r="J14" s="645" t="str">
        <f>IF(Pop_cible!L14="","",'Enfants vaccinés2'!J14/Pop_cible!L14*100)</f>
        <v/>
      </c>
      <c r="K14" s="645" t="str">
        <f>IF(Pop_cible!G14="","",'Enfants vaccinés2'!K14/Pop_cible!G14*100)</f>
        <v/>
      </c>
    </row>
    <row r="15" spans="1:11" ht="14.25" customHeight="1">
      <c r="A15" s="2" t="s">
        <v>457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</row>
    <row r="16" spans="1:11" ht="14.25" customHeight="1">
      <c r="A16" s="637"/>
      <c r="B16" s="637" t="s">
        <v>458</v>
      </c>
      <c r="C16" s="645" t="str">
        <f>+IF(Pop_cible!L16="","",'Enfants vaccinés2'!C16/Pop_cible!L16*100)</f>
        <v/>
      </c>
      <c r="D16" s="645" t="str">
        <f>+IF(Pop_cible!G16="","",'Enfants vaccinés2'!D16/Pop_cible!G16*100)</f>
        <v/>
      </c>
      <c r="E16" s="645" t="str">
        <f>IF(Pop_cible!G16="","",'Enfants vaccinés2'!E16/Pop_cible!G16*100)</f>
        <v/>
      </c>
      <c r="F16" s="645" t="str">
        <f>IF(Pop_cible!G16="","",'Enfants vaccinés2'!F16/Pop_cible!G16*100)</f>
        <v/>
      </c>
      <c r="G16" s="645" t="str">
        <f>IF(Pop_cible!G16="","",'Enfants vaccinés2'!G16/Pop_cible!G16*100)</f>
        <v/>
      </c>
      <c r="H16" s="645" t="str">
        <f>IF(Pop_cible!G16="","",'Enfants vaccinés2'!H16/Pop_cible!G16*100)</f>
        <v/>
      </c>
      <c r="I16" s="645" t="str">
        <f>IF(Pop_cible!L16="","",'Enfants vaccinés2'!I16/Pop_cible!L16*100)</f>
        <v/>
      </c>
      <c r="J16" s="645" t="str">
        <f>IF(Pop_cible!L16="","",'Enfants vaccinés2'!J16/Pop_cible!L16*100)</f>
        <v/>
      </c>
      <c r="K16" s="645" t="str">
        <f>IF(Pop_cible!G16="","",'Enfants vaccinés2'!K16/Pop_cible!G16*100)</f>
        <v/>
      </c>
    </row>
    <row r="17" spans="1:11" ht="14.25" customHeight="1">
      <c r="A17" s="639"/>
      <c r="B17" s="637" t="s">
        <v>459</v>
      </c>
      <c r="C17" s="645" t="str">
        <f>+IF(Pop_cible!L17="","",'Enfants vaccinés2'!C17/Pop_cible!L17*100)</f>
        <v/>
      </c>
      <c r="D17" s="645" t="str">
        <f>+IF(Pop_cible!G17="","",'Enfants vaccinés2'!D17/Pop_cible!G17*100)</f>
        <v/>
      </c>
      <c r="E17" s="645" t="str">
        <f>IF(Pop_cible!G17="","",'Enfants vaccinés2'!E17/Pop_cible!G17*100)</f>
        <v/>
      </c>
      <c r="F17" s="645" t="str">
        <f>IF(Pop_cible!G17="","",'Enfants vaccinés2'!F17/Pop_cible!G17*100)</f>
        <v/>
      </c>
      <c r="G17" s="645" t="str">
        <f>IF(Pop_cible!G17="","",'Enfants vaccinés2'!G17/Pop_cible!G17*100)</f>
        <v/>
      </c>
      <c r="H17" s="645" t="str">
        <f>IF(Pop_cible!G17="","",'Enfants vaccinés2'!H17/Pop_cible!G17*100)</f>
        <v/>
      </c>
      <c r="I17" s="645" t="str">
        <f>IF(Pop_cible!L17="","",'Enfants vaccinés2'!I17/Pop_cible!L17*100)</f>
        <v/>
      </c>
      <c r="J17" s="645" t="str">
        <f>IF(Pop_cible!L17="","",'Enfants vaccinés2'!J17/Pop_cible!L17*100)</f>
        <v/>
      </c>
      <c r="K17" s="645" t="str">
        <f>IF(Pop_cible!G17="","",'Enfants vaccinés2'!K17/Pop_cible!G17*100)</f>
        <v/>
      </c>
    </row>
    <row r="18" spans="1:11" ht="14.25" customHeight="1">
      <c r="A18" s="639"/>
      <c r="B18" s="637" t="s">
        <v>460</v>
      </c>
      <c r="C18" s="645" t="str">
        <f>+IF(Pop_cible!L18="","",'Enfants vaccinés2'!C18/Pop_cible!L18*100)</f>
        <v/>
      </c>
      <c r="D18" s="645" t="str">
        <f>+IF(Pop_cible!G18="","",'Enfants vaccinés2'!D18/Pop_cible!G18*100)</f>
        <v/>
      </c>
      <c r="E18" s="645" t="str">
        <f>IF(Pop_cible!G18="","",'Enfants vaccinés2'!E18/Pop_cible!G18*100)</f>
        <v/>
      </c>
      <c r="F18" s="645" t="str">
        <f>IF(Pop_cible!G18="","",'Enfants vaccinés2'!F18/Pop_cible!G18*100)</f>
        <v/>
      </c>
      <c r="G18" s="645" t="str">
        <f>IF(Pop_cible!G18="","",'Enfants vaccinés2'!G18/Pop_cible!G18*100)</f>
        <v/>
      </c>
      <c r="H18" s="645" t="str">
        <f>IF(Pop_cible!G18="","",'Enfants vaccinés2'!H18/Pop_cible!G18*100)</f>
        <v/>
      </c>
      <c r="I18" s="645" t="str">
        <f>IF(Pop_cible!L18="","",'Enfants vaccinés2'!I18/Pop_cible!L18*100)</f>
        <v/>
      </c>
      <c r="J18" s="645" t="str">
        <f>IF(Pop_cible!L18="","",'Enfants vaccinés2'!J18/Pop_cible!L18*100)</f>
        <v/>
      </c>
      <c r="K18" s="645" t="str">
        <f>IF(Pop_cible!G18="","",'Enfants vaccinés2'!K18/Pop_cible!G18*100)</f>
        <v/>
      </c>
    </row>
    <row r="19" spans="1:11" ht="14.25" customHeight="1">
      <c r="A19" s="2" t="s">
        <v>461</v>
      </c>
      <c r="B19" s="6"/>
      <c r="C19" s="646" t="str">
        <f>+IF(Pop_cible!L19="","",'Enfants vaccinés2'!C19/Pop_cible!L19*100)</f>
        <v/>
      </c>
      <c r="D19" s="646" t="str">
        <f>+IF(Pop_cible!G19="","",'Enfants vaccinés2'!D19/Pop_cible!G19*100)</f>
        <v/>
      </c>
      <c r="E19" s="646" t="str">
        <f>IF(Pop_cible!G19="","",'Enfants vaccinés2'!E19/Pop_cible!G19*100)</f>
        <v/>
      </c>
      <c r="F19" s="646" t="str">
        <f>IF(Pop_cible!G19="","",'Enfants vaccinés2'!F19/Pop_cible!G19*100)</f>
        <v/>
      </c>
      <c r="G19" s="646" t="str">
        <f>IF(Pop_cible!G19="","",'Enfants vaccinés2'!G19/Pop_cible!G19*100)</f>
        <v/>
      </c>
      <c r="H19" s="646" t="str">
        <f>IF(Pop_cible!G19="","",'Enfants vaccinés2'!H19/Pop_cible!G19*100)</f>
        <v/>
      </c>
      <c r="I19" s="646" t="str">
        <f>IF(Pop_cible!L19="","",'Enfants vaccinés2'!I19/Pop_cible!L19*100)</f>
        <v/>
      </c>
      <c r="J19" s="646" t="str">
        <f>IF(Pop_cible!L19="","",'Enfants vaccinés2'!J19/Pop_cible!L19*100)</f>
        <v/>
      </c>
      <c r="K19" s="646" t="str">
        <f>IF(Pop_cible!G19="","",'Enfants vaccinés2'!K19/Pop_cible!G19*100)</f>
        <v/>
      </c>
    </row>
    <row r="20" spans="1:11" ht="14.25" customHeight="1">
      <c r="A20" s="637"/>
      <c r="B20" s="638" t="s">
        <v>462</v>
      </c>
      <c r="C20" s="644" t="str">
        <f>+IF(Pop_cible!L20="","",'Enfants vaccinés2'!C20/Pop_cible!L20*100)</f>
        <v/>
      </c>
      <c r="D20" s="644" t="str">
        <f>+IF(Pop_cible!G20="","",'Enfants vaccinés2'!D20/Pop_cible!G20*100)</f>
        <v/>
      </c>
      <c r="E20" s="644" t="str">
        <f>IF(Pop_cible!G20="","",'Enfants vaccinés2'!E20/Pop_cible!G20*100)</f>
        <v/>
      </c>
      <c r="F20" s="644" t="str">
        <f>IF(Pop_cible!G20="","",'Enfants vaccinés2'!F20/Pop_cible!G20*100)</f>
        <v/>
      </c>
      <c r="G20" s="644" t="str">
        <f>IF(Pop_cible!G20="","",'Enfants vaccinés2'!G20/Pop_cible!G20*100)</f>
        <v/>
      </c>
      <c r="H20" s="644" t="str">
        <f>IF(Pop_cible!G20="","",'Enfants vaccinés2'!H20/Pop_cible!G20*100)</f>
        <v/>
      </c>
      <c r="I20" s="644" t="str">
        <f>IF(Pop_cible!L20="","",'Enfants vaccinés2'!I20/Pop_cible!L20*100)</f>
        <v/>
      </c>
      <c r="J20" s="644" t="str">
        <f>IF(Pop_cible!L20="","",'Enfants vaccinés2'!J20/Pop_cible!L20*100)</f>
        <v/>
      </c>
      <c r="K20" s="644" t="str">
        <f>IF(Pop_cible!G20="","",'Enfants vaccinés2'!K20/Pop_cible!G20*100)</f>
        <v/>
      </c>
    </row>
    <row r="21" spans="1:11" ht="15" customHeight="1">
      <c r="A21" s="639"/>
      <c r="B21" s="637" t="s">
        <v>463</v>
      </c>
      <c r="C21" s="645" t="str">
        <f>+IF(Pop_cible!L21="","",'Enfants vaccinés2'!C21/Pop_cible!L21*100)</f>
        <v/>
      </c>
      <c r="D21" s="645" t="str">
        <f>+IF(Pop_cible!G21="","",'Enfants vaccinés2'!D21/Pop_cible!G21*100)</f>
        <v/>
      </c>
      <c r="E21" s="645" t="str">
        <f>IF(Pop_cible!G21="","",'Enfants vaccinés2'!E21/Pop_cible!G21*100)</f>
        <v/>
      </c>
      <c r="F21" s="645" t="str">
        <f>IF(Pop_cible!G21="","",'Enfants vaccinés2'!F21/Pop_cible!G21*100)</f>
        <v/>
      </c>
      <c r="G21" s="645" t="str">
        <f>IF(Pop_cible!G21="","",'Enfants vaccinés2'!G21/Pop_cible!G21*100)</f>
        <v/>
      </c>
      <c r="H21" s="645" t="str">
        <f>IF(Pop_cible!G21="","",'Enfants vaccinés2'!H21/Pop_cible!G21*100)</f>
        <v/>
      </c>
      <c r="I21" s="645" t="str">
        <f>IF(Pop_cible!L21="","",'Enfants vaccinés2'!I21/Pop_cible!L21*100)</f>
        <v/>
      </c>
      <c r="J21" s="645" t="str">
        <f>IF(Pop_cible!L21="","",'Enfants vaccinés2'!J21/Pop_cible!L21*100)</f>
        <v/>
      </c>
      <c r="K21" s="645" t="str">
        <f>IF(Pop_cible!G21="","",'Enfants vaccinés2'!K21/Pop_cible!G21*100)</f>
        <v/>
      </c>
    </row>
    <row r="22" spans="1:11" ht="14.25" customHeight="1">
      <c r="A22" s="639"/>
      <c r="B22" s="637" t="s">
        <v>464</v>
      </c>
      <c r="C22" s="645" t="str">
        <f>+IF(Pop_cible!L22="","",'Enfants vaccinés2'!C22/Pop_cible!L22*100)</f>
        <v/>
      </c>
      <c r="D22" s="645" t="str">
        <f>+IF(Pop_cible!G22="","",'Enfants vaccinés2'!D22/Pop_cible!G22*100)</f>
        <v/>
      </c>
      <c r="E22" s="645" t="str">
        <f>IF(Pop_cible!G22="","",'Enfants vaccinés2'!E22/Pop_cible!G22*100)</f>
        <v/>
      </c>
      <c r="F22" s="645" t="str">
        <f>IF(Pop_cible!G22="","",'Enfants vaccinés2'!F22/Pop_cible!G22*100)</f>
        <v/>
      </c>
      <c r="G22" s="645" t="str">
        <f>IF(Pop_cible!G22="","",'Enfants vaccinés2'!G22/Pop_cible!G22*100)</f>
        <v/>
      </c>
      <c r="H22" s="645" t="str">
        <f>IF(Pop_cible!G22="","",'Enfants vaccinés2'!H22/Pop_cible!G22*100)</f>
        <v/>
      </c>
      <c r="I22" s="645" t="str">
        <f>IF(Pop_cible!L22="","",'Enfants vaccinés2'!I22/Pop_cible!L22*100)</f>
        <v/>
      </c>
      <c r="J22" s="645" t="str">
        <f>IF(Pop_cible!L22="","",'Enfants vaccinés2'!J22/Pop_cible!L22*100)</f>
        <v/>
      </c>
      <c r="K22" s="645" t="str">
        <f>IF(Pop_cible!G22="","",'Enfants vaccinés2'!K22/Pop_cible!G22*100)</f>
        <v/>
      </c>
    </row>
    <row r="23" spans="1:11" ht="14.25" customHeight="1">
      <c r="A23" s="639"/>
      <c r="B23" s="637" t="s">
        <v>465</v>
      </c>
      <c r="C23" s="645" t="str">
        <f>+IF(Pop_cible!L23="","",'Enfants vaccinés2'!C23/Pop_cible!L23*100)</f>
        <v/>
      </c>
      <c r="D23" s="645" t="str">
        <f>+IF(Pop_cible!G23="","",'Enfants vaccinés2'!D23/Pop_cible!G23*100)</f>
        <v/>
      </c>
      <c r="E23" s="645" t="str">
        <f>IF(Pop_cible!G23="","",'Enfants vaccinés2'!E23/Pop_cible!G23*100)</f>
        <v/>
      </c>
      <c r="F23" s="645" t="str">
        <f>IF(Pop_cible!G23="","",'Enfants vaccinés2'!F23/Pop_cible!G23*100)</f>
        <v/>
      </c>
      <c r="G23" s="645" t="str">
        <f>IF(Pop_cible!G23="","",'Enfants vaccinés2'!G23/Pop_cible!G23*100)</f>
        <v/>
      </c>
      <c r="H23" s="645" t="str">
        <f>IF(Pop_cible!G23="","",'Enfants vaccinés2'!H23/Pop_cible!G23*100)</f>
        <v/>
      </c>
      <c r="I23" s="645" t="str">
        <f>IF(Pop_cible!L23="","",'Enfants vaccinés2'!I23/Pop_cible!L23*100)</f>
        <v/>
      </c>
      <c r="J23" s="645" t="str">
        <f>IF(Pop_cible!L23="","",'Enfants vaccinés2'!J23/Pop_cible!L23*100)</f>
        <v/>
      </c>
      <c r="K23" s="645" t="str">
        <f>IF(Pop_cible!G23="","",'Enfants vaccinés2'!K23/Pop_cible!G23*100)</f>
        <v/>
      </c>
    </row>
    <row r="24" spans="1:11" ht="14.25" customHeight="1">
      <c r="A24" s="639"/>
      <c r="B24" s="637" t="s">
        <v>466</v>
      </c>
      <c r="C24" s="645" t="str">
        <f>+IF(Pop_cible!L24="","",'Enfants vaccinés2'!C24/Pop_cible!L24*100)</f>
        <v/>
      </c>
      <c r="D24" s="645" t="str">
        <f>+IF(Pop_cible!G24="","",'Enfants vaccinés2'!D24/Pop_cible!G24*100)</f>
        <v/>
      </c>
      <c r="E24" s="645" t="str">
        <f>IF(Pop_cible!G24="","",'Enfants vaccinés2'!E24/Pop_cible!G24*100)</f>
        <v/>
      </c>
      <c r="F24" s="645" t="str">
        <f>IF(Pop_cible!G24="","",'Enfants vaccinés2'!F24/Pop_cible!G24*100)</f>
        <v/>
      </c>
      <c r="G24" s="645" t="str">
        <f>IF(Pop_cible!G24="","",'Enfants vaccinés2'!G24/Pop_cible!G24*100)</f>
        <v/>
      </c>
      <c r="H24" s="645" t="str">
        <f>IF(Pop_cible!G24="","",'Enfants vaccinés2'!H24/Pop_cible!G24*100)</f>
        <v/>
      </c>
      <c r="I24" s="645" t="str">
        <f>IF(Pop_cible!L24="","",'Enfants vaccinés2'!I24/Pop_cible!L24*100)</f>
        <v/>
      </c>
      <c r="J24" s="645" t="str">
        <f>IF(Pop_cible!L24="","",'Enfants vaccinés2'!J24/Pop_cible!L24*100)</f>
        <v/>
      </c>
      <c r="K24" s="645" t="str">
        <f>IF(Pop_cible!G24="","",'Enfants vaccinés2'!K24/Pop_cible!G24*100)</f>
        <v/>
      </c>
    </row>
    <row r="25" spans="1:11" ht="14.25" customHeight="1">
      <c r="A25" s="639"/>
      <c r="B25" s="637" t="s">
        <v>467</v>
      </c>
      <c r="C25" s="645" t="str">
        <f>+IF(Pop_cible!L25="","",'Enfants vaccinés2'!C25/Pop_cible!L25*100)</f>
        <v/>
      </c>
      <c r="D25" s="645" t="str">
        <f>+IF(Pop_cible!G25="","",'Enfants vaccinés2'!D25/Pop_cible!G25*100)</f>
        <v/>
      </c>
      <c r="E25" s="645" t="str">
        <f>IF(Pop_cible!G25="","",'Enfants vaccinés2'!E25/Pop_cible!G25*100)</f>
        <v/>
      </c>
      <c r="F25" s="645" t="str">
        <f>IF(Pop_cible!G25="","",'Enfants vaccinés2'!F25/Pop_cible!G25*100)</f>
        <v/>
      </c>
      <c r="G25" s="645" t="str">
        <f>IF(Pop_cible!G25="","",'Enfants vaccinés2'!G25/Pop_cible!G25*100)</f>
        <v/>
      </c>
      <c r="H25" s="645" t="str">
        <f>IF(Pop_cible!G25="","",'Enfants vaccinés2'!H25/Pop_cible!G25*100)</f>
        <v/>
      </c>
      <c r="I25" s="645" t="str">
        <f>IF(Pop_cible!L25="","",'Enfants vaccinés2'!I25/Pop_cible!L25*100)</f>
        <v/>
      </c>
      <c r="J25" s="645" t="str">
        <f>IF(Pop_cible!L25="","",'Enfants vaccinés2'!J25/Pop_cible!L25*100)</f>
        <v/>
      </c>
      <c r="K25" s="645" t="str">
        <f>IF(Pop_cible!G25="","",'Enfants vaccinés2'!K25/Pop_cible!G25*100)</f>
        <v/>
      </c>
    </row>
    <row r="26" spans="1:11" ht="14.25" customHeight="1">
      <c r="A26" s="639"/>
      <c r="B26" s="637" t="s">
        <v>468</v>
      </c>
      <c r="C26" s="645" t="str">
        <f>+IF(Pop_cible!L26="","",'Enfants vaccinés2'!C26/Pop_cible!L26*100)</f>
        <v/>
      </c>
      <c r="D26" s="645" t="str">
        <f>+IF(Pop_cible!G26="","",'Enfants vaccinés2'!D26/Pop_cible!G26*100)</f>
        <v/>
      </c>
      <c r="E26" s="645" t="str">
        <f>IF(Pop_cible!G26="","",'Enfants vaccinés2'!E26/Pop_cible!G26*100)</f>
        <v/>
      </c>
      <c r="F26" s="645" t="str">
        <f>IF(Pop_cible!G26="","",'Enfants vaccinés2'!F26/Pop_cible!G26*100)</f>
        <v/>
      </c>
      <c r="G26" s="645" t="str">
        <f>IF(Pop_cible!G26="","",'Enfants vaccinés2'!G26/Pop_cible!G26*100)</f>
        <v/>
      </c>
      <c r="H26" s="645" t="str">
        <f>IF(Pop_cible!G26="","",'Enfants vaccinés2'!H26/Pop_cible!G26*100)</f>
        <v/>
      </c>
      <c r="I26" s="645" t="str">
        <f>IF(Pop_cible!L26="","",'Enfants vaccinés2'!I26/Pop_cible!L26*100)</f>
        <v/>
      </c>
      <c r="J26" s="645" t="str">
        <f>IF(Pop_cible!L26="","",'Enfants vaccinés2'!J26/Pop_cible!L26*100)</f>
        <v/>
      </c>
      <c r="K26" s="645" t="str">
        <f>IF(Pop_cible!G26="","",'Enfants vaccinés2'!K26/Pop_cible!G26*100)</f>
        <v/>
      </c>
    </row>
    <row r="27" spans="1:11" ht="14.25" customHeight="1">
      <c r="A27" s="639"/>
      <c r="B27" s="637" t="s">
        <v>469</v>
      </c>
      <c r="C27" s="645" t="str">
        <f>+IF(Pop_cible!L27="","",'Enfants vaccinés2'!C27/Pop_cible!L27*100)</f>
        <v/>
      </c>
      <c r="D27" s="645" t="str">
        <f>+IF(Pop_cible!G27="","",'Enfants vaccinés2'!D27/Pop_cible!G27*100)</f>
        <v/>
      </c>
      <c r="E27" s="645" t="str">
        <f>IF(Pop_cible!G27="","",'Enfants vaccinés2'!E27/Pop_cible!G27*100)</f>
        <v/>
      </c>
      <c r="F27" s="645" t="str">
        <f>IF(Pop_cible!G27="","",'Enfants vaccinés2'!F27/Pop_cible!G27*100)</f>
        <v/>
      </c>
      <c r="G27" s="645" t="str">
        <f>IF(Pop_cible!G27="","",'Enfants vaccinés2'!G27/Pop_cible!G27*100)</f>
        <v/>
      </c>
      <c r="H27" s="645" t="str">
        <f>IF(Pop_cible!G27="","",'Enfants vaccinés2'!H27/Pop_cible!G27*100)</f>
        <v/>
      </c>
      <c r="I27" s="645" t="str">
        <f>IF(Pop_cible!L27="","",'Enfants vaccinés2'!I27/Pop_cible!L27*100)</f>
        <v/>
      </c>
      <c r="J27" s="645" t="str">
        <f>IF(Pop_cible!L27="","",'Enfants vaccinés2'!J27/Pop_cible!L27*100)</f>
        <v/>
      </c>
      <c r="K27" s="645" t="str">
        <f>IF(Pop_cible!G27="","",'Enfants vaccinés2'!K27/Pop_cible!G27*100)</f>
        <v/>
      </c>
    </row>
    <row r="28" spans="1:11" ht="14.25" customHeight="1">
      <c r="A28" s="639"/>
      <c r="B28" s="637" t="s">
        <v>470</v>
      </c>
      <c r="C28" s="645" t="str">
        <f>+IF(Pop_cible!L28="","",'Enfants vaccinés2'!C28/Pop_cible!L28*100)</f>
        <v/>
      </c>
      <c r="D28" s="645" t="str">
        <f>+IF(Pop_cible!G28="","",'Enfants vaccinés2'!D28/Pop_cible!G28*100)</f>
        <v/>
      </c>
      <c r="E28" s="645" t="str">
        <f>IF(Pop_cible!G28="","",'Enfants vaccinés2'!E28/Pop_cible!G28*100)</f>
        <v/>
      </c>
      <c r="F28" s="645" t="str">
        <f>IF(Pop_cible!G28="","",'Enfants vaccinés2'!F28/Pop_cible!G28*100)</f>
        <v/>
      </c>
      <c r="G28" s="645" t="str">
        <f>IF(Pop_cible!G28="","",'Enfants vaccinés2'!G28/Pop_cible!G28*100)</f>
        <v/>
      </c>
      <c r="H28" s="645" t="str">
        <f>IF(Pop_cible!G28="","",'Enfants vaccinés2'!H28/Pop_cible!G28*100)</f>
        <v/>
      </c>
      <c r="I28" s="645" t="str">
        <f>IF(Pop_cible!L28="","",'Enfants vaccinés2'!I28/Pop_cible!L28*100)</f>
        <v/>
      </c>
      <c r="J28" s="645" t="str">
        <f>IF(Pop_cible!L28="","",'Enfants vaccinés2'!J28/Pop_cible!L28*100)</f>
        <v/>
      </c>
      <c r="K28" s="645" t="str">
        <f>IF(Pop_cible!G28="","",'Enfants vaccinés2'!K28/Pop_cible!G28*100)</f>
        <v/>
      </c>
    </row>
    <row r="29" spans="1:11" ht="14.25" customHeight="1">
      <c r="A29" s="2" t="s">
        <v>471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</row>
    <row r="30" spans="1:11" ht="14.25" customHeight="1">
      <c r="A30" s="637"/>
      <c r="B30" s="637" t="s">
        <v>472</v>
      </c>
      <c r="C30" s="644" t="str">
        <f>+IF(Pop_cible!L30="","",'Enfants vaccinés2'!C30/Pop_cible!L30*100)</f>
        <v/>
      </c>
      <c r="D30" s="644" t="str">
        <f>+IF(Pop_cible!G30="","",'Enfants vaccinés2'!D30/Pop_cible!G30*100)</f>
        <v/>
      </c>
      <c r="E30" s="644" t="str">
        <f>IF(Pop_cible!G30="","",'Enfants vaccinés2'!E30/Pop_cible!G30*100)</f>
        <v/>
      </c>
      <c r="F30" s="644" t="str">
        <f>IF(Pop_cible!G30="","",'Enfants vaccinés2'!F30/Pop_cible!G30*100)</f>
        <v/>
      </c>
      <c r="G30" s="644" t="str">
        <f>IF(Pop_cible!G30="","",'Enfants vaccinés2'!G30/Pop_cible!G30*100)</f>
        <v/>
      </c>
      <c r="H30" s="644" t="str">
        <f>IF(Pop_cible!G30="","",'Enfants vaccinés2'!H30/Pop_cible!G30*100)</f>
        <v/>
      </c>
      <c r="I30" s="644" t="str">
        <f>IF(Pop_cible!L30="","",'Enfants vaccinés2'!I30/Pop_cible!L30*100)</f>
        <v/>
      </c>
      <c r="J30" s="644" t="str">
        <f>IF(Pop_cible!L30="","",'Enfants vaccinés2'!J30/Pop_cible!L30*100)</f>
        <v/>
      </c>
      <c r="K30" s="644" t="str">
        <f>IF(Pop_cible!G30="","",'Enfants vaccinés2'!K30/Pop_cible!G30*100)</f>
        <v/>
      </c>
    </row>
    <row r="31" spans="1:11" ht="14.25" customHeight="1">
      <c r="A31" s="637"/>
      <c r="B31" s="637" t="s">
        <v>473</v>
      </c>
      <c r="C31" s="645" t="str">
        <f>+IF(Pop_cible!L31="","",'Enfants vaccinés2'!C31/Pop_cible!L31*100)</f>
        <v/>
      </c>
      <c r="D31" s="645" t="str">
        <f>+IF(Pop_cible!G31="","",'Enfants vaccinés2'!D31/Pop_cible!G31*100)</f>
        <v/>
      </c>
      <c r="E31" s="645" t="str">
        <f>IF(Pop_cible!G31="","",'Enfants vaccinés2'!E31/Pop_cible!G31*100)</f>
        <v/>
      </c>
      <c r="F31" s="645" t="str">
        <f>IF(Pop_cible!G31="","",'Enfants vaccinés2'!F31/Pop_cible!G31*100)</f>
        <v/>
      </c>
      <c r="G31" s="645" t="str">
        <f>IF(Pop_cible!G31="","",'Enfants vaccinés2'!G31/Pop_cible!G31*100)</f>
        <v/>
      </c>
      <c r="H31" s="645" t="str">
        <f>IF(Pop_cible!G31="","",'Enfants vaccinés2'!H31/Pop_cible!G31*100)</f>
        <v/>
      </c>
      <c r="I31" s="645" t="str">
        <f>IF(Pop_cible!L31="","",'Enfants vaccinés2'!I31/Pop_cible!L31*100)</f>
        <v/>
      </c>
      <c r="J31" s="645" t="str">
        <f>IF(Pop_cible!L31="","",'Enfants vaccinés2'!J31/Pop_cible!L31*100)</f>
        <v/>
      </c>
      <c r="K31" s="645" t="str">
        <f>IF(Pop_cible!G31="","",'Enfants vaccinés2'!K31/Pop_cible!G31*100)</f>
        <v/>
      </c>
    </row>
    <row r="32" spans="1:11" ht="14.25" customHeight="1">
      <c r="A32" s="637"/>
      <c r="B32" s="637" t="s">
        <v>474</v>
      </c>
      <c r="C32" s="645" t="str">
        <f>+IF(Pop_cible!L32="","",'Enfants vaccinés2'!C32/Pop_cible!L32*100)</f>
        <v/>
      </c>
      <c r="D32" s="645" t="str">
        <f>+IF(Pop_cible!G32="","",'Enfants vaccinés2'!D32/Pop_cible!G32*100)</f>
        <v/>
      </c>
      <c r="E32" s="645" t="str">
        <f>IF(Pop_cible!G32="","",'Enfants vaccinés2'!E32/Pop_cible!G32*100)</f>
        <v/>
      </c>
      <c r="F32" s="645" t="str">
        <f>IF(Pop_cible!G32="","",'Enfants vaccinés2'!F32/Pop_cible!G32*100)</f>
        <v/>
      </c>
      <c r="G32" s="645" t="str">
        <f>IF(Pop_cible!G32="","",'Enfants vaccinés2'!G32/Pop_cible!G32*100)</f>
        <v/>
      </c>
      <c r="H32" s="645" t="str">
        <f>IF(Pop_cible!G32="","",'Enfants vaccinés2'!H32/Pop_cible!G32*100)</f>
        <v/>
      </c>
      <c r="I32" s="645" t="str">
        <f>IF(Pop_cible!L32="","",'Enfants vaccinés2'!I32/Pop_cible!L32*100)</f>
        <v/>
      </c>
      <c r="J32" s="645" t="str">
        <f>IF(Pop_cible!L32="","",'Enfants vaccinés2'!J32/Pop_cible!L32*100)</f>
        <v/>
      </c>
      <c r="K32" s="645" t="str">
        <f>IF(Pop_cible!G32="","",'Enfants vaccinés2'!K32/Pop_cible!G32*100)</f>
        <v/>
      </c>
    </row>
    <row r="33" spans="1:11" ht="14.25" customHeight="1">
      <c r="A33" s="637"/>
      <c r="B33" s="637" t="s">
        <v>475</v>
      </c>
      <c r="C33" s="645" t="str">
        <f>+IF(Pop_cible!L33="","",'Enfants vaccinés2'!C33/Pop_cible!L33*100)</f>
        <v/>
      </c>
      <c r="D33" s="645" t="str">
        <f>+IF(Pop_cible!G33="","",'Enfants vaccinés2'!D33/Pop_cible!G33*100)</f>
        <v/>
      </c>
      <c r="E33" s="645" t="str">
        <f>IF(Pop_cible!G33="","",'Enfants vaccinés2'!E33/Pop_cible!G33*100)</f>
        <v/>
      </c>
      <c r="F33" s="645" t="str">
        <f>IF(Pop_cible!G33="","",'Enfants vaccinés2'!F33/Pop_cible!G33*100)</f>
        <v/>
      </c>
      <c r="G33" s="645" t="str">
        <f>IF(Pop_cible!G33="","",'Enfants vaccinés2'!G33/Pop_cible!G33*100)</f>
        <v/>
      </c>
      <c r="H33" s="645" t="str">
        <f>IF(Pop_cible!G33="","",'Enfants vaccinés2'!H33/Pop_cible!G33*100)</f>
        <v/>
      </c>
      <c r="I33" s="645" t="str">
        <f>IF(Pop_cible!L33="","",'Enfants vaccinés2'!I33/Pop_cible!L33*100)</f>
        <v/>
      </c>
      <c r="J33" s="645" t="str">
        <f>IF(Pop_cible!L33="","",'Enfants vaccinés2'!J33/Pop_cible!L33*100)</f>
        <v/>
      </c>
      <c r="K33" s="645" t="str">
        <f>IF(Pop_cible!G33="","",'Enfants vaccinés2'!K33/Pop_cible!G33*100)</f>
        <v/>
      </c>
    </row>
    <row r="34" spans="1:11" ht="14.25" customHeight="1">
      <c r="A34" s="637"/>
      <c r="B34" s="637" t="s">
        <v>476</v>
      </c>
      <c r="C34" s="645" t="str">
        <f>+IF(Pop_cible!L34="","",'Enfants vaccinés2'!C34/Pop_cible!L34*100)</f>
        <v/>
      </c>
      <c r="D34" s="645" t="str">
        <f>+IF(Pop_cible!G34="","",'Enfants vaccinés2'!D34/Pop_cible!G34*100)</f>
        <v/>
      </c>
      <c r="E34" s="645" t="str">
        <f>IF(Pop_cible!G34="","",'Enfants vaccinés2'!E34/Pop_cible!G34*100)</f>
        <v/>
      </c>
      <c r="F34" s="645" t="str">
        <f>IF(Pop_cible!G34="","",'Enfants vaccinés2'!F34/Pop_cible!G34*100)</f>
        <v/>
      </c>
      <c r="G34" s="645" t="str">
        <f>IF(Pop_cible!G34="","",'Enfants vaccinés2'!G34/Pop_cible!G34*100)</f>
        <v/>
      </c>
      <c r="H34" s="645" t="str">
        <f>IF(Pop_cible!G34="","",'Enfants vaccinés2'!H34/Pop_cible!G34*100)</f>
        <v/>
      </c>
      <c r="I34" s="645" t="str">
        <f>IF(Pop_cible!L34="","",'Enfants vaccinés2'!I34/Pop_cible!L34*100)</f>
        <v/>
      </c>
      <c r="J34" s="645" t="str">
        <f>IF(Pop_cible!L34="","",'Enfants vaccinés2'!J34/Pop_cible!L34*100)</f>
        <v/>
      </c>
      <c r="K34" s="645" t="str">
        <f>IF(Pop_cible!G34="","",'Enfants vaccinés2'!K34/Pop_cible!G34*100)</f>
        <v/>
      </c>
    </row>
    <row r="35" spans="1:11" ht="14.25" customHeight="1">
      <c r="A35" s="637"/>
      <c r="B35" s="637" t="s">
        <v>477</v>
      </c>
      <c r="C35" s="645" t="str">
        <f>+IF(Pop_cible!L35="","",'Enfants vaccinés2'!C35/Pop_cible!L35*100)</f>
        <v/>
      </c>
      <c r="D35" s="645" t="str">
        <f>+IF(Pop_cible!G35="","",'Enfants vaccinés2'!D35/Pop_cible!G35*100)</f>
        <v/>
      </c>
      <c r="E35" s="645" t="str">
        <f>IF(Pop_cible!G35="","",'Enfants vaccinés2'!E35/Pop_cible!G35*100)</f>
        <v/>
      </c>
      <c r="F35" s="645" t="str">
        <f>IF(Pop_cible!G35="","",'Enfants vaccinés2'!F35/Pop_cible!G35*100)</f>
        <v/>
      </c>
      <c r="G35" s="645" t="str">
        <f>IF(Pop_cible!G35="","",'Enfants vaccinés2'!G35/Pop_cible!G35*100)</f>
        <v/>
      </c>
      <c r="H35" s="645" t="str">
        <f>IF(Pop_cible!G35="","",'Enfants vaccinés2'!H35/Pop_cible!G35*100)</f>
        <v/>
      </c>
      <c r="I35" s="645" t="str">
        <f>IF(Pop_cible!L35="","",'Enfants vaccinés2'!I35/Pop_cible!L35*100)</f>
        <v/>
      </c>
      <c r="J35" s="645" t="str">
        <f>IF(Pop_cible!L35="","",'Enfants vaccinés2'!J35/Pop_cible!L35*100)</f>
        <v/>
      </c>
      <c r="K35" s="645" t="str">
        <f>IF(Pop_cible!G35="","",'Enfants vaccinés2'!K35/Pop_cible!G35*100)</f>
        <v/>
      </c>
    </row>
    <row r="36" spans="1:11" ht="14.25" customHeight="1">
      <c r="A36" s="637"/>
      <c r="B36" s="637" t="s">
        <v>478</v>
      </c>
      <c r="C36" s="645" t="str">
        <f>+IF(Pop_cible!L36="","",'Enfants vaccinés2'!C36/Pop_cible!L36*100)</f>
        <v/>
      </c>
      <c r="D36" s="645" t="str">
        <f>+IF(Pop_cible!G36="","",'Enfants vaccinés2'!D36/Pop_cible!G36*100)</f>
        <v/>
      </c>
      <c r="E36" s="645" t="str">
        <f>IF(Pop_cible!G36="","",'Enfants vaccinés2'!E36/Pop_cible!G36*100)</f>
        <v/>
      </c>
      <c r="F36" s="645" t="str">
        <f>IF(Pop_cible!G36="","",'Enfants vaccinés2'!F36/Pop_cible!G36*100)</f>
        <v/>
      </c>
      <c r="G36" s="645" t="str">
        <f>IF(Pop_cible!G36="","",'Enfants vaccinés2'!G36/Pop_cible!G36*100)</f>
        <v/>
      </c>
      <c r="H36" s="645" t="str">
        <f>IF(Pop_cible!G36="","",'Enfants vaccinés2'!H36/Pop_cible!G36*100)</f>
        <v/>
      </c>
      <c r="I36" s="645" t="str">
        <f>IF(Pop_cible!L36="","",'Enfants vaccinés2'!I36/Pop_cible!L36*100)</f>
        <v/>
      </c>
      <c r="J36" s="645" t="str">
        <f>IF(Pop_cible!L36="","",'Enfants vaccinés2'!J36/Pop_cible!L36*100)</f>
        <v/>
      </c>
      <c r="K36" s="645" t="str">
        <f>IF(Pop_cible!G36="","",'Enfants vaccinés2'!K36/Pop_cible!G36*100)</f>
        <v/>
      </c>
    </row>
    <row r="37" spans="1:11" ht="14.25" customHeight="1">
      <c r="A37" s="639"/>
      <c r="B37" s="637" t="s">
        <v>479</v>
      </c>
      <c r="C37" s="645" t="str">
        <f>+IF(Pop_cible!L37="","",'Enfants vaccinés2'!C37/Pop_cible!L37*100)</f>
        <v/>
      </c>
      <c r="D37" s="645" t="str">
        <f>+IF(Pop_cible!G37="","",'Enfants vaccinés2'!D37/Pop_cible!G37*100)</f>
        <v/>
      </c>
      <c r="E37" s="645" t="str">
        <f>IF(Pop_cible!G37="","",'Enfants vaccinés2'!E37/Pop_cible!G37*100)</f>
        <v/>
      </c>
      <c r="F37" s="645" t="str">
        <f>IF(Pop_cible!G37="","",'Enfants vaccinés2'!F37/Pop_cible!G37*100)</f>
        <v/>
      </c>
      <c r="G37" s="645" t="str">
        <f>IF(Pop_cible!G37="","",'Enfants vaccinés2'!G37/Pop_cible!G37*100)</f>
        <v/>
      </c>
      <c r="H37" s="645" t="str">
        <f>IF(Pop_cible!G37="","",'Enfants vaccinés2'!H37/Pop_cible!G37*100)</f>
        <v/>
      </c>
      <c r="I37" s="645" t="str">
        <f>IF(Pop_cible!L37="","",'Enfants vaccinés2'!I37/Pop_cible!L37*100)</f>
        <v/>
      </c>
      <c r="J37" s="645" t="str">
        <f>IF(Pop_cible!L37="","",'Enfants vaccinés2'!J37/Pop_cible!L37*100)</f>
        <v/>
      </c>
      <c r="K37" s="645" t="str">
        <f>IF(Pop_cible!G37="","",'Enfants vaccinés2'!K37/Pop_cible!G37*100)</f>
        <v/>
      </c>
    </row>
    <row r="38" spans="1:11" ht="14.25" customHeight="1">
      <c r="A38" s="639"/>
      <c r="B38" s="637" t="s">
        <v>480</v>
      </c>
      <c r="C38" s="645" t="str">
        <f>+IF(Pop_cible!L38="","",'Enfants vaccinés2'!C38/Pop_cible!L38*100)</f>
        <v/>
      </c>
      <c r="D38" s="645" t="str">
        <f>+IF(Pop_cible!G38="","",'Enfants vaccinés2'!D38/Pop_cible!G38*100)</f>
        <v/>
      </c>
      <c r="E38" s="645" t="str">
        <f>IF(Pop_cible!G38="","",'Enfants vaccinés2'!E38/Pop_cible!G38*100)</f>
        <v/>
      </c>
      <c r="F38" s="645" t="str">
        <f>IF(Pop_cible!G38="","",'Enfants vaccinés2'!F38/Pop_cible!G38*100)</f>
        <v/>
      </c>
      <c r="G38" s="645" t="str">
        <f>IF(Pop_cible!G38="","",'Enfants vaccinés2'!G38/Pop_cible!G38*100)</f>
        <v/>
      </c>
      <c r="H38" s="645" t="str">
        <f>IF(Pop_cible!G38="","",'Enfants vaccinés2'!H38/Pop_cible!G38*100)</f>
        <v/>
      </c>
      <c r="I38" s="645" t="str">
        <f>IF(Pop_cible!L38="","",'Enfants vaccinés2'!I38/Pop_cible!L38*100)</f>
        <v/>
      </c>
      <c r="J38" s="645" t="str">
        <f>IF(Pop_cible!L38="","",'Enfants vaccinés2'!J38/Pop_cible!L38*100)</f>
        <v/>
      </c>
      <c r="K38" s="645" t="str">
        <f>IF(Pop_cible!G38="","",'Enfants vaccinés2'!K38/Pop_cible!G38*100)</f>
        <v/>
      </c>
    </row>
    <row r="39" spans="1:11" ht="14.25" customHeight="1">
      <c r="A39" s="639"/>
      <c r="B39" s="637" t="s">
        <v>481</v>
      </c>
      <c r="C39" s="645" t="str">
        <f>+IF(Pop_cible!L39="","",'Enfants vaccinés2'!C39/Pop_cible!L39*100)</f>
        <v/>
      </c>
      <c r="D39" s="645" t="str">
        <f>+IF(Pop_cible!G39="","",'Enfants vaccinés2'!D39/Pop_cible!G39*100)</f>
        <v/>
      </c>
      <c r="E39" s="645" t="str">
        <f>IF(Pop_cible!G39="","",'Enfants vaccinés2'!E39/Pop_cible!G39*100)</f>
        <v/>
      </c>
      <c r="F39" s="645" t="str">
        <f>IF(Pop_cible!G39="","",'Enfants vaccinés2'!F39/Pop_cible!G39*100)</f>
        <v/>
      </c>
      <c r="G39" s="645" t="str">
        <f>IF(Pop_cible!G39="","",'Enfants vaccinés2'!G39/Pop_cible!G39*100)</f>
        <v/>
      </c>
      <c r="H39" s="645" t="str">
        <f>IF(Pop_cible!G39="","",'Enfants vaccinés2'!H39/Pop_cible!G39*100)</f>
        <v/>
      </c>
      <c r="I39" s="645" t="str">
        <f>IF(Pop_cible!L39="","",'Enfants vaccinés2'!I39/Pop_cible!L39*100)</f>
        <v/>
      </c>
      <c r="J39" s="645" t="str">
        <f>IF(Pop_cible!L39="","",'Enfants vaccinés2'!J39/Pop_cible!L39*100)</f>
        <v/>
      </c>
      <c r="K39" s="645" t="str">
        <f>IF(Pop_cible!G39="","",'Enfants vaccinés2'!K39/Pop_cible!G39*100)</f>
        <v/>
      </c>
    </row>
    <row r="40" spans="1:11" ht="14.25" customHeight="1">
      <c r="A40" s="639"/>
      <c r="B40" s="637" t="s">
        <v>482</v>
      </c>
      <c r="C40" s="645" t="str">
        <f>+IF(Pop_cible!L40="","",'Enfants vaccinés2'!C40/Pop_cible!L40*100)</f>
        <v/>
      </c>
      <c r="D40" s="645" t="str">
        <f>+IF(Pop_cible!G40="","",'Enfants vaccinés2'!D40/Pop_cible!G40*100)</f>
        <v/>
      </c>
      <c r="E40" s="645" t="str">
        <f>IF(Pop_cible!G40="","",'Enfants vaccinés2'!E40/Pop_cible!G40*100)</f>
        <v/>
      </c>
      <c r="F40" s="645" t="str">
        <f>IF(Pop_cible!G40="","",'Enfants vaccinés2'!F40/Pop_cible!G40*100)</f>
        <v/>
      </c>
      <c r="G40" s="645" t="str">
        <f>IF(Pop_cible!G40="","",'Enfants vaccinés2'!G40/Pop_cible!G40*100)</f>
        <v/>
      </c>
      <c r="H40" s="645" t="str">
        <f>IF(Pop_cible!G40="","",'Enfants vaccinés2'!H40/Pop_cible!G40*100)</f>
        <v/>
      </c>
      <c r="I40" s="645" t="str">
        <f>IF(Pop_cible!L40="","",'Enfants vaccinés2'!I40/Pop_cible!L40*100)</f>
        <v/>
      </c>
      <c r="J40" s="645" t="str">
        <f>IF(Pop_cible!L40="","",'Enfants vaccinés2'!J40/Pop_cible!L40*100)</f>
        <v/>
      </c>
      <c r="K40" s="645" t="str">
        <f>IF(Pop_cible!G40="","",'Enfants vaccinés2'!K40/Pop_cible!G40*100)</f>
        <v/>
      </c>
    </row>
    <row r="41" spans="1:11" ht="14.25" customHeight="1">
      <c r="A41" s="639"/>
      <c r="B41" s="637" t="s">
        <v>483</v>
      </c>
      <c r="C41" s="645" t="str">
        <f>+IF(Pop_cible!L41="","",'Enfants vaccinés2'!C41/Pop_cible!L41*100)</f>
        <v/>
      </c>
      <c r="D41" s="645" t="str">
        <f>+IF(Pop_cible!G41="","",'Enfants vaccinés2'!D41/Pop_cible!G41*100)</f>
        <v/>
      </c>
      <c r="E41" s="645" t="str">
        <f>IF(Pop_cible!G41="","",'Enfants vaccinés2'!E41/Pop_cible!G41*100)</f>
        <v/>
      </c>
      <c r="F41" s="645" t="str">
        <f>IF(Pop_cible!G41="","",'Enfants vaccinés2'!F41/Pop_cible!G41*100)</f>
        <v/>
      </c>
      <c r="G41" s="645" t="str">
        <f>IF(Pop_cible!G41="","",'Enfants vaccinés2'!G41/Pop_cible!G41*100)</f>
        <v/>
      </c>
      <c r="H41" s="645" t="str">
        <f>IF(Pop_cible!G41="","",'Enfants vaccinés2'!H41/Pop_cible!G41*100)</f>
        <v/>
      </c>
      <c r="I41" s="645" t="str">
        <f>IF(Pop_cible!L41="","",'Enfants vaccinés2'!I41/Pop_cible!L41*100)</f>
        <v/>
      </c>
      <c r="J41" s="645" t="str">
        <f>IF(Pop_cible!L41="","",'Enfants vaccinés2'!J41/Pop_cible!L41*100)</f>
        <v/>
      </c>
      <c r="K41" s="645" t="str">
        <f>IF(Pop_cible!G41="","",'Enfants vaccinés2'!K41/Pop_cible!G41*100)</f>
        <v/>
      </c>
    </row>
    <row r="42" spans="1:11" ht="14.25" customHeight="1">
      <c r="A42" s="2" t="s">
        <v>484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</row>
    <row r="43" spans="1:11" ht="14.25" customHeight="1">
      <c r="A43" s="637"/>
      <c r="B43" s="637" t="s">
        <v>485</v>
      </c>
      <c r="C43" s="645" t="str">
        <f>+IF(Pop_cible!L43="","",'Enfants vaccinés2'!C43/Pop_cible!L43*100)</f>
        <v/>
      </c>
      <c r="D43" s="645" t="str">
        <f>+IF(Pop_cible!G43="","",'Enfants vaccinés2'!D43/Pop_cible!G43*100)</f>
        <v/>
      </c>
      <c r="E43" s="645" t="str">
        <f>IF(Pop_cible!G43="","",'Enfants vaccinés2'!E43/Pop_cible!G43*100)</f>
        <v/>
      </c>
      <c r="F43" s="645" t="str">
        <f>IF(Pop_cible!G43="","",'Enfants vaccinés2'!F43/Pop_cible!G43*100)</f>
        <v/>
      </c>
      <c r="G43" s="645" t="str">
        <f>IF(Pop_cible!G43="","",'Enfants vaccinés2'!G43/Pop_cible!G43*100)</f>
        <v/>
      </c>
      <c r="H43" s="645" t="str">
        <f>IF(Pop_cible!G43="","",'Enfants vaccinés2'!H43/Pop_cible!G43*100)</f>
        <v/>
      </c>
      <c r="I43" s="645" t="str">
        <f>IF(Pop_cible!L43="","",'Enfants vaccinés2'!I43/Pop_cible!L43*100)</f>
        <v/>
      </c>
      <c r="J43" s="645" t="str">
        <f>IF(Pop_cible!L43="","",'Enfants vaccinés2'!J43/Pop_cible!L43*100)</f>
        <v/>
      </c>
      <c r="K43" s="645" t="str">
        <f>IF(Pop_cible!G43="","",'Enfants vaccinés2'!K43/Pop_cible!G43*100)</f>
        <v/>
      </c>
    </row>
    <row r="44" spans="1:11" ht="14.25" customHeight="1">
      <c r="A44" s="639"/>
      <c r="B44" s="637" t="s">
        <v>486</v>
      </c>
      <c r="C44" s="645" t="str">
        <f>+IF(Pop_cible!L44="","",'Enfants vaccinés2'!C44/Pop_cible!L44*100)</f>
        <v/>
      </c>
      <c r="D44" s="645" t="str">
        <f>+IF(Pop_cible!G44="","",'Enfants vaccinés2'!D44/Pop_cible!G44*100)</f>
        <v/>
      </c>
      <c r="E44" s="645" t="str">
        <f>IF(Pop_cible!G44="","",'Enfants vaccinés2'!E44/Pop_cible!G44*100)</f>
        <v/>
      </c>
      <c r="F44" s="645" t="str">
        <f>IF(Pop_cible!G44="","",'Enfants vaccinés2'!F44/Pop_cible!G44*100)</f>
        <v/>
      </c>
      <c r="G44" s="645" t="str">
        <f>IF(Pop_cible!G44="","",'Enfants vaccinés2'!G44/Pop_cible!G44*100)</f>
        <v/>
      </c>
      <c r="H44" s="645" t="str">
        <f>IF(Pop_cible!G44="","",'Enfants vaccinés2'!H44/Pop_cible!G44*100)</f>
        <v/>
      </c>
      <c r="I44" s="645" t="str">
        <f>IF(Pop_cible!L44="","",'Enfants vaccinés2'!I44/Pop_cible!L44*100)</f>
        <v/>
      </c>
      <c r="J44" s="645" t="str">
        <f>IF(Pop_cible!L44="","",'Enfants vaccinés2'!J44/Pop_cible!L44*100)</f>
        <v/>
      </c>
      <c r="K44" s="645" t="str">
        <f>IF(Pop_cible!G44="","",'Enfants vaccinés2'!K44/Pop_cible!G44*100)</f>
        <v/>
      </c>
    </row>
    <row r="45" spans="1:11" ht="14.25" customHeight="1">
      <c r="A45" s="639"/>
      <c r="B45" s="637" t="s">
        <v>487</v>
      </c>
      <c r="C45" s="645" t="str">
        <f>+IF(Pop_cible!L45="","",'Enfants vaccinés2'!C45/Pop_cible!L45*100)</f>
        <v/>
      </c>
      <c r="D45" s="645" t="str">
        <f>+IF(Pop_cible!G45="","",'Enfants vaccinés2'!D45/Pop_cible!G45*100)</f>
        <v/>
      </c>
      <c r="E45" s="645" t="str">
        <f>IF(Pop_cible!G45="","",'Enfants vaccinés2'!E45/Pop_cible!G45*100)</f>
        <v/>
      </c>
      <c r="F45" s="645" t="str">
        <f>IF(Pop_cible!G45="","",'Enfants vaccinés2'!F45/Pop_cible!G45*100)</f>
        <v/>
      </c>
      <c r="G45" s="645" t="str">
        <f>IF(Pop_cible!G45="","",'Enfants vaccinés2'!G45/Pop_cible!G45*100)</f>
        <v/>
      </c>
      <c r="H45" s="645" t="str">
        <f>IF(Pop_cible!G45="","",'Enfants vaccinés2'!H45/Pop_cible!G45*100)</f>
        <v/>
      </c>
      <c r="I45" s="645" t="str">
        <f>IF(Pop_cible!L45="","",'Enfants vaccinés2'!I45/Pop_cible!L45*100)</f>
        <v/>
      </c>
      <c r="J45" s="645" t="str">
        <f>IF(Pop_cible!L45="","",'Enfants vaccinés2'!J45/Pop_cible!L45*100)</f>
        <v/>
      </c>
      <c r="K45" s="645" t="str">
        <f>IF(Pop_cible!G45="","",'Enfants vaccinés2'!K45/Pop_cible!G45*100)</f>
        <v/>
      </c>
    </row>
    <row r="46" spans="1:11" ht="14.25" customHeight="1">
      <c r="A46" s="639"/>
      <c r="B46" s="637" t="s">
        <v>488</v>
      </c>
      <c r="C46" s="645" t="str">
        <f>+IF(Pop_cible!L46="","",'Enfants vaccinés2'!C46/Pop_cible!L46*100)</f>
        <v/>
      </c>
      <c r="D46" s="645" t="str">
        <f>+IF(Pop_cible!G46="","",'Enfants vaccinés2'!D46/Pop_cible!G46*100)</f>
        <v/>
      </c>
      <c r="E46" s="645" t="str">
        <f>IF(Pop_cible!G46="","",'Enfants vaccinés2'!E46/Pop_cible!G46*100)</f>
        <v/>
      </c>
      <c r="F46" s="645" t="str">
        <f>IF(Pop_cible!G46="","",'Enfants vaccinés2'!F46/Pop_cible!G46*100)</f>
        <v/>
      </c>
      <c r="G46" s="645" t="str">
        <f>IF(Pop_cible!G46="","",'Enfants vaccinés2'!G46/Pop_cible!G46*100)</f>
        <v/>
      </c>
      <c r="H46" s="645" t="str">
        <f>IF(Pop_cible!G46="","",'Enfants vaccinés2'!H46/Pop_cible!G46*100)</f>
        <v/>
      </c>
      <c r="I46" s="645" t="str">
        <f>IF(Pop_cible!L46="","",'Enfants vaccinés2'!I46/Pop_cible!L46*100)</f>
        <v/>
      </c>
      <c r="J46" s="645" t="str">
        <f>IF(Pop_cible!L46="","",'Enfants vaccinés2'!J46/Pop_cible!L46*100)</f>
        <v/>
      </c>
      <c r="K46" s="645" t="str">
        <f>IF(Pop_cible!G46="","",'Enfants vaccinés2'!K46/Pop_cible!G46*100)</f>
        <v/>
      </c>
    </row>
    <row r="47" spans="1:11" ht="14.25" customHeight="1">
      <c r="A47" s="639"/>
      <c r="B47" s="637" t="s">
        <v>489</v>
      </c>
      <c r="C47" s="645" t="str">
        <f>+IF(Pop_cible!L47="","",'Enfants vaccinés2'!C47/Pop_cible!L47*100)</f>
        <v/>
      </c>
      <c r="D47" s="645" t="str">
        <f>+IF(Pop_cible!G47="","",'Enfants vaccinés2'!D47/Pop_cible!G47*100)</f>
        <v/>
      </c>
      <c r="E47" s="645" t="str">
        <f>IF(Pop_cible!G47="","",'Enfants vaccinés2'!E47/Pop_cible!G47*100)</f>
        <v/>
      </c>
      <c r="F47" s="645" t="str">
        <f>IF(Pop_cible!G47="","",'Enfants vaccinés2'!F47/Pop_cible!G47*100)</f>
        <v/>
      </c>
      <c r="G47" s="645" t="str">
        <f>IF(Pop_cible!G47="","",'Enfants vaccinés2'!G47/Pop_cible!G47*100)</f>
        <v/>
      </c>
      <c r="H47" s="645" t="str">
        <f>IF(Pop_cible!G47="","",'Enfants vaccinés2'!H47/Pop_cible!G47*100)</f>
        <v/>
      </c>
      <c r="I47" s="645" t="str">
        <f>IF(Pop_cible!L47="","",'Enfants vaccinés2'!I47/Pop_cible!L47*100)</f>
        <v/>
      </c>
      <c r="J47" s="645" t="str">
        <f>IF(Pop_cible!L47="","",'Enfants vaccinés2'!J47/Pop_cible!L47*100)</f>
        <v/>
      </c>
      <c r="K47" s="645" t="str">
        <f>IF(Pop_cible!G47="","",'Enfants vaccinés2'!K47/Pop_cible!G47*100)</f>
        <v/>
      </c>
    </row>
    <row r="48" spans="1:11" ht="14.25" customHeight="1">
      <c r="A48" s="639"/>
      <c r="B48" s="637" t="s">
        <v>490</v>
      </c>
      <c r="C48" s="645" t="str">
        <f>+IF(Pop_cible!L48="","",'Enfants vaccinés2'!C48/Pop_cible!L48*100)</f>
        <v/>
      </c>
      <c r="D48" s="645" t="str">
        <f>+IF(Pop_cible!G48="","",'Enfants vaccinés2'!D48/Pop_cible!G48*100)</f>
        <v/>
      </c>
      <c r="E48" s="645" t="str">
        <f>IF(Pop_cible!G48="","",'Enfants vaccinés2'!E48/Pop_cible!G48*100)</f>
        <v/>
      </c>
      <c r="F48" s="645" t="str">
        <f>IF(Pop_cible!G48="","",'Enfants vaccinés2'!F48/Pop_cible!G48*100)</f>
        <v/>
      </c>
      <c r="G48" s="645" t="str">
        <f>IF(Pop_cible!G48="","",'Enfants vaccinés2'!G48/Pop_cible!G48*100)</f>
        <v/>
      </c>
      <c r="H48" s="645" t="str">
        <f>IF(Pop_cible!G48="","",'Enfants vaccinés2'!H48/Pop_cible!G48*100)</f>
        <v/>
      </c>
      <c r="I48" s="645" t="str">
        <f>IF(Pop_cible!L48="","",'Enfants vaccinés2'!I48/Pop_cible!L48*100)</f>
        <v/>
      </c>
      <c r="J48" s="645" t="str">
        <f>IF(Pop_cible!L48="","",'Enfants vaccinés2'!J48/Pop_cible!L48*100)</f>
        <v/>
      </c>
      <c r="K48" s="645" t="str">
        <f>IF(Pop_cible!G48="","",'Enfants vaccinés2'!K48/Pop_cible!G48*100)</f>
        <v/>
      </c>
    </row>
    <row r="49" spans="1:11" ht="14.25" customHeight="1">
      <c r="A49" s="639"/>
      <c r="B49" s="637" t="s">
        <v>491</v>
      </c>
      <c r="C49" s="645" t="str">
        <f>+IF(Pop_cible!L49="","",'Enfants vaccinés2'!C49/Pop_cible!L49*100)</f>
        <v/>
      </c>
      <c r="D49" s="645" t="str">
        <f>+IF(Pop_cible!G49="","",'Enfants vaccinés2'!D49/Pop_cible!G49*100)</f>
        <v/>
      </c>
      <c r="E49" s="645" t="str">
        <f>IF(Pop_cible!G49="","",'Enfants vaccinés2'!E49/Pop_cible!G49*100)</f>
        <v/>
      </c>
      <c r="F49" s="645" t="str">
        <f>IF(Pop_cible!G49="","",'Enfants vaccinés2'!F49/Pop_cible!G49*100)</f>
        <v/>
      </c>
      <c r="G49" s="645" t="str">
        <f>IF(Pop_cible!G49="","",'Enfants vaccinés2'!G49/Pop_cible!G49*100)</f>
        <v/>
      </c>
      <c r="H49" s="645" t="str">
        <f>IF(Pop_cible!G49="","",'Enfants vaccinés2'!H49/Pop_cible!G49*100)</f>
        <v/>
      </c>
      <c r="I49" s="645" t="str">
        <f>IF(Pop_cible!L49="","",'Enfants vaccinés2'!I49/Pop_cible!L49*100)</f>
        <v/>
      </c>
      <c r="J49" s="645" t="str">
        <f>IF(Pop_cible!L49="","",'Enfants vaccinés2'!J49/Pop_cible!L49*100)</f>
        <v/>
      </c>
      <c r="K49" s="645" t="str">
        <f>IF(Pop_cible!G49="","",'Enfants vaccinés2'!K49/Pop_cible!G49*100)</f>
        <v/>
      </c>
    </row>
    <row r="50" spans="1:11" ht="14.25" customHeight="1">
      <c r="A50" s="2" t="s">
        <v>492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</row>
    <row r="51" spans="1:11" ht="14.25" customHeight="1">
      <c r="A51" s="637"/>
      <c r="B51" s="637" t="s">
        <v>493</v>
      </c>
      <c r="C51" s="645" t="str">
        <f>+IF(Pop_cible!L51="","",'Enfants vaccinés2'!C51/Pop_cible!L51*100)</f>
        <v/>
      </c>
      <c r="D51" s="645" t="str">
        <f>+IF(Pop_cible!G51="","",'Enfants vaccinés2'!D51/Pop_cible!G51*100)</f>
        <v/>
      </c>
      <c r="E51" s="645" t="str">
        <f>IF(Pop_cible!G51="","",'Enfants vaccinés2'!E51/Pop_cible!G51*100)</f>
        <v/>
      </c>
      <c r="F51" s="645" t="str">
        <f>IF(Pop_cible!G51="","",'Enfants vaccinés2'!F51/Pop_cible!G51*100)</f>
        <v/>
      </c>
      <c r="G51" s="645" t="str">
        <f>IF(Pop_cible!G51="","",'Enfants vaccinés2'!G51/Pop_cible!G51*100)</f>
        <v/>
      </c>
      <c r="H51" s="645" t="str">
        <f>IF(Pop_cible!G51="","",'Enfants vaccinés2'!H51/Pop_cible!G51*100)</f>
        <v/>
      </c>
      <c r="I51" s="645" t="str">
        <f>IF(Pop_cible!L51="","",'Enfants vaccinés2'!I51/Pop_cible!L51*100)</f>
        <v/>
      </c>
      <c r="J51" s="645" t="str">
        <f>IF(Pop_cible!L51="","",'Enfants vaccinés2'!J51/Pop_cible!L51*100)</f>
        <v/>
      </c>
      <c r="K51" s="645" t="str">
        <f>IF(Pop_cible!G51="","",'Enfants vaccinés2'!K51/Pop_cible!G51*100)</f>
        <v/>
      </c>
    </row>
    <row r="52" spans="1:11" ht="14.25" customHeight="1">
      <c r="A52" s="639"/>
      <c r="B52" s="637" t="s">
        <v>494</v>
      </c>
      <c r="C52" s="645" t="str">
        <f>+IF(Pop_cible!L52="","",'Enfants vaccinés2'!C52/Pop_cible!L52*100)</f>
        <v/>
      </c>
      <c r="D52" s="645" t="str">
        <f>+IF(Pop_cible!G52="","",'Enfants vaccinés2'!D52/Pop_cible!G52*100)</f>
        <v/>
      </c>
      <c r="E52" s="645" t="str">
        <f>IF(Pop_cible!G52="","",'Enfants vaccinés2'!E52/Pop_cible!G52*100)</f>
        <v/>
      </c>
      <c r="F52" s="645" t="str">
        <f>IF(Pop_cible!G52="","",'Enfants vaccinés2'!F52/Pop_cible!G52*100)</f>
        <v/>
      </c>
      <c r="G52" s="645" t="str">
        <f>IF(Pop_cible!G52="","",'Enfants vaccinés2'!G52/Pop_cible!G52*100)</f>
        <v/>
      </c>
      <c r="H52" s="645" t="str">
        <f>IF(Pop_cible!G52="","",'Enfants vaccinés2'!H52/Pop_cible!G52*100)</f>
        <v/>
      </c>
      <c r="I52" s="645" t="str">
        <f>IF(Pop_cible!L52="","",'Enfants vaccinés2'!I52/Pop_cible!L52*100)</f>
        <v/>
      </c>
      <c r="J52" s="645" t="str">
        <f>IF(Pop_cible!L52="","",'Enfants vaccinés2'!J52/Pop_cible!L52*100)</f>
        <v/>
      </c>
      <c r="K52" s="645" t="str">
        <f>IF(Pop_cible!G52="","",'Enfants vaccinés2'!K52/Pop_cible!G52*100)</f>
        <v/>
      </c>
    </row>
    <row r="53" spans="1:11" ht="14.25" customHeight="1">
      <c r="A53" s="639"/>
      <c r="B53" s="637" t="s">
        <v>495</v>
      </c>
      <c r="C53" s="645" t="str">
        <f>+IF(Pop_cible!L53="","",'Enfants vaccinés2'!C53/Pop_cible!L53*100)</f>
        <v/>
      </c>
      <c r="D53" s="645" t="str">
        <f>+IF(Pop_cible!G53="","",'Enfants vaccinés2'!D53/Pop_cible!G53*100)</f>
        <v/>
      </c>
      <c r="E53" s="645" t="str">
        <f>IF(Pop_cible!G53="","",'Enfants vaccinés2'!E53/Pop_cible!G53*100)</f>
        <v/>
      </c>
      <c r="F53" s="645" t="str">
        <f>IF(Pop_cible!G53="","",'Enfants vaccinés2'!F53/Pop_cible!G53*100)</f>
        <v/>
      </c>
      <c r="G53" s="645" t="str">
        <f>IF(Pop_cible!G53="","",'Enfants vaccinés2'!G53/Pop_cible!G53*100)</f>
        <v/>
      </c>
      <c r="H53" s="645" t="str">
        <f>IF(Pop_cible!G53="","",'Enfants vaccinés2'!H53/Pop_cible!G53*100)</f>
        <v/>
      </c>
      <c r="I53" s="645" t="str">
        <f>IF(Pop_cible!L53="","",'Enfants vaccinés2'!I53/Pop_cible!L53*100)</f>
        <v/>
      </c>
      <c r="J53" s="645" t="str">
        <f>IF(Pop_cible!L53="","",'Enfants vaccinés2'!J53/Pop_cible!L53*100)</f>
        <v/>
      </c>
      <c r="K53" s="645" t="str">
        <f>IF(Pop_cible!G53="","",'Enfants vaccinés2'!K53/Pop_cible!G53*100)</f>
        <v/>
      </c>
    </row>
    <row r="54" spans="1:11" ht="14.25" customHeight="1">
      <c r="A54" s="639"/>
      <c r="B54" s="637" t="s">
        <v>496</v>
      </c>
      <c r="C54" s="645" t="str">
        <f>+IF(Pop_cible!L54="","",'Enfants vaccinés2'!C54/Pop_cible!L54*100)</f>
        <v/>
      </c>
      <c r="D54" s="645" t="str">
        <f>+IF(Pop_cible!G54="","",'Enfants vaccinés2'!D54/Pop_cible!G54*100)</f>
        <v/>
      </c>
      <c r="E54" s="645" t="str">
        <f>IF(Pop_cible!G54="","",'Enfants vaccinés2'!E54/Pop_cible!G54*100)</f>
        <v/>
      </c>
      <c r="F54" s="645" t="str">
        <f>IF(Pop_cible!G54="","",'Enfants vaccinés2'!F54/Pop_cible!G54*100)</f>
        <v/>
      </c>
      <c r="G54" s="645" t="str">
        <f>IF(Pop_cible!G54="","",'Enfants vaccinés2'!G54/Pop_cible!G54*100)</f>
        <v/>
      </c>
      <c r="H54" s="645" t="str">
        <f>IF(Pop_cible!G54="","",'Enfants vaccinés2'!H54/Pop_cible!G54*100)</f>
        <v/>
      </c>
      <c r="I54" s="645" t="str">
        <f>IF(Pop_cible!L54="","",'Enfants vaccinés2'!I54/Pop_cible!L54*100)</f>
        <v/>
      </c>
      <c r="J54" s="645" t="str">
        <f>IF(Pop_cible!L54="","",'Enfants vaccinés2'!J54/Pop_cible!L54*100)</f>
        <v/>
      </c>
      <c r="K54" s="645" t="str">
        <f>IF(Pop_cible!G54="","",'Enfants vaccinés2'!K54/Pop_cible!G54*100)</f>
        <v/>
      </c>
    </row>
    <row r="55" spans="1:11" ht="14.25" customHeight="1">
      <c r="A55" s="2" t="s">
        <v>497</v>
      </c>
      <c r="B55" s="2"/>
      <c r="C55" s="646" t="str">
        <f>+IF(Pop_cible!L55="","",'Enfants vaccinés2'!C55/Pop_cible!L55*100)</f>
        <v/>
      </c>
      <c r="D55" s="646" t="str">
        <f>+IF(Pop_cible!G55="","",'Enfants vaccinés2'!D55/Pop_cible!G55*100)</f>
        <v/>
      </c>
      <c r="E55" s="646" t="str">
        <f>IF(Pop_cible!G55="","",'Enfants vaccinés2'!E55/Pop_cible!G55*100)</f>
        <v/>
      </c>
      <c r="F55" s="646" t="str">
        <f>IF(Pop_cible!G55="","",'Enfants vaccinés2'!F55/Pop_cible!G55*100)</f>
        <v/>
      </c>
      <c r="G55" s="646" t="str">
        <f>IF(Pop_cible!G55="","",'Enfants vaccinés2'!G55/Pop_cible!G55*100)</f>
        <v/>
      </c>
      <c r="H55" s="646" t="str">
        <f>IF(Pop_cible!G55="","",'Enfants vaccinés2'!H55/Pop_cible!G55*100)</f>
        <v/>
      </c>
      <c r="I55" s="646" t="str">
        <f>IF(Pop_cible!L55="","",'Enfants vaccinés2'!I55/Pop_cible!L55*100)</f>
        <v/>
      </c>
      <c r="J55" s="646" t="str">
        <f>IF(Pop_cible!L55="","",'Enfants vaccinés2'!J55/Pop_cible!L55*100)</f>
        <v/>
      </c>
      <c r="K55" s="646" t="str">
        <f>IF(Pop_cible!G55="","",'Enfants vaccinés2'!K55/Pop_cible!G55*100)</f>
        <v/>
      </c>
    </row>
    <row r="56" spans="1:11" ht="14.25" customHeight="1">
      <c r="A56" s="637"/>
      <c r="B56" s="637" t="s">
        <v>498</v>
      </c>
      <c r="C56" s="677" t="str">
        <f>+IF(Pop_cible!L56="","",'Enfants vaccinés2'!C56/Pop_cible!L56*100)</f>
        <v/>
      </c>
      <c r="D56" s="677" t="str">
        <f>+IF(Pop_cible!G56="","",'Enfants vaccinés2'!D56/Pop_cible!G56*100)</f>
        <v/>
      </c>
      <c r="E56" s="677" t="str">
        <f>IF(Pop_cible!G56="","",'Enfants vaccinés2'!E56/Pop_cible!G56*100)</f>
        <v/>
      </c>
      <c r="F56" s="677" t="str">
        <f>IF(Pop_cible!G56="","",'Enfants vaccinés2'!F56/Pop_cible!G56*100)</f>
        <v/>
      </c>
      <c r="G56" s="677" t="str">
        <f>IF(Pop_cible!G56="","",'Enfants vaccinés2'!G56/Pop_cible!G56*100)</f>
        <v/>
      </c>
      <c r="H56" s="677" t="str">
        <f>IF(Pop_cible!G56="","",'Enfants vaccinés2'!H56/Pop_cible!G56*100)</f>
        <v/>
      </c>
      <c r="I56" s="677" t="str">
        <f>IF(Pop_cible!L56="","",'Enfants vaccinés2'!I56/Pop_cible!L56*100)</f>
        <v/>
      </c>
      <c r="J56" s="677" t="str">
        <f>IF(Pop_cible!L56="","",'Enfants vaccinés2'!J56/Pop_cible!L56*100)</f>
        <v/>
      </c>
      <c r="K56" s="677" t="str">
        <f>IF(Pop_cible!G56="","",'Enfants vaccinés2'!K56/Pop_cible!G56*100)</f>
        <v/>
      </c>
    </row>
    <row r="57" spans="1:11" ht="14.25" customHeight="1">
      <c r="A57" s="639"/>
      <c r="B57" s="637" t="s">
        <v>499</v>
      </c>
      <c r="C57" s="645" t="str">
        <f>+IF(Pop_cible!L57="","",'Enfants vaccinés2'!C57/Pop_cible!L57*100)</f>
        <v/>
      </c>
      <c r="D57" s="645" t="str">
        <f>+IF(Pop_cible!G57="","",'Enfants vaccinés2'!D57/Pop_cible!G57*100)</f>
        <v/>
      </c>
      <c r="E57" s="645" t="str">
        <f>IF(Pop_cible!G57="","",'Enfants vaccinés2'!E57/Pop_cible!G57*100)</f>
        <v/>
      </c>
      <c r="F57" s="645" t="str">
        <f>IF(Pop_cible!G57="","",'Enfants vaccinés2'!F57/Pop_cible!G57*100)</f>
        <v/>
      </c>
      <c r="G57" s="645" t="str">
        <f>IF(Pop_cible!G57="","",'Enfants vaccinés2'!G57/Pop_cible!G57*100)</f>
        <v/>
      </c>
      <c r="H57" s="645" t="str">
        <f>IF(Pop_cible!G57="","",'Enfants vaccinés2'!H57/Pop_cible!G57*100)</f>
        <v/>
      </c>
      <c r="I57" s="645" t="str">
        <f>IF(Pop_cible!L57="","",'Enfants vaccinés2'!I57/Pop_cible!L57*100)</f>
        <v/>
      </c>
      <c r="J57" s="645" t="str">
        <f>IF(Pop_cible!L57="","",'Enfants vaccinés2'!J57/Pop_cible!L57*100)</f>
        <v/>
      </c>
      <c r="K57" s="645" t="str">
        <f>IF(Pop_cible!G57="","",'Enfants vaccinés2'!K57/Pop_cible!G57*100)</f>
        <v/>
      </c>
    </row>
    <row r="58" spans="1:11" ht="14.25" customHeight="1">
      <c r="A58" s="639"/>
      <c r="B58" s="637" t="s">
        <v>500</v>
      </c>
      <c r="C58" s="645" t="str">
        <f>+IF(Pop_cible!L58="","",'Enfants vaccinés2'!C58/Pop_cible!L58*100)</f>
        <v/>
      </c>
      <c r="D58" s="645" t="str">
        <f>+IF(Pop_cible!G58="","",'Enfants vaccinés2'!D58/Pop_cible!G58*100)</f>
        <v/>
      </c>
      <c r="E58" s="645" t="str">
        <f>IF(Pop_cible!G58="","",'Enfants vaccinés2'!E58/Pop_cible!G58*100)</f>
        <v/>
      </c>
      <c r="F58" s="645" t="str">
        <f>IF(Pop_cible!G58="","",'Enfants vaccinés2'!F58/Pop_cible!G58*100)</f>
        <v/>
      </c>
      <c r="G58" s="645" t="str">
        <f>IF(Pop_cible!G58="","",'Enfants vaccinés2'!G58/Pop_cible!G58*100)</f>
        <v/>
      </c>
      <c r="H58" s="645" t="str">
        <f>IF(Pop_cible!G58="","",'Enfants vaccinés2'!H58/Pop_cible!G58*100)</f>
        <v/>
      </c>
      <c r="I58" s="645" t="str">
        <f>IF(Pop_cible!L58="","",'Enfants vaccinés2'!I58/Pop_cible!L58*100)</f>
        <v/>
      </c>
      <c r="J58" s="645" t="str">
        <f>IF(Pop_cible!L58="","",'Enfants vaccinés2'!J58/Pop_cible!L58*100)</f>
        <v/>
      </c>
      <c r="K58" s="645" t="str">
        <f>IF(Pop_cible!G58="","",'Enfants vaccinés2'!K58/Pop_cible!G58*100)</f>
        <v/>
      </c>
    </row>
    <row r="59" spans="1:11" ht="14.25" customHeight="1">
      <c r="A59" s="639"/>
      <c r="B59" s="637" t="s">
        <v>501</v>
      </c>
      <c r="C59" s="645" t="str">
        <f>+IF(Pop_cible!L59="","",'Enfants vaccinés2'!C59/Pop_cible!L59*100)</f>
        <v/>
      </c>
      <c r="D59" s="645" t="str">
        <f>+IF(Pop_cible!G59="","",'Enfants vaccinés2'!D59/Pop_cible!G59*100)</f>
        <v/>
      </c>
      <c r="E59" s="645" t="str">
        <f>IF(Pop_cible!G59="","",'Enfants vaccinés2'!E59/Pop_cible!G59*100)</f>
        <v/>
      </c>
      <c r="F59" s="645" t="str">
        <f>IF(Pop_cible!G59="","",'Enfants vaccinés2'!F59/Pop_cible!G59*100)</f>
        <v/>
      </c>
      <c r="G59" s="645" t="str">
        <f>IF(Pop_cible!G59="","",'Enfants vaccinés2'!G59/Pop_cible!G59*100)</f>
        <v/>
      </c>
      <c r="H59" s="645" t="str">
        <f>IF(Pop_cible!G59="","",'Enfants vaccinés2'!H59/Pop_cible!G59*100)</f>
        <v/>
      </c>
      <c r="I59" s="645" t="str">
        <f>IF(Pop_cible!L59="","",'Enfants vaccinés2'!I59/Pop_cible!L59*100)</f>
        <v/>
      </c>
      <c r="J59" s="645" t="str">
        <f>IF(Pop_cible!L59="","",'Enfants vaccinés2'!J59/Pop_cible!L59*100)</f>
        <v/>
      </c>
      <c r="K59" s="645" t="str">
        <f>IF(Pop_cible!G59="","",'Enfants vaccinés2'!K59/Pop_cible!G59*100)</f>
        <v/>
      </c>
    </row>
    <row r="60" spans="1:11" ht="14.25" customHeight="1">
      <c r="A60" s="639"/>
      <c r="B60" s="637" t="s">
        <v>502</v>
      </c>
      <c r="C60" s="645" t="str">
        <f>+IF(Pop_cible!L60="","",'Enfants vaccinés2'!C60/Pop_cible!L60*100)</f>
        <v/>
      </c>
      <c r="D60" s="645" t="str">
        <f>+IF(Pop_cible!G60="","",'Enfants vaccinés2'!D60/Pop_cible!G60*100)</f>
        <v/>
      </c>
      <c r="E60" s="645" t="str">
        <f>IF(Pop_cible!G60="","",'Enfants vaccinés2'!E60/Pop_cible!G60*100)</f>
        <v/>
      </c>
      <c r="F60" s="645" t="str">
        <f>IF(Pop_cible!G60="","",'Enfants vaccinés2'!F60/Pop_cible!G60*100)</f>
        <v/>
      </c>
      <c r="G60" s="645" t="str">
        <f>IF(Pop_cible!G60="","",'Enfants vaccinés2'!G60/Pop_cible!G60*100)</f>
        <v/>
      </c>
      <c r="H60" s="645" t="str">
        <f>IF(Pop_cible!G60="","",'Enfants vaccinés2'!H60/Pop_cible!G60*100)</f>
        <v/>
      </c>
      <c r="I60" s="645" t="str">
        <f>IF(Pop_cible!L60="","",'Enfants vaccinés2'!I60/Pop_cible!L60*100)</f>
        <v/>
      </c>
      <c r="J60" s="645" t="str">
        <f>IF(Pop_cible!L60="","",'Enfants vaccinés2'!J60/Pop_cible!L60*100)</f>
        <v/>
      </c>
      <c r="K60" s="645" t="str">
        <f>IF(Pop_cible!G60="","",'Enfants vaccinés2'!K60/Pop_cible!G60*100)</f>
        <v/>
      </c>
    </row>
    <row r="61" spans="1:11" ht="14.25" customHeight="1">
      <c r="A61" s="639"/>
      <c r="B61" s="637" t="s">
        <v>503</v>
      </c>
      <c r="C61" s="645" t="str">
        <f>+IF(Pop_cible!L61="","",'Enfants vaccinés2'!C61/Pop_cible!L61*100)</f>
        <v/>
      </c>
      <c r="D61" s="645" t="str">
        <f>+IF(Pop_cible!G61="","",'Enfants vaccinés2'!D61/Pop_cible!G61*100)</f>
        <v/>
      </c>
      <c r="E61" s="645" t="str">
        <f>IF(Pop_cible!G61="","",'Enfants vaccinés2'!E61/Pop_cible!G61*100)</f>
        <v/>
      </c>
      <c r="F61" s="645" t="str">
        <f>IF(Pop_cible!G61="","",'Enfants vaccinés2'!F61/Pop_cible!G61*100)</f>
        <v/>
      </c>
      <c r="G61" s="645" t="str">
        <f>IF(Pop_cible!G61="","",'Enfants vaccinés2'!G61/Pop_cible!G61*100)</f>
        <v/>
      </c>
      <c r="H61" s="645" t="str">
        <f>IF(Pop_cible!G61="","",'Enfants vaccinés2'!H61/Pop_cible!G61*100)</f>
        <v/>
      </c>
      <c r="I61" s="645" t="str">
        <f>IF(Pop_cible!L61="","",'Enfants vaccinés2'!I61/Pop_cible!L61*100)</f>
        <v/>
      </c>
      <c r="J61" s="645" t="str">
        <f>IF(Pop_cible!L61="","",'Enfants vaccinés2'!J61/Pop_cible!L61*100)</f>
        <v/>
      </c>
      <c r="K61" s="645" t="str">
        <f>IF(Pop_cible!G61="","",'Enfants vaccinés2'!K61/Pop_cible!G61*100)</f>
        <v/>
      </c>
    </row>
    <row r="62" spans="1:11" ht="14.25" customHeight="1">
      <c r="A62" s="639"/>
      <c r="B62" s="637" t="s">
        <v>504</v>
      </c>
      <c r="C62" s="645" t="str">
        <f>+IF(Pop_cible!L62="","",'Enfants vaccinés2'!C62/Pop_cible!L62*100)</f>
        <v/>
      </c>
      <c r="D62" s="645" t="str">
        <f>+IF(Pop_cible!G62="","",'Enfants vaccinés2'!D62/Pop_cible!G62*100)</f>
        <v/>
      </c>
      <c r="E62" s="645" t="str">
        <f>IF(Pop_cible!G62="","",'Enfants vaccinés2'!E62/Pop_cible!G62*100)</f>
        <v/>
      </c>
      <c r="F62" s="645" t="str">
        <f>IF(Pop_cible!G62="","",'Enfants vaccinés2'!F62/Pop_cible!G62*100)</f>
        <v/>
      </c>
      <c r="G62" s="645" t="str">
        <f>IF(Pop_cible!G62="","",'Enfants vaccinés2'!G62/Pop_cible!G62*100)</f>
        <v/>
      </c>
      <c r="H62" s="645" t="str">
        <f>IF(Pop_cible!G62="","",'Enfants vaccinés2'!H62/Pop_cible!G62*100)</f>
        <v/>
      </c>
      <c r="I62" s="645" t="str">
        <f>IF(Pop_cible!L62="","",'Enfants vaccinés2'!I62/Pop_cible!L62*100)</f>
        <v/>
      </c>
      <c r="J62" s="645" t="str">
        <f>IF(Pop_cible!L62="","",'Enfants vaccinés2'!J62/Pop_cible!L62*100)</f>
        <v/>
      </c>
      <c r="K62" s="645" t="str">
        <f>IF(Pop_cible!G62="","",'Enfants vaccinés2'!K62/Pop_cible!G62*100)</f>
        <v/>
      </c>
    </row>
    <row r="63" spans="1:11" ht="14.25" customHeight="1">
      <c r="A63" s="639"/>
      <c r="B63" s="637" t="s">
        <v>505</v>
      </c>
      <c r="C63" s="645" t="str">
        <f>+IF(Pop_cible!L63="","",'Enfants vaccinés2'!C63/Pop_cible!L63*100)</f>
        <v/>
      </c>
      <c r="D63" s="645" t="str">
        <f>+IF(Pop_cible!G63="","",'Enfants vaccinés2'!D63/Pop_cible!G63*100)</f>
        <v/>
      </c>
      <c r="E63" s="645" t="str">
        <f>IF(Pop_cible!G63="","",'Enfants vaccinés2'!E63/Pop_cible!G63*100)</f>
        <v/>
      </c>
      <c r="F63" s="645" t="str">
        <f>IF(Pop_cible!G63="","",'Enfants vaccinés2'!F63/Pop_cible!G63*100)</f>
        <v/>
      </c>
      <c r="G63" s="645" t="str">
        <f>IF(Pop_cible!G63="","",'Enfants vaccinés2'!G63/Pop_cible!G63*100)</f>
        <v/>
      </c>
      <c r="H63" s="645" t="str">
        <f>IF(Pop_cible!G63="","",'Enfants vaccinés2'!H63/Pop_cible!G63*100)</f>
        <v/>
      </c>
      <c r="I63" s="645" t="str">
        <f>IF(Pop_cible!L63="","",'Enfants vaccinés2'!I63/Pop_cible!L63*100)</f>
        <v/>
      </c>
      <c r="J63" s="645" t="str">
        <f>IF(Pop_cible!L63="","",'Enfants vaccinés2'!J63/Pop_cible!L63*100)</f>
        <v/>
      </c>
      <c r="K63" s="645" t="str">
        <f>IF(Pop_cible!G63="","",'Enfants vaccinés2'!K63/Pop_cible!G63*100)</f>
        <v/>
      </c>
    </row>
    <row r="64" spans="1:11" ht="14.25" customHeight="1">
      <c r="A64" s="2" t="s">
        <v>506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</row>
    <row r="65" spans="1:11" ht="14.25" customHeight="1">
      <c r="A65" s="637"/>
      <c r="B65" s="637" t="s">
        <v>507</v>
      </c>
      <c r="C65" s="645" t="str">
        <f>+IF(Pop_cible!L65="","",'Enfants vaccinés2'!C65/Pop_cible!L65*100)</f>
        <v/>
      </c>
      <c r="D65" s="645" t="str">
        <f>+IF(Pop_cible!G65="","",'Enfants vaccinés2'!D65/Pop_cible!G65*100)</f>
        <v/>
      </c>
      <c r="E65" s="645" t="str">
        <f>IF(Pop_cible!G65="","",'Enfants vaccinés2'!E65/Pop_cible!G65*100)</f>
        <v/>
      </c>
      <c r="F65" s="645" t="str">
        <f>IF(Pop_cible!G65="","",'Enfants vaccinés2'!F65/Pop_cible!G65*100)</f>
        <v/>
      </c>
      <c r="G65" s="645" t="str">
        <f>IF(Pop_cible!G65="","",'Enfants vaccinés2'!G65/Pop_cible!G65*100)</f>
        <v/>
      </c>
      <c r="H65" s="645" t="str">
        <f>IF(Pop_cible!G65="","",'Enfants vaccinés2'!H65/Pop_cible!G65*100)</f>
        <v/>
      </c>
      <c r="I65" s="645" t="str">
        <f>IF(Pop_cible!L65="","",'Enfants vaccinés2'!I65/Pop_cible!L65*100)</f>
        <v/>
      </c>
      <c r="J65" s="645" t="str">
        <f>IF(Pop_cible!L65="","",'Enfants vaccinés2'!J65/Pop_cible!L65*100)</f>
        <v/>
      </c>
      <c r="K65" s="645" t="str">
        <f>IF(Pop_cible!G65="","",'Enfants vaccinés2'!K65/Pop_cible!G65*100)</f>
        <v/>
      </c>
    </row>
    <row r="66" spans="1:11" ht="14.25" customHeight="1">
      <c r="A66" s="639"/>
      <c r="B66" s="637" t="s">
        <v>508</v>
      </c>
      <c r="C66" s="645" t="str">
        <f>+IF(Pop_cible!L66="","",'Enfants vaccinés2'!C66/Pop_cible!L66*100)</f>
        <v/>
      </c>
      <c r="D66" s="645" t="str">
        <f>+IF(Pop_cible!G66="","",'Enfants vaccinés2'!D66/Pop_cible!G66*100)</f>
        <v/>
      </c>
      <c r="E66" s="645" t="str">
        <f>IF(Pop_cible!G66="","",'Enfants vaccinés2'!E66/Pop_cible!G66*100)</f>
        <v/>
      </c>
      <c r="F66" s="645" t="str">
        <f>IF(Pop_cible!G66="","",'Enfants vaccinés2'!F66/Pop_cible!G66*100)</f>
        <v/>
      </c>
      <c r="G66" s="645" t="str">
        <f>IF(Pop_cible!G66="","",'Enfants vaccinés2'!G66/Pop_cible!G66*100)</f>
        <v/>
      </c>
      <c r="H66" s="645" t="str">
        <f>IF(Pop_cible!G66="","",'Enfants vaccinés2'!H66/Pop_cible!G66*100)</f>
        <v/>
      </c>
      <c r="I66" s="645" t="str">
        <f>IF(Pop_cible!L66="","",'Enfants vaccinés2'!I66/Pop_cible!L66*100)</f>
        <v/>
      </c>
      <c r="J66" s="645" t="str">
        <f>IF(Pop_cible!L66="","",'Enfants vaccinés2'!J66/Pop_cible!L66*100)</f>
        <v/>
      </c>
      <c r="K66" s="645" t="str">
        <f>IF(Pop_cible!G66="","",'Enfants vaccinés2'!K66/Pop_cible!G66*100)</f>
        <v/>
      </c>
    </row>
    <row r="67" spans="1:11" ht="14.25" customHeight="1">
      <c r="A67" s="639"/>
      <c r="B67" s="637" t="s">
        <v>509</v>
      </c>
      <c r="C67" s="645" t="str">
        <f>+IF(Pop_cible!L67="","",'Enfants vaccinés2'!C67/Pop_cible!L67*100)</f>
        <v/>
      </c>
      <c r="D67" s="645" t="str">
        <f>+IF(Pop_cible!G67="","",'Enfants vaccinés2'!D67/Pop_cible!G67*100)</f>
        <v/>
      </c>
      <c r="E67" s="645" t="str">
        <f>IF(Pop_cible!G67="","",'Enfants vaccinés2'!E67/Pop_cible!G67*100)</f>
        <v/>
      </c>
      <c r="F67" s="645" t="str">
        <f>IF(Pop_cible!G67="","",'Enfants vaccinés2'!F67/Pop_cible!G67*100)</f>
        <v/>
      </c>
      <c r="G67" s="645" t="str">
        <f>IF(Pop_cible!G67="","",'Enfants vaccinés2'!G67/Pop_cible!G67*100)</f>
        <v/>
      </c>
      <c r="H67" s="645" t="str">
        <f>IF(Pop_cible!G67="","",'Enfants vaccinés2'!H67/Pop_cible!G67*100)</f>
        <v/>
      </c>
      <c r="I67" s="645" t="str">
        <f>IF(Pop_cible!L67="","",'Enfants vaccinés2'!I67/Pop_cible!L67*100)</f>
        <v/>
      </c>
      <c r="J67" s="645" t="str">
        <f>IF(Pop_cible!L67="","",'Enfants vaccinés2'!J67/Pop_cible!L67*100)</f>
        <v/>
      </c>
      <c r="K67" s="645" t="str">
        <f>IF(Pop_cible!G67="","",'Enfants vaccinés2'!K67/Pop_cible!G67*100)</f>
        <v/>
      </c>
    </row>
    <row r="68" spans="1:11" ht="14.25" customHeight="1">
      <c r="A68" s="639"/>
      <c r="B68" s="637" t="s">
        <v>510</v>
      </c>
      <c r="C68" s="645" t="str">
        <f>+IF(Pop_cible!L68="","",'Enfants vaccinés2'!C68/Pop_cible!L68*100)</f>
        <v/>
      </c>
      <c r="D68" s="645" t="str">
        <f>+IF(Pop_cible!G68="","",'Enfants vaccinés2'!D68/Pop_cible!G68*100)</f>
        <v/>
      </c>
      <c r="E68" s="645" t="str">
        <f>IF(Pop_cible!G68="","",'Enfants vaccinés2'!E68/Pop_cible!G68*100)</f>
        <v/>
      </c>
      <c r="F68" s="645" t="str">
        <f>IF(Pop_cible!G68="","",'Enfants vaccinés2'!F68/Pop_cible!G68*100)</f>
        <v/>
      </c>
      <c r="G68" s="645" t="str">
        <f>IF(Pop_cible!G68="","",'Enfants vaccinés2'!G68/Pop_cible!G68*100)</f>
        <v/>
      </c>
      <c r="H68" s="645" t="str">
        <f>IF(Pop_cible!G68="","",'Enfants vaccinés2'!H68/Pop_cible!G68*100)</f>
        <v/>
      </c>
      <c r="I68" s="645" t="str">
        <f>IF(Pop_cible!L68="","",'Enfants vaccinés2'!I68/Pop_cible!L68*100)</f>
        <v/>
      </c>
      <c r="J68" s="645" t="str">
        <f>IF(Pop_cible!L68="","",'Enfants vaccinés2'!J68/Pop_cible!L68*100)</f>
        <v/>
      </c>
      <c r="K68" s="645" t="str">
        <f>IF(Pop_cible!G68="","",'Enfants vaccinés2'!K68/Pop_cible!G68*100)</f>
        <v/>
      </c>
    </row>
    <row r="69" spans="1:11" ht="14.25" customHeight="1">
      <c r="A69" s="639"/>
      <c r="B69" s="637" t="s">
        <v>511</v>
      </c>
      <c r="C69" s="645" t="str">
        <f>+IF(Pop_cible!L69="","",'Enfants vaccinés2'!C69/Pop_cible!L69*100)</f>
        <v/>
      </c>
      <c r="D69" s="645" t="str">
        <f>+IF(Pop_cible!G69="","",'Enfants vaccinés2'!D69/Pop_cible!G69*100)</f>
        <v/>
      </c>
      <c r="E69" s="645" t="str">
        <f>IF(Pop_cible!G69="","",'Enfants vaccinés2'!E69/Pop_cible!G69*100)</f>
        <v/>
      </c>
      <c r="F69" s="645" t="str">
        <f>IF(Pop_cible!G69="","",'Enfants vaccinés2'!F69/Pop_cible!G69*100)</f>
        <v/>
      </c>
      <c r="G69" s="645" t="str">
        <f>IF(Pop_cible!G69="","",'Enfants vaccinés2'!G69/Pop_cible!G69*100)</f>
        <v/>
      </c>
      <c r="H69" s="645" t="str">
        <f>IF(Pop_cible!G69="","",'Enfants vaccinés2'!H69/Pop_cible!G69*100)</f>
        <v/>
      </c>
      <c r="I69" s="645" t="str">
        <f>IF(Pop_cible!L69="","",'Enfants vaccinés2'!I69/Pop_cible!L69*100)</f>
        <v/>
      </c>
      <c r="J69" s="645" t="str">
        <f>IF(Pop_cible!L69="","",'Enfants vaccinés2'!J69/Pop_cible!L69*100)</f>
        <v/>
      </c>
      <c r="K69" s="645" t="str">
        <f>IF(Pop_cible!G69="","",'Enfants vaccinés2'!K69/Pop_cible!G69*100)</f>
        <v/>
      </c>
    </row>
    <row r="70" spans="1:11" ht="14.25" customHeight="1">
      <c r="A70" s="639"/>
      <c r="B70" s="637" t="s">
        <v>512</v>
      </c>
      <c r="C70" s="645" t="str">
        <f>+IF(Pop_cible!L70="","",'Enfants vaccinés2'!C70/Pop_cible!L70*100)</f>
        <v/>
      </c>
      <c r="D70" s="645" t="str">
        <f>+IF(Pop_cible!G70="","",'Enfants vaccinés2'!D70/Pop_cible!G70*100)</f>
        <v/>
      </c>
      <c r="E70" s="645" t="str">
        <f>IF(Pop_cible!G70="","",'Enfants vaccinés2'!E70/Pop_cible!G70*100)</f>
        <v/>
      </c>
      <c r="F70" s="645" t="str">
        <f>IF(Pop_cible!G70="","",'Enfants vaccinés2'!F70/Pop_cible!G70*100)</f>
        <v/>
      </c>
      <c r="G70" s="645" t="str">
        <f>IF(Pop_cible!G70="","",'Enfants vaccinés2'!G70/Pop_cible!G70*100)</f>
        <v/>
      </c>
      <c r="H70" s="645" t="str">
        <f>IF(Pop_cible!G70="","",'Enfants vaccinés2'!H70/Pop_cible!G70*100)</f>
        <v/>
      </c>
      <c r="I70" s="645" t="str">
        <f>IF(Pop_cible!L70="","",'Enfants vaccinés2'!I70/Pop_cible!L70*100)</f>
        <v/>
      </c>
      <c r="J70" s="645" t="str">
        <f>IF(Pop_cible!L70="","",'Enfants vaccinés2'!J70/Pop_cible!L70*100)</f>
        <v/>
      </c>
      <c r="K70" s="645" t="str">
        <f>IF(Pop_cible!G70="","",'Enfants vaccinés2'!K70/Pop_cible!G70*100)</f>
        <v/>
      </c>
    </row>
    <row r="71" spans="1:11" ht="14.25" customHeight="1">
      <c r="A71" s="639"/>
      <c r="B71" s="637" t="s">
        <v>513</v>
      </c>
      <c r="C71" s="645" t="str">
        <f>+IF(Pop_cible!L71="","",'Enfants vaccinés2'!C71/Pop_cible!L71*100)</f>
        <v/>
      </c>
      <c r="D71" s="645" t="str">
        <f>+IF(Pop_cible!G71="","",'Enfants vaccinés2'!D71/Pop_cible!G71*100)</f>
        <v/>
      </c>
      <c r="E71" s="645" t="str">
        <f>IF(Pop_cible!G71="","",'Enfants vaccinés2'!E71/Pop_cible!G71*100)</f>
        <v/>
      </c>
      <c r="F71" s="645" t="str">
        <f>IF(Pop_cible!G71="","",'Enfants vaccinés2'!F71/Pop_cible!G71*100)</f>
        <v/>
      </c>
      <c r="G71" s="645" t="str">
        <f>IF(Pop_cible!G71="","",'Enfants vaccinés2'!G71/Pop_cible!G71*100)</f>
        <v/>
      </c>
      <c r="H71" s="645" t="str">
        <f>IF(Pop_cible!G71="","",'Enfants vaccinés2'!H71/Pop_cible!G71*100)</f>
        <v/>
      </c>
      <c r="I71" s="645" t="str">
        <f>IF(Pop_cible!L71="","",'Enfants vaccinés2'!I71/Pop_cible!L71*100)</f>
        <v/>
      </c>
      <c r="J71" s="645" t="str">
        <f>IF(Pop_cible!L71="","",'Enfants vaccinés2'!J71/Pop_cible!L71*100)</f>
        <v/>
      </c>
      <c r="K71" s="645" t="str">
        <f>IF(Pop_cible!G71="","",'Enfants vaccinés2'!K71/Pop_cible!G71*100)</f>
        <v/>
      </c>
    </row>
    <row r="72" spans="1:11" ht="14.25" customHeight="1">
      <c r="A72" s="639"/>
      <c r="B72" s="637" t="s">
        <v>514</v>
      </c>
      <c r="C72" s="645" t="str">
        <f>+IF(Pop_cible!L72="","",'Enfants vaccinés2'!C72/Pop_cible!L72*100)</f>
        <v/>
      </c>
      <c r="D72" s="645" t="str">
        <f>+IF(Pop_cible!G72="","",'Enfants vaccinés2'!D72/Pop_cible!G72*100)</f>
        <v/>
      </c>
      <c r="E72" s="645" t="str">
        <f>IF(Pop_cible!G72="","",'Enfants vaccinés2'!E72/Pop_cible!G72*100)</f>
        <v/>
      </c>
      <c r="F72" s="645" t="str">
        <f>IF(Pop_cible!G72="","",'Enfants vaccinés2'!F72/Pop_cible!G72*100)</f>
        <v/>
      </c>
      <c r="G72" s="645" t="str">
        <f>IF(Pop_cible!G72="","",'Enfants vaccinés2'!G72/Pop_cible!G72*100)</f>
        <v/>
      </c>
      <c r="H72" s="645" t="str">
        <f>IF(Pop_cible!G72="","",'Enfants vaccinés2'!H72/Pop_cible!G72*100)</f>
        <v/>
      </c>
      <c r="I72" s="645" t="str">
        <f>IF(Pop_cible!L72="","",'Enfants vaccinés2'!I72/Pop_cible!L72*100)</f>
        <v/>
      </c>
      <c r="J72" s="645" t="str">
        <f>IF(Pop_cible!L72="","",'Enfants vaccinés2'!J72/Pop_cible!L72*100)</f>
        <v/>
      </c>
      <c r="K72" s="645" t="str">
        <f>IF(Pop_cible!G72="","",'Enfants vaccinés2'!K72/Pop_cible!G72*100)</f>
        <v/>
      </c>
    </row>
    <row r="73" spans="1:11" ht="14.25" customHeight="1">
      <c r="A73" s="2" t="s">
        <v>515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</row>
    <row r="74" spans="1:11" ht="14.25" customHeight="1">
      <c r="A74" s="637"/>
      <c r="B74" s="637" t="s">
        <v>516</v>
      </c>
      <c r="C74" s="645" t="str">
        <f>+IF(Pop_cible!L74="","",'Enfants vaccinés2'!C74/Pop_cible!L74*100)</f>
        <v/>
      </c>
      <c r="D74" s="645" t="str">
        <f>+IF(Pop_cible!G74="","",'Enfants vaccinés2'!D74/Pop_cible!G74*100)</f>
        <v/>
      </c>
      <c r="E74" s="645" t="str">
        <f>IF(Pop_cible!G74="","",'Enfants vaccinés2'!E74/Pop_cible!G74*100)</f>
        <v/>
      </c>
      <c r="F74" s="645" t="str">
        <f>IF(Pop_cible!G74="","",'Enfants vaccinés2'!F74/Pop_cible!G74*100)</f>
        <v/>
      </c>
      <c r="G74" s="645" t="str">
        <f>IF(Pop_cible!G74="","",'Enfants vaccinés2'!G74/Pop_cible!G74*100)</f>
        <v/>
      </c>
      <c r="H74" s="645" t="str">
        <f>IF(Pop_cible!G74="","",'Enfants vaccinés2'!H74/Pop_cible!G74*100)</f>
        <v/>
      </c>
      <c r="I74" s="645" t="str">
        <f>IF(Pop_cible!L74="","",'Enfants vaccinés2'!I74/Pop_cible!L74*100)</f>
        <v/>
      </c>
      <c r="J74" s="645" t="str">
        <f>IF(Pop_cible!L74="","",'Enfants vaccinés2'!J74/Pop_cible!L74*100)</f>
        <v/>
      </c>
      <c r="K74" s="645" t="str">
        <f>IF(Pop_cible!G74="","",'Enfants vaccinés2'!K74/Pop_cible!G74*100)</f>
        <v/>
      </c>
    </row>
    <row r="75" spans="1:11" ht="14.25" customHeight="1">
      <c r="A75" s="639"/>
      <c r="B75" s="637" t="s">
        <v>517</v>
      </c>
      <c r="C75" s="645" t="str">
        <f>+IF(Pop_cible!L75="","",'Enfants vaccinés2'!C75/Pop_cible!L75*100)</f>
        <v/>
      </c>
      <c r="D75" s="645" t="str">
        <f>+IF(Pop_cible!G75="","",'Enfants vaccinés2'!D75/Pop_cible!G75*100)</f>
        <v/>
      </c>
      <c r="E75" s="645" t="str">
        <f>IF(Pop_cible!G75="","",'Enfants vaccinés2'!E75/Pop_cible!G75*100)</f>
        <v/>
      </c>
      <c r="F75" s="645" t="str">
        <f>IF(Pop_cible!G75="","",'Enfants vaccinés2'!F75/Pop_cible!G75*100)</f>
        <v/>
      </c>
      <c r="G75" s="645" t="str">
        <f>IF(Pop_cible!G75="","",'Enfants vaccinés2'!G75/Pop_cible!G75*100)</f>
        <v/>
      </c>
      <c r="H75" s="645" t="str">
        <f>IF(Pop_cible!G75="","",'Enfants vaccinés2'!H75/Pop_cible!G75*100)</f>
        <v/>
      </c>
      <c r="I75" s="645" t="str">
        <f>IF(Pop_cible!L75="","",'Enfants vaccinés2'!I75/Pop_cible!L75*100)</f>
        <v/>
      </c>
      <c r="J75" s="645" t="str">
        <f>IF(Pop_cible!L75="","",'Enfants vaccinés2'!J75/Pop_cible!L75*100)</f>
        <v/>
      </c>
      <c r="K75" s="645" t="str">
        <f>IF(Pop_cible!G75="","",'Enfants vaccinés2'!K75/Pop_cible!G75*100)</f>
        <v/>
      </c>
    </row>
    <row r="76" spans="1:11" ht="14.25" customHeight="1">
      <c r="A76" s="639"/>
      <c r="B76" s="637" t="s">
        <v>518</v>
      </c>
      <c r="C76" s="645" t="str">
        <f>+IF(Pop_cible!L76="","",'Enfants vaccinés2'!C76/Pop_cible!L76*100)</f>
        <v/>
      </c>
      <c r="D76" s="645" t="str">
        <f>+IF(Pop_cible!G76="","",'Enfants vaccinés2'!D76/Pop_cible!G76*100)</f>
        <v/>
      </c>
      <c r="E76" s="645" t="str">
        <f>IF(Pop_cible!G76="","",'Enfants vaccinés2'!E76/Pop_cible!G76*100)</f>
        <v/>
      </c>
      <c r="F76" s="645" t="str">
        <f>IF(Pop_cible!G76="","",'Enfants vaccinés2'!F76/Pop_cible!G76*100)</f>
        <v/>
      </c>
      <c r="G76" s="645" t="str">
        <f>IF(Pop_cible!G76="","",'Enfants vaccinés2'!G76/Pop_cible!G76*100)</f>
        <v/>
      </c>
      <c r="H76" s="645" t="str">
        <f>IF(Pop_cible!G76="","",'Enfants vaccinés2'!H76/Pop_cible!G76*100)</f>
        <v/>
      </c>
      <c r="I76" s="645" t="str">
        <f>IF(Pop_cible!L76="","",'Enfants vaccinés2'!I76/Pop_cible!L76*100)</f>
        <v/>
      </c>
      <c r="J76" s="645" t="str">
        <f>IF(Pop_cible!L76="","",'Enfants vaccinés2'!J76/Pop_cible!L76*100)</f>
        <v/>
      </c>
      <c r="K76" s="645" t="str">
        <f>IF(Pop_cible!G76="","",'Enfants vaccinés2'!K76/Pop_cible!G76*100)</f>
        <v/>
      </c>
    </row>
    <row r="77" spans="1:11" ht="14.25" customHeight="1">
      <c r="A77" s="639"/>
      <c r="B77" s="637" t="s">
        <v>519</v>
      </c>
      <c r="C77" s="645" t="str">
        <f>+IF(Pop_cible!L77="","",'Enfants vaccinés2'!C77/Pop_cible!L77*100)</f>
        <v/>
      </c>
      <c r="D77" s="645" t="str">
        <f>+IF(Pop_cible!G77="","",'Enfants vaccinés2'!D77/Pop_cible!G77*100)</f>
        <v/>
      </c>
      <c r="E77" s="645" t="str">
        <f>IF(Pop_cible!G77="","",'Enfants vaccinés2'!E77/Pop_cible!G77*100)</f>
        <v/>
      </c>
      <c r="F77" s="645" t="str">
        <f>IF(Pop_cible!G77="","",'Enfants vaccinés2'!F77/Pop_cible!G77*100)</f>
        <v/>
      </c>
      <c r="G77" s="645" t="str">
        <f>IF(Pop_cible!G77="","",'Enfants vaccinés2'!G77/Pop_cible!G77*100)</f>
        <v/>
      </c>
      <c r="H77" s="645" t="str">
        <f>IF(Pop_cible!G77="","",'Enfants vaccinés2'!H77/Pop_cible!G77*100)</f>
        <v/>
      </c>
      <c r="I77" s="645" t="str">
        <f>IF(Pop_cible!L77="","",'Enfants vaccinés2'!I77/Pop_cible!L77*100)</f>
        <v/>
      </c>
      <c r="J77" s="645" t="str">
        <f>IF(Pop_cible!L77="","",'Enfants vaccinés2'!J77/Pop_cible!L77*100)</f>
        <v/>
      </c>
      <c r="K77" s="645" t="str">
        <f>IF(Pop_cible!G77="","",'Enfants vaccinés2'!K77/Pop_cible!G77*100)</f>
        <v/>
      </c>
    </row>
    <row r="78" spans="1:11" ht="14.25" customHeight="1">
      <c r="A78" s="639"/>
      <c r="B78" s="637" t="s">
        <v>520</v>
      </c>
      <c r="C78" s="645" t="str">
        <f>+IF(Pop_cible!L78="","",'Enfants vaccinés2'!C78/Pop_cible!L78*100)</f>
        <v/>
      </c>
      <c r="D78" s="645" t="str">
        <f>+IF(Pop_cible!G78="","",'Enfants vaccinés2'!D78/Pop_cible!G78*100)</f>
        <v/>
      </c>
      <c r="E78" s="645" t="str">
        <f>IF(Pop_cible!G78="","",'Enfants vaccinés2'!E78/Pop_cible!G78*100)</f>
        <v/>
      </c>
      <c r="F78" s="645" t="str">
        <f>IF(Pop_cible!G78="","",'Enfants vaccinés2'!F78/Pop_cible!G78*100)</f>
        <v/>
      </c>
      <c r="G78" s="645" t="str">
        <f>IF(Pop_cible!G78="","",'Enfants vaccinés2'!G78/Pop_cible!G78*100)</f>
        <v/>
      </c>
      <c r="H78" s="645" t="str">
        <f>IF(Pop_cible!G78="","",'Enfants vaccinés2'!H78/Pop_cible!G78*100)</f>
        <v/>
      </c>
      <c r="I78" s="645" t="str">
        <f>IF(Pop_cible!L78="","",'Enfants vaccinés2'!I78/Pop_cible!L78*100)</f>
        <v/>
      </c>
      <c r="J78" s="645" t="str">
        <f>IF(Pop_cible!L78="","",'Enfants vaccinés2'!J78/Pop_cible!L78*100)</f>
        <v/>
      </c>
      <c r="K78" s="645" t="str">
        <f>IF(Pop_cible!G78="","",'Enfants vaccinés2'!K78/Pop_cible!G78*100)</f>
        <v/>
      </c>
    </row>
    <row r="79" spans="1:11" ht="14.25" customHeight="1">
      <c r="A79" s="2" t="s">
        <v>521</v>
      </c>
      <c r="B79" s="2"/>
      <c r="C79" s="646" t="str">
        <f>+IF(Pop_cible!L79="","",'Enfants vaccinés2'!C79/Pop_cible!L79*100)</f>
        <v/>
      </c>
      <c r="D79" s="646" t="str">
        <f>+IF(Pop_cible!G79="","",'Enfants vaccinés2'!D79/Pop_cible!G79*100)</f>
        <v/>
      </c>
      <c r="E79" s="646" t="str">
        <f>IF(Pop_cible!G79="","",'Enfants vaccinés2'!E79/Pop_cible!G79*100)</f>
        <v/>
      </c>
      <c r="F79" s="646" t="str">
        <f>IF(Pop_cible!G79="","",'Enfants vaccinés2'!F79/Pop_cible!G79*100)</f>
        <v/>
      </c>
      <c r="G79" s="646" t="str">
        <f>IF(Pop_cible!G79="","",'Enfants vaccinés2'!G79/Pop_cible!G79*100)</f>
        <v/>
      </c>
      <c r="H79" s="646" t="str">
        <f>IF(Pop_cible!G79="","",'Enfants vaccinés2'!H79/Pop_cible!G79*100)</f>
        <v/>
      </c>
      <c r="I79" s="646" t="str">
        <f>IF(Pop_cible!L79="","",'Enfants vaccinés2'!I79/Pop_cible!L79*100)</f>
        <v/>
      </c>
      <c r="J79" s="646" t="str">
        <f>IF(Pop_cible!L79="","",'Enfants vaccinés2'!J79/Pop_cible!L79*100)</f>
        <v/>
      </c>
      <c r="K79" s="646" t="str">
        <f>IF(Pop_cible!G79="","",'Enfants vaccinés2'!K79/Pop_cible!G79*100)</f>
        <v/>
      </c>
    </row>
    <row r="80" spans="1:11" ht="14.25" customHeight="1">
      <c r="A80" s="637"/>
      <c r="B80" s="637" t="s">
        <v>522</v>
      </c>
      <c r="C80" s="644" t="str">
        <f>+IF(Pop_cible!L80="","",'Enfants vaccinés2'!C80/Pop_cible!L80*100)</f>
        <v/>
      </c>
      <c r="D80" s="644" t="str">
        <f>+IF(Pop_cible!G80="","",'Enfants vaccinés2'!D80/Pop_cible!G80*100)</f>
        <v/>
      </c>
      <c r="E80" s="644" t="str">
        <f>IF(Pop_cible!G80="","",'Enfants vaccinés2'!E80/Pop_cible!G80*100)</f>
        <v/>
      </c>
      <c r="F80" s="644" t="str">
        <f>IF(Pop_cible!G80="","",'Enfants vaccinés2'!F80/Pop_cible!G80*100)</f>
        <v/>
      </c>
      <c r="G80" s="644" t="str">
        <f>IF(Pop_cible!G80="","",'Enfants vaccinés2'!G80/Pop_cible!G80*100)</f>
        <v/>
      </c>
      <c r="H80" s="644" t="str">
        <f>IF(Pop_cible!G80="","",'Enfants vaccinés2'!H80/Pop_cible!G80*100)</f>
        <v/>
      </c>
      <c r="I80" s="644" t="str">
        <f>IF(Pop_cible!L80="","",'Enfants vaccinés2'!I80/Pop_cible!L80*100)</f>
        <v/>
      </c>
      <c r="J80" s="644" t="str">
        <f>IF(Pop_cible!L80="","",'Enfants vaccinés2'!J80/Pop_cible!L80*100)</f>
        <v/>
      </c>
      <c r="K80" s="644" t="str">
        <f>IF(Pop_cible!G80="","",'Enfants vaccinés2'!K80/Pop_cible!G80*100)</f>
        <v/>
      </c>
    </row>
    <row r="81" spans="1:11" ht="14.25" customHeight="1">
      <c r="A81" s="639"/>
      <c r="B81" s="637" t="s">
        <v>523</v>
      </c>
      <c r="C81" s="645" t="str">
        <f>+IF(Pop_cible!L81="","",'Enfants vaccinés2'!C81/Pop_cible!L81*100)</f>
        <v/>
      </c>
      <c r="D81" s="645" t="str">
        <f>+IF(Pop_cible!G81="","",'Enfants vaccinés2'!D81/Pop_cible!G81*100)</f>
        <v/>
      </c>
      <c r="E81" s="645" t="str">
        <f>IF(Pop_cible!G81="","",'Enfants vaccinés2'!E81/Pop_cible!G81*100)</f>
        <v/>
      </c>
      <c r="F81" s="645" t="str">
        <f>IF(Pop_cible!G81="","",'Enfants vaccinés2'!F81/Pop_cible!G81*100)</f>
        <v/>
      </c>
      <c r="G81" s="645" t="str">
        <f>IF(Pop_cible!G81="","",'Enfants vaccinés2'!G81/Pop_cible!G81*100)</f>
        <v/>
      </c>
      <c r="H81" s="645" t="str">
        <f>IF(Pop_cible!G81="","",'Enfants vaccinés2'!H81/Pop_cible!G81*100)</f>
        <v/>
      </c>
      <c r="I81" s="645" t="str">
        <f>IF(Pop_cible!L81="","",'Enfants vaccinés2'!I81/Pop_cible!L81*100)</f>
        <v/>
      </c>
      <c r="J81" s="645" t="str">
        <f>IF(Pop_cible!L81="","",'Enfants vaccinés2'!J81/Pop_cible!L81*100)</f>
        <v/>
      </c>
      <c r="K81" s="645" t="str">
        <f>IF(Pop_cible!G81="","",'Enfants vaccinés2'!K81/Pop_cible!G81*100)</f>
        <v/>
      </c>
    </row>
    <row r="82" spans="1:11" ht="14.25" customHeight="1">
      <c r="A82" s="639"/>
      <c r="B82" s="637" t="s">
        <v>524</v>
      </c>
      <c r="C82" s="645" t="str">
        <f>+IF(Pop_cible!L82="","",'Enfants vaccinés2'!C82/Pop_cible!L82*100)</f>
        <v/>
      </c>
      <c r="D82" s="645" t="str">
        <f>+IF(Pop_cible!G82="","",'Enfants vaccinés2'!D82/Pop_cible!G82*100)</f>
        <v/>
      </c>
      <c r="E82" s="645" t="str">
        <f>IF(Pop_cible!G82="","",'Enfants vaccinés2'!E82/Pop_cible!G82*100)</f>
        <v/>
      </c>
      <c r="F82" s="645" t="str">
        <f>IF(Pop_cible!G82="","",'Enfants vaccinés2'!F82/Pop_cible!G82*100)</f>
        <v/>
      </c>
      <c r="G82" s="645" t="str">
        <f>IF(Pop_cible!G82="","",'Enfants vaccinés2'!G82/Pop_cible!G82*100)</f>
        <v/>
      </c>
      <c r="H82" s="645" t="str">
        <f>IF(Pop_cible!G82="","",'Enfants vaccinés2'!H82/Pop_cible!G82*100)</f>
        <v/>
      </c>
      <c r="I82" s="645" t="str">
        <f>IF(Pop_cible!L82="","",'Enfants vaccinés2'!I82/Pop_cible!L82*100)</f>
        <v/>
      </c>
      <c r="J82" s="645" t="str">
        <f>IF(Pop_cible!L82="","",'Enfants vaccinés2'!J82/Pop_cible!L82*100)</f>
        <v/>
      </c>
      <c r="K82" s="645" t="str">
        <f>IF(Pop_cible!G82="","",'Enfants vaccinés2'!K82/Pop_cible!G82*100)</f>
        <v/>
      </c>
    </row>
    <row r="83" spans="1:11" ht="14.25" customHeight="1">
      <c r="A83" s="639"/>
      <c r="B83" s="637" t="s">
        <v>525</v>
      </c>
      <c r="C83" s="645" t="str">
        <f>+IF(Pop_cible!L83="","",'Enfants vaccinés2'!C83/Pop_cible!L83*100)</f>
        <v/>
      </c>
      <c r="D83" s="645" t="str">
        <f>+IF(Pop_cible!G83="","",'Enfants vaccinés2'!D83/Pop_cible!G83*100)</f>
        <v/>
      </c>
      <c r="E83" s="645" t="str">
        <f>IF(Pop_cible!G83="","",'Enfants vaccinés2'!E83/Pop_cible!G83*100)</f>
        <v/>
      </c>
      <c r="F83" s="645" t="str">
        <f>IF(Pop_cible!G83="","",'Enfants vaccinés2'!F83/Pop_cible!G83*100)</f>
        <v/>
      </c>
      <c r="G83" s="645" t="str">
        <f>IF(Pop_cible!G83="","",'Enfants vaccinés2'!G83/Pop_cible!G83*100)</f>
        <v/>
      </c>
      <c r="H83" s="645" t="str">
        <f>IF(Pop_cible!G83="","",'Enfants vaccinés2'!H83/Pop_cible!G83*100)</f>
        <v/>
      </c>
      <c r="I83" s="645" t="str">
        <f>IF(Pop_cible!L83="","",'Enfants vaccinés2'!I83/Pop_cible!L83*100)</f>
        <v/>
      </c>
      <c r="J83" s="645" t="str">
        <f>IF(Pop_cible!L83="","",'Enfants vaccinés2'!J83/Pop_cible!L83*100)</f>
        <v/>
      </c>
      <c r="K83" s="645" t="str">
        <f>IF(Pop_cible!G83="","",'Enfants vaccinés2'!K83/Pop_cible!G83*100)</f>
        <v/>
      </c>
    </row>
    <row r="84" spans="1:11" ht="14.25" customHeight="1">
      <c r="A84" s="2" t="s">
        <v>526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</row>
    <row r="85" spans="1:11" ht="14.25" customHeight="1">
      <c r="A85" s="639"/>
      <c r="B85" s="637" t="s">
        <v>527</v>
      </c>
      <c r="C85" s="645" t="str">
        <f>+IF(Pop_cible!L85="","",'Enfants vaccinés2'!C85/Pop_cible!L85*100)</f>
        <v/>
      </c>
      <c r="D85" s="645" t="str">
        <f>+IF(Pop_cible!G85="","",'Enfants vaccinés2'!D85/Pop_cible!G85*100)</f>
        <v/>
      </c>
      <c r="E85" s="645" t="str">
        <f>IF(Pop_cible!G85="","",'Enfants vaccinés2'!E85/Pop_cible!G85*100)</f>
        <v/>
      </c>
      <c r="F85" s="645" t="str">
        <f>IF(Pop_cible!G85="","",'Enfants vaccinés2'!F85/Pop_cible!G85*100)</f>
        <v/>
      </c>
      <c r="G85" s="645" t="str">
        <f>IF(Pop_cible!G85="","",'Enfants vaccinés2'!G85/Pop_cible!G85*100)</f>
        <v/>
      </c>
      <c r="H85" s="645" t="str">
        <f>IF(Pop_cible!G85="","",'Enfants vaccinés2'!H85/Pop_cible!G85*100)</f>
        <v/>
      </c>
      <c r="I85" s="645" t="str">
        <f>IF(Pop_cible!L85="","",'Enfants vaccinés2'!I85/Pop_cible!L85*100)</f>
        <v/>
      </c>
      <c r="J85" s="645" t="str">
        <f>IF(Pop_cible!L85="","",'Enfants vaccinés2'!J85/Pop_cible!L85*100)</f>
        <v/>
      </c>
      <c r="K85" s="645" t="str">
        <f>IF(Pop_cible!G85="","",'Enfants vaccinés2'!K85/Pop_cible!G85*100)</f>
        <v/>
      </c>
    </row>
    <row r="86" spans="1:11" ht="14.25" customHeight="1">
      <c r="A86" s="639"/>
      <c r="B86" s="637" t="s">
        <v>528</v>
      </c>
      <c r="C86" s="645" t="str">
        <f>+IF(Pop_cible!L86="","",'Enfants vaccinés2'!C86/Pop_cible!L86*100)</f>
        <v/>
      </c>
      <c r="D86" s="645" t="str">
        <f>+IF(Pop_cible!G86="","",'Enfants vaccinés2'!D86/Pop_cible!G86*100)</f>
        <v/>
      </c>
      <c r="E86" s="645" t="str">
        <f>IF(Pop_cible!G86="","",'Enfants vaccinés2'!E86/Pop_cible!G86*100)</f>
        <v/>
      </c>
      <c r="F86" s="645" t="str">
        <f>IF(Pop_cible!G86="","",'Enfants vaccinés2'!F86/Pop_cible!G86*100)</f>
        <v/>
      </c>
      <c r="G86" s="645" t="str">
        <f>IF(Pop_cible!G86="","",'Enfants vaccinés2'!G86/Pop_cible!G86*100)</f>
        <v/>
      </c>
      <c r="H86" s="645" t="str">
        <f>IF(Pop_cible!G86="","",'Enfants vaccinés2'!H86/Pop_cible!G86*100)</f>
        <v/>
      </c>
      <c r="I86" s="645" t="str">
        <f>IF(Pop_cible!L86="","",'Enfants vaccinés2'!I86/Pop_cible!L86*100)</f>
        <v/>
      </c>
      <c r="J86" s="645" t="str">
        <f>IF(Pop_cible!L86="","",'Enfants vaccinés2'!J86/Pop_cible!L86*100)</f>
        <v/>
      </c>
      <c r="K86" s="645" t="str">
        <f>IF(Pop_cible!G86="","",'Enfants vaccinés2'!K86/Pop_cible!G86*100)</f>
        <v/>
      </c>
    </row>
    <row r="87" spans="1:11" ht="14.25" customHeight="1">
      <c r="A87" s="639"/>
      <c r="B87" s="637" t="s">
        <v>529</v>
      </c>
      <c r="C87" s="645" t="str">
        <f>+IF(Pop_cible!L87="","",'Enfants vaccinés2'!C87/Pop_cible!L87*100)</f>
        <v/>
      </c>
      <c r="D87" s="645" t="str">
        <f>+IF(Pop_cible!G87="","",'Enfants vaccinés2'!D87/Pop_cible!G87*100)</f>
        <v/>
      </c>
      <c r="E87" s="645" t="str">
        <f>IF(Pop_cible!G87="","",'Enfants vaccinés2'!E87/Pop_cible!G87*100)</f>
        <v/>
      </c>
      <c r="F87" s="645" t="str">
        <f>IF(Pop_cible!G87="","",'Enfants vaccinés2'!F87/Pop_cible!G87*100)</f>
        <v/>
      </c>
      <c r="G87" s="645" t="str">
        <f>IF(Pop_cible!G87="","",'Enfants vaccinés2'!G87/Pop_cible!G87*100)</f>
        <v/>
      </c>
      <c r="H87" s="645" t="str">
        <f>IF(Pop_cible!G87="","",'Enfants vaccinés2'!H87/Pop_cible!G87*100)</f>
        <v/>
      </c>
      <c r="I87" s="645" t="str">
        <f>IF(Pop_cible!L87="","",'Enfants vaccinés2'!I87/Pop_cible!L87*100)</f>
        <v/>
      </c>
      <c r="J87" s="645" t="str">
        <f>IF(Pop_cible!L87="","",'Enfants vaccinés2'!J87/Pop_cible!L87*100)</f>
        <v/>
      </c>
      <c r="K87" s="645" t="str">
        <f>IF(Pop_cible!G87="","",'Enfants vaccinés2'!K87/Pop_cible!G87*100)</f>
        <v/>
      </c>
    </row>
    <row r="88" spans="1:11" ht="14.25" customHeight="1">
      <c r="A88" s="2" t="s">
        <v>530</v>
      </c>
      <c r="B88" s="2"/>
      <c r="C88" s="646" t="str">
        <f>+IF(Pop_cible!L88="","",'Enfants vaccinés2'!C88/Pop_cible!L88*100)</f>
        <v/>
      </c>
      <c r="D88" s="646" t="str">
        <f>+IF(Pop_cible!G88="","",'Enfants vaccinés2'!D88/Pop_cible!G88*100)</f>
        <v/>
      </c>
      <c r="E88" s="646" t="str">
        <f>IF(Pop_cible!G88="","",'Enfants vaccinés2'!E88/Pop_cible!G88*100)</f>
        <v/>
      </c>
      <c r="F88" s="646" t="str">
        <f>IF(Pop_cible!G88="","",'Enfants vaccinés2'!F88/Pop_cible!G88*100)</f>
        <v/>
      </c>
      <c r="G88" s="646" t="str">
        <f>IF(Pop_cible!G88="","",'Enfants vaccinés2'!G88/Pop_cible!G88*100)</f>
        <v/>
      </c>
      <c r="H88" s="646" t="str">
        <f>IF(Pop_cible!G88="","",'Enfants vaccinés2'!H88/Pop_cible!G88*100)</f>
        <v/>
      </c>
      <c r="I88" s="646" t="str">
        <f>IF(Pop_cible!L88="","",'Enfants vaccinés2'!I88/Pop_cible!L88*100)</f>
        <v/>
      </c>
      <c r="J88" s="646" t="str">
        <f>IF(Pop_cible!L88="","",'Enfants vaccinés2'!J88/Pop_cible!L88*100)</f>
        <v/>
      </c>
      <c r="K88" s="646" t="str">
        <f>IF(Pop_cible!G88="","",'Enfants vaccinés2'!K88/Pop_cible!G88*100)</f>
        <v/>
      </c>
    </row>
    <row r="89" spans="1:11" ht="14.25" customHeight="1">
      <c r="A89" s="639"/>
      <c r="B89" s="637" t="s">
        <v>531</v>
      </c>
      <c r="C89" s="645" t="str">
        <f>+IF(Pop_cible!L89="","",'Enfants vaccinés2'!C89/Pop_cible!L89*100)</f>
        <v/>
      </c>
      <c r="D89" s="645" t="str">
        <f>+IF(Pop_cible!G89="","",'Enfants vaccinés2'!D89/Pop_cible!G89*100)</f>
        <v/>
      </c>
      <c r="E89" s="645" t="str">
        <f>IF(Pop_cible!G89="","",'Enfants vaccinés2'!E89/Pop_cible!G89*100)</f>
        <v/>
      </c>
      <c r="F89" s="645" t="str">
        <f>IF(Pop_cible!G89="","",'Enfants vaccinés2'!F89/Pop_cible!G89*100)</f>
        <v/>
      </c>
      <c r="G89" s="645" t="str">
        <f>IF(Pop_cible!G89="","",'Enfants vaccinés2'!G89/Pop_cible!G89*100)</f>
        <v/>
      </c>
      <c r="H89" s="645" t="str">
        <f>IF(Pop_cible!G89="","",'Enfants vaccinés2'!H89/Pop_cible!G89*100)</f>
        <v/>
      </c>
      <c r="I89" s="645" t="str">
        <f>IF(Pop_cible!L89="","",'Enfants vaccinés2'!I89/Pop_cible!L89*100)</f>
        <v/>
      </c>
      <c r="J89" s="645" t="str">
        <f>IF(Pop_cible!L89="","",'Enfants vaccinés2'!J89/Pop_cible!L89*100)</f>
        <v/>
      </c>
      <c r="K89" s="645" t="str">
        <f>IF(Pop_cible!G89="","",'Enfants vaccinés2'!K89/Pop_cible!G89*100)</f>
        <v/>
      </c>
    </row>
    <row r="90" spans="1:11" ht="14.25" customHeight="1">
      <c r="A90" s="2" t="s">
        <v>532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</row>
    <row r="91" spans="1:11" ht="14.25" customHeight="1">
      <c r="A91" s="639"/>
      <c r="B91" s="637" t="s">
        <v>533</v>
      </c>
      <c r="C91" s="645" t="str">
        <f>+IF(Pop_cible!L91="","",'Enfants vaccinés2'!C91/Pop_cible!L91*100)</f>
        <v/>
      </c>
      <c r="D91" s="645" t="str">
        <f>+IF(Pop_cible!G91="","",'Enfants vaccinés2'!D91/Pop_cible!G91*100)</f>
        <v/>
      </c>
      <c r="E91" s="645" t="str">
        <f>IF(Pop_cible!G91="","",'Enfants vaccinés2'!E91/Pop_cible!G91*100)</f>
        <v/>
      </c>
      <c r="F91" s="645" t="str">
        <f>IF(Pop_cible!G91="","",'Enfants vaccinés2'!F91/Pop_cible!G91*100)</f>
        <v/>
      </c>
      <c r="G91" s="645" t="str">
        <f>IF(Pop_cible!G91="","",'Enfants vaccinés2'!G91/Pop_cible!G91*100)</f>
        <v/>
      </c>
      <c r="H91" s="645" t="str">
        <f>IF(Pop_cible!G91="","",'Enfants vaccinés2'!H91/Pop_cible!G91*100)</f>
        <v/>
      </c>
      <c r="I91" s="645" t="str">
        <f>IF(Pop_cible!L91="","",'Enfants vaccinés2'!I91/Pop_cible!L91*100)</f>
        <v/>
      </c>
      <c r="J91" s="645" t="str">
        <f>IF(Pop_cible!L91="","",'Enfants vaccinés2'!J91/Pop_cible!L91*100)</f>
        <v/>
      </c>
      <c r="K91" s="645" t="str">
        <f>IF(Pop_cible!G91="","",'Enfants vaccinés2'!K91/Pop_cible!G91*100)</f>
        <v/>
      </c>
    </row>
    <row r="92" spans="1:11" ht="14.25" customHeight="1">
      <c r="A92" s="639"/>
      <c r="B92" s="637" t="s">
        <v>534</v>
      </c>
      <c r="C92" s="645" t="str">
        <f>+IF(Pop_cible!L92="","",'Enfants vaccinés2'!C92/Pop_cible!L92*100)</f>
        <v/>
      </c>
      <c r="D92" s="645" t="str">
        <f>+IF(Pop_cible!G92="","",'Enfants vaccinés2'!D92/Pop_cible!G92*100)</f>
        <v/>
      </c>
      <c r="E92" s="645" t="str">
        <f>IF(Pop_cible!G92="","",'Enfants vaccinés2'!E92/Pop_cible!G92*100)</f>
        <v/>
      </c>
      <c r="F92" s="645" t="str">
        <f>IF(Pop_cible!G92="","",'Enfants vaccinés2'!F92/Pop_cible!G92*100)</f>
        <v/>
      </c>
      <c r="G92" s="645" t="str">
        <f>IF(Pop_cible!G92="","",'Enfants vaccinés2'!G92/Pop_cible!G92*100)</f>
        <v/>
      </c>
      <c r="H92" s="645" t="str">
        <f>IF(Pop_cible!G92="","",'Enfants vaccinés2'!H92/Pop_cible!G92*100)</f>
        <v/>
      </c>
      <c r="I92" s="645" t="str">
        <f>IF(Pop_cible!L92="","",'Enfants vaccinés2'!I92/Pop_cible!L92*100)</f>
        <v/>
      </c>
      <c r="J92" s="645" t="str">
        <f>IF(Pop_cible!L92="","",'Enfants vaccinés2'!J92/Pop_cible!L92*100)</f>
        <v/>
      </c>
      <c r="K92" s="645" t="str">
        <f>IF(Pop_cible!G92="","",'Enfants vaccinés2'!K92/Pop_cible!G92*100)</f>
        <v/>
      </c>
    </row>
    <row r="93" spans="1:11" ht="14.25" customHeight="1">
      <c r="A93" s="639"/>
      <c r="B93" s="637" t="s">
        <v>535</v>
      </c>
      <c r="C93" s="645" t="str">
        <f>+IF(Pop_cible!L93="","",'Enfants vaccinés2'!C93/Pop_cible!L93*100)</f>
        <v/>
      </c>
      <c r="D93" s="645" t="str">
        <f>+IF(Pop_cible!G93="","",'Enfants vaccinés2'!D93/Pop_cible!G93*100)</f>
        <v/>
      </c>
      <c r="E93" s="645" t="str">
        <f>IF(Pop_cible!G93="","",'Enfants vaccinés2'!E93/Pop_cible!G93*100)</f>
        <v/>
      </c>
      <c r="F93" s="645" t="str">
        <f>IF(Pop_cible!G93="","",'Enfants vaccinés2'!F93/Pop_cible!G93*100)</f>
        <v/>
      </c>
      <c r="G93" s="645" t="str">
        <f>IF(Pop_cible!G93="","",'Enfants vaccinés2'!G93/Pop_cible!G93*100)</f>
        <v/>
      </c>
      <c r="H93" s="645" t="str">
        <f>IF(Pop_cible!G93="","",'Enfants vaccinés2'!H93/Pop_cible!G93*100)</f>
        <v/>
      </c>
      <c r="I93" s="645" t="str">
        <f>IF(Pop_cible!L93="","",'Enfants vaccinés2'!I93/Pop_cible!L93*100)</f>
        <v/>
      </c>
      <c r="J93" s="645" t="str">
        <f>IF(Pop_cible!L93="","",'Enfants vaccinés2'!J93/Pop_cible!L93*100)</f>
        <v/>
      </c>
      <c r="K93" s="645" t="str">
        <f>IF(Pop_cible!G93="","",'Enfants vaccinés2'!K93/Pop_cible!G93*100)</f>
        <v/>
      </c>
    </row>
    <row r="94" spans="1:11" ht="14.25" customHeight="1">
      <c r="A94" s="2" t="s">
        <v>536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</row>
    <row r="95" spans="1:11" ht="14.25" customHeight="1">
      <c r="A95" s="637"/>
      <c r="B95" s="637" t="s">
        <v>537</v>
      </c>
      <c r="C95" s="645" t="str">
        <f>+IF(Pop_cible!L95="","",'Enfants vaccinés2'!C95/Pop_cible!L95*100)</f>
        <v/>
      </c>
      <c r="D95" s="645" t="str">
        <f>+IF(Pop_cible!G95="","",'Enfants vaccinés2'!D95/Pop_cible!G95*100)</f>
        <v/>
      </c>
      <c r="E95" s="645" t="str">
        <f>IF(Pop_cible!G95="","",'Enfants vaccinés2'!E95/Pop_cible!G95*100)</f>
        <v/>
      </c>
      <c r="F95" s="645" t="str">
        <f>IF(Pop_cible!G95="","",'Enfants vaccinés2'!F95/Pop_cible!G95*100)</f>
        <v/>
      </c>
      <c r="G95" s="645" t="str">
        <f>IF(Pop_cible!G95="","",'Enfants vaccinés2'!G95/Pop_cible!G95*100)</f>
        <v/>
      </c>
      <c r="H95" s="645" t="str">
        <f>IF(Pop_cible!G95="","",'Enfants vaccinés2'!H95/Pop_cible!G95*100)</f>
        <v/>
      </c>
      <c r="I95" s="645" t="str">
        <f>IF(Pop_cible!L95="","",'Enfants vaccinés2'!I95/Pop_cible!L95*100)</f>
        <v/>
      </c>
      <c r="J95" s="645" t="str">
        <f>IF(Pop_cible!L95="","",'Enfants vaccinés2'!J95/Pop_cible!L95*100)</f>
        <v/>
      </c>
      <c r="K95" s="645" t="str">
        <f>IF(Pop_cible!G95="","",'Enfants vaccinés2'!K95/Pop_cible!G95*100)</f>
        <v/>
      </c>
    </row>
    <row r="96" spans="1:11" ht="14.25" customHeight="1">
      <c r="A96" s="637"/>
      <c r="B96" s="637" t="s">
        <v>538</v>
      </c>
      <c r="C96" s="645" t="str">
        <f>+IF(Pop_cible!L96="","",'Enfants vaccinés2'!C96/Pop_cible!L96*100)</f>
        <v/>
      </c>
      <c r="D96" s="645" t="str">
        <f>+IF(Pop_cible!G96="","",'Enfants vaccinés2'!D96/Pop_cible!G96*100)</f>
        <v/>
      </c>
      <c r="E96" s="645" t="str">
        <f>IF(Pop_cible!G96="","",'Enfants vaccinés2'!E96/Pop_cible!G96*100)</f>
        <v/>
      </c>
      <c r="F96" s="645" t="str">
        <f>IF(Pop_cible!G96="","",'Enfants vaccinés2'!F96/Pop_cible!G96*100)</f>
        <v/>
      </c>
      <c r="G96" s="645" t="str">
        <f>IF(Pop_cible!G96="","",'Enfants vaccinés2'!G96/Pop_cible!G96*100)</f>
        <v/>
      </c>
      <c r="H96" s="645" t="str">
        <f>IF(Pop_cible!G96="","",'Enfants vaccinés2'!H96/Pop_cible!G96*100)</f>
        <v/>
      </c>
      <c r="I96" s="645" t="str">
        <f>IF(Pop_cible!L96="","",'Enfants vaccinés2'!I96/Pop_cible!L96*100)</f>
        <v/>
      </c>
      <c r="J96" s="645" t="str">
        <f>IF(Pop_cible!L96="","",'Enfants vaccinés2'!J96/Pop_cible!L96*100)</f>
        <v/>
      </c>
      <c r="K96" s="645" t="str">
        <f>IF(Pop_cible!G96="","",'Enfants vaccinés2'!K96/Pop_cible!G96*100)</f>
        <v/>
      </c>
    </row>
    <row r="97" spans="1:11" ht="14.25" customHeight="1">
      <c r="A97" s="637"/>
      <c r="B97" s="637" t="s">
        <v>539</v>
      </c>
      <c r="C97" s="645" t="str">
        <f>+IF(Pop_cible!L97="","",'Enfants vaccinés2'!C97/Pop_cible!L97*100)</f>
        <v/>
      </c>
      <c r="D97" s="645" t="str">
        <f>+IF(Pop_cible!G97="","",'Enfants vaccinés2'!D97/Pop_cible!G97*100)</f>
        <v/>
      </c>
      <c r="E97" s="645" t="str">
        <f>IF(Pop_cible!G97="","",'Enfants vaccinés2'!E97/Pop_cible!G97*100)</f>
        <v/>
      </c>
      <c r="F97" s="645" t="str">
        <f>IF(Pop_cible!G97="","",'Enfants vaccinés2'!F97/Pop_cible!G97*100)</f>
        <v/>
      </c>
      <c r="G97" s="645" t="str">
        <f>IF(Pop_cible!G97="","",'Enfants vaccinés2'!G97/Pop_cible!G97*100)</f>
        <v/>
      </c>
      <c r="H97" s="645" t="str">
        <f>IF(Pop_cible!G97="","",'Enfants vaccinés2'!H97/Pop_cible!G97*100)</f>
        <v/>
      </c>
      <c r="I97" s="645" t="str">
        <f>IF(Pop_cible!L97="","",'Enfants vaccinés2'!I97/Pop_cible!L97*100)</f>
        <v/>
      </c>
      <c r="J97" s="645" t="str">
        <f>IF(Pop_cible!L97="","",'Enfants vaccinés2'!J97/Pop_cible!L97*100)</f>
        <v/>
      </c>
      <c r="K97" s="645" t="str">
        <f>IF(Pop_cible!G97="","",'Enfants vaccinés2'!K97/Pop_cible!G97*100)</f>
        <v/>
      </c>
    </row>
    <row r="98" spans="1:11" ht="14.25" customHeight="1">
      <c r="A98" s="637"/>
      <c r="B98" s="637" t="s">
        <v>540</v>
      </c>
      <c r="C98" s="645" t="str">
        <f>+IF(Pop_cible!L98="","",'Enfants vaccinés2'!C98/Pop_cible!L98*100)</f>
        <v/>
      </c>
      <c r="D98" s="645" t="str">
        <f>+IF(Pop_cible!G98="","",'Enfants vaccinés2'!D98/Pop_cible!G98*100)</f>
        <v/>
      </c>
      <c r="E98" s="645" t="str">
        <f>IF(Pop_cible!G98="","",'Enfants vaccinés2'!E98/Pop_cible!G98*100)</f>
        <v/>
      </c>
      <c r="F98" s="645" t="str">
        <f>IF(Pop_cible!G98="","",'Enfants vaccinés2'!F98/Pop_cible!G98*100)</f>
        <v/>
      </c>
      <c r="G98" s="645" t="str">
        <f>IF(Pop_cible!G98="","",'Enfants vaccinés2'!G98/Pop_cible!G98*100)</f>
        <v/>
      </c>
      <c r="H98" s="645" t="str">
        <f>IF(Pop_cible!G98="","",'Enfants vaccinés2'!H98/Pop_cible!G98*100)</f>
        <v/>
      </c>
      <c r="I98" s="645" t="str">
        <f>IF(Pop_cible!L98="","",'Enfants vaccinés2'!I98/Pop_cible!L98*100)</f>
        <v/>
      </c>
      <c r="J98" s="645" t="str">
        <f>IF(Pop_cible!L98="","",'Enfants vaccinés2'!J98/Pop_cible!L98*100)</f>
        <v/>
      </c>
      <c r="K98" s="645" t="str">
        <f>IF(Pop_cible!G98="","",'Enfants vaccinés2'!K98/Pop_cible!G98*100)</f>
        <v/>
      </c>
    </row>
    <row r="99" spans="1:11" ht="14.25" customHeight="1">
      <c r="A99" s="2" t="s">
        <v>541</v>
      </c>
      <c r="B99" s="2"/>
      <c r="C99" s="646" t="str">
        <f>+IF(Pop_cible!L99="","",'Enfants vaccinés2'!C99/Pop_cible!L99*100)</f>
        <v/>
      </c>
      <c r="D99" s="646" t="str">
        <f>+IF(Pop_cible!G99="","",'Enfants vaccinés2'!D99/Pop_cible!G99*100)</f>
        <v/>
      </c>
      <c r="E99" s="646" t="str">
        <f>IF(Pop_cible!G99="","",'Enfants vaccinés2'!E99/Pop_cible!G99*100)</f>
        <v/>
      </c>
      <c r="F99" s="646" t="str">
        <f>IF(Pop_cible!G99="","",'Enfants vaccinés2'!F99/Pop_cible!G99*100)</f>
        <v/>
      </c>
      <c r="G99" s="646" t="str">
        <f>IF(Pop_cible!G99="","",'Enfants vaccinés2'!G99/Pop_cible!G99*100)</f>
        <v/>
      </c>
      <c r="H99" s="646" t="str">
        <f>IF(Pop_cible!G99="","",'Enfants vaccinés2'!H99/Pop_cible!G99*100)</f>
        <v/>
      </c>
      <c r="I99" s="646" t="str">
        <f>IF(Pop_cible!L99="","",'Enfants vaccinés2'!I99/Pop_cible!L99*100)</f>
        <v/>
      </c>
      <c r="J99" s="646" t="str">
        <f>IF(Pop_cible!L99="","",'Enfants vaccinés2'!J99/Pop_cible!L99*100)</f>
        <v/>
      </c>
      <c r="K99" s="646" t="str">
        <f>IF(Pop_cible!G99="","",'Enfants vaccinés2'!K99/Pop_cible!G99*100)</f>
        <v/>
      </c>
    </row>
    <row r="100" spans="1:11" ht="14.25" customHeight="1">
      <c r="A100" s="639"/>
      <c r="B100" s="637" t="s">
        <v>542</v>
      </c>
      <c r="C100" s="645" t="str">
        <f>+IF(Pop_cible!L100="","",'Enfants vaccinés2'!C100/Pop_cible!L100*100)</f>
        <v/>
      </c>
      <c r="D100" s="645" t="str">
        <f>+IF(Pop_cible!G100="","",'Enfants vaccinés2'!D100/Pop_cible!G100*100)</f>
        <v/>
      </c>
      <c r="E100" s="645" t="str">
        <f>IF(Pop_cible!G100="","",'Enfants vaccinés2'!E100/Pop_cible!G100*100)</f>
        <v/>
      </c>
      <c r="F100" s="645" t="str">
        <f>IF(Pop_cible!G100="","",'Enfants vaccinés2'!F100/Pop_cible!G100*100)</f>
        <v/>
      </c>
      <c r="G100" s="645" t="str">
        <f>IF(Pop_cible!G100="","",'Enfants vaccinés2'!G100/Pop_cible!G100*100)</f>
        <v/>
      </c>
      <c r="H100" s="645" t="str">
        <f>IF(Pop_cible!G100="","",'Enfants vaccinés2'!H100/Pop_cible!G100*100)</f>
        <v/>
      </c>
      <c r="I100" s="645" t="str">
        <f>IF(Pop_cible!L100="","",'Enfants vaccinés2'!I100/Pop_cible!L100*100)</f>
        <v/>
      </c>
      <c r="J100" s="645" t="str">
        <f>IF(Pop_cible!L100="","",'Enfants vaccinés2'!J100/Pop_cible!L100*100)</f>
        <v/>
      </c>
      <c r="K100" s="645" t="str">
        <f>IF(Pop_cible!G100="","",'Enfants vaccinés2'!K100/Pop_cible!G100*100)</f>
        <v/>
      </c>
    </row>
    <row r="101" spans="1:11" ht="14.25" customHeight="1">
      <c r="A101" s="2" t="s">
        <v>543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</row>
    <row r="102" spans="1:11" ht="14.25" customHeight="1">
      <c r="A102" s="637"/>
      <c r="B102" s="637" t="s">
        <v>544</v>
      </c>
      <c r="C102" s="645" t="str">
        <f>+IF(Pop_cible!L102="","",'Enfants vaccinés2'!C102/Pop_cible!L102*100)</f>
        <v/>
      </c>
      <c r="D102" s="645" t="str">
        <f>+IF(Pop_cible!G102="","",'Enfants vaccinés2'!D102/Pop_cible!G102*100)</f>
        <v/>
      </c>
      <c r="E102" s="645" t="str">
        <f>IF(Pop_cible!G102="","",'Enfants vaccinés2'!E102/Pop_cible!G102*100)</f>
        <v/>
      </c>
      <c r="F102" s="645" t="str">
        <f>IF(Pop_cible!G102="","",'Enfants vaccinés2'!F102/Pop_cible!G102*100)</f>
        <v/>
      </c>
      <c r="G102" s="645" t="str">
        <f>IF(Pop_cible!G102="","",'Enfants vaccinés2'!G102/Pop_cible!G102*100)</f>
        <v/>
      </c>
      <c r="H102" s="645" t="str">
        <f>IF(Pop_cible!G102="","",'Enfants vaccinés2'!H102/Pop_cible!G102*100)</f>
        <v/>
      </c>
      <c r="I102" s="645" t="str">
        <f>IF(Pop_cible!L102="","",'Enfants vaccinés2'!I102/Pop_cible!L102*100)</f>
        <v/>
      </c>
      <c r="J102" s="645" t="str">
        <f>IF(Pop_cible!L102="","",'Enfants vaccinés2'!J102/Pop_cible!L102*100)</f>
        <v/>
      </c>
      <c r="K102" s="645" t="str">
        <f>IF(Pop_cible!G102="","",'Enfants vaccinés2'!K102/Pop_cible!G102*100)</f>
        <v/>
      </c>
    </row>
    <row r="103" spans="1:11" ht="14.25" customHeight="1">
      <c r="A103" s="639"/>
      <c r="B103" s="637" t="s">
        <v>545</v>
      </c>
      <c r="C103" s="645" t="str">
        <f>+IF(Pop_cible!L103="","",'Enfants vaccinés2'!C103/Pop_cible!L103*100)</f>
        <v/>
      </c>
      <c r="D103" s="645" t="str">
        <f>+IF(Pop_cible!G103="","",'Enfants vaccinés2'!D103/Pop_cible!G103*100)</f>
        <v/>
      </c>
      <c r="E103" s="645" t="str">
        <f>IF(Pop_cible!G103="","",'Enfants vaccinés2'!E103/Pop_cible!G103*100)</f>
        <v/>
      </c>
      <c r="F103" s="645" t="str">
        <f>IF(Pop_cible!G103="","",'Enfants vaccinés2'!F103/Pop_cible!G103*100)</f>
        <v/>
      </c>
      <c r="G103" s="645" t="str">
        <f>IF(Pop_cible!G103="","",'Enfants vaccinés2'!G103/Pop_cible!G103*100)</f>
        <v/>
      </c>
      <c r="H103" s="645" t="str">
        <f>IF(Pop_cible!G103="","",'Enfants vaccinés2'!H103/Pop_cible!G103*100)</f>
        <v/>
      </c>
      <c r="I103" s="645" t="str">
        <f>IF(Pop_cible!L103="","",'Enfants vaccinés2'!I103/Pop_cible!L103*100)</f>
        <v/>
      </c>
      <c r="J103" s="645" t="str">
        <f>IF(Pop_cible!L103="","",'Enfants vaccinés2'!J103/Pop_cible!L103*100)</f>
        <v/>
      </c>
      <c r="K103" s="645" t="str">
        <f>IF(Pop_cible!G103="","",'Enfants vaccinés2'!K103/Pop_cible!G103*100)</f>
        <v/>
      </c>
    </row>
    <row r="104" spans="1:11" ht="14.25" customHeight="1">
      <c r="A104" s="639"/>
      <c r="B104" s="637" t="s">
        <v>546</v>
      </c>
      <c r="C104" s="645" t="str">
        <f>+IF(Pop_cible!L104="","",'Enfants vaccinés2'!C104/Pop_cible!L104*100)</f>
        <v/>
      </c>
      <c r="D104" s="645" t="str">
        <f>+IF(Pop_cible!G104="","",'Enfants vaccinés2'!D104/Pop_cible!G104*100)</f>
        <v/>
      </c>
      <c r="E104" s="645" t="str">
        <f>IF(Pop_cible!G104="","",'Enfants vaccinés2'!E104/Pop_cible!G104*100)</f>
        <v/>
      </c>
      <c r="F104" s="645" t="str">
        <f>IF(Pop_cible!G104="","",'Enfants vaccinés2'!F104/Pop_cible!G104*100)</f>
        <v/>
      </c>
      <c r="G104" s="645" t="str">
        <f>IF(Pop_cible!G104="","",'Enfants vaccinés2'!G104/Pop_cible!G104*100)</f>
        <v/>
      </c>
      <c r="H104" s="645" t="str">
        <f>IF(Pop_cible!G104="","",'Enfants vaccinés2'!H104/Pop_cible!G104*100)</f>
        <v/>
      </c>
      <c r="I104" s="645" t="str">
        <f>IF(Pop_cible!L104="","",'Enfants vaccinés2'!I104/Pop_cible!L104*100)</f>
        <v/>
      </c>
      <c r="J104" s="645" t="str">
        <f>IF(Pop_cible!L104="","",'Enfants vaccinés2'!J104/Pop_cible!L104*100)</f>
        <v/>
      </c>
      <c r="K104" s="645" t="str">
        <f>IF(Pop_cible!G104="","",'Enfants vaccinés2'!K104/Pop_cible!G104*100)</f>
        <v/>
      </c>
    </row>
    <row r="105" spans="1:11" ht="14.25" customHeight="1">
      <c r="A105" s="639"/>
      <c r="B105" s="637" t="s">
        <v>547</v>
      </c>
      <c r="C105" s="645" t="str">
        <f>+IF(Pop_cible!L105="","",'Enfants vaccinés2'!C105/Pop_cible!L105*100)</f>
        <v/>
      </c>
      <c r="D105" s="645" t="str">
        <f>+IF(Pop_cible!G105="","",'Enfants vaccinés2'!D105/Pop_cible!G105*100)</f>
        <v/>
      </c>
      <c r="E105" s="645" t="str">
        <f>IF(Pop_cible!G105="","",'Enfants vaccinés2'!E105/Pop_cible!G105*100)</f>
        <v/>
      </c>
      <c r="F105" s="645" t="str">
        <f>IF(Pop_cible!G105="","",'Enfants vaccinés2'!F105/Pop_cible!G105*100)</f>
        <v/>
      </c>
      <c r="G105" s="645" t="str">
        <f>IF(Pop_cible!G105="","",'Enfants vaccinés2'!G105/Pop_cible!G105*100)</f>
        <v/>
      </c>
      <c r="H105" s="645" t="str">
        <f>IF(Pop_cible!G105="","",'Enfants vaccinés2'!H105/Pop_cible!G105*100)</f>
        <v/>
      </c>
      <c r="I105" s="645" t="str">
        <f>IF(Pop_cible!L105="","",'Enfants vaccinés2'!I105/Pop_cible!L105*100)</f>
        <v/>
      </c>
      <c r="J105" s="645" t="str">
        <f>IF(Pop_cible!L105="","",'Enfants vaccinés2'!J105/Pop_cible!L105*100)</f>
        <v/>
      </c>
      <c r="K105" s="645" t="str">
        <f>IF(Pop_cible!G105="","",'Enfants vaccinés2'!K105/Pop_cible!G105*100)</f>
        <v/>
      </c>
    </row>
    <row r="106" spans="1:11" ht="14.25" customHeight="1">
      <c r="A106" s="639"/>
      <c r="B106" s="637" t="s">
        <v>548</v>
      </c>
      <c r="C106" s="645" t="str">
        <f>+IF(Pop_cible!L106="","",'Enfants vaccinés2'!C106/Pop_cible!L106*100)</f>
        <v/>
      </c>
      <c r="D106" s="645" t="str">
        <f>+IF(Pop_cible!G106="","",'Enfants vaccinés2'!D106/Pop_cible!G106*100)</f>
        <v/>
      </c>
      <c r="E106" s="645" t="str">
        <f>IF(Pop_cible!G106="","",'Enfants vaccinés2'!E106/Pop_cible!G106*100)</f>
        <v/>
      </c>
      <c r="F106" s="645" t="str">
        <f>IF(Pop_cible!G106="","",'Enfants vaccinés2'!F106/Pop_cible!G106*100)</f>
        <v/>
      </c>
      <c r="G106" s="645" t="str">
        <f>IF(Pop_cible!G106="","",'Enfants vaccinés2'!G106/Pop_cible!G106*100)</f>
        <v/>
      </c>
      <c r="H106" s="645" t="str">
        <f>IF(Pop_cible!G106="","",'Enfants vaccinés2'!H106/Pop_cible!G106*100)</f>
        <v/>
      </c>
      <c r="I106" s="645" t="str">
        <f>IF(Pop_cible!L106="","",'Enfants vaccinés2'!I106/Pop_cible!L106*100)</f>
        <v/>
      </c>
      <c r="J106" s="645" t="str">
        <f>IF(Pop_cible!L106="","",'Enfants vaccinés2'!J106/Pop_cible!L106*100)</f>
        <v/>
      </c>
      <c r="K106" s="645" t="str">
        <f>IF(Pop_cible!G106="","",'Enfants vaccinés2'!K106/Pop_cible!G106*100)</f>
        <v/>
      </c>
    </row>
    <row r="107" spans="1:11" ht="14.25" customHeight="1">
      <c r="A107" s="639"/>
      <c r="B107" s="637" t="s">
        <v>549</v>
      </c>
      <c r="C107" s="645" t="str">
        <f>+IF(Pop_cible!L107="","",'Enfants vaccinés2'!C107/Pop_cible!L107*100)</f>
        <v/>
      </c>
      <c r="D107" s="645" t="str">
        <f>+IF(Pop_cible!G107="","",'Enfants vaccinés2'!D107/Pop_cible!G107*100)</f>
        <v/>
      </c>
      <c r="E107" s="645" t="str">
        <f>IF(Pop_cible!G107="","",'Enfants vaccinés2'!E107/Pop_cible!G107*100)</f>
        <v/>
      </c>
      <c r="F107" s="645" t="str">
        <f>IF(Pop_cible!G107="","",'Enfants vaccinés2'!F107/Pop_cible!G107*100)</f>
        <v/>
      </c>
      <c r="G107" s="645" t="str">
        <f>IF(Pop_cible!G107="","",'Enfants vaccinés2'!G107/Pop_cible!G107*100)</f>
        <v/>
      </c>
      <c r="H107" s="645" t="str">
        <f>IF(Pop_cible!G107="","",'Enfants vaccinés2'!H107/Pop_cible!G107*100)</f>
        <v/>
      </c>
      <c r="I107" s="645" t="str">
        <f>IF(Pop_cible!L107="","",'Enfants vaccinés2'!I107/Pop_cible!L107*100)</f>
        <v/>
      </c>
      <c r="J107" s="645" t="str">
        <f>IF(Pop_cible!L107="","",'Enfants vaccinés2'!J107/Pop_cible!L107*100)</f>
        <v/>
      </c>
      <c r="K107" s="645" t="str">
        <f>IF(Pop_cible!G107="","",'Enfants vaccinés2'!K107/Pop_cible!G107*100)</f>
        <v/>
      </c>
    </row>
    <row r="108" spans="1:11" ht="14.25" customHeight="1">
      <c r="A108" s="639"/>
      <c r="B108" s="637" t="s">
        <v>550</v>
      </c>
      <c r="C108" s="645" t="str">
        <f>+IF(Pop_cible!L108="","",'Enfants vaccinés2'!C108/Pop_cible!L108*100)</f>
        <v/>
      </c>
      <c r="D108" s="645" t="str">
        <f>+IF(Pop_cible!G108="","",'Enfants vaccinés2'!D108/Pop_cible!G108*100)</f>
        <v/>
      </c>
      <c r="E108" s="645" t="str">
        <f>IF(Pop_cible!G108="","",'Enfants vaccinés2'!E108/Pop_cible!G108*100)</f>
        <v/>
      </c>
      <c r="F108" s="645" t="str">
        <f>IF(Pop_cible!G108="","",'Enfants vaccinés2'!F108/Pop_cible!G108*100)</f>
        <v/>
      </c>
      <c r="G108" s="645" t="str">
        <f>IF(Pop_cible!G108="","",'Enfants vaccinés2'!G108/Pop_cible!G108*100)</f>
        <v/>
      </c>
      <c r="H108" s="645" t="str">
        <f>IF(Pop_cible!G108="","",'Enfants vaccinés2'!H108/Pop_cible!G108*100)</f>
        <v/>
      </c>
      <c r="I108" s="645" t="str">
        <f>IF(Pop_cible!L108="","",'Enfants vaccinés2'!I108/Pop_cible!L108*100)</f>
        <v/>
      </c>
      <c r="J108" s="645" t="str">
        <f>IF(Pop_cible!L108="","",'Enfants vaccinés2'!J108/Pop_cible!L108*100)</f>
        <v/>
      </c>
      <c r="K108" s="645" t="str">
        <f>IF(Pop_cible!G108="","",'Enfants vaccinés2'!K108/Pop_cible!G108*100)</f>
        <v/>
      </c>
    </row>
    <row r="109" spans="1:11" ht="14.25" customHeight="1">
      <c r="A109" s="2" t="s">
        <v>551</v>
      </c>
      <c r="B109" s="2"/>
      <c r="C109" s="647" t="str">
        <f>+IF(Pop_cible!L109="","",'Enfants vaccinés2'!C109/Pop_cible!L109*100)</f>
        <v/>
      </c>
      <c r="D109" s="647" t="str">
        <f>+IF(Pop_cible!G109="","",'Enfants vaccinés2'!D109/Pop_cible!G109*100)</f>
        <v/>
      </c>
      <c r="E109" s="647" t="str">
        <f>IF(Pop_cible!G109="","",'Enfants vaccinés2'!E109/Pop_cible!G109*100)</f>
        <v/>
      </c>
      <c r="F109" s="647" t="str">
        <f>IF(Pop_cible!G109="","",'Enfants vaccinés2'!F109/Pop_cible!G109*100)</f>
        <v/>
      </c>
      <c r="G109" s="647" t="str">
        <f>IF(Pop_cible!G109="","",'Enfants vaccinés2'!G109/Pop_cible!G109*100)</f>
        <v/>
      </c>
      <c r="H109" s="647" t="str">
        <f>IF(Pop_cible!G109="","",'Enfants vaccinés2'!H109/Pop_cible!G109*100)</f>
        <v/>
      </c>
      <c r="I109" s="647" t="str">
        <f>IF(Pop_cible!L109="","",'Enfants vaccinés2'!I109/Pop_cible!L109*100)</f>
        <v/>
      </c>
      <c r="J109" s="647" t="str">
        <f>IF(Pop_cible!L109="","",'Enfants vaccinés2'!J109/Pop_cible!L109*100)</f>
        <v/>
      </c>
      <c r="K109" s="647" t="str">
        <f>IF(Pop_cible!G109="","",'Enfants vaccinés2'!K109/Pop_cible!G109*100)</f>
        <v/>
      </c>
    </row>
    <row r="110" spans="1:11" ht="14.25" customHeight="1">
      <c r="A110" s="2" t="s">
        <v>552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</row>
    <row r="111" spans="1:11" ht="14.25" customHeight="1" thickBot="1">
      <c r="A111" s="281" t="s">
        <v>553</v>
      </c>
      <c r="B111" s="281"/>
      <c r="C111" s="648" t="str">
        <f>+IF(Pop_cible!L111="","",'Enfants vaccinés2'!C111/Pop_cible!L111*100)</f>
        <v/>
      </c>
      <c r="D111" s="648" t="str">
        <f>+IF(Pop_cible!G111="","",'Enfants vaccinés2'!D111/Pop_cible!G111*100)</f>
        <v/>
      </c>
      <c r="E111" s="648" t="str">
        <f>IF(Pop_cible!G111="","",'Enfants vaccinés2'!E111/Pop_cible!G111*100)</f>
        <v/>
      </c>
      <c r="F111" s="648" t="str">
        <f>IF(Pop_cible!G111="","",'Enfants vaccinés2'!F111/Pop_cible!G111*100)</f>
        <v/>
      </c>
      <c r="G111" s="648" t="str">
        <f>IF(Pop_cible!G111="","",'Enfants vaccinés2'!G111/Pop_cible!G111*100)</f>
        <v/>
      </c>
      <c r="H111" s="648" t="str">
        <f>IF(Pop_cible!G111="","",'Enfants vaccinés2'!H111/Pop_cible!G111*100)</f>
        <v/>
      </c>
      <c r="I111" s="648" t="str">
        <f>IF(Pop_cible!L111="","",'Enfants vaccinés2'!I111/Pop_cible!L111*100)</f>
        <v/>
      </c>
      <c r="J111" s="648" t="str">
        <f>IF(Pop_cible!L111="","",'Enfants vaccinés2'!J111/Pop_cible!L111*100)</f>
        <v/>
      </c>
      <c r="K111" s="648" t="str">
        <f>IF(Pop_cible!G111="","",'Enfants vaccinés2'!K111/Pop_cible!G111*100)</f>
        <v/>
      </c>
    </row>
  </sheetData>
  <conditionalFormatting sqref="C3:K108">
    <cfRule type="containsBlanks" dxfId="421" priority="1">
      <formula>LEN(TRIM(C3))=0</formula>
    </cfRule>
  </conditionalFormatting>
  <conditionalFormatting sqref="C98:K98">
    <cfRule type="containsBlanks" dxfId="420" priority="5" stopIfTrue="1">
      <formula>LEN(TRIM(C98))=0</formula>
    </cfRule>
  </conditionalFormatting>
  <conditionalFormatting sqref="C110:K110">
    <cfRule type="containsBlanks" dxfId="41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106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339" customWidth="1"/>
    <col min="2" max="2" width="21.53125" style="339" customWidth="1"/>
    <col min="3" max="3" width="14" style="339" customWidth="1"/>
    <col min="4" max="4" width="25.06640625" style="339" customWidth="1"/>
    <col min="5" max="5" width="16.59765625" style="339" customWidth="1"/>
    <col min="6" max="6" width="19.46484375" style="339" customWidth="1"/>
    <col min="7" max="18" width="11.3984375" style="339" customWidth="1"/>
    <col min="19" max="20" width="14.3984375" style="339" customWidth="1"/>
    <col min="21" max="16384" width="14.3984375" style="339"/>
  </cols>
  <sheetData>
    <row r="1" spans="1:18" ht="19.5" customHeight="1">
      <c r="A1" s="2" t="s">
        <v>925</v>
      </c>
      <c r="B1" s="2"/>
      <c r="C1" s="2"/>
      <c r="D1" s="2"/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  <c r="Q1" s="337"/>
      <c r="R1" s="337"/>
    </row>
    <row r="2" spans="1:18" ht="18" customHeight="1" thickBot="1">
      <c r="A2" s="357" t="s">
        <v>660</v>
      </c>
      <c r="B2" s="358"/>
      <c r="C2" s="334" t="s">
        <v>926</v>
      </c>
      <c r="D2" s="334" t="s">
        <v>927</v>
      </c>
      <c r="E2" s="573" t="s">
        <v>928</v>
      </c>
      <c r="F2" s="573" t="s">
        <v>929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</row>
    <row r="3" spans="1:18" ht="15" customHeight="1">
      <c r="A3" s="2" t="s">
        <v>445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39"/>
      <c r="B4" s="637" t="s">
        <v>446</v>
      </c>
      <c r="C4" s="642"/>
      <c r="D4" s="642"/>
      <c r="E4" s="677" t="str">
        <f>IF(Pop_cible!M4="","",'filles_femmes vaccinés'!C4/Pop_cible!M4*100)</f>
        <v/>
      </c>
      <c r="F4" s="677" t="str">
        <f>IF(Pop_cible!D4="","",'filles_femmes vaccinés'!D4/Pop_cible!D4*100)</f>
        <v/>
      </c>
    </row>
    <row r="5" spans="1:18" ht="15" customHeight="1">
      <c r="A5" s="639"/>
      <c r="B5" s="637" t="s">
        <v>447</v>
      </c>
      <c r="C5" s="641"/>
      <c r="D5" s="641"/>
      <c r="E5" s="645" t="str">
        <f>IF(Pop_cible!M5="","",'filles_femmes vaccinés'!C5/Pop_cible!M5*100)</f>
        <v/>
      </c>
      <c r="F5" s="645" t="str">
        <f>IF(Pop_cible!D5="","",'filles_femmes vaccinés'!D5/Pop_cible!D5*100)</f>
        <v/>
      </c>
    </row>
    <row r="6" spans="1:18" ht="15" customHeight="1">
      <c r="A6" s="639"/>
      <c r="B6" s="637" t="s">
        <v>448</v>
      </c>
      <c r="C6" s="641"/>
      <c r="D6" s="641"/>
      <c r="E6" s="645" t="str">
        <f>IF(Pop_cible!M6="","",'filles_femmes vaccinés'!C6/Pop_cible!M6*100)</f>
        <v/>
      </c>
      <c r="F6" s="645" t="str">
        <f>IF(Pop_cible!D6="","",'filles_femmes vaccinés'!D6/Pop_cible!D6*100)</f>
        <v/>
      </c>
    </row>
    <row r="7" spans="1:18" ht="15" customHeight="1">
      <c r="A7" s="639"/>
      <c r="B7" s="637" t="s">
        <v>449</v>
      </c>
      <c r="C7" s="641"/>
      <c r="D7" s="641"/>
      <c r="E7" s="645" t="str">
        <f>IF(Pop_cible!M7="","",'filles_femmes vaccinés'!C7/Pop_cible!M7*100)</f>
        <v/>
      </c>
      <c r="F7" s="645" t="str">
        <f>IF(Pop_cible!D7="","",'filles_femmes vaccinés'!D7/Pop_cible!D7*100)</f>
        <v/>
      </c>
    </row>
    <row r="8" spans="1:18" ht="15" customHeight="1">
      <c r="A8" s="2" t="s">
        <v>450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39"/>
      <c r="B9" s="637" t="s">
        <v>451</v>
      </c>
      <c r="C9" s="641"/>
      <c r="D9" s="641"/>
      <c r="E9" s="645" t="str">
        <f>IF(Pop_cible!M9="","",'filles_femmes vaccinés'!C9/Pop_cible!M9*100)</f>
        <v/>
      </c>
      <c r="F9" s="645" t="str">
        <f>IF(Pop_cible!D9="","",'filles_femmes vaccinés'!D9/Pop_cible!D9*100)</f>
        <v/>
      </c>
    </row>
    <row r="10" spans="1:18" ht="15" customHeight="1">
      <c r="A10" s="639"/>
      <c r="B10" s="637" t="s">
        <v>452</v>
      </c>
      <c r="C10" s="641"/>
      <c r="D10" s="641"/>
      <c r="E10" s="645" t="str">
        <f>IF(Pop_cible!M10="","",'filles_femmes vaccinés'!C10/Pop_cible!M10*100)</f>
        <v/>
      </c>
      <c r="F10" s="645" t="str">
        <f>IF(Pop_cible!D10="","",'filles_femmes vaccinés'!D10/Pop_cible!D10*100)</f>
        <v/>
      </c>
    </row>
    <row r="11" spans="1:18" ht="15" customHeight="1">
      <c r="A11" s="639"/>
      <c r="B11" s="637" t="s">
        <v>453</v>
      </c>
      <c r="C11" s="641"/>
      <c r="D11" s="641"/>
      <c r="E11" s="645" t="str">
        <f>IF(Pop_cible!M11="","",'filles_femmes vaccinés'!C11/Pop_cible!M11*100)</f>
        <v/>
      </c>
      <c r="F11" s="645" t="str">
        <f>IF(Pop_cible!D11="","",'filles_femmes vaccinés'!D11/Pop_cible!D11*100)</f>
        <v/>
      </c>
    </row>
    <row r="12" spans="1:18" ht="15" customHeight="1">
      <c r="A12" s="639"/>
      <c r="B12" s="637" t="s">
        <v>454</v>
      </c>
      <c r="C12" s="641"/>
      <c r="D12" s="641"/>
      <c r="E12" s="645" t="str">
        <f>IF(Pop_cible!M12="","",'filles_femmes vaccinés'!C12/Pop_cible!M12*100)</f>
        <v/>
      </c>
      <c r="F12" s="645" t="str">
        <f>IF(Pop_cible!D12="","",'filles_femmes vaccinés'!D12/Pop_cible!D12*100)</f>
        <v/>
      </c>
    </row>
    <row r="13" spans="1:18" ht="15" customHeight="1">
      <c r="A13" s="639"/>
      <c r="B13" s="637" t="s">
        <v>455</v>
      </c>
      <c r="C13" s="641"/>
      <c r="D13" s="641"/>
      <c r="E13" s="645" t="str">
        <f>IF(Pop_cible!M13="","",'filles_femmes vaccinés'!C13/Pop_cible!M13*100)</f>
        <v/>
      </c>
      <c r="F13" s="645" t="str">
        <f>IF(Pop_cible!D13="","",'filles_femmes vaccinés'!D13/Pop_cible!D13*100)</f>
        <v/>
      </c>
    </row>
    <row r="14" spans="1:18" ht="15" customHeight="1">
      <c r="A14" s="639"/>
      <c r="B14" s="637" t="s">
        <v>456</v>
      </c>
      <c r="C14" s="641"/>
      <c r="D14" s="641"/>
      <c r="E14" s="645" t="str">
        <f>IF(Pop_cible!M14="","",'filles_femmes vaccinés'!C14/Pop_cible!M14*100)</f>
        <v/>
      </c>
      <c r="F14" s="645" t="str">
        <f>IF(Pop_cible!D14="","",'filles_femmes vaccinés'!D14/Pop_cible!D14*100)</f>
        <v/>
      </c>
    </row>
    <row r="15" spans="1:18" ht="15" customHeight="1">
      <c r="A15" s="2" t="s">
        <v>457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37"/>
      <c r="B16" s="637" t="s">
        <v>458</v>
      </c>
      <c r="C16" s="641"/>
      <c r="D16" s="641"/>
      <c r="E16" s="645" t="str">
        <f>IF(Pop_cible!M16="","",'filles_femmes vaccinés'!C16/Pop_cible!M16*100)</f>
        <v/>
      </c>
      <c r="F16" s="645" t="str">
        <f>IF(Pop_cible!D16="","",'filles_femmes vaccinés'!D16/Pop_cible!D16*100)</f>
        <v/>
      </c>
    </row>
    <row r="17" spans="1:6" ht="15" customHeight="1">
      <c r="A17" s="639"/>
      <c r="B17" s="637" t="s">
        <v>459</v>
      </c>
      <c r="C17" s="641"/>
      <c r="D17" s="641"/>
      <c r="E17" s="645" t="str">
        <f>IF(Pop_cible!M17="","",'filles_femmes vaccinés'!C17/Pop_cible!M17*100)</f>
        <v/>
      </c>
      <c r="F17" s="645" t="str">
        <f>IF(Pop_cible!D17="","",'filles_femmes vaccinés'!D17/Pop_cible!D17*100)</f>
        <v/>
      </c>
    </row>
    <row r="18" spans="1:6" ht="15" customHeight="1">
      <c r="A18" s="639"/>
      <c r="B18" s="637" t="s">
        <v>460</v>
      </c>
      <c r="C18" s="641"/>
      <c r="D18" s="641"/>
      <c r="E18" s="645" t="str">
        <f>IF(Pop_cible!M18="","",'filles_femmes vaccinés'!C18/Pop_cible!M18*100)</f>
        <v/>
      </c>
      <c r="F18" s="645" t="str">
        <f>IF(Pop_cible!D18="","",'filles_femmes vaccinés'!D18/Pop_cible!D18*100)</f>
        <v/>
      </c>
    </row>
    <row r="19" spans="1:6" ht="15" customHeight="1">
      <c r="A19" s="2" t="s">
        <v>461</v>
      </c>
      <c r="B19" s="6"/>
      <c r="C19" s="49"/>
      <c r="D19" s="49"/>
      <c r="E19" s="646" t="str">
        <f>IF(Pop_cible!M19="","",'filles_femmes vaccinés'!C19/Pop_cible!M19*100)</f>
        <v/>
      </c>
      <c r="F19" s="646" t="str">
        <f>IF(Pop_cible!D19="","",'filles_femmes vaccinés'!D19/Pop_cible!D19*100)</f>
        <v/>
      </c>
    </row>
    <row r="20" spans="1:6" ht="15" customHeight="1">
      <c r="A20" s="637"/>
      <c r="B20" s="638" t="s">
        <v>462</v>
      </c>
      <c r="C20" s="642"/>
      <c r="D20" s="642"/>
      <c r="E20" s="677" t="str">
        <f>IF(Pop_cible!M20="","",'filles_femmes vaccinés'!C20/Pop_cible!M20*100)</f>
        <v/>
      </c>
      <c r="F20" s="677" t="str">
        <f>IF(Pop_cible!D20="","",'filles_femmes vaccinés'!D20/Pop_cible!D20*100)</f>
        <v/>
      </c>
    </row>
    <row r="21" spans="1:6" ht="15" customHeight="1">
      <c r="A21" s="639"/>
      <c r="B21" s="637" t="s">
        <v>463</v>
      </c>
      <c r="C21" s="641"/>
      <c r="D21" s="641"/>
      <c r="E21" s="645" t="str">
        <f>IF(Pop_cible!M21="","",'filles_femmes vaccinés'!C21/Pop_cible!M21*100)</f>
        <v/>
      </c>
      <c r="F21" s="645" t="str">
        <f>IF(Pop_cible!D21="","",'filles_femmes vaccinés'!D21/Pop_cible!D21*100)</f>
        <v/>
      </c>
    </row>
    <row r="22" spans="1:6" ht="15" customHeight="1">
      <c r="A22" s="639"/>
      <c r="B22" s="637" t="s">
        <v>464</v>
      </c>
      <c r="C22" s="641"/>
      <c r="D22" s="641"/>
      <c r="E22" s="645" t="str">
        <f>IF(Pop_cible!M22="","",'filles_femmes vaccinés'!C22/Pop_cible!M22*100)</f>
        <v/>
      </c>
      <c r="F22" s="645" t="str">
        <f>IF(Pop_cible!D22="","",'filles_femmes vaccinés'!D22/Pop_cible!D22*100)</f>
        <v/>
      </c>
    </row>
    <row r="23" spans="1:6" ht="15" customHeight="1">
      <c r="A23" s="639"/>
      <c r="B23" s="637" t="s">
        <v>465</v>
      </c>
      <c r="C23" s="641"/>
      <c r="D23" s="641"/>
      <c r="E23" s="645" t="str">
        <f>IF(Pop_cible!M23="","",'filles_femmes vaccinés'!C23/Pop_cible!M23*100)</f>
        <v/>
      </c>
      <c r="F23" s="645" t="str">
        <f>IF(Pop_cible!D23="","",'filles_femmes vaccinés'!D23/Pop_cible!D23*100)</f>
        <v/>
      </c>
    </row>
    <row r="24" spans="1:6" ht="15" customHeight="1">
      <c r="A24" s="639"/>
      <c r="B24" s="637" t="s">
        <v>466</v>
      </c>
      <c r="C24" s="641"/>
      <c r="D24" s="641"/>
      <c r="E24" s="645" t="str">
        <f>IF(Pop_cible!M24="","",'filles_femmes vaccinés'!C24/Pop_cible!M24*100)</f>
        <v/>
      </c>
      <c r="F24" s="645" t="str">
        <f>IF(Pop_cible!D24="","",'filles_femmes vaccinés'!D24/Pop_cible!D24*100)</f>
        <v/>
      </c>
    </row>
    <row r="25" spans="1:6" ht="15" customHeight="1">
      <c r="A25" s="639"/>
      <c r="B25" s="637" t="s">
        <v>467</v>
      </c>
      <c r="C25" s="641"/>
      <c r="D25" s="641"/>
      <c r="E25" s="645" t="str">
        <f>IF(Pop_cible!M25="","",'filles_femmes vaccinés'!C25/Pop_cible!M25*100)</f>
        <v/>
      </c>
      <c r="F25" s="645" t="str">
        <f>IF(Pop_cible!D25="","",'filles_femmes vaccinés'!D25/Pop_cible!D25*100)</f>
        <v/>
      </c>
    </row>
    <row r="26" spans="1:6" ht="15" customHeight="1">
      <c r="A26" s="639"/>
      <c r="B26" s="637" t="s">
        <v>468</v>
      </c>
      <c r="C26" s="641"/>
      <c r="D26" s="641"/>
      <c r="E26" s="645" t="str">
        <f>IF(Pop_cible!M26="","",'filles_femmes vaccinés'!C26/Pop_cible!M26*100)</f>
        <v/>
      </c>
      <c r="F26" s="645" t="str">
        <f>IF(Pop_cible!D26="","",'filles_femmes vaccinés'!D26/Pop_cible!D26*100)</f>
        <v/>
      </c>
    </row>
    <row r="27" spans="1:6" ht="15" customHeight="1">
      <c r="A27" s="639"/>
      <c r="B27" s="637" t="s">
        <v>469</v>
      </c>
      <c r="C27" s="641"/>
      <c r="D27" s="641"/>
      <c r="E27" s="645" t="str">
        <f>IF(Pop_cible!M27="","",'filles_femmes vaccinés'!C27/Pop_cible!M27*100)</f>
        <v/>
      </c>
      <c r="F27" s="645" t="str">
        <f>IF(Pop_cible!D27="","",'filles_femmes vaccinés'!D27/Pop_cible!D27*100)</f>
        <v/>
      </c>
    </row>
    <row r="28" spans="1:6" ht="15" customHeight="1">
      <c r="A28" s="639"/>
      <c r="B28" s="637" t="s">
        <v>470</v>
      </c>
      <c r="C28" s="641"/>
      <c r="D28" s="641"/>
      <c r="E28" s="645" t="str">
        <f>IF(Pop_cible!M28="","",'filles_femmes vaccinés'!C28/Pop_cible!M28*100)</f>
        <v/>
      </c>
      <c r="F28" s="645" t="str">
        <f>IF(Pop_cible!D28="","",'filles_femmes vaccinés'!D28/Pop_cible!D28*100)</f>
        <v/>
      </c>
    </row>
    <row r="29" spans="1:6" ht="15" customHeight="1">
      <c r="A29" s="2" t="s">
        <v>471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37"/>
      <c r="B30" s="637" t="s">
        <v>472</v>
      </c>
      <c r="C30" s="642"/>
      <c r="D30" s="642"/>
      <c r="E30" s="677" t="str">
        <f>IF(Pop_cible!M30="","",'filles_femmes vaccinés'!C30/Pop_cible!M30*100)</f>
        <v/>
      </c>
      <c r="F30" s="677" t="str">
        <f>IF(Pop_cible!D30="","",'filles_femmes vaccinés'!D30/Pop_cible!D30*100)</f>
        <v/>
      </c>
    </row>
    <row r="31" spans="1:6" ht="15" customHeight="1">
      <c r="A31" s="637"/>
      <c r="B31" s="637" t="s">
        <v>473</v>
      </c>
      <c r="C31" s="641"/>
      <c r="D31" s="641"/>
      <c r="E31" s="645" t="str">
        <f>IF(Pop_cible!M31="","",'filles_femmes vaccinés'!C31/Pop_cible!M31*100)</f>
        <v/>
      </c>
      <c r="F31" s="645" t="str">
        <f>IF(Pop_cible!D31="","",'filles_femmes vaccinés'!D31/Pop_cible!D31*100)</f>
        <v/>
      </c>
    </row>
    <row r="32" spans="1:6" ht="15" customHeight="1">
      <c r="A32" s="637"/>
      <c r="B32" s="637" t="s">
        <v>474</v>
      </c>
      <c r="C32" s="641"/>
      <c r="D32" s="641"/>
      <c r="E32" s="645" t="str">
        <f>IF(Pop_cible!M32="","",'filles_femmes vaccinés'!C32/Pop_cible!M32*100)</f>
        <v/>
      </c>
      <c r="F32" s="645" t="str">
        <f>IF(Pop_cible!D32="","",'filles_femmes vaccinés'!D32/Pop_cible!D32*100)</f>
        <v/>
      </c>
    </row>
    <row r="33" spans="1:6" ht="15" customHeight="1">
      <c r="A33" s="637"/>
      <c r="B33" s="637" t="s">
        <v>475</v>
      </c>
      <c r="C33" s="641"/>
      <c r="D33" s="641"/>
      <c r="E33" s="645" t="str">
        <f>IF(Pop_cible!M33="","",'filles_femmes vaccinés'!C33/Pop_cible!M33*100)</f>
        <v/>
      </c>
      <c r="F33" s="645" t="str">
        <f>IF(Pop_cible!D33="","",'filles_femmes vaccinés'!D33/Pop_cible!D33*100)</f>
        <v/>
      </c>
    </row>
    <row r="34" spans="1:6" ht="15" customHeight="1">
      <c r="A34" s="637"/>
      <c r="B34" s="637" t="s">
        <v>476</v>
      </c>
      <c r="C34" s="641"/>
      <c r="D34" s="641"/>
      <c r="E34" s="645" t="str">
        <f>IF(Pop_cible!M34="","",'filles_femmes vaccinés'!C34/Pop_cible!M34*100)</f>
        <v/>
      </c>
      <c r="F34" s="645" t="str">
        <f>IF(Pop_cible!D34="","",'filles_femmes vaccinés'!D34/Pop_cible!D34*100)</f>
        <v/>
      </c>
    </row>
    <row r="35" spans="1:6" ht="15" customHeight="1">
      <c r="A35" s="637"/>
      <c r="B35" s="637" t="s">
        <v>477</v>
      </c>
      <c r="C35" s="641"/>
      <c r="D35" s="641"/>
      <c r="E35" s="645" t="str">
        <f>IF(Pop_cible!M35="","",'filles_femmes vaccinés'!C35/Pop_cible!M35*100)</f>
        <v/>
      </c>
      <c r="F35" s="645" t="str">
        <f>IF(Pop_cible!D35="","",'filles_femmes vaccinés'!D35/Pop_cible!D35*100)</f>
        <v/>
      </c>
    </row>
    <row r="36" spans="1:6" ht="15" customHeight="1">
      <c r="A36" s="637"/>
      <c r="B36" s="637" t="s">
        <v>478</v>
      </c>
      <c r="C36" s="641"/>
      <c r="D36" s="641"/>
      <c r="E36" s="645" t="str">
        <f>IF(Pop_cible!M36="","",'filles_femmes vaccinés'!C36/Pop_cible!M36*100)</f>
        <v/>
      </c>
      <c r="F36" s="645" t="str">
        <f>IF(Pop_cible!D36="","",'filles_femmes vaccinés'!D36/Pop_cible!D36*100)</f>
        <v/>
      </c>
    </row>
    <row r="37" spans="1:6" ht="15" customHeight="1">
      <c r="A37" s="639"/>
      <c r="B37" s="637" t="s">
        <v>479</v>
      </c>
      <c r="C37" s="641"/>
      <c r="D37" s="641"/>
      <c r="E37" s="645" t="str">
        <f>IF(Pop_cible!M37="","",'filles_femmes vaccinés'!C37/Pop_cible!M37*100)</f>
        <v/>
      </c>
      <c r="F37" s="645" t="str">
        <f>IF(Pop_cible!D37="","",'filles_femmes vaccinés'!D37/Pop_cible!D37*100)</f>
        <v/>
      </c>
    </row>
    <row r="38" spans="1:6" ht="15" customHeight="1">
      <c r="A38" s="639"/>
      <c r="B38" s="637" t="s">
        <v>480</v>
      </c>
      <c r="C38" s="641"/>
      <c r="D38" s="641"/>
      <c r="E38" s="645" t="str">
        <f>IF(Pop_cible!M38="","",'filles_femmes vaccinés'!C38/Pop_cible!M38*100)</f>
        <v/>
      </c>
      <c r="F38" s="645" t="str">
        <f>IF(Pop_cible!D38="","",'filles_femmes vaccinés'!D38/Pop_cible!D38*100)</f>
        <v/>
      </c>
    </row>
    <row r="39" spans="1:6" ht="15" customHeight="1">
      <c r="A39" s="639"/>
      <c r="B39" s="637" t="s">
        <v>481</v>
      </c>
      <c r="C39" s="641"/>
      <c r="D39" s="641"/>
      <c r="E39" s="645" t="str">
        <f>IF(Pop_cible!M39="","",'filles_femmes vaccinés'!C39/Pop_cible!M39*100)</f>
        <v/>
      </c>
      <c r="F39" s="645" t="str">
        <f>IF(Pop_cible!D39="","",'filles_femmes vaccinés'!D39/Pop_cible!D39*100)</f>
        <v/>
      </c>
    </row>
    <row r="40" spans="1:6" ht="15" customHeight="1">
      <c r="A40" s="639"/>
      <c r="B40" s="637" t="s">
        <v>482</v>
      </c>
      <c r="C40" s="641"/>
      <c r="D40" s="641"/>
      <c r="E40" s="645" t="str">
        <f>IF(Pop_cible!M40="","",'filles_femmes vaccinés'!C40/Pop_cible!M40*100)</f>
        <v/>
      </c>
      <c r="F40" s="645" t="str">
        <f>IF(Pop_cible!D40="","",'filles_femmes vaccinés'!D40/Pop_cible!D40*100)</f>
        <v/>
      </c>
    </row>
    <row r="41" spans="1:6" ht="15" customHeight="1">
      <c r="A41" s="639"/>
      <c r="B41" s="637" t="s">
        <v>483</v>
      </c>
      <c r="C41" s="641"/>
      <c r="D41" s="641"/>
      <c r="E41" s="645" t="str">
        <f>IF(Pop_cible!M41="","",'filles_femmes vaccinés'!C41/Pop_cible!M41*100)</f>
        <v/>
      </c>
      <c r="F41" s="645" t="str">
        <f>IF(Pop_cible!D41="","",'filles_femmes vaccinés'!D41/Pop_cible!D41*100)</f>
        <v/>
      </c>
    </row>
    <row r="42" spans="1:6" ht="15" customHeight="1">
      <c r="A42" s="2" t="s">
        <v>484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37"/>
      <c r="B43" s="637" t="s">
        <v>485</v>
      </c>
      <c r="C43" s="641"/>
      <c r="D43" s="641"/>
      <c r="E43" s="645" t="str">
        <f>IF(Pop_cible!M43="","",'filles_femmes vaccinés'!C43/Pop_cible!M43*100)</f>
        <v/>
      </c>
      <c r="F43" s="645" t="str">
        <f>IF(Pop_cible!D43="","",'filles_femmes vaccinés'!D43/Pop_cible!D43*100)</f>
        <v/>
      </c>
    </row>
    <row r="44" spans="1:6" ht="15" customHeight="1">
      <c r="A44" s="639"/>
      <c r="B44" s="637" t="s">
        <v>486</v>
      </c>
      <c r="C44" s="641"/>
      <c r="D44" s="641"/>
      <c r="E44" s="645" t="str">
        <f>IF(Pop_cible!M44="","",'filles_femmes vaccinés'!C44/Pop_cible!M44*100)</f>
        <v/>
      </c>
      <c r="F44" s="645" t="str">
        <f>IF(Pop_cible!D44="","",'filles_femmes vaccinés'!D44/Pop_cible!D44*100)</f>
        <v/>
      </c>
    </row>
    <row r="45" spans="1:6" ht="15" customHeight="1">
      <c r="A45" s="639"/>
      <c r="B45" s="637" t="s">
        <v>487</v>
      </c>
      <c r="C45" s="641"/>
      <c r="D45" s="641"/>
      <c r="E45" s="645" t="str">
        <f>IF(Pop_cible!M45="","",'filles_femmes vaccinés'!C45/Pop_cible!M45*100)</f>
        <v/>
      </c>
      <c r="F45" s="645" t="str">
        <f>IF(Pop_cible!D45="","",'filles_femmes vaccinés'!D45/Pop_cible!D45*100)</f>
        <v/>
      </c>
    </row>
    <row r="46" spans="1:6" ht="15" customHeight="1">
      <c r="A46" s="639"/>
      <c r="B46" s="637" t="s">
        <v>488</v>
      </c>
      <c r="C46" s="641"/>
      <c r="D46" s="641"/>
      <c r="E46" s="645" t="str">
        <f>IF(Pop_cible!M46="","",'filles_femmes vaccinés'!C46/Pop_cible!M46*100)</f>
        <v/>
      </c>
      <c r="F46" s="645" t="str">
        <f>IF(Pop_cible!D46="","",'filles_femmes vaccinés'!D46/Pop_cible!D46*100)</f>
        <v/>
      </c>
    </row>
    <row r="47" spans="1:6" ht="15" customHeight="1">
      <c r="A47" s="639"/>
      <c r="B47" s="637" t="s">
        <v>489</v>
      </c>
      <c r="C47" s="641"/>
      <c r="D47" s="641"/>
      <c r="E47" s="645" t="str">
        <f>IF(Pop_cible!M47="","",'filles_femmes vaccinés'!C47/Pop_cible!M47*100)</f>
        <v/>
      </c>
      <c r="F47" s="645" t="str">
        <f>IF(Pop_cible!D47="","",'filles_femmes vaccinés'!D47/Pop_cible!D47*100)</f>
        <v/>
      </c>
    </row>
    <row r="48" spans="1:6" ht="15" customHeight="1">
      <c r="A48" s="639"/>
      <c r="B48" s="637" t="s">
        <v>490</v>
      </c>
      <c r="C48" s="641"/>
      <c r="D48" s="641"/>
      <c r="E48" s="645" t="str">
        <f>IF(Pop_cible!M48="","",'filles_femmes vaccinés'!C48/Pop_cible!M48*100)</f>
        <v/>
      </c>
      <c r="F48" s="645" t="str">
        <f>IF(Pop_cible!D48="","",'filles_femmes vaccinés'!D48/Pop_cible!D48*100)</f>
        <v/>
      </c>
    </row>
    <row r="49" spans="1:6" ht="15" customHeight="1">
      <c r="A49" s="639"/>
      <c r="B49" s="637" t="s">
        <v>491</v>
      </c>
      <c r="C49" s="641"/>
      <c r="D49" s="641"/>
      <c r="E49" s="645" t="str">
        <f>IF(Pop_cible!M49="","",'filles_femmes vaccinés'!C49/Pop_cible!M49*100)</f>
        <v/>
      </c>
      <c r="F49" s="645" t="str">
        <f>IF(Pop_cible!D49="","",'filles_femmes vaccinés'!D49/Pop_cible!D49*100)</f>
        <v/>
      </c>
    </row>
    <row r="50" spans="1:6" ht="15" customHeight="1">
      <c r="A50" s="2" t="s">
        <v>492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37"/>
      <c r="B51" s="637" t="s">
        <v>493</v>
      </c>
      <c r="C51" s="641"/>
      <c r="D51" s="641"/>
      <c r="E51" s="645" t="str">
        <f>IF(Pop_cible!M51="","",'filles_femmes vaccinés'!C51/Pop_cible!M51*100)</f>
        <v/>
      </c>
      <c r="F51" s="645" t="str">
        <f>IF(Pop_cible!D51="","",'filles_femmes vaccinés'!D51/Pop_cible!D51*100)</f>
        <v/>
      </c>
    </row>
    <row r="52" spans="1:6" ht="15" customHeight="1">
      <c r="A52" s="639"/>
      <c r="B52" s="637" t="s">
        <v>494</v>
      </c>
      <c r="C52" s="641"/>
      <c r="D52" s="641"/>
      <c r="E52" s="645" t="str">
        <f>IF(Pop_cible!M52="","",'filles_femmes vaccinés'!C52/Pop_cible!M52*100)</f>
        <v/>
      </c>
      <c r="F52" s="645" t="str">
        <f>IF(Pop_cible!D52="","",'filles_femmes vaccinés'!D52/Pop_cible!D52*100)</f>
        <v/>
      </c>
    </row>
    <row r="53" spans="1:6" ht="15" customHeight="1">
      <c r="A53" s="639"/>
      <c r="B53" s="637" t="s">
        <v>495</v>
      </c>
      <c r="C53" s="641"/>
      <c r="D53" s="641"/>
      <c r="E53" s="645" t="str">
        <f>IF(Pop_cible!M53="","",'filles_femmes vaccinés'!C53/Pop_cible!M53*100)</f>
        <v/>
      </c>
      <c r="F53" s="645" t="str">
        <f>IF(Pop_cible!D53="","",'filles_femmes vaccinés'!D53/Pop_cible!D53*100)</f>
        <v/>
      </c>
    </row>
    <row r="54" spans="1:6" ht="15" customHeight="1">
      <c r="A54" s="639"/>
      <c r="B54" s="637" t="s">
        <v>496</v>
      </c>
      <c r="C54" s="641"/>
      <c r="D54" s="641"/>
      <c r="E54" s="645" t="str">
        <f>IF(Pop_cible!M54="","",'filles_femmes vaccinés'!C54/Pop_cible!M54*100)</f>
        <v/>
      </c>
      <c r="F54" s="645" t="str">
        <f>IF(Pop_cible!D54="","",'filles_femmes vaccinés'!D54/Pop_cible!D54*100)</f>
        <v/>
      </c>
    </row>
    <row r="55" spans="1:6" ht="15" customHeight="1">
      <c r="A55" s="2" t="s">
        <v>497</v>
      </c>
      <c r="B55" s="2"/>
      <c r="C55" s="49"/>
      <c r="D55" s="49"/>
      <c r="E55" s="646" t="str">
        <f>IF(Pop_cible!M55="","",'filles_femmes vaccinés'!C55/Pop_cible!M55*100)</f>
        <v/>
      </c>
      <c r="F55" s="646" t="str">
        <f>IF(Pop_cible!D55="","",'filles_femmes vaccinés'!D55/Pop_cible!D55*100)</f>
        <v/>
      </c>
    </row>
    <row r="56" spans="1:6" ht="15" customHeight="1">
      <c r="A56" s="637"/>
      <c r="B56" s="637" t="s">
        <v>498</v>
      </c>
      <c r="C56" s="642"/>
      <c r="D56" s="642"/>
      <c r="E56" s="677" t="str">
        <f>IF(Pop_cible!M56="","",'filles_femmes vaccinés'!C56/Pop_cible!M56*100)</f>
        <v/>
      </c>
      <c r="F56" s="677" t="str">
        <f>IF(Pop_cible!D56="","",'filles_femmes vaccinés'!D56/Pop_cible!D56*100)</f>
        <v/>
      </c>
    </row>
    <row r="57" spans="1:6" ht="15" customHeight="1">
      <c r="A57" s="639"/>
      <c r="B57" s="637" t="s">
        <v>499</v>
      </c>
      <c r="C57" s="641"/>
      <c r="D57" s="641"/>
      <c r="E57" s="645" t="str">
        <f>IF(Pop_cible!M57="","",'filles_femmes vaccinés'!C57/Pop_cible!M57*100)</f>
        <v/>
      </c>
      <c r="F57" s="645" t="str">
        <f>IF(Pop_cible!D57="","",'filles_femmes vaccinés'!D57/Pop_cible!D57*100)</f>
        <v/>
      </c>
    </row>
    <row r="58" spans="1:6" ht="15" customHeight="1">
      <c r="A58" s="639"/>
      <c r="B58" s="637" t="s">
        <v>500</v>
      </c>
      <c r="C58" s="641"/>
      <c r="D58" s="641"/>
      <c r="E58" s="645" t="str">
        <f>IF(Pop_cible!M58="","",'filles_femmes vaccinés'!C58/Pop_cible!M58*100)</f>
        <v/>
      </c>
      <c r="F58" s="645" t="str">
        <f>IF(Pop_cible!D58="","",'filles_femmes vaccinés'!D58/Pop_cible!D58*100)</f>
        <v/>
      </c>
    </row>
    <row r="59" spans="1:6" ht="15" customHeight="1">
      <c r="A59" s="639"/>
      <c r="B59" s="637" t="s">
        <v>501</v>
      </c>
      <c r="C59" s="641"/>
      <c r="D59" s="641"/>
      <c r="E59" s="645" t="str">
        <f>IF(Pop_cible!M59="","",'filles_femmes vaccinés'!C59/Pop_cible!M59*100)</f>
        <v/>
      </c>
      <c r="F59" s="645" t="str">
        <f>IF(Pop_cible!D59="","",'filles_femmes vaccinés'!D59/Pop_cible!D59*100)</f>
        <v/>
      </c>
    </row>
    <row r="60" spans="1:6" ht="15" customHeight="1">
      <c r="A60" s="639"/>
      <c r="B60" s="637" t="s">
        <v>502</v>
      </c>
      <c r="C60" s="641"/>
      <c r="D60" s="641"/>
      <c r="E60" s="645" t="str">
        <f>IF(Pop_cible!M60="","",'filles_femmes vaccinés'!C60/Pop_cible!M60*100)</f>
        <v/>
      </c>
      <c r="F60" s="645" t="str">
        <f>IF(Pop_cible!D60="","",'filles_femmes vaccinés'!D60/Pop_cible!D60*100)</f>
        <v/>
      </c>
    </row>
    <row r="61" spans="1:6" ht="15" customHeight="1">
      <c r="A61" s="639"/>
      <c r="B61" s="637" t="s">
        <v>503</v>
      </c>
      <c r="C61" s="641"/>
      <c r="D61" s="641"/>
      <c r="E61" s="645" t="str">
        <f>IF(Pop_cible!M61="","",'filles_femmes vaccinés'!C61/Pop_cible!M61*100)</f>
        <v/>
      </c>
      <c r="F61" s="645" t="str">
        <f>IF(Pop_cible!D61="","",'filles_femmes vaccinés'!D61/Pop_cible!D61*100)</f>
        <v/>
      </c>
    </row>
    <row r="62" spans="1:6" ht="15" customHeight="1">
      <c r="A62" s="639"/>
      <c r="B62" s="637" t="s">
        <v>504</v>
      </c>
      <c r="C62" s="641"/>
      <c r="D62" s="641"/>
      <c r="E62" s="645" t="str">
        <f>IF(Pop_cible!M62="","",'filles_femmes vaccinés'!C62/Pop_cible!M62*100)</f>
        <v/>
      </c>
      <c r="F62" s="645" t="str">
        <f>IF(Pop_cible!D62="","",'filles_femmes vaccinés'!D62/Pop_cible!D62*100)</f>
        <v/>
      </c>
    </row>
    <row r="63" spans="1:6" ht="15" customHeight="1">
      <c r="A63" s="639"/>
      <c r="B63" s="637" t="s">
        <v>505</v>
      </c>
      <c r="C63" s="641"/>
      <c r="D63" s="641"/>
      <c r="E63" s="645" t="str">
        <f>IF(Pop_cible!M63="","",'filles_femmes vaccinés'!C63/Pop_cible!M63*100)</f>
        <v/>
      </c>
      <c r="F63" s="645" t="str">
        <f>IF(Pop_cible!D63="","",'filles_femmes vaccinés'!D63/Pop_cible!D63*100)</f>
        <v/>
      </c>
    </row>
    <row r="64" spans="1:6" ht="15" customHeight="1">
      <c r="A64" s="2" t="s">
        <v>506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37"/>
      <c r="B65" s="637" t="s">
        <v>507</v>
      </c>
      <c r="C65" s="641"/>
      <c r="D65" s="641"/>
      <c r="E65" s="645" t="str">
        <f>IF(Pop_cible!M65="","",'filles_femmes vaccinés'!C65/Pop_cible!M65*100)</f>
        <v/>
      </c>
      <c r="F65" s="645" t="str">
        <f>IF(Pop_cible!D65="","",'filles_femmes vaccinés'!D65/Pop_cible!D65*100)</f>
        <v/>
      </c>
    </row>
    <row r="66" spans="1:6" ht="15" customHeight="1">
      <c r="A66" s="639"/>
      <c r="B66" s="637" t="s">
        <v>508</v>
      </c>
      <c r="C66" s="641"/>
      <c r="D66" s="641"/>
      <c r="E66" s="645" t="str">
        <f>IF(Pop_cible!M66="","",'filles_femmes vaccinés'!C66/Pop_cible!M66*100)</f>
        <v/>
      </c>
      <c r="F66" s="645" t="str">
        <f>IF(Pop_cible!D66="","",'filles_femmes vaccinés'!D66/Pop_cible!D66*100)</f>
        <v/>
      </c>
    </row>
    <row r="67" spans="1:6" ht="15" customHeight="1">
      <c r="A67" s="639"/>
      <c r="B67" s="637" t="s">
        <v>509</v>
      </c>
      <c r="C67" s="641"/>
      <c r="D67" s="641"/>
      <c r="E67" s="645" t="str">
        <f>IF(Pop_cible!M67="","",'filles_femmes vaccinés'!C67/Pop_cible!M67*100)</f>
        <v/>
      </c>
      <c r="F67" s="645" t="str">
        <f>IF(Pop_cible!D67="","",'filles_femmes vaccinés'!D67/Pop_cible!D67*100)</f>
        <v/>
      </c>
    </row>
    <row r="68" spans="1:6" ht="15" customHeight="1">
      <c r="A68" s="639"/>
      <c r="B68" s="637" t="s">
        <v>510</v>
      </c>
      <c r="C68" s="641"/>
      <c r="D68" s="641"/>
      <c r="E68" s="645" t="str">
        <f>IF(Pop_cible!M68="","",'filles_femmes vaccinés'!C68/Pop_cible!M68*100)</f>
        <v/>
      </c>
      <c r="F68" s="645" t="str">
        <f>IF(Pop_cible!D68="","",'filles_femmes vaccinés'!D68/Pop_cible!D68*100)</f>
        <v/>
      </c>
    </row>
    <row r="69" spans="1:6" ht="15" customHeight="1">
      <c r="A69" s="639"/>
      <c r="B69" s="637" t="s">
        <v>511</v>
      </c>
      <c r="C69" s="641"/>
      <c r="D69" s="641"/>
      <c r="E69" s="645" t="str">
        <f>IF(Pop_cible!M69="","",'filles_femmes vaccinés'!C69/Pop_cible!M69*100)</f>
        <v/>
      </c>
      <c r="F69" s="645" t="str">
        <f>IF(Pop_cible!D69="","",'filles_femmes vaccinés'!D69/Pop_cible!D69*100)</f>
        <v/>
      </c>
    </row>
    <row r="70" spans="1:6" ht="15" customHeight="1">
      <c r="A70" s="639"/>
      <c r="B70" s="637" t="s">
        <v>512</v>
      </c>
      <c r="C70" s="641"/>
      <c r="D70" s="641"/>
      <c r="E70" s="645" t="str">
        <f>IF(Pop_cible!M70="","",'filles_femmes vaccinés'!C70/Pop_cible!M70*100)</f>
        <v/>
      </c>
      <c r="F70" s="645" t="str">
        <f>IF(Pop_cible!D70="","",'filles_femmes vaccinés'!D70/Pop_cible!D70*100)</f>
        <v/>
      </c>
    </row>
    <row r="71" spans="1:6" ht="15" customHeight="1">
      <c r="A71" s="639"/>
      <c r="B71" s="637" t="s">
        <v>513</v>
      </c>
      <c r="C71" s="641"/>
      <c r="D71" s="641"/>
      <c r="E71" s="645" t="str">
        <f>IF(Pop_cible!M71="","",'filles_femmes vaccinés'!C71/Pop_cible!M71*100)</f>
        <v/>
      </c>
      <c r="F71" s="645" t="str">
        <f>IF(Pop_cible!D71="","",'filles_femmes vaccinés'!D71/Pop_cible!D71*100)</f>
        <v/>
      </c>
    </row>
    <row r="72" spans="1:6" ht="15" customHeight="1">
      <c r="A72" s="639"/>
      <c r="B72" s="637" t="s">
        <v>514</v>
      </c>
      <c r="C72" s="641"/>
      <c r="D72" s="641"/>
      <c r="E72" s="645" t="str">
        <f>IF(Pop_cible!M72="","",'filles_femmes vaccinés'!C72/Pop_cible!M72*100)</f>
        <v/>
      </c>
      <c r="F72" s="645" t="str">
        <f>IF(Pop_cible!D72="","",'filles_femmes vaccinés'!D72/Pop_cible!D72*100)</f>
        <v/>
      </c>
    </row>
    <row r="73" spans="1:6" ht="15" customHeight="1">
      <c r="A73" s="2" t="s">
        <v>515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37"/>
      <c r="B74" s="637" t="s">
        <v>516</v>
      </c>
      <c r="C74" s="641"/>
      <c r="D74" s="641"/>
      <c r="E74" s="645" t="str">
        <f>IF(Pop_cible!M74="","",'filles_femmes vaccinés'!C74/Pop_cible!M74*100)</f>
        <v/>
      </c>
      <c r="F74" s="645" t="str">
        <f>IF(Pop_cible!D74="","",'filles_femmes vaccinés'!D74/Pop_cible!D74*100)</f>
        <v/>
      </c>
    </row>
    <row r="75" spans="1:6" ht="15" customHeight="1">
      <c r="A75" s="639"/>
      <c r="B75" s="637" t="s">
        <v>517</v>
      </c>
      <c r="C75" s="641"/>
      <c r="D75" s="641"/>
      <c r="E75" s="645" t="str">
        <f>IF(Pop_cible!M75="","",'filles_femmes vaccinés'!C75/Pop_cible!M75*100)</f>
        <v/>
      </c>
      <c r="F75" s="645" t="str">
        <f>IF(Pop_cible!D75="","",'filles_femmes vaccinés'!D75/Pop_cible!D75*100)</f>
        <v/>
      </c>
    </row>
    <row r="76" spans="1:6" ht="15" customHeight="1">
      <c r="A76" s="639"/>
      <c r="B76" s="637" t="s">
        <v>518</v>
      </c>
      <c r="C76" s="641"/>
      <c r="D76" s="641"/>
      <c r="E76" s="645" t="str">
        <f>IF(Pop_cible!M76="","",'filles_femmes vaccinés'!C76/Pop_cible!M76*100)</f>
        <v/>
      </c>
      <c r="F76" s="645" t="str">
        <f>IF(Pop_cible!D76="","",'filles_femmes vaccinés'!D76/Pop_cible!D76*100)</f>
        <v/>
      </c>
    </row>
    <row r="77" spans="1:6" ht="15" customHeight="1">
      <c r="A77" s="639"/>
      <c r="B77" s="637" t="s">
        <v>519</v>
      </c>
      <c r="C77" s="641"/>
      <c r="D77" s="641"/>
      <c r="E77" s="645" t="str">
        <f>IF(Pop_cible!M77="","",'filles_femmes vaccinés'!C77/Pop_cible!M77*100)</f>
        <v/>
      </c>
      <c r="F77" s="645" t="str">
        <f>IF(Pop_cible!D77="","",'filles_femmes vaccinés'!D77/Pop_cible!D77*100)</f>
        <v/>
      </c>
    </row>
    <row r="78" spans="1:6" ht="15" customHeight="1">
      <c r="A78" s="639"/>
      <c r="B78" s="637" t="s">
        <v>520</v>
      </c>
      <c r="C78" s="641"/>
      <c r="D78" s="641"/>
      <c r="E78" s="645" t="str">
        <f>IF(Pop_cible!M78="","",'filles_femmes vaccinés'!C78/Pop_cible!M78*100)</f>
        <v/>
      </c>
      <c r="F78" s="645" t="str">
        <f>IF(Pop_cible!D78="","",'filles_femmes vaccinés'!D78/Pop_cible!D78*100)</f>
        <v/>
      </c>
    </row>
    <row r="79" spans="1:6" ht="15" customHeight="1">
      <c r="A79" s="2" t="s">
        <v>521</v>
      </c>
      <c r="B79" s="2"/>
      <c r="C79" s="49"/>
      <c r="D79" s="49"/>
      <c r="E79" s="646" t="str">
        <f>IF(Pop_cible!M79="","",'filles_femmes vaccinés'!C79/Pop_cible!M79*100)</f>
        <v/>
      </c>
      <c r="F79" s="646" t="str">
        <f>IF(Pop_cible!D79="","",'filles_femmes vaccinés'!D79/Pop_cible!D79*100)</f>
        <v/>
      </c>
    </row>
    <row r="80" spans="1:6" ht="15" customHeight="1">
      <c r="A80" s="637"/>
      <c r="B80" s="637" t="s">
        <v>522</v>
      </c>
      <c r="C80" s="642"/>
      <c r="D80" s="642"/>
      <c r="E80" s="677" t="str">
        <f>IF(Pop_cible!M80="","",'filles_femmes vaccinés'!C80/Pop_cible!M80*100)</f>
        <v/>
      </c>
      <c r="F80" s="677" t="str">
        <f>IF(Pop_cible!D80="","",'filles_femmes vaccinés'!D80/Pop_cible!D80*100)</f>
        <v/>
      </c>
    </row>
    <row r="81" spans="1:6" ht="15" customHeight="1">
      <c r="A81" s="639"/>
      <c r="B81" s="637" t="s">
        <v>523</v>
      </c>
      <c r="C81" s="641"/>
      <c r="D81" s="641"/>
      <c r="E81" s="645" t="str">
        <f>IF(Pop_cible!M81="","",'filles_femmes vaccinés'!C81/Pop_cible!M81*100)</f>
        <v/>
      </c>
      <c r="F81" s="645" t="str">
        <f>IF(Pop_cible!D81="","",'filles_femmes vaccinés'!D81/Pop_cible!D81*100)</f>
        <v/>
      </c>
    </row>
    <row r="82" spans="1:6" ht="15" customHeight="1">
      <c r="A82" s="639"/>
      <c r="B82" s="637" t="s">
        <v>524</v>
      </c>
      <c r="C82" s="641"/>
      <c r="D82" s="641"/>
      <c r="E82" s="645" t="str">
        <f>IF(Pop_cible!M82="","",'filles_femmes vaccinés'!C82/Pop_cible!M82*100)</f>
        <v/>
      </c>
      <c r="F82" s="645" t="str">
        <f>IF(Pop_cible!D82="","",'filles_femmes vaccinés'!D82/Pop_cible!D82*100)</f>
        <v/>
      </c>
    </row>
    <row r="83" spans="1:6" ht="15" customHeight="1">
      <c r="A83" s="639"/>
      <c r="B83" s="637" t="s">
        <v>525</v>
      </c>
      <c r="C83" s="641"/>
      <c r="D83" s="641"/>
      <c r="E83" s="645" t="str">
        <f>IF(Pop_cible!M83="","",'filles_femmes vaccinés'!C83/Pop_cible!M83*100)</f>
        <v/>
      </c>
      <c r="F83" s="645" t="str">
        <f>IF(Pop_cible!D83="","",'filles_femmes vaccinés'!D83/Pop_cible!D83*100)</f>
        <v/>
      </c>
    </row>
    <row r="84" spans="1:6" ht="15" customHeight="1">
      <c r="A84" s="2" t="s">
        <v>526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39"/>
      <c r="B85" s="637" t="s">
        <v>527</v>
      </c>
      <c r="C85" s="641"/>
      <c r="D85" s="641"/>
      <c r="E85" s="645" t="str">
        <f>IF(Pop_cible!M85="","",'filles_femmes vaccinés'!C85/Pop_cible!M85*100)</f>
        <v/>
      </c>
      <c r="F85" s="645" t="str">
        <f>IF(Pop_cible!D85="","",'filles_femmes vaccinés'!D85/Pop_cible!D85*100)</f>
        <v/>
      </c>
    </row>
    <row r="86" spans="1:6" ht="15" customHeight="1">
      <c r="A86" s="639"/>
      <c r="B86" s="637" t="s">
        <v>528</v>
      </c>
      <c r="C86" s="641"/>
      <c r="D86" s="641"/>
      <c r="E86" s="645" t="str">
        <f>IF(Pop_cible!M86="","",'filles_femmes vaccinés'!C86/Pop_cible!M86*100)</f>
        <v/>
      </c>
      <c r="F86" s="645" t="str">
        <f>IF(Pop_cible!D86="","",'filles_femmes vaccinés'!D86/Pop_cible!D86*100)</f>
        <v/>
      </c>
    </row>
    <row r="87" spans="1:6" ht="15" customHeight="1">
      <c r="A87" s="639"/>
      <c r="B87" s="637" t="s">
        <v>529</v>
      </c>
      <c r="C87" s="641"/>
      <c r="D87" s="641"/>
      <c r="E87" s="645" t="str">
        <f>IF(Pop_cible!M87="","",'filles_femmes vaccinés'!C87/Pop_cible!M87*100)</f>
        <v/>
      </c>
      <c r="F87" s="645" t="str">
        <f>IF(Pop_cible!D87="","",'filles_femmes vaccinés'!D87/Pop_cible!D87*100)</f>
        <v/>
      </c>
    </row>
    <row r="88" spans="1:6" ht="15" customHeight="1">
      <c r="A88" s="2" t="s">
        <v>530</v>
      </c>
      <c r="B88" s="2"/>
      <c r="C88" s="49"/>
      <c r="D88" s="49"/>
      <c r="E88" s="646" t="str">
        <f>IF(Pop_cible!M88="","",'filles_femmes vaccinés'!C88/Pop_cible!M88*100)</f>
        <v/>
      </c>
      <c r="F88" s="646" t="str">
        <f>IF(Pop_cible!D88="","",'filles_femmes vaccinés'!D88/Pop_cible!D88*100)</f>
        <v/>
      </c>
    </row>
    <row r="89" spans="1:6" ht="15" customHeight="1">
      <c r="A89" s="639"/>
      <c r="B89" s="637" t="s">
        <v>531</v>
      </c>
      <c r="C89" s="641"/>
      <c r="D89" s="641"/>
      <c r="E89" s="645" t="str">
        <f>IF(Pop_cible!M89="","",'filles_femmes vaccinés'!C89/Pop_cible!M89*100)</f>
        <v/>
      </c>
      <c r="F89" s="645" t="str">
        <f>IF(Pop_cible!D89="","",'filles_femmes vaccinés'!D89/Pop_cible!D89*100)</f>
        <v/>
      </c>
    </row>
    <row r="90" spans="1:6" ht="15" customHeight="1">
      <c r="A90" s="2" t="s">
        <v>532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39"/>
      <c r="B91" s="637" t="s">
        <v>533</v>
      </c>
      <c r="C91" s="641"/>
      <c r="D91" s="641"/>
      <c r="E91" s="645" t="str">
        <f>IF(Pop_cible!M91="","",'filles_femmes vaccinés'!C91/Pop_cible!M91*100)</f>
        <v/>
      </c>
      <c r="F91" s="645" t="str">
        <f>IF(Pop_cible!D91="","",'filles_femmes vaccinés'!D91/Pop_cible!D91*100)</f>
        <v/>
      </c>
    </row>
    <row r="92" spans="1:6" ht="15" customHeight="1">
      <c r="A92" s="639"/>
      <c r="B92" s="637" t="s">
        <v>534</v>
      </c>
      <c r="C92" s="641"/>
      <c r="D92" s="641"/>
      <c r="E92" s="645" t="str">
        <f>IF(Pop_cible!M92="","",'filles_femmes vaccinés'!C92/Pop_cible!M92*100)</f>
        <v/>
      </c>
      <c r="F92" s="645" t="str">
        <f>IF(Pop_cible!D92="","",'filles_femmes vaccinés'!D92/Pop_cible!D92*100)</f>
        <v/>
      </c>
    </row>
    <row r="93" spans="1:6" ht="15" customHeight="1">
      <c r="A93" s="639"/>
      <c r="B93" s="637" t="s">
        <v>535</v>
      </c>
      <c r="C93" s="641"/>
      <c r="D93" s="641"/>
      <c r="E93" s="645" t="str">
        <f>IF(Pop_cible!M93="","",'filles_femmes vaccinés'!C93/Pop_cible!M93*100)</f>
        <v/>
      </c>
      <c r="F93" s="645" t="str">
        <f>IF(Pop_cible!D93="","",'filles_femmes vaccinés'!D93/Pop_cible!D93*100)</f>
        <v/>
      </c>
    </row>
    <row r="94" spans="1:6" ht="15" customHeight="1">
      <c r="A94" s="2" t="s">
        <v>536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37"/>
      <c r="B95" s="637" t="s">
        <v>537</v>
      </c>
      <c r="C95" s="641"/>
      <c r="D95" s="641"/>
      <c r="E95" s="645" t="str">
        <f>IF(Pop_cible!M95="","",'filles_femmes vaccinés'!C95/Pop_cible!M95*100)</f>
        <v/>
      </c>
      <c r="F95" s="645" t="str">
        <f>IF(Pop_cible!D95="","",'filles_femmes vaccinés'!D95/Pop_cible!D95*100)</f>
        <v/>
      </c>
    </row>
    <row r="96" spans="1:6" ht="15" customHeight="1">
      <c r="A96" s="637"/>
      <c r="B96" s="637" t="s">
        <v>538</v>
      </c>
      <c r="C96" s="641"/>
      <c r="D96" s="641"/>
      <c r="E96" s="645" t="str">
        <f>IF(Pop_cible!M96="","",'filles_femmes vaccinés'!C96/Pop_cible!M96*100)</f>
        <v/>
      </c>
      <c r="F96" s="645" t="str">
        <f>IF(Pop_cible!D96="","",'filles_femmes vaccinés'!D96/Pop_cible!D96*100)</f>
        <v/>
      </c>
    </row>
    <row r="97" spans="1:6" ht="15" customHeight="1">
      <c r="A97" s="637"/>
      <c r="B97" s="637" t="s">
        <v>539</v>
      </c>
      <c r="C97" s="641"/>
      <c r="D97" s="641"/>
      <c r="E97" s="645" t="str">
        <f>IF(Pop_cible!M97="","",'filles_femmes vaccinés'!C97/Pop_cible!M97*100)</f>
        <v/>
      </c>
      <c r="F97" s="645" t="str">
        <f>IF(Pop_cible!D97="","",'filles_femmes vaccinés'!D97/Pop_cible!D97*100)</f>
        <v/>
      </c>
    </row>
    <row r="98" spans="1:6" ht="15" customHeight="1">
      <c r="A98" s="637"/>
      <c r="B98" s="637" t="s">
        <v>540</v>
      </c>
      <c r="C98" s="641"/>
      <c r="D98" s="641"/>
      <c r="E98" s="645" t="str">
        <f>IF(Pop_cible!M98="","",'filles_femmes vaccinés'!C98/Pop_cible!M98*100)</f>
        <v/>
      </c>
      <c r="F98" s="645" t="str">
        <f>IF(Pop_cible!D98="","",'filles_femmes vaccinés'!D98/Pop_cible!D98*100)</f>
        <v/>
      </c>
    </row>
    <row r="99" spans="1:6" ht="15" customHeight="1">
      <c r="A99" s="2" t="s">
        <v>541</v>
      </c>
      <c r="B99" s="2"/>
      <c r="C99" s="49"/>
      <c r="D99" s="49"/>
      <c r="E99" s="646" t="str">
        <f>IF(Pop_cible!M99="","",'filles_femmes vaccinés'!C99/Pop_cible!M99*100)</f>
        <v/>
      </c>
      <c r="F99" s="646" t="str">
        <f>IF(Pop_cible!D99="","",'filles_femmes vaccinés'!D99/Pop_cible!D99*100)</f>
        <v/>
      </c>
    </row>
    <row r="100" spans="1:6" ht="15" customHeight="1">
      <c r="A100" s="639"/>
      <c r="B100" s="637" t="s">
        <v>542</v>
      </c>
      <c r="C100" s="641"/>
      <c r="D100" s="641"/>
      <c r="E100" s="645" t="str">
        <f>IF(Pop_cible!M100="","",'filles_femmes vaccinés'!C100/Pop_cible!M100*100)</f>
        <v/>
      </c>
      <c r="F100" s="645" t="str">
        <f>IF(Pop_cible!D100="","",'filles_femmes vaccinés'!D100/Pop_cible!D100*100)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37"/>
      <c r="B102" s="637" t="s">
        <v>544</v>
      </c>
      <c r="C102" s="641"/>
      <c r="D102" s="641"/>
      <c r="E102" s="645" t="str">
        <f>IF(Pop_cible!M102="","",'filles_femmes vaccinés'!C102/Pop_cible!M102*100)</f>
        <v/>
      </c>
      <c r="F102" s="645" t="str">
        <f>IF(Pop_cible!D102="","",'filles_femmes vaccinés'!D102/Pop_cible!D102*100)</f>
        <v/>
      </c>
    </row>
    <row r="103" spans="1:6" ht="15" customHeight="1">
      <c r="A103" s="639"/>
      <c r="B103" s="637" t="s">
        <v>545</v>
      </c>
      <c r="C103" s="641"/>
      <c r="D103" s="641"/>
      <c r="E103" s="645" t="str">
        <f>IF(Pop_cible!M103="","",'filles_femmes vaccinés'!C103/Pop_cible!M103*100)</f>
        <v/>
      </c>
      <c r="F103" s="645" t="str">
        <f>IF(Pop_cible!D103="","",'filles_femmes vaccinés'!D103/Pop_cible!D103*100)</f>
        <v/>
      </c>
    </row>
    <row r="104" spans="1:6" ht="15" customHeight="1">
      <c r="A104" s="639"/>
      <c r="B104" s="637" t="s">
        <v>546</v>
      </c>
      <c r="C104" s="641"/>
      <c r="D104" s="641"/>
      <c r="E104" s="645" t="str">
        <f>IF(Pop_cible!M104="","",'filles_femmes vaccinés'!C104/Pop_cible!M104*100)</f>
        <v/>
      </c>
      <c r="F104" s="645" t="str">
        <f>IF(Pop_cible!D104="","",'filles_femmes vaccinés'!D104/Pop_cible!D104*100)</f>
        <v/>
      </c>
    </row>
    <row r="105" spans="1:6" ht="15" customHeight="1">
      <c r="A105" s="639"/>
      <c r="B105" s="637" t="s">
        <v>547</v>
      </c>
      <c r="C105" s="641"/>
      <c r="D105" s="641"/>
      <c r="E105" s="645" t="str">
        <f>IF(Pop_cible!M105="","",'filles_femmes vaccinés'!C105/Pop_cible!M105*100)</f>
        <v/>
      </c>
      <c r="F105" s="645" t="str">
        <f>IF(Pop_cible!D105="","",'filles_femmes vaccinés'!D105/Pop_cible!D105*100)</f>
        <v/>
      </c>
    </row>
    <row r="106" spans="1:6" ht="17.25" customHeight="1">
      <c r="A106" s="639"/>
      <c r="B106" s="637" t="s">
        <v>548</v>
      </c>
      <c r="C106" s="641"/>
      <c r="D106" s="641"/>
      <c r="E106" s="645" t="str">
        <f>IF(Pop_cible!M106="","",'filles_femmes vaccinés'!C106/Pop_cible!M106*100)</f>
        <v/>
      </c>
      <c r="F106" s="645" t="str">
        <f>IF(Pop_cible!D106="","",'filles_femmes vaccinés'!D106/Pop_cible!D106*100)</f>
        <v/>
      </c>
    </row>
    <row r="107" spans="1:6" ht="15.75" customHeight="1">
      <c r="A107" s="639"/>
      <c r="B107" s="637" t="s">
        <v>549</v>
      </c>
      <c r="C107" s="641"/>
      <c r="D107" s="641"/>
      <c r="E107" s="645" t="str">
        <f>IF(Pop_cible!M107="","",'filles_femmes vaccinés'!C107/Pop_cible!M107*100)</f>
        <v/>
      </c>
      <c r="F107" s="645" t="str">
        <f>IF(Pop_cible!D107="","",'filles_femmes vaccinés'!D107/Pop_cible!D107*100)</f>
        <v/>
      </c>
    </row>
    <row r="108" spans="1:6" ht="15.75" customHeight="1">
      <c r="A108" s="639"/>
      <c r="B108" s="637" t="s">
        <v>550</v>
      </c>
      <c r="C108" s="641"/>
      <c r="D108" s="641"/>
      <c r="E108" s="645" t="str">
        <f>IF(Pop_cible!M108="","",'filles_femmes vaccinés'!C108/Pop_cible!M108*100)</f>
        <v/>
      </c>
      <c r="F108" s="645" t="str">
        <f>IF(Pop_cible!D108="","",'filles_femmes vaccinés'!D108/Pop_cible!D108*100)</f>
        <v/>
      </c>
    </row>
    <row r="109" spans="1:6" ht="15.75" customHeight="1">
      <c r="A109" s="2" t="s">
        <v>551</v>
      </c>
      <c r="B109" s="2"/>
      <c r="C109" s="643"/>
      <c r="D109" s="643"/>
      <c r="E109" s="647" t="str">
        <f>IF(Pop_cible!M109="","",'filles_femmes vaccinés'!C109/Pop_cible!M109*100)</f>
        <v/>
      </c>
      <c r="F109" s="647" t="str">
        <f>IF(Pop_cible!D109="","",'filles_femmes vaccinés'!D109/Pop_cible!D109*100)</f>
        <v/>
      </c>
    </row>
    <row r="110" spans="1:6" ht="15.75" customHeight="1">
      <c r="A110" s="2" t="s">
        <v>552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1" t="s">
        <v>553</v>
      </c>
      <c r="B111" s="281"/>
      <c r="C111" s="205"/>
      <c r="D111" s="205"/>
      <c r="E111" s="648" t="str">
        <f>IF(Pop_cible!M111="","",'filles_femmes vaccinés'!C111/Pop_cible!M111*100)</f>
        <v/>
      </c>
      <c r="F111" s="648" t="str">
        <f>IF(Pop_cible!D111="","",'filles_femmes vaccinés'!D111/Pop_cible!D111*100)</f>
        <v/>
      </c>
    </row>
  </sheetData>
  <conditionalFormatting sqref="C3:E93">
    <cfRule type="containsBlanks" dxfId="418" priority="6">
      <formula>LEN(TRIM(C3))=0</formula>
    </cfRule>
  </conditionalFormatting>
  <conditionalFormatting sqref="C94:E99">
    <cfRule type="containsBlanks" dxfId="417" priority="8">
      <formula>LEN(TRIM(C94))=0</formula>
    </cfRule>
  </conditionalFormatting>
  <conditionalFormatting sqref="C100:E108">
    <cfRule type="containsBlanks" dxfId="416" priority="5">
      <formula>LEN(TRIM(C100))=0</formula>
    </cfRule>
  </conditionalFormatting>
  <conditionalFormatting sqref="C98:F98">
    <cfRule type="containsBlanks" dxfId="415" priority="7" stopIfTrue="1">
      <formula>LEN(TRIM(C98))=0</formula>
    </cfRule>
  </conditionalFormatting>
  <conditionalFormatting sqref="C110:F110">
    <cfRule type="containsBlanks" dxfId="414" priority="4">
      <formula>LEN(TRIM(C110))=0</formula>
    </cfRule>
  </conditionalFormatting>
  <conditionalFormatting sqref="F3:F108">
    <cfRule type="containsBlanks" dxfId="413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39" customWidth="1"/>
    <col min="2" max="2" width="20.3984375" style="339" customWidth="1"/>
    <col min="3" max="3" width="9.265625" style="339" customWidth="1"/>
    <col min="4" max="4" width="8.59765625" style="339" customWidth="1"/>
    <col min="5" max="5" width="8.796875" style="339" customWidth="1"/>
    <col min="6" max="6" width="8" style="339" bestFit="1" customWidth="1"/>
    <col min="7" max="7" width="11.53125" style="339" customWidth="1"/>
    <col min="8" max="8" width="10.6640625" style="339" customWidth="1"/>
    <col min="9" max="9" width="12.265625" style="339" customWidth="1"/>
    <col min="10" max="10" width="11" style="339" bestFit="1" customWidth="1"/>
    <col min="11" max="28" width="10.796875" style="339" customWidth="1"/>
    <col min="29" max="30" width="14.3984375" style="339" customWidth="1"/>
    <col min="31" max="16384" width="14.3984375" style="339"/>
  </cols>
  <sheetData>
    <row r="1" spans="1:10" ht="22.5" customHeight="1">
      <c r="A1" s="2" t="s">
        <v>930</v>
      </c>
      <c r="B1" s="2"/>
      <c r="C1" s="2"/>
      <c r="D1" s="2"/>
    </row>
    <row r="2" spans="1:10" s="608" customFormat="1" ht="27.4" thickBot="1">
      <c r="A2" s="605" t="s">
        <v>660</v>
      </c>
      <c r="B2" s="606"/>
      <c r="C2" s="607" t="s">
        <v>931</v>
      </c>
      <c r="D2" s="607" t="s">
        <v>932</v>
      </c>
      <c r="E2" s="607" t="s">
        <v>933</v>
      </c>
      <c r="F2" s="607" t="s">
        <v>934</v>
      </c>
      <c r="G2" s="607" t="s">
        <v>935</v>
      </c>
      <c r="H2" s="607" t="s">
        <v>936</v>
      </c>
      <c r="I2" s="607" t="s">
        <v>937</v>
      </c>
      <c r="J2" s="607" t="s">
        <v>938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39"/>
      <c r="B4" s="637" t="s">
        <v>446</v>
      </c>
      <c r="C4" s="642"/>
      <c r="D4" s="642"/>
      <c r="E4" s="642"/>
      <c r="F4" s="642"/>
      <c r="G4" s="644" t="str">
        <f>IF(Pop_cible!G4="","",' vaccination VAP'!C4*100/Pop_cible!G4)</f>
        <v/>
      </c>
      <c r="H4" s="644" t="str">
        <f>IF(Pop_cible!G4="","",' vaccination VAP'!D4*100/Pop_cible!G4)</f>
        <v/>
      </c>
      <c r="I4" s="644" t="str">
        <f>IF(Pop_cible!G4="","",' vaccination VAP'!E4*100/Pop_cible!G4)</f>
        <v/>
      </c>
      <c r="J4" s="644" t="str">
        <f>IF(Pop_cible!L4="","",' vaccination VAP'!F4*100/Pop_cible!L4)</f>
        <v/>
      </c>
    </row>
    <row r="5" spans="1:10" ht="14.25" customHeight="1">
      <c r="A5" s="639"/>
      <c r="B5" s="637" t="s">
        <v>447</v>
      </c>
      <c r="C5" s="641"/>
      <c r="D5" s="641"/>
      <c r="E5" s="641"/>
      <c r="F5" s="641"/>
      <c r="G5" s="645" t="str">
        <f>IF(Pop_cible!G5="","",' vaccination VAP'!C5*100/Pop_cible!G5)</f>
        <v/>
      </c>
      <c r="H5" s="645" t="str">
        <f>IF(Pop_cible!G5="","",' vaccination VAP'!D5*100/Pop_cible!G5)</f>
        <v/>
      </c>
      <c r="I5" s="645" t="str">
        <f>IF(Pop_cible!G5="","",' vaccination VAP'!E5*100/Pop_cible!G5)</f>
        <v/>
      </c>
      <c r="J5" s="645" t="str">
        <f>IF(Pop_cible!L5="","",' vaccination VAP'!F5*100/Pop_cible!L5)</f>
        <v/>
      </c>
    </row>
    <row r="6" spans="1:10" ht="14.25" customHeight="1">
      <c r="A6" s="639"/>
      <c r="B6" s="637" t="s">
        <v>448</v>
      </c>
      <c r="C6" s="641"/>
      <c r="D6" s="641"/>
      <c r="E6" s="641"/>
      <c r="F6" s="641"/>
      <c r="G6" s="645" t="str">
        <f>IF(Pop_cible!G6="","",' vaccination VAP'!C6*100/Pop_cible!G6)</f>
        <v/>
      </c>
      <c r="H6" s="645" t="str">
        <f>IF(Pop_cible!G6="","",' vaccination VAP'!D6*100/Pop_cible!G6)</f>
        <v/>
      </c>
      <c r="I6" s="645" t="str">
        <f>IF(Pop_cible!G6="","",' vaccination VAP'!E6*100/Pop_cible!G6)</f>
        <v/>
      </c>
      <c r="J6" s="645" t="str">
        <f>IF(Pop_cible!L6="","",' vaccination VAP'!F6*100/Pop_cible!L6)</f>
        <v/>
      </c>
    </row>
    <row r="7" spans="1:10" ht="14.25" customHeight="1">
      <c r="A7" s="639"/>
      <c r="B7" s="637" t="s">
        <v>449</v>
      </c>
      <c r="C7" s="641"/>
      <c r="D7" s="641"/>
      <c r="E7" s="641"/>
      <c r="F7" s="641"/>
      <c r="G7" s="645" t="str">
        <f>IF(Pop_cible!G7="","",' vaccination VAP'!C7*100/Pop_cible!G7)</f>
        <v/>
      </c>
      <c r="H7" s="645" t="str">
        <f>IF(Pop_cible!G7="","",' vaccination VAP'!D7*100/Pop_cible!G7)</f>
        <v/>
      </c>
      <c r="I7" s="645" t="str">
        <f>IF(Pop_cible!G7="","",' vaccination VAP'!E7*100/Pop_cible!G7)</f>
        <v/>
      </c>
      <c r="J7" s="645" t="str">
        <f>IF(Pop_cible!L7="","",' vaccination VAP'!F7*100/Pop_cible!L7)</f>
        <v/>
      </c>
    </row>
    <row r="8" spans="1:10" ht="14.25" customHeight="1">
      <c r="A8" s="2" t="s">
        <v>450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39"/>
      <c r="B9" s="637" t="s">
        <v>451</v>
      </c>
      <c r="C9" s="641"/>
      <c r="D9" s="641"/>
      <c r="E9" s="641"/>
      <c r="F9" s="641"/>
      <c r="G9" s="645" t="str">
        <f>IF(Pop_cible!G9="","",' vaccination VAP'!C9*100/Pop_cible!G9)</f>
        <v/>
      </c>
      <c r="H9" s="645" t="str">
        <f>IF(Pop_cible!G9="","",' vaccination VAP'!D9*100/Pop_cible!G9)</f>
        <v/>
      </c>
      <c r="I9" s="645" t="str">
        <f>IF(Pop_cible!G9="","",' vaccination VAP'!E9*100/Pop_cible!G9)</f>
        <v/>
      </c>
      <c r="J9" s="645" t="str">
        <f>IF(Pop_cible!L9="","",' vaccination VAP'!F9*100/Pop_cible!L9)</f>
        <v/>
      </c>
    </row>
    <row r="10" spans="1:10" ht="14.25" customHeight="1">
      <c r="A10" s="639"/>
      <c r="B10" s="637" t="s">
        <v>452</v>
      </c>
      <c r="C10" s="641"/>
      <c r="D10" s="641"/>
      <c r="E10" s="641"/>
      <c r="F10" s="641"/>
      <c r="G10" s="645" t="str">
        <f>IF(Pop_cible!G10="","",' vaccination VAP'!C10*100/Pop_cible!G10)</f>
        <v/>
      </c>
      <c r="H10" s="645" t="str">
        <f>IF(Pop_cible!G10="","",' vaccination VAP'!D10*100/Pop_cible!G10)</f>
        <v/>
      </c>
      <c r="I10" s="645" t="str">
        <f>IF(Pop_cible!G10="","",' vaccination VAP'!E10*100/Pop_cible!G10)</f>
        <v/>
      </c>
      <c r="J10" s="645" t="str">
        <f>IF(Pop_cible!L10="","",' vaccination VAP'!F10*100/Pop_cible!L10)</f>
        <v/>
      </c>
    </row>
    <row r="11" spans="1:10" ht="14.25" customHeight="1">
      <c r="A11" s="639"/>
      <c r="B11" s="637" t="s">
        <v>453</v>
      </c>
      <c r="C11" s="641"/>
      <c r="D11" s="641"/>
      <c r="E11" s="641"/>
      <c r="F11" s="641"/>
      <c r="G11" s="645" t="str">
        <f>IF(Pop_cible!G11="","",' vaccination VAP'!C11*100/Pop_cible!G11)</f>
        <v/>
      </c>
      <c r="H11" s="645" t="str">
        <f>IF(Pop_cible!G11="","",' vaccination VAP'!D11*100/Pop_cible!G11)</f>
        <v/>
      </c>
      <c r="I11" s="645" t="str">
        <f>IF(Pop_cible!G11="","",' vaccination VAP'!E11*100/Pop_cible!G11)</f>
        <v/>
      </c>
      <c r="J11" s="645" t="str">
        <f>IF(Pop_cible!L11="","",' vaccination VAP'!F11*100/Pop_cible!L11)</f>
        <v/>
      </c>
    </row>
    <row r="12" spans="1:10" ht="14.25" customHeight="1">
      <c r="A12" s="639"/>
      <c r="B12" s="637" t="s">
        <v>454</v>
      </c>
      <c r="C12" s="641"/>
      <c r="D12" s="641"/>
      <c r="E12" s="641"/>
      <c r="F12" s="641"/>
      <c r="G12" s="645" t="str">
        <f>IF(Pop_cible!G12="","",' vaccination VAP'!C12*100/Pop_cible!G12)</f>
        <v/>
      </c>
      <c r="H12" s="645" t="str">
        <f>IF(Pop_cible!G12="","",' vaccination VAP'!D12*100/Pop_cible!G12)</f>
        <v/>
      </c>
      <c r="I12" s="645" t="str">
        <f>IF(Pop_cible!G12="","",' vaccination VAP'!E12*100/Pop_cible!G12)</f>
        <v/>
      </c>
      <c r="J12" s="645" t="str">
        <f>IF(Pop_cible!L12="","",' vaccination VAP'!F12*100/Pop_cible!L12)</f>
        <v/>
      </c>
    </row>
    <row r="13" spans="1:10" ht="14.25" customHeight="1">
      <c r="A13" s="639"/>
      <c r="B13" s="637" t="s">
        <v>455</v>
      </c>
      <c r="C13" s="641"/>
      <c r="D13" s="641"/>
      <c r="E13" s="641"/>
      <c r="F13" s="641"/>
      <c r="G13" s="645" t="str">
        <f>IF(Pop_cible!G13="","",' vaccination VAP'!C13*100/Pop_cible!G13)</f>
        <v/>
      </c>
      <c r="H13" s="645" t="str">
        <f>IF(Pop_cible!G13="","",' vaccination VAP'!D13*100/Pop_cible!G13)</f>
        <v/>
      </c>
      <c r="I13" s="645" t="str">
        <f>IF(Pop_cible!G13="","",' vaccination VAP'!E13*100/Pop_cible!G13)</f>
        <v/>
      </c>
      <c r="J13" s="645" t="str">
        <f>IF(Pop_cible!L13="","",' vaccination VAP'!F13*100/Pop_cible!L13)</f>
        <v/>
      </c>
    </row>
    <row r="14" spans="1:10" ht="14.25" customHeight="1">
      <c r="A14" s="639"/>
      <c r="B14" s="637" t="s">
        <v>456</v>
      </c>
      <c r="C14" s="641"/>
      <c r="D14" s="641"/>
      <c r="E14" s="641"/>
      <c r="F14" s="641"/>
      <c r="G14" s="645" t="str">
        <f>IF(Pop_cible!G14="","",' vaccination VAP'!C14*100/Pop_cible!G14)</f>
        <v/>
      </c>
      <c r="H14" s="645" t="str">
        <f>IF(Pop_cible!G14="","",' vaccination VAP'!D14*100/Pop_cible!G14)</f>
        <v/>
      </c>
      <c r="I14" s="645" t="str">
        <f>IF(Pop_cible!G14="","",' vaccination VAP'!E14*100/Pop_cible!G14)</f>
        <v/>
      </c>
      <c r="J14" s="645" t="str">
        <f>IF(Pop_cible!L14="","",' vaccination VAP'!F14*100/Pop_cible!L14)</f>
        <v/>
      </c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37"/>
      <c r="B16" s="637" t="s">
        <v>458</v>
      </c>
      <c r="C16" s="641"/>
      <c r="D16" s="641"/>
      <c r="E16" s="641"/>
      <c r="F16" s="641"/>
      <c r="G16" s="645" t="str">
        <f>IF(Pop_cible!G16="","",' vaccination VAP'!C16*100/Pop_cible!G16)</f>
        <v/>
      </c>
      <c r="H16" s="645" t="str">
        <f>IF(Pop_cible!G16="","",' vaccination VAP'!D16*100/Pop_cible!G16)</f>
        <v/>
      </c>
      <c r="I16" s="645" t="str">
        <f>IF(Pop_cible!G16="","",' vaccination VAP'!E16*100/Pop_cible!G16)</f>
        <v/>
      </c>
      <c r="J16" s="645" t="str">
        <f>IF(Pop_cible!L16="","",' vaccination VAP'!F16*100/Pop_cible!L16)</f>
        <v/>
      </c>
    </row>
    <row r="17" spans="1:10" ht="14.25" customHeight="1">
      <c r="A17" s="639"/>
      <c r="B17" s="637" t="s">
        <v>459</v>
      </c>
      <c r="C17" s="641"/>
      <c r="D17" s="641"/>
      <c r="E17" s="641"/>
      <c r="F17" s="641"/>
      <c r="G17" s="645" t="str">
        <f>IF(Pop_cible!G17="","",' vaccination VAP'!C17*100/Pop_cible!G17)</f>
        <v/>
      </c>
      <c r="H17" s="645" t="str">
        <f>IF(Pop_cible!G17="","",' vaccination VAP'!D17*100/Pop_cible!G17)</f>
        <v/>
      </c>
      <c r="I17" s="645" t="str">
        <f>IF(Pop_cible!G17="","",' vaccination VAP'!E17*100/Pop_cible!G17)</f>
        <v/>
      </c>
      <c r="J17" s="645" t="str">
        <f>IF(Pop_cible!L17="","",' vaccination VAP'!F17*100/Pop_cible!L17)</f>
        <v/>
      </c>
    </row>
    <row r="18" spans="1:10" ht="14.25" customHeight="1">
      <c r="A18" s="639"/>
      <c r="B18" s="637" t="s">
        <v>460</v>
      </c>
      <c r="C18" s="641"/>
      <c r="D18" s="641"/>
      <c r="E18" s="641"/>
      <c r="F18" s="641"/>
      <c r="G18" s="645" t="str">
        <f>IF(Pop_cible!G18="","",' vaccination VAP'!C18*100/Pop_cible!G18)</f>
        <v/>
      </c>
      <c r="H18" s="645" t="str">
        <f>IF(Pop_cible!G18="","",' vaccination VAP'!D18*100/Pop_cible!G18)</f>
        <v/>
      </c>
      <c r="I18" s="645" t="str">
        <f>IF(Pop_cible!G18="","",' vaccination VAP'!E18*100/Pop_cible!G18)</f>
        <v/>
      </c>
      <c r="J18" s="645" t="str">
        <f>IF(Pop_cible!L18="","",' vaccination VAP'!F18*100/Pop_cible!L18)</f>
        <v/>
      </c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646" t="str">
        <f>IF(Pop_cible!G19="","",' vaccination VAP'!C19*100/Pop_cible!G19)</f>
        <v/>
      </c>
      <c r="H19" s="646" t="str">
        <f>IF(Pop_cible!G19="","",' vaccination VAP'!D19*100/Pop_cible!G19)</f>
        <v/>
      </c>
      <c r="I19" s="646" t="str">
        <f>IF(Pop_cible!G19="","",' vaccination VAP'!E19*100/Pop_cible!G19)</f>
        <v/>
      </c>
      <c r="J19" s="646" t="str">
        <f>IF(Pop_cible!L19="","",' vaccination VAP'!F19*100/Pop_cible!L19)</f>
        <v/>
      </c>
    </row>
    <row r="20" spans="1:10" ht="14.25" customHeight="1">
      <c r="A20" s="637"/>
      <c r="B20" s="638" t="s">
        <v>462</v>
      </c>
      <c r="C20" s="642"/>
      <c r="D20" s="642"/>
      <c r="E20" s="642"/>
      <c r="F20" s="642"/>
      <c r="G20" s="644" t="str">
        <f>IF(Pop_cible!G20="","",' vaccination VAP'!C20*100/Pop_cible!G20)</f>
        <v/>
      </c>
      <c r="H20" s="644" t="str">
        <f>IF(Pop_cible!G20="","",' vaccination VAP'!D20*100/Pop_cible!G20)</f>
        <v/>
      </c>
      <c r="I20" s="644" t="str">
        <f>IF(Pop_cible!G20="","",' vaccination VAP'!E20*100/Pop_cible!G20)</f>
        <v/>
      </c>
      <c r="J20" s="644" t="str">
        <f>IF(Pop_cible!L20="","",' vaccination VAP'!F20*100/Pop_cible!L20)</f>
        <v/>
      </c>
    </row>
    <row r="21" spans="1:10" ht="14.25" customHeight="1">
      <c r="A21" s="639"/>
      <c r="B21" s="637" t="s">
        <v>463</v>
      </c>
      <c r="C21" s="641"/>
      <c r="D21" s="641"/>
      <c r="E21" s="641"/>
      <c r="F21" s="641"/>
      <c r="G21" s="645" t="str">
        <f>IF(Pop_cible!G21="","",' vaccination VAP'!C21*100/Pop_cible!G21)</f>
        <v/>
      </c>
      <c r="H21" s="645" t="str">
        <f>IF(Pop_cible!G21="","",' vaccination VAP'!D21*100/Pop_cible!G21)</f>
        <v/>
      </c>
      <c r="I21" s="645" t="str">
        <f>IF(Pop_cible!G21="","",' vaccination VAP'!E21*100/Pop_cible!G21)</f>
        <v/>
      </c>
      <c r="J21" s="645" t="str">
        <f>IF(Pop_cible!L21="","",' vaccination VAP'!F21*100/Pop_cible!L21)</f>
        <v/>
      </c>
    </row>
    <row r="22" spans="1:10" ht="14.25" customHeight="1">
      <c r="A22" s="639"/>
      <c r="B22" s="637" t="s">
        <v>464</v>
      </c>
      <c r="C22" s="641"/>
      <c r="D22" s="641"/>
      <c r="E22" s="641"/>
      <c r="F22" s="641"/>
      <c r="G22" s="645" t="str">
        <f>IF(Pop_cible!G22="","",' vaccination VAP'!C22*100/Pop_cible!G22)</f>
        <v/>
      </c>
      <c r="H22" s="645" t="str">
        <f>IF(Pop_cible!G22="","",' vaccination VAP'!D22*100/Pop_cible!G22)</f>
        <v/>
      </c>
      <c r="I22" s="645" t="str">
        <f>IF(Pop_cible!G22="","",' vaccination VAP'!E22*100/Pop_cible!G22)</f>
        <v/>
      </c>
      <c r="J22" s="645" t="str">
        <f>IF(Pop_cible!L22="","",' vaccination VAP'!F22*100/Pop_cible!L22)</f>
        <v/>
      </c>
    </row>
    <row r="23" spans="1:10" ht="14.25" customHeight="1">
      <c r="A23" s="639"/>
      <c r="B23" s="637" t="s">
        <v>465</v>
      </c>
      <c r="C23" s="641"/>
      <c r="D23" s="641"/>
      <c r="E23" s="641"/>
      <c r="F23" s="641"/>
      <c r="G23" s="645" t="str">
        <f>IF(Pop_cible!G23="","",' vaccination VAP'!C23*100/Pop_cible!G23)</f>
        <v/>
      </c>
      <c r="H23" s="645" t="str">
        <f>IF(Pop_cible!G23="","",' vaccination VAP'!D23*100/Pop_cible!G23)</f>
        <v/>
      </c>
      <c r="I23" s="645" t="str">
        <f>IF(Pop_cible!G23="","",' vaccination VAP'!E23*100/Pop_cible!G23)</f>
        <v/>
      </c>
      <c r="J23" s="645" t="str">
        <f>IF(Pop_cible!L23="","",' vaccination VAP'!F23*100/Pop_cible!L23)</f>
        <v/>
      </c>
    </row>
    <row r="24" spans="1:10" ht="14.25" customHeight="1">
      <c r="A24" s="639"/>
      <c r="B24" s="637" t="s">
        <v>466</v>
      </c>
      <c r="C24" s="641"/>
      <c r="D24" s="641"/>
      <c r="E24" s="641"/>
      <c r="F24" s="641"/>
      <c r="G24" s="645" t="str">
        <f>IF(Pop_cible!G24="","",' vaccination VAP'!C24*100/Pop_cible!G24)</f>
        <v/>
      </c>
      <c r="H24" s="645" t="str">
        <f>IF(Pop_cible!G24="","",' vaccination VAP'!D24*100/Pop_cible!G24)</f>
        <v/>
      </c>
      <c r="I24" s="645" t="str">
        <f>IF(Pop_cible!G24="","",' vaccination VAP'!E24*100/Pop_cible!G24)</f>
        <v/>
      </c>
      <c r="J24" s="645" t="str">
        <f>IF(Pop_cible!L24="","",' vaccination VAP'!F24*100/Pop_cible!L24)</f>
        <v/>
      </c>
    </row>
    <row r="25" spans="1:10" ht="14.25" customHeight="1">
      <c r="A25" s="639"/>
      <c r="B25" s="637" t="s">
        <v>467</v>
      </c>
      <c r="C25" s="641"/>
      <c r="D25" s="641"/>
      <c r="E25" s="641"/>
      <c r="F25" s="641"/>
      <c r="G25" s="645" t="str">
        <f>IF(Pop_cible!G25="","",' vaccination VAP'!C25*100/Pop_cible!G25)</f>
        <v/>
      </c>
      <c r="H25" s="645" t="str">
        <f>IF(Pop_cible!G25="","",' vaccination VAP'!D25*100/Pop_cible!G25)</f>
        <v/>
      </c>
      <c r="I25" s="645" t="str">
        <f>IF(Pop_cible!G25="","",' vaccination VAP'!E25*100/Pop_cible!G25)</f>
        <v/>
      </c>
      <c r="J25" s="645" t="str">
        <f>IF(Pop_cible!L25="","",' vaccination VAP'!F25*100/Pop_cible!L25)</f>
        <v/>
      </c>
    </row>
    <row r="26" spans="1:10" ht="14.25" customHeight="1">
      <c r="A26" s="639"/>
      <c r="B26" s="637" t="s">
        <v>468</v>
      </c>
      <c r="C26" s="641"/>
      <c r="D26" s="641"/>
      <c r="E26" s="641"/>
      <c r="F26" s="641"/>
      <c r="G26" s="645" t="str">
        <f>IF(Pop_cible!G26="","",' vaccination VAP'!C26*100/Pop_cible!G26)</f>
        <v/>
      </c>
      <c r="H26" s="645" t="str">
        <f>IF(Pop_cible!G26="","",' vaccination VAP'!D26*100/Pop_cible!G26)</f>
        <v/>
      </c>
      <c r="I26" s="645" t="str">
        <f>IF(Pop_cible!G26="","",' vaccination VAP'!E26*100/Pop_cible!G26)</f>
        <v/>
      </c>
      <c r="J26" s="645" t="str">
        <f>IF(Pop_cible!L26="","",' vaccination VAP'!F26*100/Pop_cible!L26)</f>
        <v/>
      </c>
    </row>
    <row r="27" spans="1:10" ht="14.25" customHeight="1">
      <c r="A27" s="639"/>
      <c r="B27" s="637" t="s">
        <v>469</v>
      </c>
      <c r="C27" s="641"/>
      <c r="D27" s="641"/>
      <c r="E27" s="641"/>
      <c r="F27" s="641"/>
      <c r="G27" s="645" t="str">
        <f>IF(Pop_cible!G27="","",' vaccination VAP'!C27*100/Pop_cible!G27)</f>
        <v/>
      </c>
      <c r="H27" s="645" t="str">
        <f>IF(Pop_cible!G27="","",' vaccination VAP'!D27*100/Pop_cible!G27)</f>
        <v/>
      </c>
      <c r="I27" s="645" t="str">
        <f>IF(Pop_cible!G27="","",' vaccination VAP'!E27*100/Pop_cible!G27)</f>
        <v/>
      </c>
      <c r="J27" s="645" t="str">
        <f>IF(Pop_cible!L27="","",' vaccination VAP'!F27*100/Pop_cible!L27)</f>
        <v/>
      </c>
    </row>
    <row r="28" spans="1:10" ht="14.25" customHeight="1">
      <c r="A28" s="639"/>
      <c r="B28" s="637" t="s">
        <v>470</v>
      </c>
      <c r="C28" s="641"/>
      <c r="D28" s="641"/>
      <c r="E28" s="641"/>
      <c r="F28" s="641"/>
      <c r="G28" s="645" t="str">
        <f>IF(Pop_cible!G28="","",' vaccination VAP'!C28*100/Pop_cible!G28)</f>
        <v/>
      </c>
      <c r="H28" s="645" t="str">
        <f>IF(Pop_cible!G28="","",' vaccination VAP'!D28*100/Pop_cible!G28)</f>
        <v/>
      </c>
      <c r="I28" s="645" t="str">
        <f>IF(Pop_cible!G28="","",' vaccination VAP'!E28*100/Pop_cible!G28)</f>
        <v/>
      </c>
      <c r="J28" s="645" t="str">
        <f>IF(Pop_cible!L28="","",' vaccination VAP'!F28*100/Pop_cible!L28)</f>
        <v/>
      </c>
    </row>
    <row r="29" spans="1:10" ht="14.25" customHeight="1">
      <c r="A29" s="2" t="s">
        <v>471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37"/>
      <c r="B30" s="637" t="s">
        <v>472</v>
      </c>
      <c r="C30" s="642"/>
      <c r="D30" s="642"/>
      <c r="E30" s="642"/>
      <c r="F30" s="642"/>
      <c r="G30" s="644" t="str">
        <f>IF(Pop_cible!G30="","",' vaccination VAP'!C30*100/Pop_cible!G30)</f>
        <v/>
      </c>
      <c r="H30" s="644" t="str">
        <f>IF(Pop_cible!G30="","",' vaccination VAP'!D30*100/Pop_cible!G30)</f>
        <v/>
      </c>
      <c r="I30" s="644" t="str">
        <f>IF(Pop_cible!G30="","",' vaccination VAP'!E30*100/Pop_cible!G30)</f>
        <v/>
      </c>
      <c r="J30" s="644" t="str">
        <f>IF(Pop_cible!L30="","",' vaccination VAP'!F30*100/Pop_cible!L30)</f>
        <v/>
      </c>
    </row>
    <row r="31" spans="1:10" ht="14.25" customHeight="1">
      <c r="A31" s="637"/>
      <c r="B31" s="637" t="s">
        <v>473</v>
      </c>
      <c r="C31" s="641"/>
      <c r="D31" s="641"/>
      <c r="E31" s="641"/>
      <c r="F31" s="641"/>
      <c r="G31" s="645" t="str">
        <f>IF(Pop_cible!G31="","",' vaccination VAP'!C31*100/Pop_cible!G31)</f>
        <v/>
      </c>
      <c r="H31" s="645" t="str">
        <f>IF(Pop_cible!G31="","",' vaccination VAP'!D31*100/Pop_cible!G31)</f>
        <v/>
      </c>
      <c r="I31" s="645" t="str">
        <f>IF(Pop_cible!G31="","",' vaccination VAP'!E31*100/Pop_cible!G31)</f>
        <v/>
      </c>
      <c r="J31" s="645" t="str">
        <f>IF(Pop_cible!L31="","",' vaccination VAP'!F31*100/Pop_cible!L31)</f>
        <v/>
      </c>
    </row>
    <row r="32" spans="1:10" ht="14.25" customHeight="1">
      <c r="A32" s="637"/>
      <c r="B32" s="637" t="s">
        <v>474</v>
      </c>
      <c r="C32" s="641"/>
      <c r="D32" s="641"/>
      <c r="E32" s="641"/>
      <c r="F32" s="641"/>
      <c r="G32" s="645" t="str">
        <f>IF(Pop_cible!G32="","",' vaccination VAP'!C32*100/Pop_cible!G32)</f>
        <v/>
      </c>
      <c r="H32" s="645" t="str">
        <f>IF(Pop_cible!G32="","",' vaccination VAP'!D32*100/Pop_cible!G32)</f>
        <v/>
      </c>
      <c r="I32" s="645" t="str">
        <f>IF(Pop_cible!G32="","",' vaccination VAP'!E32*100/Pop_cible!G32)</f>
        <v/>
      </c>
      <c r="J32" s="645" t="str">
        <f>IF(Pop_cible!L32="","",' vaccination VAP'!F32*100/Pop_cible!L32)</f>
        <v/>
      </c>
    </row>
    <row r="33" spans="1:10" ht="14.25" customHeight="1">
      <c r="A33" s="637"/>
      <c r="B33" s="637" t="s">
        <v>475</v>
      </c>
      <c r="C33" s="641"/>
      <c r="D33" s="641"/>
      <c r="E33" s="641"/>
      <c r="F33" s="641"/>
      <c r="G33" s="645" t="str">
        <f>IF(Pop_cible!G33="","",' vaccination VAP'!C33*100/Pop_cible!G33)</f>
        <v/>
      </c>
      <c r="H33" s="645" t="str">
        <f>IF(Pop_cible!G33="","",' vaccination VAP'!D33*100/Pop_cible!G33)</f>
        <v/>
      </c>
      <c r="I33" s="645" t="str">
        <f>IF(Pop_cible!G33="","",' vaccination VAP'!E33*100/Pop_cible!G33)</f>
        <v/>
      </c>
      <c r="J33" s="645" t="str">
        <f>IF(Pop_cible!L33="","",' vaccination VAP'!F33*100/Pop_cible!L33)</f>
        <v/>
      </c>
    </row>
    <row r="34" spans="1:10" ht="14.25" customHeight="1">
      <c r="A34" s="637"/>
      <c r="B34" s="637" t="s">
        <v>476</v>
      </c>
      <c r="C34" s="641"/>
      <c r="D34" s="641"/>
      <c r="E34" s="641"/>
      <c r="F34" s="641"/>
      <c r="G34" s="645" t="str">
        <f>IF(Pop_cible!G34="","",' vaccination VAP'!C34*100/Pop_cible!G34)</f>
        <v/>
      </c>
      <c r="H34" s="645" t="str">
        <f>IF(Pop_cible!G34="","",' vaccination VAP'!D34*100/Pop_cible!G34)</f>
        <v/>
      </c>
      <c r="I34" s="645" t="str">
        <f>IF(Pop_cible!G34="","",' vaccination VAP'!E34*100/Pop_cible!G34)</f>
        <v/>
      </c>
      <c r="J34" s="645" t="str">
        <f>IF(Pop_cible!L34="","",' vaccination VAP'!F34*100/Pop_cible!L34)</f>
        <v/>
      </c>
    </row>
    <row r="35" spans="1:10" ht="14.25" customHeight="1">
      <c r="A35" s="637"/>
      <c r="B35" s="637" t="s">
        <v>477</v>
      </c>
      <c r="C35" s="641"/>
      <c r="D35" s="641"/>
      <c r="E35" s="641"/>
      <c r="F35" s="641"/>
      <c r="G35" s="645" t="str">
        <f>IF(Pop_cible!G35="","",' vaccination VAP'!C35*100/Pop_cible!G35)</f>
        <v/>
      </c>
      <c r="H35" s="645" t="str">
        <f>IF(Pop_cible!G35="","",' vaccination VAP'!D35*100/Pop_cible!G35)</f>
        <v/>
      </c>
      <c r="I35" s="645" t="str">
        <f>IF(Pop_cible!G35="","",' vaccination VAP'!E35*100/Pop_cible!G35)</f>
        <v/>
      </c>
      <c r="J35" s="645" t="str">
        <f>IF(Pop_cible!L35="","",' vaccination VAP'!F35*100/Pop_cible!L35)</f>
        <v/>
      </c>
    </row>
    <row r="36" spans="1:10" ht="14.25" customHeight="1">
      <c r="A36" s="637"/>
      <c r="B36" s="637" t="s">
        <v>478</v>
      </c>
      <c r="C36" s="641"/>
      <c r="D36" s="641"/>
      <c r="E36" s="641"/>
      <c r="F36" s="641"/>
      <c r="G36" s="645" t="str">
        <f>IF(Pop_cible!G36="","",' vaccination VAP'!C36*100/Pop_cible!G36)</f>
        <v/>
      </c>
      <c r="H36" s="645" t="str">
        <f>IF(Pop_cible!G36="","",' vaccination VAP'!D36*100/Pop_cible!G36)</f>
        <v/>
      </c>
      <c r="I36" s="645" t="str">
        <f>IF(Pop_cible!G36="","",' vaccination VAP'!E36*100/Pop_cible!G36)</f>
        <v/>
      </c>
      <c r="J36" s="645" t="str">
        <f>IF(Pop_cible!L36="","",' vaccination VAP'!F36*100/Pop_cible!L36)</f>
        <v/>
      </c>
    </row>
    <row r="37" spans="1:10" ht="14.25" customHeight="1">
      <c r="A37" s="639"/>
      <c r="B37" s="637" t="s">
        <v>479</v>
      </c>
      <c r="C37" s="641"/>
      <c r="D37" s="641"/>
      <c r="E37" s="641"/>
      <c r="F37" s="641"/>
      <c r="G37" s="645" t="str">
        <f>IF(Pop_cible!G37="","",' vaccination VAP'!C37*100/Pop_cible!G37)</f>
        <v/>
      </c>
      <c r="H37" s="645" t="str">
        <f>IF(Pop_cible!G37="","",' vaccination VAP'!D37*100/Pop_cible!G37)</f>
        <v/>
      </c>
      <c r="I37" s="645" t="str">
        <f>IF(Pop_cible!G37="","",' vaccination VAP'!E37*100/Pop_cible!G37)</f>
        <v/>
      </c>
      <c r="J37" s="645" t="str">
        <f>IF(Pop_cible!L37="","",' vaccination VAP'!F37*100/Pop_cible!L37)</f>
        <v/>
      </c>
    </row>
    <row r="38" spans="1:10" ht="14.25" customHeight="1">
      <c r="A38" s="639"/>
      <c r="B38" s="637" t="s">
        <v>480</v>
      </c>
      <c r="C38" s="641"/>
      <c r="D38" s="641"/>
      <c r="E38" s="641"/>
      <c r="F38" s="641"/>
      <c r="G38" s="645" t="str">
        <f>IF(Pop_cible!G38="","",' vaccination VAP'!C38*100/Pop_cible!G38)</f>
        <v/>
      </c>
      <c r="H38" s="645" t="str">
        <f>IF(Pop_cible!G38="","",' vaccination VAP'!D38*100/Pop_cible!G38)</f>
        <v/>
      </c>
      <c r="I38" s="645" t="str">
        <f>IF(Pop_cible!G38="","",' vaccination VAP'!E38*100/Pop_cible!G38)</f>
        <v/>
      </c>
      <c r="J38" s="645" t="str">
        <f>IF(Pop_cible!L38="","",' vaccination VAP'!F38*100/Pop_cible!L38)</f>
        <v/>
      </c>
    </row>
    <row r="39" spans="1:10" ht="14.25" customHeight="1">
      <c r="A39" s="639"/>
      <c r="B39" s="637" t="s">
        <v>481</v>
      </c>
      <c r="C39" s="641"/>
      <c r="D39" s="641"/>
      <c r="E39" s="641"/>
      <c r="F39" s="641"/>
      <c r="G39" s="645" t="str">
        <f>IF(Pop_cible!G39="","",' vaccination VAP'!C39*100/Pop_cible!G39)</f>
        <v/>
      </c>
      <c r="H39" s="645" t="str">
        <f>IF(Pop_cible!G39="","",' vaccination VAP'!D39*100/Pop_cible!G39)</f>
        <v/>
      </c>
      <c r="I39" s="645" t="str">
        <f>IF(Pop_cible!G39="","",' vaccination VAP'!E39*100/Pop_cible!G39)</f>
        <v/>
      </c>
      <c r="J39" s="645" t="str">
        <f>IF(Pop_cible!L39="","",' vaccination VAP'!F39*100/Pop_cible!L39)</f>
        <v/>
      </c>
    </row>
    <row r="40" spans="1:10" ht="14.25" customHeight="1">
      <c r="A40" s="639"/>
      <c r="B40" s="637" t="s">
        <v>482</v>
      </c>
      <c r="C40" s="641"/>
      <c r="D40" s="641"/>
      <c r="E40" s="641"/>
      <c r="F40" s="641"/>
      <c r="G40" s="645" t="str">
        <f>IF(Pop_cible!G40="","",' vaccination VAP'!C40*100/Pop_cible!G40)</f>
        <v/>
      </c>
      <c r="H40" s="645" t="str">
        <f>IF(Pop_cible!G40="","",' vaccination VAP'!D40*100/Pop_cible!G40)</f>
        <v/>
      </c>
      <c r="I40" s="645" t="str">
        <f>IF(Pop_cible!G40="","",' vaccination VAP'!E40*100/Pop_cible!G40)</f>
        <v/>
      </c>
      <c r="J40" s="645" t="str">
        <f>IF(Pop_cible!L40="","",' vaccination VAP'!F40*100/Pop_cible!L40)</f>
        <v/>
      </c>
    </row>
    <row r="41" spans="1:10" ht="14.25" customHeight="1">
      <c r="A41" s="639"/>
      <c r="B41" s="637" t="s">
        <v>483</v>
      </c>
      <c r="C41" s="641"/>
      <c r="D41" s="641"/>
      <c r="E41" s="641"/>
      <c r="F41" s="641"/>
      <c r="G41" s="645" t="str">
        <f>IF(Pop_cible!G41="","",' vaccination VAP'!C41*100/Pop_cible!G41)</f>
        <v/>
      </c>
      <c r="H41" s="645" t="str">
        <f>IF(Pop_cible!G41="","",' vaccination VAP'!D41*100/Pop_cible!G41)</f>
        <v/>
      </c>
      <c r="I41" s="645" t="str">
        <f>IF(Pop_cible!G41="","",' vaccination VAP'!E41*100/Pop_cible!G41)</f>
        <v/>
      </c>
      <c r="J41" s="645" t="str">
        <f>IF(Pop_cible!L41="","",' vaccination VAP'!F41*100/Pop_cible!L41)</f>
        <v/>
      </c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37"/>
      <c r="B43" s="637" t="s">
        <v>485</v>
      </c>
      <c r="C43" s="641"/>
      <c r="D43" s="641"/>
      <c r="E43" s="641"/>
      <c r="F43" s="641"/>
      <c r="G43" s="645" t="str">
        <f>IF(Pop_cible!G43="","",' vaccination VAP'!C43*100/Pop_cible!G43)</f>
        <v/>
      </c>
      <c r="H43" s="645" t="str">
        <f>IF(Pop_cible!G43="","",' vaccination VAP'!D43*100/Pop_cible!G43)</f>
        <v/>
      </c>
      <c r="I43" s="645" t="str">
        <f>IF(Pop_cible!G43="","",' vaccination VAP'!E43*100/Pop_cible!G43)</f>
        <v/>
      </c>
      <c r="J43" s="645" t="str">
        <f>IF(Pop_cible!L43="","",' vaccination VAP'!F43*100/Pop_cible!L43)</f>
        <v/>
      </c>
    </row>
    <row r="44" spans="1:10" ht="14.25" customHeight="1">
      <c r="A44" s="639"/>
      <c r="B44" s="637" t="s">
        <v>486</v>
      </c>
      <c r="C44" s="641"/>
      <c r="D44" s="641"/>
      <c r="E44" s="641"/>
      <c r="F44" s="641"/>
      <c r="G44" s="645" t="str">
        <f>IF(Pop_cible!G44="","",' vaccination VAP'!C44*100/Pop_cible!G44)</f>
        <v/>
      </c>
      <c r="H44" s="645" t="str">
        <f>IF(Pop_cible!G44="","",' vaccination VAP'!D44*100/Pop_cible!G44)</f>
        <v/>
      </c>
      <c r="I44" s="645" t="str">
        <f>IF(Pop_cible!G44="","",' vaccination VAP'!E44*100/Pop_cible!G44)</f>
        <v/>
      </c>
      <c r="J44" s="645" t="str">
        <f>IF(Pop_cible!L44="","",' vaccination VAP'!F44*100/Pop_cible!L44)</f>
        <v/>
      </c>
    </row>
    <row r="45" spans="1:10" ht="14.25" customHeight="1">
      <c r="A45" s="639"/>
      <c r="B45" s="637" t="s">
        <v>487</v>
      </c>
      <c r="C45" s="641"/>
      <c r="D45" s="641"/>
      <c r="E45" s="641"/>
      <c r="F45" s="641"/>
      <c r="G45" s="645" t="str">
        <f>IF(Pop_cible!G45="","",' vaccination VAP'!C45*100/Pop_cible!G45)</f>
        <v/>
      </c>
      <c r="H45" s="645" t="str">
        <f>IF(Pop_cible!G45="","",' vaccination VAP'!D45*100/Pop_cible!G45)</f>
        <v/>
      </c>
      <c r="I45" s="645" t="str">
        <f>IF(Pop_cible!G45="","",' vaccination VAP'!E45*100/Pop_cible!G45)</f>
        <v/>
      </c>
      <c r="J45" s="645" t="str">
        <f>IF(Pop_cible!L45="","",' vaccination VAP'!F45*100/Pop_cible!L45)</f>
        <v/>
      </c>
    </row>
    <row r="46" spans="1:10" ht="14.25" customHeight="1">
      <c r="A46" s="639"/>
      <c r="B46" s="637" t="s">
        <v>488</v>
      </c>
      <c r="C46" s="641"/>
      <c r="D46" s="641"/>
      <c r="E46" s="641"/>
      <c r="F46" s="641"/>
      <c r="G46" s="645" t="str">
        <f>IF(Pop_cible!G46="","",' vaccination VAP'!C46*100/Pop_cible!G46)</f>
        <v/>
      </c>
      <c r="H46" s="645" t="str">
        <f>IF(Pop_cible!G46="","",' vaccination VAP'!D46*100/Pop_cible!G46)</f>
        <v/>
      </c>
      <c r="I46" s="645" t="str">
        <f>IF(Pop_cible!G46="","",' vaccination VAP'!E46*100/Pop_cible!G46)</f>
        <v/>
      </c>
      <c r="J46" s="645" t="str">
        <f>IF(Pop_cible!L46="","",' vaccination VAP'!F46*100/Pop_cible!L46)</f>
        <v/>
      </c>
    </row>
    <row r="47" spans="1:10" ht="14.25" customHeight="1">
      <c r="A47" s="639"/>
      <c r="B47" s="637" t="s">
        <v>489</v>
      </c>
      <c r="C47" s="641"/>
      <c r="D47" s="641"/>
      <c r="E47" s="641"/>
      <c r="F47" s="641"/>
      <c r="G47" s="645" t="str">
        <f>IF(Pop_cible!G47="","",' vaccination VAP'!C47*100/Pop_cible!G47)</f>
        <v/>
      </c>
      <c r="H47" s="645" t="str">
        <f>IF(Pop_cible!G47="","",' vaccination VAP'!D47*100/Pop_cible!G47)</f>
        <v/>
      </c>
      <c r="I47" s="645" t="str">
        <f>IF(Pop_cible!G47="","",' vaccination VAP'!E47*100/Pop_cible!G47)</f>
        <v/>
      </c>
      <c r="J47" s="645" t="str">
        <f>IF(Pop_cible!L47="","",' vaccination VAP'!F47*100/Pop_cible!L47)</f>
        <v/>
      </c>
    </row>
    <row r="48" spans="1:10" ht="14.25" customHeight="1">
      <c r="A48" s="639"/>
      <c r="B48" s="637" t="s">
        <v>490</v>
      </c>
      <c r="C48" s="641"/>
      <c r="D48" s="641"/>
      <c r="E48" s="641"/>
      <c r="F48" s="641"/>
      <c r="G48" s="645" t="str">
        <f>IF(Pop_cible!G48="","",' vaccination VAP'!C48*100/Pop_cible!G48)</f>
        <v/>
      </c>
      <c r="H48" s="645" t="str">
        <f>IF(Pop_cible!G48="","",' vaccination VAP'!D48*100/Pop_cible!G48)</f>
        <v/>
      </c>
      <c r="I48" s="645" t="str">
        <f>IF(Pop_cible!G48="","",' vaccination VAP'!E48*100/Pop_cible!G48)</f>
        <v/>
      </c>
      <c r="J48" s="645" t="str">
        <f>IF(Pop_cible!L48="","",' vaccination VAP'!F48*100/Pop_cible!L48)</f>
        <v/>
      </c>
    </row>
    <row r="49" spans="1:10" ht="14.25" customHeight="1">
      <c r="A49" s="639"/>
      <c r="B49" s="637" t="s">
        <v>491</v>
      </c>
      <c r="C49" s="641"/>
      <c r="D49" s="641"/>
      <c r="E49" s="641"/>
      <c r="F49" s="641"/>
      <c r="G49" s="645" t="str">
        <f>IF(Pop_cible!G49="","",' vaccination VAP'!C49*100/Pop_cible!G49)</f>
        <v/>
      </c>
      <c r="H49" s="645" t="str">
        <f>IF(Pop_cible!G49="","",' vaccination VAP'!D49*100/Pop_cible!G49)</f>
        <v/>
      </c>
      <c r="I49" s="645" t="str">
        <f>IF(Pop_cible!G49="","",' vaccination VAP'!E49*100/Pop_cible!G49)</f>
        <v/>
      </c>
      <c r="J49" s="645" t="str">
        <f>IF(Pop_cible!L49="","",' vaccination VAP'!F49*100/Pop_cible!L49)</f>
        <v/>
      </c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37"/>
      <c r="B51" s="637" t="s">
        <v>493</v>
      </c>
      <c r="C51" s="641"/>
      <c r="D51" s="641"/>
      <c r="E51" s="641"/>
      <c r="F51" s="641"/>
      <c r="G51" s="645" t="str">
        <f>IF(Pop_cible!G51="","",' vaccination VAP'!C51*100/Pop_cible!G51)</f>
        <v/>
      </c>
      <c r="H51" s="645" t="str">
        <f>IF(Pop_cible!G51="","",' vaccination VAP'!D51*100/Pop_cible!G51)</f>
        <v/>
      </c>
      <c r="I51" s="645" t="str">
        <f>IF(Pop_cible!G51="","",' vaccination VAP'!E51*100/Pop_cible!G51)</f>
        <v/>
      </c>
      <c r="J51" s="645" t="str">
        <f>IF(Pop_cible!L51="","",' vaccination VAP'!F51*100/Pop_cible!L51)</f>
        <v/>
      </c>
    </row>
    <row r="52" spans="1:10" ht="14.25" customHeight="1">
      <c r="A52" s="639"/>
      <c r="B52" s="637" t="s">
        <v>494</v>
      </c>
      <c r="C52" s="641"/>
      <c r="D52" s="641"/>
      <c r="E52" s="641"/>
      <c r="F52" s="641"/>
      <c r="G52" s="645" t="str">
        <f>IF(Pop_cible!G52="","",' vaccination VAP'!C52*100/Pop_cible!G52)</f>
        <v/>
      </c>
      <c r="H52" s="645" t="str">
        <f>IF(Pop_cible!G52="","",' vaccination VAP'!D52*100/Pop_cible!G52)</f>
        <v/>
      </c>
      <c r="I52" s="645" t="str">
        <f>IF(Pop_cible!G52="","",' vaccination VAP'!E52*100/Pop_cible!G52)</f>
        <v/>
      </c>
      <c r="J52" s="645" t="str">
        <f>IF(Pop_cible!L52="","",' vaccination VAP'!F52*100/Pop_cible!L52)</f>
        <v/>
      </c>
    </row>
    <row r="53" spans="1:10" ht="14.25" customHeight="1">
      <c r="A53" s="639"/>
      <c r="B53" s="637" t="s">
        <v>495</v>
      </c>
      <c r="C53" s="641"/>
      <c r="D53" s="641"/>
      <c r="E53" s="641"/>
      <c r="F53" s="641"/>
      <c r="G53" s="645" t="str">
        <f>IF(Pop_cible!G53="","",' vaccination VAP'!C53*100/Pop_cible!G53)</f>
        <v/>
      </c>
      <c r="H53" s="645" t="str">
        <f>IF(Pop_cible!G53="","",' vaccination VAP'!D53*100/Pop_cible!G53)</f>
        <v/>
      </c>
      <c r="I53" s="645" t="str">
        <f>IF(Pop_cible!G53="","",' vaccination VAP'!E53*100/Pop_cible!G53)</f>
        <v/>
      </c>
      <c r="J53" s="645" t="str">
        <f>IF(Pop_cible!L53="","",' vaccination VAP'!F53*100/Pop_cible!L53)</f>
        <v/>
      </c>
    </row>
    <row r="54" spans="1:10" ht="14.25" customHeight="1">
      <c r="A54" s="639"/>
      <c r="B54" s="637" t="s">
        <v>496</v>
      </c>
      <c r="C54" s="641"/>
      <c r="D54" s="641"/>
      <c r="E54" s="641"/>
      <c r="F54" s="641"/>
      <c r="G54" s="645" t="str">
        <f>IF(Pop_cible!G54="","",' vaccination VAP'!C54*100/Pop_cible!G54)</f>
        <v/>
      </c>
      <c r="H54" s="645" t="str">
        <f>IF(Pop_cible!G54="","",' vaccination VAP'!D54*100/Pop_cible!G54)</f>
        <v/>
      </c>
      <c r="I54" s="645" t="str">
        <f>IF(Pop_cible!G54="","",' vaccination VAP'!E54*100/Pop_cible!G54)</f>
        <v/>
      </c>
      <c r="J54" s="645" t="str">
        <f>IF(Pop_cible!L54="","",' vaccination VAP'!F54*100/Pop_cible!L54)</f>
        <v/>
      </c>
    </row>
    <row r="55" spans="1:10" ht="14.25" customHeight="1">
      <c r="A55" s="2" t="s">
        <v>497</v>
      </c>
      <c r="B55" s="2"/>
      <c r="C55" s="49"/>
      <c r="D55" s="49"/>
      <c r="E55" s="49"/>
      <c r="F55" s="49"/>
      <c r="G55" s="646" t="str">
        <f>IF(Pop_cible!G55="","",' vaccination VAP'!C55*100/Pop_cible!G55)</f>
        <v/>
      </c>
      <c r="H55" s="646" t="str">
        <f>IF(Pop_cible!G55="","",' vaccination VAP'!D55*100/Pop_cible!G55)</f>
        <v/>
      </c>
      <c r="I55" s="646" t="str">
        <f>IF(Pop_cible!G55="","",' vaccination VAP'!E55*100/Pop_cible!G55)</f>
        <v/>
      </c>
      <c r="J55" s="646" t="str">
        <f>IF(Pop_cible!L55="","",' vaccination VAP'!F55*100/Pop_cible!L55)</f>
        <v/>
      </c>
    </row>
    <row r="56" spans="1:10" ht="14.25" customHeight="1">
      <c r="A56" s="637"/>
      <c r="B56" s="637" t="s">
        <v>498</v>
      </c>
      <c r="C56" s="642"/>
      <c r="D56" s="642"/>
      <c r="E56" s="642"/>
      <c r="F56" s="642"/>
      <c r="G56" s="677" t="str">
        <f>IF(Pop_cible!G56="","",' vaccination VAP'!C56*100/Pop_cible!G56)</f>
        <v/>
      </c>
      <c r="H56" s="677" t="str">
        <f>IF(Pop_cible!G56="","",' vaccination VAP'!D56*100/Pop_cible!G56)</f>
        <v/>
      </c>
      <c r="I56" s="677" t="str">
        <f>IF(Pop_cible!G56="","",' vaccination VAP'!E56*100/Pop_cible!G56)</f>
        <v/>
      </c>
      <c r="J56" s="677" t="str">
        <f>IF(Pop_cible!L56="","",' vaccination VAP'!F56*100/Pop_cible!L56)</f>
        <v/>
      </c>
    </row>
    <row r="57" spans="1:10" ht="14.25" customHeight="1">
      <c r="A57" s="639"/>
      <c r="B57" s="637" t="s">
        <v>499</v>
      </c>
      <c r="C57" s="641"/>
      <c r="D57" s="641"/>
      <c r="E57" s="641"/>
      <c r="F57" s="641"/>
      <c r="G57" s="645" t="str">
        <f>IF(Pop_cible!G57="","",' vaccination VAP'!C57*100/Pop_cible!G57)</f>
        <v/>
      </c>
      <c r="H57" s="645" t="str">
        <f>IF(Pop_cible!G57="","",' vaccination VAP'!D57*100/Pop_cible!G57)</f>
        <v/>
      </c>
      <c r="I57" s="645" t="str">
        <f>IF(Pop_cible!G57="","",' vaccination VAP'!E57*100/Pop_cible!G57)</f>
        <v/>
      </c>
      <c r="J57" s="645" t="str">
        <f>IF(Pop_cible!L57="","",' vaccination VAP'!F57*100/Pop_cible!L57)</f>
        <v/>
      </c>
    </row>
    <row r="58" spans="1:10" ht="14.25" customHeight="1">
      <c r="A58" s="639"/>
      <c r="B58" s="637" t="s">
        <v>500</v>
      </c>
      <c r="C58" s="641"/>
      <c r="D58" s="641"/>
      <c r="E58" s="641"/>
      <c r="F58" s="641"/>
      <c r="G58" s="645" t="str">
        <f>IF(Pop_cible!G58="","",' vaccination VAP'!C58*100/Pop_cible!G58)</f>
        <v/>
      </c>
      <c r="H58" s="645" t="str">
        <f>IF(Pop_cible!G58="","",' vaccination VAP'!D58*100/Pop_cible!G58)</f>
        <v/>
      </c>
      <c r="I58" s="645" t="str">
        <f>IF(Pop_cible!G58="","",' vaccination VAP'!E58*100/Pop_cible!G58)</f>
        <v/>
      </c>
      <c r="J58" s="645" t="str">
        <f>IF(Pop_cible!L58="","",' vaccination VAP'!F58*100/Pop_cible!L58)</f>
        <v/>
      </c>
    </row>
    <row r="59" spans="1:10" ht="14.25" customHeight="1">
      <c r="A59" s="639"/>
      <c r="B59" s="637" t="s">
        <v>501</v>
      </c>
      <c r="C59" s="641"/>
      <c r="D59" s="641"/>
      <c r="E59" s="641"/>
      <c r="F59" s="641"/>
      <c r="G59" s="645" t="str">
        <f>IF(Pop_cible!G59="","",' vaccination VAP'!C59*100/Pop_cible!G59)</f>
        <v/>
      </c>
      <c r="H59" s="645" t="str">
        <f>IF(Pop_cible!G59="","",' vaccination VAP'!D59*100/Pop_cible!G59)</f>
        <v/>
      </c>
      <c r="I59" s="645" t="str">
        <f>IF(Pop_cible!G59="","",' vaccination VAP'!E59*100/Pop_cible!G59)</f>
        <v/>
      </c>
      <c r="J59" s="645" t="str">
        <f>IF(Pop_cible!L59="","",' vaccination VAP'!F59*100/Pop_cible!L59)</f>
        <v/>
      </c>
    </row>
    <row r="60" spans="1:10" ht="14.25" customHeight="1">
      <c r="A60" s="639"/>
      <c r="B60" s="637" t="s">
        <v>502</v>
      </c>
      <c r="C60" s="641"/>
      <c r="D60" s="641"/>
      <c r="E60" s="641"/>
      <c r="F60" s="641"/>
      <c r="G60" s="645" t="str">
        <f>IF(Pop_cible!G60="","",' vaccination VAP'!C60*100/Pop_cible!G60)</f>
        <v/>
      </c>
      <c r="H60" s="645" t="str">
        <f>IF(Pop_cible!G60="","",' vaccination VAP'!D60*100/Pop_cible!G60)</f>
        <v/>
      </c>
      <c r="I60" s="645" t="str">
        <f>IF(Pop_cible!G60="","",' vaccination VAP'!E60*100/Pop_cible!G60)</f>
        <v/>
      </c>
      <c r="J60" s="645" t="str">
        <f>IF(Pop_cible!L60="","",' vaccination VAP'!F60*100/Pop_cible!L60)</f>
        <v/>
      </c>
    </row>
    <row r="61" spans="1:10" ht="14.25" customHeight="1">
      <c r="A61" s="639"/>
      <c r="B61" s="637" t="s">
        <v>503</v>
      </c>
      <c r="C61" s="641"/>
      <c r="D61" s="641"/>
      <c r="E61" s="641"/>
      <c r="F61" s="641"/>
      <c r="G61" s="645" t="str">
        <f>IF(Pop_cible!G61="","",' vaccination VAP'!C61*100/Pop_cible!G61)</f>
        <v/>
      </c>
      <c r="H61" s="645" t="str">
        <f>IF(Pop_cible!G61="","",' vaccination VAP'!D61*100/Pop_cible!G61)</f>
        <v/>
      </c>
      <c r="I61" s="645" t="str">
        <f>IF(Pop_cible!G61="","",' vaccination VAP'!E61*100/Pop_cible!G61)</f>
        <v/>
      </c>
      <c r="J61" s="645" t="str">
        <f>IF(Pop_cible!L61="","",' vaccination VAP'!F61*100/Pop_cible!L61)</f>
        <v/>
      </c>
    </row>
    <row r="62" spans="1:10" ht="14.25" customHeight="1">
      <c r="A62" s="639"/>
      <c r="B62" s="637" t="s">
        <v>504</v>
      </c>
      <c r="C62" s="641"/>
      <c r="D62" s="641"/>
      <c r="E62" s="641"/>
      <c r="F62" s="641"/>
      <c r="G62" s="645" t="str">
        <f>IF(Pop_cible!G62="","",' vaccination VAP'!C62*100/Pop_cible!G62)</f>
        <v/>
      </c>
      <c r="H62" s="645" t="str">
        <f>IF(Pop_cible!G62="","",' vaccination VAP'!D62*100/Pop_cible!G62)</f>
        <v/>
      </c>
      <c r="I62" s="645" t="str">
        <f>IF(Pop_cible!G62="","",' vaccination VAP'!E62*100/Pop_cible!G62)</f>
        <v/>
      </c>
      <c r="J62" s="645" t="str">
        <f>IF(Pop_cible!L62="","",' vaccination VAP'!F62*100/Pop_cible!L62)</f>
        <v/>
      </c>
    </row>
    <row r="63" spans="1:10" ht="14.25" customHeight="1">
      <c r="A63" s="639"/>
      <c r="B63" s="637" t="s">
        <v>505</v>
      </c>
      <c r="C63" s="641"/>
      <c r="D63" s="641"/>
      <c r="E63" s="641"/>
      <c r="F63" s="641"/>
      <c r="G63" s="645" t="str">
        <f>IF(Pop_cible!G63="","",' vaccination VAP'!C63*100/Pop_cible!G63)</f>
        <v/>
      </c>
      <c r="H63" s="645" t="str">
        <f>IF(Pop_cible!G63="","",' vaccination VAP'!D63*100/Pop_cible!G63)</f>
        <v/>
      </c>
      <c r="I63" s="645" t="str">
        <f>IF(Pop_cible!G63="","",' vaccination VAP'!E63*100/Pop_cible!G63)</f>
        <v/>
      </c>
      <c r="J63" s="645" t="str">
        <f>IF(Pop_cible!L63="","",' vaccination VAP'!F63*100/Pop_cible!L63)</f>
        <v/>
      </c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37"/>
      <c r="B65" s="637" t="s">
        <v>507</v>
      </c>
      <c r="C65" s="641"/>
      <c r="D65" s="641"/>
      <c r="E65" s="641"/>
      <c r="F65" s="641"/>
      <c r="G65" s="645" t="str">
        <f>IF(Pop_cible!G65="","",' vaccination VAP'!C65*100/Pop_cible!G65)</f>
        <v/>
      </c>
      <c r="H65" s="645" t="str">
        <f>IF(Pop_cible!G65="","",' vaccination VAP'!D65*100/Pop_cible!G65)</f>
        <v/>
      </c>
      <c r="I65" s="645" t="str">
        <f>IF(Pop_cible!G65="","",' vaccination VAP'!E65*100/Pop_cible!G65)</f>
        <v/>
      </c>
      <c r="J65" s="645" t="str">
        <f>IF(Pop_cible!L65="","",' vaccination VAP'!F65*100/Pop_cible!L65)</f>
        <v/>
      </c>
    </row>
    <row r="66" spans="1:10" ht="14.25" customHeight="1">
      <c r="A66" s="639"/>
      <c r="B66" s="637" t="s">
        <v>508</v>
      </c>
      <c r="C66" s="641"/>
      <c r="D66" s="641"/>
      <c r="E66" s="641"/>
      <c r="F66" s="641"/>
      <c r="G66" s="645" t="str">
        <f>IF(Pop_cible!G66="","",' vaccination VAP'!C66*100/Pop_cible!G66)</f>
        <v/>
      </c>
      <c r="H66" s="645" t="str">
        <f>IF(Pop_cible!G66="","",' vaccination VAP'!D66*100/Pop_cible!G66)</f>
        <v/>
      </c>
      <c r="I66" s="645" t="str">
        <f>IF(Pop_cible!G66="","",' vaccination VAP'!E66*100/Pop_cible!G66)</f>
        <v/>
      </c>
      <c r="J66" s="645" t="str">
        <f>IF(Pop_cible!L66="","",' vaccination VAP'!F66*100/Pop_cible!L66)</f>
        <v/>
      </c>
    </row>
    <row r="67" spans="1:10" ht="14.25" customHeight="1">
      <c r="A67" s="639"/>
      <c r="B67" s="637" t="s">
        <v>509</v>
      </c>
      <c r="C67" s="641"/>
      <c r="D67" s="641"/>
      <c r="E67" s="641"/>
      <c r="F67" s="641"/>
      <c r="G67" s="645" t="str">
        <f>IF(Pop_cible!G67="","",' vaccination VAP'!C67*100/Pop_cible!G67)</f>
        <v/>
      </c>
      <c r="H67" s="645" t="str">
        <f>IF(Pop_cible!G67="","",' vaccination VAP'!D67*100/Pop_cible!G67)</f>
        <v/>
      </c>
      <c r="I67" s="645" t="str">
        <f>IF(Pop_cible!G67="","",' vaccination VAP'!E67*100/Pop_cible!G67)</f>
        <v/>
      </c>
      <c r="J67" s="645" t="str">
        <f>IF(Pop_cible!L67="","",' vaccination VAP'!F67*100/Pop_cible!L67)</f>
        <v/>
      </c>
    </row>
    <row r="68" spans="1:10" ht="14.25" customHeight="1">
      <c r="A68" s="639"/>
      <c r="B68" s="637" t="s">
        <v>510</v>
      </c>
      <c r="C68" s="641"/>
      <c r="D68" s="641"/>
      <c r="E68" s="641"/>
      <c r="F68" s="641"/>
      <c r="G68" s="645" t="str">
        <f>IF(Pop_cible!G68="","",' vaccination VAP'!C68*100/Pop_cible!G68)</f>
        <v/>
      </c>
      <c r="H68" s="645" t="str">
        <f>IF(Pop_cible!G68="","",' vaccination VAP'!D68*100/Pop_cible!G68)</f>
        <v/>
      </c>
      <c r="I68" s="645" t="str">
        <f>IF(Pop_cible!G68="","",' vaccination VAP'!E68*100/Pop_cible!G68)</f>
        <v/>
      </c>
      <c r="J68" s="645" t="str">
        <f>IF(Pop_cible!L68="","",' vaccination VAP'!F68*100/Pop_cible!L68)</f>
        <v/>
      </c>
    </row>
    <row r="69" spans="1:10" ht="14.25" customHeight="1">
      <c r="A69" s="639"/>
      <c r="B69" s="637" t="s">
        <v>511</v>
      </c>
      <c r="C69" s="641"/>
      <c r="D69" s="641"/>
      <c r="E69" s="641"/>
      <c r="F69" s="641"/>
      <c r="G69" s="645" t="str">
        <f>IF(Pop_cible!G69="","",' vaccination VAP'!C69*100/Pop_cible!G69)</f>
        <v/>
      </c>
      <c r="H69" s="645" t="str">
        <f>IF(Pop_cible!G69="","",' vaccination VAP'!D69*100/Pop_cible!G69)</f>
        <v/>
      </c>
      <c r="I69" s="645" t="str">
        <f>IF(Pop_cible!G69="","",' vaccination VAP'!E69*100/Pop_cible!G69)</f>
        <v/>
      </c>
      <c r="J69" s="645" t="str">
        <f>IF(Pop_cible!L69="","",' vaccination VAP'!F69*100/Pop_cible!L69)</f>
        <v/>
      </c>
    </row>
    <row r="70" spans="1:10" ht="14.25" customHeight="1">
      <c r="A70" s="639"/>
      <c r="B70" s="637" t="s">
        <v>512</v>
      </c>
      <c r="C70" s="641"/>
      <c r="D70" s="641"/>
      <c r="E70" s="641"/>
      <c r="F70" s="641"/>
      <c r="G70" s="645" t="str">
        <f>IF(Pop_cible!G70="","",' vaccination VAP'!C70*100/Pop_cible!G70)</f>
        <v/>
      </c>
      <c r="H70" s="645" t="str">
        <f>IF(Pop_cible!G70="","",' vaccination VAP'!D70*100/Pop_cible!G70)</f>
        <v/>
      </c>
      <c r="I70" s="645" t="str">
        <f>IF(Pop_cible!G70="","",' vaccination VAP'!E70*100/Pop_cible!G70)</f>
        <v/>
      </c>
      <c r="J70" s="645" t="str">
        <f>IF(Pop_cible!L70="","",' vaccination VAP'!F70*100/Pop_cible!L70)</f>
        <v/>
      </c>
    </row>
    <row r="71" spans="1:10" ht="14.25" customHeight="1">
      <c r="A71" s="639"/>
      <c r="B71" s="637" t="s">
        <v>513</v>
      </c>
      <c r="C71" s="641"/>
      <c r="D71" s="641"/>
      <c r="E71" s="641"/>
      <c r="F71" s="641"/>
      <c r="G71" s="645" t="str">
        <f>IF(Pop_cible!G71="","",' vaccination VAP'!C71*100/Pop_cible!G71)</f>
        <v/>
      </c>
      <c r="H71" s="645" t="str">
        <f>IF(Pop_cible!G71="","",' vaccination VAP'!D71*100/Pop_cible!G71)</f>
        <v/>
      </c>
      <c r="I71" s="645" t="str">
        <f>IF(Pop_cible!G71="","",' vaccination VAP'!E71*100/Pop_cible!G71)</f>
        <v/>
      </c>
      <c r="J71" s="645" t="str">
        <f>IF(Pop_cible!L71="","",' vaccination VAP'!F71*100/Pop_cible!L71)</f>
        <v/>
      </c>
    </row>
    <row r="72" spans="1:10" ht="14.25" customHeight="1">
      <c r="A72" s="639"/>
      <c r="B72" s="637" t="s">
        <v>514</v>
      </c>
      <c r="C72" s="641"/>
      <c r="D72" s="641"/>
      <c r="E72" s="641"/>
      <c r="F72" s="641"/>
      <c r="G72" s="645" t="str">
        <f>IF(Pop_cible!G72="","",' vaccination VAP'!C72*100/Pop_cible!G72)</f>
        <v/>
      </c>
      <c r="H72" s="645" t="str">
        <f>IF(Pop_cible!G72="","",' vaccination VAP'!D72*100/Pop_cible!G72)</f>
        <v/>
      </c>
      <c r="I72" s="645" t="str">
        <f>IF(Pop_cible!G72="","",' vaccination VAP'!E72*100/Pop_cible!G72)</f>
        <v/>
      </c>
      <c r="J72" s="645" t="str">
        <f>IF(Pop_cible!L72="","",' vaccination VAP'!F72*100/Pop_cible!L72)</f>
        <v/>
      </c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37"/>
      <c r="B74" s="637" t="s">
        <v>516</v>
      </c>
      <c r="C74" s="641"/>
      <c r="D74" s="641"/>
      <c r="E74" s="641"/>
      <c r="F74" s="641"/>
      <c r="G74" s="645" t="str">
        <f>IF(Pop_cible!G74="","",' vaccination VAP'!C74*100/Pop_cible!G74)</f>
        <v/>
      </c>
      <c r="H74" s="645" t="str">
        <f>IF(Pop_cible!G74="","",' vaccination VAP'!D74*100/Pop_cible!G74)</f>
        <v/>
      </c>
      <c r="I74" s="645" t="str">
        <f>IF(Pop_cible!G74="","",' vaccination VAP'!E74*100/Pop_cible!G74)</f>
        <v/>
      </c>
      <c r="J74" s="645" t="str">
        <f>IF(Pop_cible!L74="","",' vaccination VAP'!F74*100/Pop_cible!L74)</f>
        <v/>
      </c>
    </row>
    <row r="75" spans="1:10" ht="14.25" customHeight="1">
      <c r="A75" s="639"/>
      <c r="B75" s="637" t="s">
        <v>517</v>
      </c>
      <c r="C75" s="641"/>
      <c r="D75" s="641"/>
      <c r="E75" s="641"/>
      <c r="F75" s="641"/>
      <c r="G75" s="645" t="str">
        <f>IF(Pop_cible!G75="","",' vaccination VAP'!C75*100/Pop_cible!G75)</f>
        <v/>
      </c>
      <c r="H75" s="645" t="str">
        <f>IF(Pop_cible!G75="","",' vaccination VAP'!D75*100/Pop_cible!G75)</f>
        <v/>
      </c>
      <c r="I75" s="645" t="str">
        <f>IF(Pop_cible!G75="","",' vaccination VAP'!E75*100/Pop_cible!G75)</f>
        <v/>
      </c>
      <c r="J75" s="645" t="str">
        <f>IF(Pop_cible!L75="","",' vaccination VAP'!F75*100/Pop_cible!L75)</f>
        <v/>
      </c>
    </row>
    <row r="76" spans="1:10" ht="14.25" customHeight="1">
      <c r="A76" s="639"/>
      <c r="B76" s="637" t="s">
        <v>518</v>
      </c>
      <c r="C76" s="641"/>
      <c r="D76" s="641"/>
      <c r="E76" s="641"/>
      <c r="F76" s="641"/>
      <c r="G76" s="645" t="str">
        <f>IF(Pop_cible!G76="","",' vaccination VAP'!C76*100/Pop_cible!G76)</f>
        <v/>
      </c>
      <c r="H76" s="645" t="str">
        <f>IF(Pop_cible!G76="","",' vaccination VAP'!D76*100/Pop_cible!G76)</f>
        <v/>
      </c>
      <c r="I76" s="645" t="str">
        <f>IF(Pop_cible!G76="","",' vaccination VAP'!E76*100/Pop_cible!G76)</f>
        <v/>
      </c>
      <c r="J76" s="645" t="str">
        <f>IF(Pop_cible!L76="","",' vaccination VAP'!F76*100/Pop_cible!L76)</f>
        <v/>
      </c>
    </row>
    <row r="77" spans="1:10" ht="14.25" customHeight="1">
      <c r="A77" s="639"/>
      <c r="B77" s="637" t="s">
        <v>519</v>
      </c>
      <c r="C77" s="641"/>
      <c r="D77" s="641"/>
      <c r="E77" s="641"/>
      <c r="F77" s="641"/>
      <c r="G77" s="645" t="str">
        <f>IF(Pop_cible!G77="","",' vaccination VAP'!C77*100/Pop_cible!G77)</f>
        <v/>
      </c>
      <c r="H77" s="645" t="str">
        <f>IF(Pop_cible!G77="","",' vaccination VAP'!D77*100/Pop_cible!G77)</f>
        <v/>
      </c>
      <c r="I77" s="645" t="str">
        <f>IF(Pop_cible!G77="","",' vaccination VAP'!E77*100/Pop_cible!G77)</f>
        <v/>
      </c>
      <c r="J77" s="645" t="str">
        <f>IF(Pop_cible!L77="","",' vaccination VAP'!F77*100/Pop_cible!L77)</f>
        <v/>
      </c>
    </row>
    <row r="78" spans="1:10" ht="14.25" customHeight="1">
      <c r="A78" s="639"/>
      <c r="B78" s="637" t="s">
        <v>520</v>
      </c>
      <c r="C78" s="641"/>
      <c r="D78" s="641"/>
      <c r="E78" s="641"/>
      <c r="F78" s="641"/>
      <c r="G78" s="645" t="str">
        <f>IF(Pop_cible!G78="","",' vaccination VAP'!C78*100/Pop_cible!G78)</f>
        <v/>
      </c>
      <c r="H78" s="645" t="str">
        <f>IF(Pop_cible!G78="","",' vaccination VAP'!D78*100/Pop_cible!G78)</f>
        <v/>
      </c>
      <c r="I78" s="645" t="str">
        <f>IF(Pop_cible!G78="","",' vaccination VAP'!E78*100/Pop_cible!G78)</f>
        <v/>
      </c>
      <c r="J78" s="645" t="str">
        <f>IF(Pop_cible!L78="","",' vaccination VAP'!F78*100/Pop_cible!L78)</f>
        <v/>
      </c>
    </row>
    <row r="79" spans="1:10" ht="14.25" customHeight="1">
      <c r="A79" s="2" t="s">
        <v>521</v>
      </c>
      <c r="B79" s="2"/>
      <c r="C79" s="49"/>
      <c r="D79" s="49"/>
      <c r="E79" s="49"/>
      <c r="F79" s="49"/>
      <c r="G79" s="646" t="str">
        <f>IF(Pop_cible!G79="","",' vaccination VAP'!C79*100/Pop_cible!G79)</f>
        <v/>
      </c>
      <c r="H79" s="646" t="str">
        <f>IF(Pop_cible!G79="","",' vaccination VAP'!D79*100/Pop_cible!G79)</f>
        <v/>
      </c>
      <c r="I79" s="646" t="str">
        <f>IF(Pop_cible!G79="","",' vaccination VAP'!E79*100/Pop_cible!G79)</f>
        <v/>
      </c>
      <c r="J79" s="646" t="str">
        <f>IF(Pop_cible!L79="","",' vaccination VAP'!F79*100/Pop_cible!L79)</f>
        <v/>
      </c>
    </row>
    <row r="80" spans="1:10" ht="14.25" customHeight="1">
      <c r="A80" s="637"/>
      <c r="B80" s="637" t="s">
        <v>522</v>
      </c>
      <c r="C80" s="642"/>
      <c r="D80" s="642"/>
      <c r="E80" s="642"/>
      <c r="F80" s="642"/>
      <c r="G80" s="644" t="str">
        <f>IF(Pop_cible!G80="","",' vaccination VAP'!C80*100/Pop_cible!G80)</f>
        <v/>
      </c>
      <c r="H80" s="644" t="str">
        <f>IF(Pop_cible!G80="","",' vaccination VAP'!D80*100/Pop_cible!G80)</f>
        <v/>
      </c>
      <c r="I80" s="644" t="str">
        <f>IF(Pop_cible!G80="","",' vaccination VAP'!E80*100/Pop_cible!G80)</f>
        <v/>
      </c>
      <c r="J80" s="644" t="str">
        <f>IF(Pop_cible!L80="","",' vaccination VAP'!F80*100/Pop_cible!L80)</f>
        <v/>
      </c>
    </row>
    <row r="81" spans="1:10" ht="14.25" customHeight="1">
      <c r="A81" s="639"/>
      <c r="B81" s="637" t="s">
        <v>523</v>
      </c>
      <c r="C81" s="641"/>
      <c r="D81" s="641"/>
      <c r="E81" s="641"/>
      <c r="F81" s="641"/>
      <c r="G81" s="645" t="str">
        <f>IF(Pop_cible!G81="","",' vaccination VAP'!C81*100/Pop_cible!G81)</f>
        <v/>
      </c>
      <c r="H81" s="645" t="str">
        <f>IF(Pop_cible!G81="","",' vaccination VAP'!D81*100/Pop_cible!G81)</f>
        <v/>
      </c>
      <c r="I81" s="645" t="str">
        <f>IF(Pop_cible!G81="","",' vaccination VAP'!E81*100/Pop_cible!G81)</f>
        <v/>
      </c>
      <c r="J81" s="645" t="str">
        <f>IF(Pop_cible!L81="","",' vaccination VAP'!F81*100/Pop_cible!L81)</f>
        <v/>
      </c>
    </row>
    <row r="82" spans="1:10" ht="14.25" customHeight="1">
      <c r="A82" s="639"/>
      <c r="B82" s="637" t="s">
        <v>524</v>
      </c>
      <c r="C82" s="641"/>
      <c r="D82" s="641"/>
      <c r="E82" s="641"/>
      <c r="F82" s="641"/>
      <c r="G82" s="645" t="str">
        <f>IF(Pop_cible!G82="","",' vaccination VAP'!C82*100/Pop_cible!G82)</f>
        <v/>
      </c>
      <c r="H82" s="645" t="str">
        <f>IF(Pop_cible!G82="","",' vaccination VAP'!D82*100/Pop_cible!G82)</f>
        <v/>
      </c>
      <c r="I82" s="645" t="str">
        <f>IF(Pop_cible!G82="","",' vaccination VAP'!E82*100/Pop_cible!G82)</f>
        <v/>
      </c>
      <c r="J82" s="645" t="str">
        <f>IF(Pop_cible!L82="","",' vaccination VAP'!F82*100/Pop_cible!L82)</f>
        <v/>
      </c>
    </row>
    <row r="83" spans="1:10" ht="14.25" customHeight="1">
      <c r="A83" s="639"/>
      <c r="B83" s="637" t="s">
        <v>525</v>
      </c>
      <c r="C83" s="641"/>
      <c r="D83" s="641"/>
      <c r="E83" s="641"/>
      <c r="F83" s="641"/>
      <c r="G83" s="645" t="str">
        <f>IF(Pop_cible!G83="","",' vaccination VAP'!C83*100/Pop_cible!G83)</f>
        <v/>
      </c>
      <c r="H83" s="645" t="str">
        <f>IF(Pop_cible!G83="","",' vaccination VAP'!D83*100/Pop_cible!G83)</f>
        <v/>
      </c>
      <c r="I83" s="645" t="str">
        <f>IF(Pop_cible!G83="","",' vaccination VAP'!E83*100/Pop_cible!G83)</f>
        <v/>
      </c>
      <c r="J83" s="645" t="str">
        <f>IF(Pop_cible!L83="","",' vaccination VAP'!F83*100/Pop_cible!L83)</f>
        <v/>
      </c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39"/>
      <c r="B85" s="637" t="s">
        <v>527</v>
      </c>
      <c r="C85" s="641"/>
      <c r="D85" s="641"/>
      <c r="E85" s="641"/>
      <c r="F85" s="641"/>
      <c r="G85" s="645" t="str">
        <f>IF(Pop_cible!G85="","",' vaccination VAP'!C85*100/Pop_cible!G85)</f>
        <v/>
      </c>
      <c r="H85" s="645" t="str">
        <f>IF(Pop_cible!G85="","",' vaccination VAP'!D85*100/Pop_cible!G85)</f>
        <v/>
      </c>
      <c r="I85" s="645" t="str">
        <f>IF(Pop_cible!G85="","",' vaccination VAP'!E85*100/Pop_cible!G85)</f>
        <v/>
      </c>
      <c r="J85" s="645" t="str">
        <f>IF(Pop_cible!L85="","",' vaccination VAP'!F85*100/Pop_cible!L85)</f>
        <v/>
      </c>
    </row>
    <row r="86" spans="1:10" ht="14.25" customHeight="1">
      <c r="A86" s="639"/>
      <c r="B86" s="637" t="s">
        <v>528</v>
      </c>
      <c r="C86" s="641"/>
      <c r="D86" s="641"/>
      <c r="E86" s="641"/>
      <c r="F86" s="641"/>
      <c r="G86" s="645" t="str">
        <f>IF(Pop_cible!G86="","",' vaccination VAP'!C86*100/Pop_cible!G86)</f>
        <v/>
      </c>
      <c r="H86" s="645" t="str">
        <f>IF(Pop_cible!G86="","",' vaccination VAP'!D86*100/Pop_cible!G86)</f>
        <v/>
      </c>
      <c r="I86" s="645" t="str">
        <f>IF(Pop_cible!G86="","",' vaccination VAP'!E86*100/Pop_cible!G86)</f>
        <v/>
      </c>
      <c r="J86" s="645" t="str">
        <f>IF(Pop_cible!L86="","",' vaccination VAP'!F86*100/Pop_cible!L86)</f>
        <v/>
      </c>
    </row>
    <row r="87" spans="1:10" ht="14.25" customHeight="1">
      <c r="A87" s="639"/>
      <c r="B87" s="637" t="s">
        <v>529</v>
      </c>
      <c r="C87" s="641"/>
      <c r="D87" s="641"/>
      <c r="E87" s="641"/>
      <c r="F87" s="641"/>
      <c r="G87" s="645" t="str">
        <f>IF(Pop_cible!G87="","",' vaccination VAP'!C87*100/Pop_cible!G87)</f>
        <v/>
      </c>
      <c r="H87" s="645" t="str">
        <f>IF(Pop_cible!G87="","",' vaccination VAP'!D87*100/Pop_cible!G87)</f>
        <v/>
      </c>
      <c r="I87" s="645" t="str">
        <f>IF(Pop_cible!G87="","",' vaccination VAP'!E87*100/Pop_cible!G87)</f>
        <v/>
      </c>
      <c r="J87" s="645" t="str">
        <f>IF(Pop_cible!L87="","",' vaccination VAP'!F87*100/Pop_cible!L87)</f>
        <v/>
      </c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646" t="str">
        <f>IF(Pop_cible!G88="","",' vaccination VAP'!C88*100/Pop_cible!G88)</f>
        <v/>
      </c>
      <c r="H88" s="646" t="str">
        <f>IF(Pop_cible!G88="","",' vaccination VAP'!D88*100/Pop_cible!G88)</f>
        <v/>
      </c>
      <c r="I88" s="646" t="str">
        <f>IF(Pop_cible!G88="","",' vaccination VAP'!E88*100/Pop_cible!G88)</f>
        <v/>
      </c>
      <c r="J88" s="646" t="str">
        <f>IF(Pop_cible!L88="","",' vaccination VAP'!F88*100/Pop_cible!L88)</f>
        <v/>
      </c>
    </row>
    <row r="89" spans="1:10" ht="14.25" customHeight="1">
      <c r="A89" s="639"/>
      <c r="B89" s="637" t="s">
        <v>531</v>
      </c>
      <c r="C89" s="641"/>
      <c r="D89" s="641"/>
      <c r="E89" s="641"/>
      <c r="F89" s="641"/>
      <c r="G89" s="645" t="str">
        <f>IF(Pop_cible!G89="","",' vaccination VAP'!C89*100/Pop_cible!G89)</f>
        <v/>
      </c>
      <c r="H89" s="645" t="str">
        <f>IF(Pop_cible!G89="","",' vaccination VAP'!D89*100/Pop_cible!G89)</f>
        <v/>
      </c>
      <c r="I89" s="645" t="str">
        <f>IF(Pop_cible!G89="","",' vaccination VAP'!E89*100/Pop_cible!G89)</f>
        <v/>
      </c>
      <c r="J89" s="645" t="str">
        <f>IF(Pop_cible!L89="","",' vaccination VAP'!F89*100/Pop_cible!L89)</f>
        <v/>
      </c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39"/>
      <c r="B91" s="637" t="s">
        <v>533</v>
      </c>
      <c r="C91" s="641"/>
      <c r="D91" s="641"/>
      <c r="E91" s="641"/>
      <c r="F91" s="641"/>
      <c r="G91" s="645" t="str">
        <f>IF(Pop_cible!G91="","",' vaccination VAP'!C91*100/Pop_cible!G91)</f>
        <v/>
      </c>
      <c r="H91" s="645" t="str">
        <f>IF(Pop_cible!G91="","",' vaccination VAP'!D91*100/Pop_cible!G91)</f>
        <v/>
      </c>
      <c r="I91" s="645" t="str">
        <f>IF(Pop_cible!G91="","",' vaccination VAP'!E91*100/Pop_cible!G91)</f>
        <v/>
      </c>
      <c r="J91" s="645" t="str">
        <f>IF(Pop_cible!L91="","",' vaccination VAP'!F91*100/Pop_cible!L91)</f>
        <v/>
      </c>
    </row>
    <row r="92" spans="1:10" ht="14.25" customHeight="1">
      <c r="A92" s="639"/>
      <c r="B92" s="637" t="s">
        <v>534</v>
      </c>
      <c r="C92" s="641"/>
      <c r="D92" s="641"/>
      <c r="E92" s="641"/>
      <c r="F92" s="641"/>
      <c r="G92" s="645" t="str">
        <f>IF(Pop_cible!G92="","",' vaccination VAP'!C92*100/Pop_cible!G92)</f>
        <v/>
      </c>
      <c r="H92" s="645" t="str">
        <f>IF(Pop_cible!G92="","",' vaccination VAP'!D92*100/Pop_cible!G92)</f>
        <v/>
      </c>
      <c r="I92" s="645" t="str">
        <f>IF(Pop_cible!G92="","",' vaccination VAP'!E92*100/Pop_cible!G92)</f>
        <v/>
      </c>
      <c r="J92" s="645" t="str">
        <f>IF(Pop_cible!L92="","",' vaccination VAP'!F92*100/Pop_cible!L92)</f>
        <v/>
      </c>
    </row>
    <row r="93" spans="1:10" ht="14.25" customHeight="1">
      <c r="A93" s="639"/>
      <c r="B93" s="637" t="s">
        <v>535</v>
      </c>
      <c r="C93" s="641"/>
      <c r="D93" s="641"/>
      <c r="E93" s="641"/>
      <c r="F93" s="641"/>
      <c r="G93" s="645" t="str">
        <f>IF(Pop_cible!G93="","",' vaccination VAP'!C93*100/Pop_cible!G93)</f>
        <v/>
      </c>
      <c r="H93" s="645" t="str">
        <f>IF(Pop_cible!G93="","",' vaccination VAP'!D93*100/Pop_cible!G93)</f>
        <v/>
      </c>
      <c r="I93" s="645" t="str">
        <f>IF(Pop_cible!G93="","",' vaccination VAP'!E93*100/Pop_cible!G93)</f>
        <v/>
      </c>
      <c r="J93" s="645" t="str">
        <f>IF(Pop_cible!L93="","",' vaccination VAP'!F93*100/Pop_cible!L93)</f>
        <v/>
      </c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37"/>
      <c r="B95" s="637" t="s">
        <v>537</v>
      </c>
      <c r="C95" s="641"/>
      <c r="D95" s="641"/>
      <c r="E95" s="641"/>
      <c r="F95" s="641"/>
      <c r="G95" s="645" t="str">
        <f>IF(Pop_cible!G95="","",' vaccination VAP'!C95*100/Pop_cible!G95)</f>
        <v/>
      </c>
      <c r="H95" s="645" t="str">
        <f>IF(Pop_cible!G95="","",' vaccination VAP'!D95*100/Pop_cible!G95)</f>
        <v/>
      </c>
      <c r="I95" s="645" t="str">
        <f>IF(Pop_cible!G95="","",' vaccination VAP'!E95*100/Pop_cible!G95)</f>
        <v/>
      </c>
      <c r="J95" s="645" t="str">
        <f>IF(Pop_cible!L95="","",' vaccination VAP'!F95*100/Pop_cible!L95)</f>
        <v/>
      </c>
    </row>
    <row r="96" spans="1:10" ht="14.25" customHeight="1">
      <c r="A96" s="637"/>
      <c r="B96" s="637" t="s">
        <v>538</v>
      </c>
      <c r="C96" s="641"/>
      <c r="D96" s="641"/>
      <c r="E96" s="641"/>
      <c r="F96" s="641"/>
      <c r="G96" s="645" t="str">
        <f>IF(Pop_cible!G96="","",' vaccination VAP'!C96*100/Pop_cible!G96)</f>
        <v/>
      </c>
      <c r="H96" s="645" t="str">
        <f>IF(Pop_cible!G96="","",' vaccination VAP'!D96*100/Pop_cible!G96)</f>
        <v/>
      </c>
      <c r="I96" s="645" t="str">
        <f>IF(Pop_cible!G96="","",' vaccination VAP'!E96*100/Pop_cible!G96)</f>
        <v/>
      </c>
      <c r="J96" s="645" t="str">
        <f>IF(Pop_cible!L96="","",' vaccination VAP'!F96*100/Pop_cible!L96)</f>
        <v/>
      </c>
    </row>
    <row r="97" spans="1:10" ht="14.25" customHeight="1">
      <c r="A97" s="637"/>
      <c r="B97" s="637" t="s">
        <v>539</v>
      </c>
      <c r="C97" s="641"/>
      <c r="D97" s="641"/>
      <c r="E97" s="641"/>
      <c r="F97" s="641"/>
      <c r="G97" s="645" t="str">
        <f>IF(Pop_cible!G97="","",' vaccination VAP'!C97*100/Pop_cible!G97)</f>
        <v/>
      </c>
      <c r="H97" s="645" t="str">
        <f>IF(Pop_cible!G97="","",' vaccination VAP'!D97*100/Pop_cible!G97)</f>
        <v/>
      </c>
      <c r="I97" s="645" t="str">
        <f>IF(Pop_cible!G97="","",' vaccination VAP'!E97*100/Pop_cible!G97)</f>
        <v/>
      </c>
      <c r="J97" s="645" t="str">
        <f>IF(Pop_cible!L97="","",' vaccination VAP'!F97*100/Pop_cible!L97)</f>
        <v/>
      </c>
    </row>
    <row r="98" spans="1:10" ht="14.25" customHeight="1">
      <c r="A98" s="637"/>
      <c r="B98" s="637" t="s">
        <v>540</v>
      </c>
      <c r="C98" s="641"/>
      <c r="D98" s="641"/>
      <c r="E98" s="641"/>
      <c r="F98" s="641"/>
      <c r="G98" s="645" t="str">
        <f>IF(Pop_cible!G98="","",' vaccination VAP'!C98*100/Pop_cible!G98)</f>
        <v/>
      </c>
      <c r="H98" s="645" t="str">
        <f>IF(Pop_cible!G98="","",' vaccination VAP'!D98*100/Pop_cible!G98)</f>
        <v/>
      </c>
      <c r="I98" s="645" t="str">
        <f>IF(Pop_cible!G98="","",' vaccination VAP'!E98*100/Pop_cible!G98)</f>
        <v/>
      </c>
      <c r="J98" s="645" t="str">
        <f>IF(Pop_cible!L98="","",' vaccination VAP'!F98*100/Pop_cible!L98)</f>
        <v/>
      </c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646" t="str">
        <f>IF(Pop_cible!G99="","",' vaccination VAP'!C99*100/Pop_cible!G99)</f>
        <v/>
      </c>
      <c r="H99" s="646" t="str">
        <f>IF(Pop_cible!G99="","",' vaccination VAP'!D99*100/Pop_cible!G99)</f>
        <v/>
      </c>
      <c r="I99" s="646" t="str">
        <f>IF(Pop_cible!G99="","",' vaccination VAP'!E99*100/Pop_cible!G99)</f>
        <v/>
      </c>
      <c r="J99" s="646" t="str">
        <f>IF(Pop_cible!L99="","",' vaccination VAP'!F99*100/Pop_cible!L99)</f>
        <v/>
      </c>
    </row>
    <row r="100" spans="1:10" ht="14.25" customHeight="1">
      <c r="A100" s="639"/>
      <c r="B100" s="637" t="s">
        <v>542</v>
      </c>
      <c r="C100" s="641"/>
      <c r="D100" s="641"/>
      <c r="E100" s="641"/>
      <c r="F100" s="641"/>
      <c r="G100" s="645" t="str">
        <f>IF(Pop_cible!G100="","",' vaccination VAP'!C100*100/Pop_cible!G100)</f>
        <v/>
      </c>
      <c r="H100" s="645" t="str">
        <f>IF(Pop_cible!G100="","",' vaccination VAP'!D100*100/Pop_cible!G100)</f>
        <v/>
      </c>
      <c r="I100" s="645" t="str">
        <f>IF(Pop_cible!G100="","",' vaccination VAP'!E100*100/Pop_cible!G100)</f>
        <v/>
      </c>
      <c r="J100" s="645" t="str">
        <f>IF(Pop_cible!L100="","",' vaccination VAP'!F100*100/Pop_cible!L100)</f>
        <v/>
      </c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37"/>
      <c r="B102" s="637" t="s">
        <v>544</v>
      </c>
      <c r="C102" s="641"/>
      <c r="D102" s="641"/>
      <c r="E102" s="641"/>
      <c r="F102" s="641"/>
      <c r="G102" s="645" t="str">
        <f>IF(Pop_cible!G102="","",' vaccination VAP'!C102*100/Pop_cible!G102)</f>
        <v/>
      </c>
      <c r="H102" s="645" t="str">
        <f>IF(Pop_cible!G102="","",' vaccination VAP'!D102*100/Pop_cible!G102)</f>
        <v/>
      </c>
      <c r="I102" s="645" t="str">
        <f>IF(Pop_cible!G102="","",' vaccination VAP'!E102*100/Pop_cible!G102)</f>
        <v/>
      </c>
      <c r="J102" s="645" t="str">
        <f>IF(Pop_cible!L102="","",' vaccination VAP'!F102*100/Pop_cible!L102)</f>
        <v/>
      </c>
    </row>
    <row r="103" spans="1:10" ht="14.25" customHeight="1">
      <c r="A103" s="639"/>
      <c r="B103" s="637" t="s">
        <v>545</v>
      </c>
      <c r="C103" s="641"/>
      <c r="D103" s="641"/>
      <c r="E103" s="641"/>
      <c r="F103" s="641"/>
      <c r="G103" s="645" t="str">
        <f>IF(Pop_cible!G103="","",' vaccination VAP'!C103*100/Pop_cible!G103)</f>
        <v/>
      </c>
      <c r="H103" s="645" t="str">
        <f>IF(Pop_cible!G103="","",' vaccination VAP'!D103*100/Pop_cible!G103)</f>
        <v/>
      </c>
      <c r="I103" s="645" t="str">
        <f>IF(Pop_cible!G103="","",' vaccination VAP'!E103*100/Pop_cible!G103)</f>
        <v/>
      </c>
      <c r="J103" s="645" t="str">
        <f>IF(Pop_cible!L103="","",' vaccination VAP'!F103*100/Pop_cible!L103)</f>
        <v/>
      </c>
    </row>
    <row r="104" spans="1:10" ht="14.25" customHeight="1">
      <c r="A104" s="639"/>
      <c r="B104" s="637" t="s">
        <v>546</v>
      </c>
      <c r="C104" s="641"/>
      <c r="D104" s="641"/>
      <c r="E104" s="641"/>
      <c r="F104" s="641"/>
      <c r="G104" s="645" t="str">
        <f>IF(Pop_cible!G104="","",' vaccination VAP'!C104*100/Pop_cible!G104)</f>
        <v/>
      </c>
      <c r="H104" s="645" t="str">
        <f>IF(Pop_cible!G104="","",' vaccination VAP'!D104*100/Pop_cible!G104)</f>
        <v/>
      </c>
      <c r="I104" s="645" t="str">
        <f>IF(Pop_cible!G104="","",' vaccination VAP'!E104*100/Pop_cible!G104)</f>
        <v/>
      </c>
      <c r="J104" s="645" t="str">
        <f>IF(Pop_cible!L104="","",' vaccination VAP'!F104*100/Pop_cible!L104)</f>
        <v/>
      </c>
    </row>
    <row r="105" spans="1:10" ht="14.25" customHeight="1">
      <c r="A105" s="639"/>
      <c r="B105" s="637" t="s">
        <v>547</v>
      </c>
      <c r="C105" s="641"/>
      <c r="D105" s="641"/>
      <c r="E105" s="641"/>
      <c r="F105" s="641"/>
      <c r="G105" s="645" t="str">
        <f>IF(Pop_cible!G105="","",' vaccination VAP'!C105*100/Pop_cible!G105)</f>
        <v/>
      </c>
      <c r="H105" s="645" t="str">
        <f>IF(Pop_cible!G105="","",' vaccination VAP'!D105*100/Pop_cible!G105)</f>
        <v/>
      </c>
      <c r="I105" s="645" t="str">
        <f>IF(Pop_cible!G105="","",' vaccination VAP'!E105*100/Pop_cible!G105)</f>
        <v/>
      </c>
      <c r="J105" s="645" t="str">
        <f>IF(Pop_cible!L105="","",' vaccination VAP'!F105*100/Pop_cible!L105)</f>
        <v/>
      </c>
    </row>
    <row r="106" spans="1:10" ht="14.25" customHeight="1">
      <c r="A106" s="639"/>
      <c r="B106" s="637" t="s">
        <v>548</v>
      </c>
      <c r="C106" s="641"/>
      <c r="D106" s="641"/>
      <c r="E106" s="641"/>
      <c r="F106" s="641"/>
      <c r="G106" s="645" t="str">
        <f>IF(Pop_cible!G106="","",' vaccination VAP'!C106*100/Pop_cible!G106)</f>
        <v/>
      </c>
      <c r="H106" s="645" t="str">
        <f>IF(Pop_cible!G106="","",' vaccination VAP'!D106*100/Pop_cible!G106)</f>
        <v/>
      </c>
      <c r="I106" s="645" t="str">
        <f>IF(Pop_cible!G106="","",' vaccination VAP'!E106*100/Pop_cible!G106)</f>
        <v/>
      </c>
      <c r="J106" s="645" t="str">
        <f>IF(Pop_cible!L106="","",' vaccination VAP'!F106*100/Pop_cible!L106)</f>
        <v/>
      </c>
    </row>
    <row r="107" spans="1:10" ht="14.25" customHeight="1">
      <c r="A107" s="639"/>
      <c r="B107" s="637" t="s">
        <v>549</v>
      </c>
      <c r="C107" s="641"/>
      <c r="D107" s="641"/>
      <c r="E107" s="641"/>
      <c r="F107" s="641"/>
      <c r="G107" s="645" t="str">
        <f>IF(Pop_cible!G107="","",' vaccination VAP'!C107*100/Pop_cible!G107)</f>
        <v/>
      </c>
      <c r="H107" s="645" t="str">
        <f>IF(Pop_cible!G107="","",' vaccination VAP'!D107*100/Pop_cible!G107)</f>
        <v/>
      </c>
      <c r="I107" s="645" t="str">
        <f>IF(Pop_cible!G107="","",' vaccination VAP'!E107*100/Pop_cible!G107)</f>
        <v/>
      </c>
      <c r="J107" s="645" t="str">
        <f>IF(Pop_cible!L107="","",' vaccination VAP'!F107*100/Pop_cible!L107)</f>
        <v/>
      </c>
    </row>
    <row r="108" spans="1:10" ht="14.25" customHeight="1">
      <c r="A108" s="639"/>
      <c r="B108" s="637" t="s">
        <v>550</v>
      </c>
      <c r="C108" s="641"/>
      <c r="D108" s="641"/>
      <c r="E108" s="641"/>
      <c r="F108" s="641"/>
      <c r="G108" s="645" t="str">
        <f>IF(Pop_cible!G108="","",' vaccination VAP'!C108*100/Pop_cible!G108)</f>
        <v/>
      </c>
      <c r="H108" s="645" t="str">
        <f>IF(Pop_cible!G108="","",' vaccination VAP'!D108*100/Pop_cible!G108)</f>
        <v/>
      </c>
      <c r="I108" s="645" t="str">
        <f>IF(Pop_cible!G108="","",' vaccination VAP'!E108*100/Pop_cible!G108)</f>
        <v/>
      </c>
      <c r="J108" s="645" t="str">
        <f>IF(Pop_cible!L108="","",' vaccination VAP'!F108*100/Pop_cible!L108)</f>
        <v/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7" t="str">
        <f>IF(Pop_cible!G109="","",' vaccination VAP'!C109*100/Pop_cible!G109)</f>
        <v/>
      </c>
      <c r="H109" s="647" t="str">
        <f>IF(Pop_cible!G109="","",' vaccination VAP'!D109*100/Pop_cible!G109)</f>
        <v/>
      </c>
      <c r="I109" s="647" t="str">
        <f>IF(Pop_cible!G109="","",' vaccination VAP'!E109*100/Pop_cible!G109)</f>
        <v/>
      </c>
      <c r="J109" s="647" t="str">
        <f>IF(Pop_cible!L109="","",' vaccination VAP'!F109*100/Pop_cible!L109)</f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648" t="str">
        <f>IF(Pop_cible!G111="","",' vaccination VAP'!C111*100/Pop_cible!G111)</f>
        <v/>
      </c>
      <c r="H111" s="648" t="str">
        <f>IF(Pop_cible!G111="","",' vaccination VAP'!D111*100/Pop_cible!G111)</f>
        <v/>
      </c>
      <c r="I111" s="648" t="str">
        <f>IF(Pop_cible!G111="","",' vaccination VAP'!E111*100/Pop_cible!G111)</f>
        <v/>
      </c>
      <c r="J111" s="648" t="str">
        <f>IF(Pop_cible!L111="","",' vaccination VAP'!F111*100/Pop_cible!L111)</f>
        <v/>
      </c>
    </row>
  </sheetData>
  <conditionalFormatting sqref="C3:E108">
    <cfRule type="containsBlanks" dxfId="412" priority="25">
      <formula>LEN(TRIM(C3))=0</formula>
    </cfRule>
  </conditionalFormatting>
  <conditionalFormatting sqref="C98:J98">
    <cfRule type="containsBlanks" dxfId="411" priority="5" stopIfTrue="1">
      <formula>LEN(TRIM(C98))=0</formula>
    </cfRule>
  </conditionalFormatting>
  <conditionalFormatting sqref="C110:J110">
    <cfRule type="containsBlanks" dxfId="410" priority="4">
      <formula>LEN(TRIM(C110))=0</formula>
    </cfRule>
  </conditionalFormatting>
  <conditionalFormatting sqref="F3:J108">
    <cfRule type="containsBlanks" dxfId="40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48" customWidth="1"/>
    <col min="2" max="2" width="21.3984375" style="348" customWidth="1"/>
    <col min="3" max="3" width="8" style="348" customWidth="1"/>
    <col min="4" max="4" width="7" style="348" customWidth="1"/>
    <col min="5" max="6" width="9.3984375" style="348" customWidth="1"/>
    <col min="7" max="7" width="8.6640625" style="348" customWidth="1"/>
    <col min="8" max="8" width="8.796875" style="348" customWidth="1"/>
    <col min="9" max="9" width="7.796875" style="348" customWidth="1"/>
    <col min="10" max="10" width="7.265625" style="348" customWidth="1"/>
    <col min="11" max="11" width="7.796875" style="348" customWidth="1"/>
    <col min="12" max="12" width="8.796875" style="348" customWidth="1"/>
    <col min="13" max="13" width="7.06640625" style="348" customWidth="1"/>
    <col min="14" max="14" width="7.796875" style="348" customWidth="1"/>
    <col min="15" max="15" width="9.3984375" style="348" customWidth="1"/>
    <col min="16" max="16" width="6.33203125" style="348" customWidth="1"/>
    <col min="17" max="17" width="6.796875" style="348" bestFit="1" customWidth="1"/>
    <col min="18" max="18" width="9.06640625" style="348" customWidth="1"/>
    <col min="19" max="23" width="10.796875" style="348" customWidth="1"/>
    <col min="24" max="25" width="14.3984375" style="348" customWidth="1"/>
    <col min="26" max="16384" width="14.3984375" style="348"/>
  </cols>
  <sheetData>
    <row r="1" spans="1:25" ht="18.75" customHeight="1">
      <c r="A1" s="228" t="s">
        <v>939</v>
      </c>
    </row>
    <row r="2" spans="1:25" ht="54.5" customHeight="1" thickBot="1">
      <c r="A2" s="586" t="s">
        <v>940</v>
      </c>
      <c r="B2" s="355"/>
      <c r="C2" s="355" t="s">
        <v>941</v>
      </c>
      <c r="D2" s="355" t="s">
        <v>942</v>
      </c>
      <c r="E2" s="355" t="s">
        <v>943</v>
      </c>
      <c r="F2" s="355" t="s">
        <v>944</v>
      </c>
      <c r="G2" s="355" t="s">
        <v>945</v>
      </c>
      <c r="H2" s="355" t="s">
        <v>946</v>
      </c>
      <c r="I2" s="355" t="s">
        <v>947</v>
      </c>
      <c r="J2" s="355" t="s">
        <v>948</v>
      </c>
      <c r="K2" s="355" t="s">
        <v>949</v>
      </c>
      <c r="L2" s="355" t="s">
        <v>950</v>
      </c>
      <c r="M2" s="355" t="s">
        <v>435</v>
      </c>
      <c r="N2" s="355" t="s">
        <v>951</v>
      </c>
      <c r="O2" s="355" t="s">
        <v>952</v>
      </c>
      <c r="P2" s="355" t="s">
        <v>713</v>
      </c>
      <c r="Q2" s="355" t="s">
        <v>953</v>
      </c>
      <c r="R2" s="355" t="s">
        <v>434</v>
      </c>
      <c r="S2" s="356"/>
      <c r="T2" s="356"/>
      <c r="U2" s="356"/>
      <c r="V2" s="356"/>
      <c r="W2" s="356"/>
      <c r="X2" s="356"/>
      <c r="Y2" s="35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9"/>
      <c r="T3" s="229"/>
      <c r="U3" s="229"/>
      <c r="V3" s="229"/>
      <c r="W3" s="229"/>
    </row>
    <row r="4" spans="1:25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  <c r="P4" s="642"/>
      <c r="Q4" s="642"/>
      <c r="R4" s="642"/>
    </row>
    <row r="5" spans="1:2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641"/>
      <c r="O5" s="641"/>
      <c r="P5" s="641"/>
      <c r="Q5" s="641"/>
      <c r="R5" s="641"/>
    </row>
    <row r="6" spans="1:2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641"/>
      <c r="P6" s="641"/>
      <c r="Q6" s="641"/>
      <c r="R6" s="641"/>
    </row>
    <row r="7" spans="1:2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641"/>
      <c r="O9" s="641"/>
      <c r="P9" s="641"/>
      <c r="Q9" s="641"/>
      <c r="R9" s="641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641"/>
      <c r="O10" s="641"/>
      <c r="P10" s="641"/>
      <c r="Q10" s="641"/>
      <c r="R10" s="641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641"/>
      <c r="O11" s="641"/>
      <c r="P11" s="641"/>
      <c r="Q11" s="641"/>
      <c r="R11" s="641"/>
      <c r="S11" s="229"/>
      <c r="T11" s="229"/>
      <c r="U11" s="229"/>
      <c r="V11" s="229"/>
      <c r="W11" s="229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641"/>
      <c r="O12" s="641"/>
      <c r="P12" s="641"/>
      <c r="Q12" s="641"/>
      <c r="R12" s="641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641"/>
      <c r="O13" s="641"/>
      <c r="P13" s="641"/>
      <c r="Q13" s="641"/>
      <c r="R13" s="641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641"/>
      <c r="O14" s="641"/>
      <c r="P14" s="641"/>
      <c r="Q14" s="641"/>
      <c r="R14" s="641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1"/>
      <c r="R16" s="641"/>
      <c r="S16" s="229"/>
      <c r="T16" s="229"/>
      <c r="U16" s="229"/>
      <c r="V16" s="229"/>
      <c r="W16" s="229"/>
    </row>
    <row r="17" spans="1:18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  <c r="N17" s="641"/>
      <c r="O17" s="641"/>
      <c r="P17" s="641"/>
      <c r="Q17" s="641"/>
      <c r="R17" s="641"/>
    </row>
    <row r="18" spans="1:18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  <c r="N18" s="641"/>
      <c r="O18" s="641"/>
      <c r="P18" s="641"/>
      <c r="Q18" s="641"/>
      <c r="R18" s="64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2"/>
      <c r="O20" s="642"/>
      <c r="P20" s="642"/>
      <c r="Q20" s="642"/>
      <c r="R20" s="642"/>
    </row>
    <row r="21" spans="1:18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  <c r="N21" s="641"/>
      <c r="O21" s="641"/>
      <c r="P21" s="641"/>
      <c r="Q21" s="641"/>
      <c r="R21" s="641"/>
    </row>
    <row r="22" spans="1:18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  <c r="N22" s="641"/>
      <c r="O22" s="641"/>
      <c r="P22" s="641"/>
      <c r="Q22" s="641"/>
      <c r="R22" s="641"/>
    </row>
    <row r="23" spans="1:18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  <c r="N23" s="641"/>
      <c r="O23" s="641"/>
      <c r="P23" s="641"/>
      <c r="Q23" s="641"/>
      <c r="R23" s="641"/>
    </row>
    <row r="24" spans="1:18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  <c r="N24" s="641"/>
      <c r="O24" s="641"/>
      <c r="P24" s="641"/>
      <c r="Q24" s="641"/>
      <c r="R24" s="641"/>
    </row>
    <row r="25" spans="1:18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  <c r="N25" s="641"/>
      <c r="O25" s="641"/>
      <c r="P25" s="641"/>
      <c r="Q25" s="641"/>
      <c r="R25" s="641"/>
    </row>
    <row r="26" spans="1:18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  <c r="N26" s="641"/>
      <c r="O26" s="641"/>
      <c r="P26" s="641"/>
      <c r="Q26" s="641"/>
      <c r="R26" s="641"/>
    </row>
    <row r="27" spans="1:18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  <c r="N27" s="641"/>
      <c r="O27" s="641"/>
      <c r="P27" s="641"/>
      <c r="Q27" s="641"/>
      <c r="R27" s="641"/>
    </row>
    <row r="28" spans="1:18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  <c r="N28" s="641"/>
      <c r="O28" s="641"/>
      <c r="P28" s="641"/>
      <c r="Q28" s="641"/>
      <c r="R28" s="64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</row>
    <row r="31" spans="1:18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  <c r="N31" s="641"/>
      <c r="O31" s="641"/>
      <c r="P31" s="641"/>
      <c r="Q31" s="641"/>
      <c r="R31" s="641"/>
    </row>
    <row r="32" spans="1:18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  <c r="N32" s="641"/>
      <c r="O32" s="641"/>
      <c r="P32" s="641"/>
      <c r="Q32" s="641"/>
      <c r="R32" s="641"/>
    </row>
    <row r="33" spans="1:18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  <c r="N33" s="641"/>
      <c r="O33" s="641"/>
      <c r="P33" s="641"/>
      <c r="Q33" s="641"/>
      <c r="R33" s="641"/>
    </row>
    <row r="34" spans="1:18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/>
      <c r="P34" s="641"/>
      <c r="Q34" s="641"/>
      <c r="R34" s="641"/>
    </row>
    <row r="35" spans="1:18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</row>
    <row r="36" spans="1:18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</row>
    <row r="37" spans="1:18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  <c r="N37" s="641"/>
      <c r="O37" s="641"/>
      <c r="P37" s="641"/>
      <c r="Q37" s="641"/>
      <c r="R37" s="641"/>
    </row>
    <row r="38" spans="1:18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</row>
    <row r="39" spans="1:18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</row>
    <row r="40" spans="1:18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</row>
    <row r="41" spans="1:18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  <c r="N43" s="641"/>
      <c r="O43" s="641"/>
      <c r="P43" s="641"/>
      <c r="Q43" s="641"/>
      <c r="R43" s="641"/>
    </row>
    <row r="44" spans="1:18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  <c r="N44" s="641"/>
      <c r="O44" s="641"/>
      <c r="P44" s="641"/>
      <c r="Q44" s="641"/>
      <c r="R44" s="641"/>
    </row>
    <row r="45" spans="1:18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  <c r="N45" s="641"/>
      <c r="O45" s="641"/>
      <c r="P45" s="641"/>
      <c r="Q45" s="641"/>
      <c r="R45" s="641"/>
    </row>
    <row r="46" spans="1:18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  <c r="N46" s="641"/>
      <c r="O46" s="641"/>
      <c r="P46" s="641"/>
      <c r="Q46" s="641"/>
      <c r="R46" s="641"/>
    </row>
    <row r="47" spans="1:18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  <c r="N47" s="641"/>
      <c r="O47" s="641"/>
      <c r="P47" s="641"/>
      <c r="Q47" s="641"/>
      <c r="R47" s="641"/>
    </row>
    <row r="48" spans="1:18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</row>
    <row r="49" spans="1:18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  <c r="N49" s="641"/>
      <c r="O49" s="641"/>
      <c r="P49" s="641"/>
      <c r="Q49" s="641"/>
      <c r="R49" s="64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  <c r="N51" s="641"/>
      <c r="O51" s="641"/>
      <c r="P51" s="641"/>
      <c r="Q51" s="641"/>
      <c r="R51" s="641"/>
    </row>
    <row r="52" spans="1:18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  <c r="N52" s="641"/>
      <c r="O52" s="641"/>
      <c r="P52" s="641"/>
      <c r="Q52" s="641"/>
      <c r="R52" s="641"/>
    </row>
    <row r="53" spans="1:18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  <c r="N53" s="641"/>
      <c r="O53" s="641"/>
      <c r="P53" s="641"/>
      <c r="Q53" s="641"/>
      <c r="R53" s="641"/>
    </row>
    <row r="54" spans="1:18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  <c r="N54" s="641"/>
      <c r="O54" s="641"/>
      <c r="P54" s="641"/>
      <c r="Q54" s="641"/>
      <c r="R54" s="64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2"/>
      <c r="O56" s="642"/>
      <c r="P56" s="642"/>
      <c r="Q56" s="642"/>
      <c r="R56" s="642"/>
    </row>
    <row r="57" spans="1:18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  <c r="N57" s="641"/>
      <c r="O57" s="641"/>
      <c r="P57" s="641"/>
      <c r="Q57" s="641"/>
      <c r="R57" s="641"/>
    </row>
    <row r="58" spans="1:18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  <c r="N58" s="641"/>
      <c r="O58" s="641"/>
      <c r="P58" s="641"/>
      <c r="Q58" s="641"/>
      <c r="R58" s="641"/>
    </row>
    <row r="59" spans="1:18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  <c r="N59" s="641"/>
      <c r="O59" s="641"/>
      <c r="P59" s="641"/>
      <c r="Q59" s="641"/>
      <c r="R59" s="641"/>
    </row>
    <row r="60" spans="1:18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  <c r="N60" s="641"/>
      <c r="O60" s="641"/>
      <c r="P60" s="641"/>
      <c r="Q60" s="641"/>
      <c r="R60" s="641"/>
    </row>
    <row r="61" spans="1:18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  <c r="N61" s="641"/>
      <c r="O61" s="641"/>
      <c r="P61" s="641"/>
      <c r="Q61" s="641"/>
      <c r="R61" s="641"/>
    </row>
    <row r="62" spans="1:18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  <c r="N62" s="641"/>
      <c r="O62" s="641"/>
      <c r="P62" s="641"/>
      <c r="Q62" s="641"/>
      <c r="R62" s="641"/>
    </row>
    <row r="63" spans="1:18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  <c r="N65" s="641"/>
      <c r="O65" s="641"/>
      <c r="P65" s="641"/>
      <c r="Q65" s="641"/>
      <c r="R65" s="641"/>
    </row>
    <row r="66" spans="1:18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  <c r="N66" s="641"/>
      <c r="O66" s="641"/>
      <c r="P66" s="641"/>
      <c r="Q66" s="641"/>
      <c r="R66" s="641"/>
    </row>
    <row r="67" spans="1:18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  <c r="N67" s="641"/>
      <c r="O67" s="641"/>
      <c r="P67" s="641"/>
      <c r="Q67" s="641"/>
      <c r="R67" s="641"/>
    </row>
    <row r="68" spans="1:18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  <c r="N68" s="641"/>
      <c r="O68" s="641"/>
      <c r="P68" s="641"/>
      <c r="Q68" s="641"/>
      <c r="R68" s="641"/>
    </row>
    <row r="69" spans="1:18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  <c r="N69" s="641"/>
      <c r="O69" s="641"/>
      <c r="P69" s="641"/>
      <c r="Q69" s="641"/>
      <c r="R69" s="641"/>
    </row>
    <row r="70" spans="1:18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  <c r="N70" s="641"/>
      <c r="O70" s="641"/>
      <c r="P70" s="641"/>
      <c r="Q70" s="641"/>
      <c r="R70" s="641"/>
    </row>
    <row r="71" spans="1:18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641"/>
      <c r="R71" s="641"/>
    </row>
    <row r="72" spans="1:18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  <c r="N72" s="641"/>
      <c r="O72" s="641"/>
      <c r="P72" s="641"/>
      <c r="Q72" s="641"/>
      <c r="R72" s="64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  <c r="N74" s="641"/>
      <c r="O74" s="641"/>
      <c r="P74" s="641"/>
      <c r="Q74" s="641"/>
      <c r="R74" s="641"/>
    </row>
    <row r="75" spans="1:18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  <c r="N75" s="641"/>
      <c r="O75" s="641"/>
      <c r="P75" s="641"/>
      <c r="Q75" s="641"/>
      <c r="R75" s="641"/>
    </row>
    <row r="76" spans="1:18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  <c r="N76" s="641"/>
      <c r="O76" s="641"/>
      <c r="P76" s="641"/>
      <c r="Q76" s="641"/>
      <c r="R76" s="641"/>
    </row>
    <row r="77" spans="1:18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</row>
    <row r="78" spans="1:18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  <c r="N78" s="641"/>
      <c r="O78" s="641"/>
      <c r="P78" s="641"/>
      <c r="Q78" s="641"/>
      <c r="R78" s="64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  <c r="N80" s="642"/>
      <c r="O80" s="642"/>
      <c r="P80" s="642"/>
      <c r="Q80" s="642"/>
      <c r="R80" s="642"/>
    </row>
    <row r="81" spans="1:18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  <c r="N81" s="641"/>
      <c r="O81" s="641"/>
      <c r="P81" s="641"/>
      <c r="Q81" s="641"/>
      <c r="R81" s="641"/>
    </row>
    <row r="82" spans="1:18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  <c r="N82" s="641"/>
      <c r="O82" s="641"/>
      <c r="P82" s="641"/>
      <c r="Q82" s="641"/>
      <c r="R82" s="641"/>
    </row>
    <row r="83" spans="1:18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  <c r="N83" s="641"/>
      <c r="O83" s="641"/>
      <c r="P83" s="641"/>
      <c r="Q83" s="641"/>
      <c r="R83" s="64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  <c r="N85" s="641"/>
      <c r="O85" s="641"/>
      <c r="P85" s="641"/>
      <c r="Q85" s="641"/>
      <c r="R85" s="641"/>
    </row>
    <row r="86" spans="1:18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  <c r="N86" s="641"/>
      <c r="O86" s="641"/>
      <c r="P86" s="641"/>
      <c r="Q86" s="641"/>
      <c r="R86" s="641"/>
    </row>
    <row r="87" spans="1:18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  <c r="N87" s="641"/>
      <c r="O87" s="641"/>
      <c r="P87" s="641"/>
      <c r="Q87" s="641"/>
      <c r="R87" s="64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  <c r="N89" s="641"/>
      <c r="O89" s="641"/>
      <c r="P89" s="641"/>
      <c r="Q89" s="641"/>
      <c r="R89" s="64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</row>
    <row r="92" spans="1:18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  <c r="N92" s="641"/>
      <c r="O92" s="641"/>
      <c r="P92" s="641"/>
      <c r="Q92" s="641"/>
      <c r="R92" s="641"/>
    </row>
    <row r="93" spans="1:18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641"/>
      <c r="O93" s="641"/>
      <c r="P93" s="641"/>
      <c r="Q93" s="641"/>
      <c r="R93" s="64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  <c r="N95" s="641"/>
      <c r="O95" s="641"/>
      <c r="P95" s="641"/>
      <c r="Q95" s="641"/>
      <c r="R95" s="641"/>
    </row>
    <row r="96" spans="1:18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  <c r="N96" s="641"/>
      <c r="O96" s="641"/>
      <c r="P96" s="641"/>
      <c r="Q96" s="641"/>
      <c r="R96" s="641"/>
    </row>
    <row r="97" spans="1:18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</row>
    <row r="98" spans="1:18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  <c r="N98" s="641"/>
      <c r="O98" s="641"/>
      <c r="P98" s="641"/>
      <c r="Q98" s="641"/>
      <c r="R98" s="64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  <c r="N100" s="641"/>
      <c r="O100" s="641"/>
      <c r="P100" s="641"/>
      <c r="Q100" s="641"/>
      <c r="R100" s="64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  <c r="N102" s="641"/>
      <c r="O102" s="641"/>
      <c r="P102" s="641"/>
      <c r="Q102" s="641"/>
      <c r="R102" s="641"/>
    </row>
    <row r="103" spans="1:1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  <c r="N103" s="641"/>
      <c r="O103" s="641"/>
      <c r="P103" s="641"/>
      <c r="Q103" s="641"/>
      <c r="R103" s="641"/>
    </row>
    <row r="104" spans="1:1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  <c r="N104" s="641"/>
      <c r="O104" s="641"/>
      <c r="P104" s="641"/>
      <c r="Q104" s="641"/>
      <c r="R104" s="641"/>
    </row>
    <row r="105" spans="1:1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  <c r="N105" s="641"/>
      <c r="O105" s="641"/>
      <c r="P105" s="641"/>
      <c r="Q105" s="641"/>
      <c r="R105" s="641"/>
    </row>
    <row r="106" spans="1:18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  <c r="N106" s="641"/>
      <c r="O106" s="641"/>
      <c r="P106" s="641"/>
      <c r="Q106" s="641"/>
      <c r="R106" s="641"/>
    </row>
    <row r="107" spans="1:18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  <c r="N107" s="641"/>
      <c r="O107" s="641"/>
      <c r="P107" s="641"/>
      <c r="Q107" s="641"/>
      <c r="R107" s="641"/>
    </row>
    <row r="108" spans="1:18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  <c r="N108" s="641"/>
      <c r="O108" s="641"/>
      <c r="P108" s="641"/>
      <c r="Q108" s="641"/>
      <c r="R108" s="641"/>
    </row>
    <row r="109" spans="1:18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  <c r="Q109" s="643"/>
      <c r="R109" s="64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</row>
  </sheetData>
  <conditionalFormatting sqref="C3:R93">
    <cfRule type="containsBlanks" dxfId="408" priority="3">
      <formula>LEN(TRIM(C3))=0</formula>
    </cfRule>
  </conditionalFormatting>
  <conditionalFormatting sqref="C94:R99">
    <cfRule type="containsBlanks" dxfId="407" priority="5">
      <formula>LEN(TRIM(C94))=0</formula>
    </cfRule>
  </conditionalFormatting>
  <conditionalFormatting sqref="C98:R98">
    <cfRule type="containsBlanks" dxfId="406" priority="4" stopIfTrue="1">
      <formula>LEN(TRIM(C98))=0</formula>
    </cfRule>
  </conditionalFormatting>
  <conditionalFormatting sqref="C100:R108">
    <cfRule type="containsBlanks" dxfId="405" priority="2">
      <formula>LEN(TRIM(C100))=0</formula>
    </cfRule>
  </conditionalFormatting>
  <conditionalFormatting sqref="C110:R110">
    <cfRule type="containsBlanks" dxfId="40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48" customWidth="1"/>
    <col min="2" max="2" width="19.796875" style="348" customWidth="1"/>
    <col min="3" max="3" width="9.73046875" style="348" customWidth="1"/>
    <col min="4" max="4" width="8.3984375" style="348" customWidth="1"/>
    <col min="5" max="5" width="9.53125" style="348" customWidth="1"/>
    <col min="6" max="6" width="9.796875" style="348" customWidth="1"/>
    <col min="7" max="7" width="8.6640625" style="348" bestFit="1" customWidth="1"/>
    <col min="8" max="8" width="6.53125" style="348" customWidth="1"/>
    <col min="9" max="9" width="9" style="348" customWidth="1"/>
    <col min="10" max="10" width="8.33203125" style="348" customWidth="1"/>
    <col min="11" max="11" width="7.1328125" style="348" customWidth="1"/>
    <col min="12" max="12" width="9.06640625" style="348" customWidth="1"/>
    <col min="13" max="13" width="7.265625" style="348" customWidth="1"/>
    <col min="14" max="14" width="10.06640625" style="348" customWidth="1"/>
    <col min="15" max="15" width="8" style="348" customWidth="1"/>
    <col min="16" max="16" width="6.33203125" style="348" bestFit="1" customWidth="1"/>
    <col min="17" max="17" width="6.86328125" style="348" customWidth="1"/>
    <col min="18" max="18" width="8" style="348" customWidth="1"/>
    <col min="19" max="23" width="10.796875" style="348" customWidth="1"/>
    <col min="24" max="25" width="14.3984375" style="348" customWidth="1"/>
    <col min="26" max="16384" width="14.3984375" style="348"/>
  </cols>
  <sheetData>
    <row r="1" spans="1:26" ht="18.75" customHeight="1">
      <c r="A1" s="228" t="s">
        <v>954</v>
      </c>
    </row>
    <row r="2" spans="1:26" ht="54.5" customHeight="1" thickBot="1">
      <c r="A2" s="952" t="s">
        <v>940</v>
      </c>
      <c r="B2" s="890"/>
      <c r="C2" s="355" t="s">
        <v>941</v>
      </c>
      <c r="D2" s="355" t="s">
        <v>942</v>
      </c>
      <c r="E2" s="355" t="s">
        <v>943</v>
      </c>
      <c r="F2" s="355" t="s">
        <v>944</v>
      </c>
      <c r="G2" s="355" t="s">
        <v>945</v>
      </c>
      <c r="H2" s="355" t="s">
        <v>946</v>
      </c>
      <c r="I2" s="355" t="s">
        <v>947</v>
      </c>
      <c r="J2" s="355" t="s">
        <v>948</v>
      </c>
      <c r="K2" s="355" t="s">
        <v>949</v>
      </c>
      <c r="L2" s="355" t="s">
        <v>950</v>
      </c>
      <c r="M2" s="355" t="s">
        <v>435</v>
      </c>
      <c r="N2" s="355" t="s">
        <v>951</v>
      </c>
      <c r="O2" s="355" t="s">
        <v>952</v>
      </c>
      <c r="P2" s="355" t="s">
        <v>713</v>
      </c>
      <c r="Q2" s="355" t="s">
        <v>953</v>
      </c>
      <c r="R2" s="355" t="s">
        <v>434</v>
      </c>
      <c r="S2" s="356"/>
      <c r="T2" s="356"/>
      <c r="U2" s="356"/>
      <c r="V2" s="356"/>
      <c r="W2" s="356"/>
      <c r="X2" s="356"/>
      <c r="Y2" s="356"/>
      <c r="Z2" s="356"/>
    </row>
    <row r="3" spans="1:26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9"/>
      <c r="T3" s="229"/>
      <c r="U3" s="229"/>
      <c r="V3" s="229"/>
      <c r="W3" s="229"/>
    </row>
    <row r="4" spans="1:26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  <c r="P4" s="642"/>
      <c r="Q4" s="642"/>
      <c r="R4" s="642"/>
    </row>
    <row r="5" spans="1:26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641"/>
      <c r="O5" s="641"/>
      <c r="P5" s="641"/>
      <c r="Q5" s="641"/>
      <c r="R5" s="641"/>
    </row>
    <row r="6" spans="1:26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641"/>
      <c r="P6" s="641"/>
      <c r="Q6" s="641"/>
      <c r="R6" s="641"/>
    </row>
    <row r="7" spans="1:26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</row>
    <row r="8" spans="1:26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641"/>
      <c r="O9" s="641"/>
      <c r="P9" s="641"/>
      <c r="Q9" s="641"/>
      <c r="R9" s="641"/>
    </row>
    <row r="10" spans="1:26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641"/>
      <c r="O10" s="641"/>
      <c r="P10" s="641"/>
      <c r="Q10" s="641"/>
      <c r="R10" s="641"/>
    </row>
    <row r="11" spans="1:26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641"/>
      <c r="O11" s="641"/>
      <c r="P11" s="641"/>
      <c r="Q11" s="641"/>
      <c r="R11" s="641"/>
      <c r="S11" s="229"/>
      <c r="T11" s="229"/>
      <c r="U11" s="229"/>
      <c r="V11" s="229"/>
      <c r="W11" s="229"/>
    </row>
    <row r="12" spans="1:26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641"/>
      <c r="O12" s="641"/>
      <c r="P12" s="641"/>
      <c r="Q12" s="641"/>
      <c r="R12" s="641"/>
    </row>
    <row r="13" spans="1:26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641"/>
      <c r="O13" s="641"/>
      <c r="P13" s="641"/>
      <c r="Q13" s="641"/>
      <c r="R13" s="641"/>
    </row>
    <row r="14" spans="1:26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641"/>
      <c r="O14" s="641"/>
      <c r="P14" s="641"/>
      <c r="Q14" s="641"/>
      <c r="R14" s="641"/>
    </row>
    <row r="15" spans="1:26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1"/>
      <c r="R16" s="641"/>
      <c r="S16" s="229"/>
      <c r="T16" s="229"/>
      <c r="U16" s="229"/>
      <c r="V16" s="229"/>
      <c r="W16" s="229"/>
    </row>
    <row r="17" spans="1:18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  <c r="N17" s="641"/>
      <c r="O17" s="641"/>
      <c r="P17" s="641"/>
      <c r="Q17" s="641"/>
      <c r="R17" s="641"/>
    </row>
    <row r="18" spans="1:18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  <c r="N18" s="641"/>
      <c r="O18" s="641"/>
      <c r="P18" s="641"/>
      <c r="Q18" s="641"/>
      <c r="R18" s="64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2"/>
      <c r="O20" s="642"/>
      <c r="P20" s="642"/>
      <c r="Q20" s="642"/>
      <c r="R20" s="642"/>
    </row>
    <row r="21" spans="1:18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  <c r="N21" s="641"/>
      <c r="O21" s="641"/>
      <c r="P21" s="641"/>
      <c r="Q21" s="641"/>
      <c r="R21" s="641"/>
    </row>
    <row r="22" spans="1:18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  <c r="N22" s="641"/>
      <c r="O22" s="641"/>
      <c r="P22" s="641"/>
      <c r="Q22" s="641"/>
      <c r="R22" s="641"/>
    </row>
    <row r="23" spans="1:18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  <c r="N23" s="641"/>
      <c r="O23" s="641"/>
      <c r="P23" s="641"/>
      <c r="Q23" s="641"/>
      <c r="R23" s="641"/>
    </row>
    <row r="24" spans="1:18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  <c r="N24" s="641"/>
      <c r="O24" s="641"/>
      <c r="P24" s="641"/>
      <c r="Q24" s="641"/>
      <c r="R24" s="641"/>
    </row>
    <row r="25" spans="1:18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  <c r="N25" s="641"/>
      <c r="O25" s="641"/>
      <c r="P25" s="641"/>
      <c r="Q25" s="641"/>
      <c r="R25" s="641"/>
    </row>
    <row r="26" spans="1:18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  <c r="N26" s="641"/>
      <c r="O26" s="641"/>
      <c r="P26" s="641"/>
      <c r="Q26" s="641"/>
      <c r="R26" s="641"/>
    </row>
    <row r="27" spans="1:18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  <c r="N27" s="641"/>
      <c r="O27" s="641"/>
      <c r="P27" s="641"/>
      <c r="Q27" s="641"/>
      <c r="R27" s="641"/>
    </row>
    <row r="28" spans="1:18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  <c r="N28" s="641"/>
      <c r="O28" s="641"/>
      <c r="P28" s="641"/>
      <c r="Q28" s="641"/>
      <c r="R28" s="64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</row>
    <row r="31" spans="1:18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  <c r="N31" s="641"/>
      <c r="O31" s="641"/>
      <c r="P31" s="641"/>
      <c r="Q31" s="641"/>
      <c r="R31" s="641"/>
    </row>
    <row r="32" spans="1:18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  <c r="N32" s="641"/>
      <c r="O32" s="641"/>
      <c r="P32" s="641"/>
      <c r="Q32" s="641"/>
      <c r="R32" s="641"/>
    </row>
    <row r="33" spans="1:18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  <c r="N33" s="641"/>
      <c r="O33" s="641"/>
      <c r="P33" s="641"/>
      <c r="Q33" s="641"/>
      <c r="R33" s="641"/>
    </row>
    <row r="34" spans="1:18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/>
      <c r="P34" s="641"/>
      <c r="Q34" s="641"/>
      <c r="R34" s="641"/>
    </row>
    <row r="35" spans="1:18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</row>
    <row r="36" spans="1:18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</row>
    <row r="37" spans="1:18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  <c r="N37" s="641"/>
      <c r="O37" s="641"/>
      <c r="P37" s="641"/>
      <c r="Q37" s="641"/>
      <c r="R37" s="641"/>
    </row>
    <row r="38" spans="1:18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</row>
    <row r="39" spans="1:18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</row>
    <row r="40" spans="1:18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</row>
    <row r="41" spans="1:18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  <c r="N43" s="641"/>
      <c r="O43" s="641"/>
      <c r="P43" s="641"/>
      <c r="Q43" s="641"/>
      <c r="R43" s="641"/>
    </row>
    <row r="44" spans="1:18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  <c r="N44" s="641"/>
      <c r="O44" s="641"/>
      <c r="P44" s="641"/>
      <c r="Q44" s="641"/>
      <c r="R44" s="641"/>
    </row>
    <row r="45" spans="1:18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  <c r="N45" s="641"/>
      <c r="O45" s="641"/>
      <c r="P45" s="641"/>
      <c r="Q45" s="641"/>
      <c r="R45" s="641"/>
    </row>
    <row r="46" spans="1:18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  <c r="N46" s="641"/>
      <c r="O46" s="641"/>
      <c r="P46" s="641"/>
      <c r="Q46" s="641"/>
      <c r="R46" s="641"/>
    </row>
    <row r="47" spans="1:18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  <c r="N47" s="641"/>
      <c r="O47" s="641"/>
      <c r="P47" s="641"/>
      <c r="Q47" s="641"/>
      <c r="R47" s="641"/>
    </row>
    <row r="48" spans="1:18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</row>
    <row r="49" spans="1:18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  <c r="N49" s="641"/>
      <c r="O49" s="641"/>
      <c r="P49" s="641"/>
      <c r="Q49" s="641"/>
      <c r="R49" s="64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  <c r="N51" s="641"/>
      <c r="O51" s="641"/>
      <c r="P51" s="641"/>
      <c r="Q51" s="641"/>
      <c r="R51" s="641"/>
    </row>
    <row r="52" spans="1:18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  <c r="N52" s="641"/>
      <c r="O52" s="641"/>
      <c r="P52" s="641"/>
      <c r="Q52" s="641"/>
      <c r="R52" s="641"/>
    </row>
    <row r="53" spans="1:18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  <c r="N53" s="641"/>
      <c r="O53" s="641"/>
      <c r="P53" s="641"/>
      <c r="Q53" s="641"/>
      <c r="R53" s="641"/>
    </row>
    <row r="54" spans="1:18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  <c r="N54" s="641"/>
      <c r="O54" s="641"/>
      <c r="P54" s="641"/>
      <c r="Q54" s="641"/>
      <c r="R54" s="64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2"/>
      <c r="O56" s="642"/>
      <c r="P56" s="642"/>
      <c r="Q56" s="642"/>
      <c r="R56" s="642"/>
    </row>
    <row r="57" spans="1:18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  <c r="N57" s="641"/>
      <c r="O57" s="641"/>
      <c r="P57" s="641"/>
      <c r="Q57" s="641"/>
      <c r="R57" s="641"/>
    </row>
    <row r="58" spans="1:18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  <c r="N58" s="641"/>
      <c r="O58" s="641"/>
      <c r="P58" s="641"/>
      <c r="Q58" s="641"/>
      <c r="R58" s="641"/>
    </row>
    <row r="59" spans="1:18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  <c r="N59" s="641"/>
      <c r="O59" s="641"/>
      <c r="P59" s="641"/>
      <c r="Q59" s="641"/>
      <c r="R59" s="641"/>
    </row>
    <row r="60" spans="1:18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  <c r="N60" s="641"/>
      <c r="O60" s="641"/>
      <c r="P60" s="641"/>
      <c r="Q60" s="641"/>
      <c r="R60" s="641"/>
    </row>
    <row r="61" spans="1:18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  <c r="N61" s="641"/>
      <c r="O61" s="641"/>
      <c r="P61" s="641"/>
      <c r="Q61" s="641"/>
      <c r="R61" s="641"/>
    </row>
    <row r="62" spans="1:18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  <c r="N62" s="641"/>
      <c r="O62" s="641"/>
      <c r="P62" s="641"/>
      <c r="Q62" s="641"/>
      <c r="R62" s="641"/>
    </row>
    <row r="63" spans="1:18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  <c r="N65" s="641"/>
      <c r="O65" s="641"/>
      <c r="P65" s="641"/>
      <c r="Q65" s="641"/>
      <c r="R65" s="641"/>
    </row>
    <row r="66" spans="1:18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  <c r="N66" s="641"/>
      <c r="O66" s="641"/>
      <c r="P66" s="641"/>
      <c r="Q66" s="641"/>
      <c r="R66" s="641"/>
    </row>
    <row r="67" spans="1:18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  <c r="N67" s="641"/>
      <c r="O67" s="641"/>
      <c r="P67" s="641"/>
      <c r="Q67" s="641"/>
      <c r="R67" s="641"/>
    </row>
    <row r="68" spans="1:18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  <c r="N68" s="641"/>
      <c r="O68" s="641"/>
      <c r="P68" s="641"/>
      <c r="Q68" s="641"/>
      <c r="R68" s="641"/>
    </row>
    <row r="69" spans="1:18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  <c r="N69" s="641"/>
      <c r="O69" s="641"/>
      <c r="P69" s="641"/>
      <c r="Q69" s="641"/>
      <c r="R69" s="641"/>
    </row>
    <row r="70" spans="1:18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  <c r="N70" s="641"/>
      <c r="O70" s="641"/>
      <c r="P70" s="641"/>
      <c r="Q70" s="641"/>
      <c r="R70" s="641"/>
    </row>
    <row r="71" spans="1:18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641"/>
      <c r="R71" s="641"/>
    </row>
    <row r="72" spans="1:18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  <c r="N72" s="641"/>
      <c r="O72" s="641"/>
      <c r="P72" s="641"/>
      <c r="Q72" s="641"/>
      <c r="R72" s="64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  <c r="N74" s="641"/>
      <c r="O74" s="641"/>
      <c r="P74" s="641"/>
      <c r="Q74" s="641"/>
      <c r="R74" s="641"/>
    </row>
    <row r="75" spans="1:18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  <c r="N75" s="641"/>
      <c r="O75" s="641"/>
      <c r="P75" s="641"/>
      <c r="Q75" s="641"/>
      <c r="R75" s="641"/>
    </row>
    <row r="76" spans="1:18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  <c r="N76" s="641"/>
      <c r="O76" s="641"/>
      <c r="P76" s="641"/>
      <c r="Q76" s="641"/>
      <c r="R76" s="641"/>
    </row>
    <row r="77" spans="1:18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</row>
    <row r="78" spans="1:18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  <c r="N78" s="641"/>
      <c r="O78" s="641"/>
      <c r="P78" s="641"/>
      <c r="Q78" s="641"/>
      <c r="R78" s="64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  <c r="N80" s="642"/>
      <c r="O80" s="642"/>
      <c r="P80" s="642"/>
      <c r="Q80" s="642"/>
      <c r="R80" s="642"/>
    </row>
    <row r="81" spans="1:18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  <c r="N81" s="641"/>
      <c r="O81" s="641"/>
      <c r="P81" s="641"/>
      <c r="Q81" s="641"/>
      <c r="R81" s="641"/>
    </row>
    <row r="82" spans="1:18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  <c r="N82" s="641"/>
      <c r="O82" s="641"/>
      <c r="P82" s="641"/>
      <c r="Q82" s="641"/>
      <c r="R82" s="641"/>
    </row>
    <row r="83" spans="1:18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  <c r="N83" s="641"/>
      <c r="O83" s="641"/>
      <c r="P83" s="641"/>
      <c r="Q83" s="641"/>
      <c r="R83" s="64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  <c r="N85" s="641"/>
      <c r="O85" s="641"/>
      <c r="P85" s="641"/>
      <c r="Q85" s="641"/>
      <c r="R85" s="641"/>
    </row>
    <row r="86" spans="1:18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  <c r="N86" s="641"/>
      <c r="O86" s="641"/>
      <c r="P86" s="641"/>
      <c r="Q86" s="641"/>
      <c r="R86" s="641"/>
    </row>
    <row r="87" spans="1:18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  <c r="N87" s="641"/>
      <c r="O87" s="641"/>
      <c r="P87" s="641"/>
      <c r="Q87" s="641"/>
      <c r="R87" s="64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  <c r="N89" s="641"/>
      <c r="O89" s="641"/>
      <c r="P89" s="641"/>
      <c r="Q89" s="641"/>
      <c r="R89" s="64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</row>
    <row r="92" spans="1:18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  <c r="N92" s="641"/>
      <c r="O92" s="641"/>
      <c r="P92" s="641"/>
      <c r="Q92" s="641"/>
      <c r="R92" s="641"/>
    </row>
    <row r="93" spans="1:18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641"/>
      <c r="O93" s="641"/>
      <c r="P93" s="641"/>
      <c r="Q93" s="641"/>
      <c r="R93" s="64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  <c r="N95" s="641"/>
      <c r="O95" s="641"/>
      <c r="P95" s="641"/>
      <c r="Q95" s="641"/>
      <c r="R95" s="641"/>
    </row>
    <row r="96" spans="1:18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  <c r="N96" s="641"/>
      <c r="O96" s="641"/>
      <c r="P96" s="641"/>
      <c r="Q96" s="641"/>
      <c r="R96" s="641"/>
    </row>
    <row r="97" spans="1:18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</row>
    <row r="98" spans="1:18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  <c r="N98" s="641"/>
      <c r="O98" s="641"/>
      <c r="P98" s="641"/>
      <c r="Q98" s="641"/>
      <c r="R98" s="64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  <c r="N100" s="641"/>
      <c r="O100" s="641"/>
      <c r="P100" s="641"/>
      <c r="Q100" s="641"/>
      <c r="R100" s="64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  <c r="N102" s="641"/>
      <c r="O102" s="641"/>
      <c r="P102" s="641"/>
      <c r="Q102" s="641"/>
      <c r="R102" s="641"/>
    </row>
    <row r="103" spans="1:1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  <c r="N103" s="641"/>
      <c r="O103" s="641"/>
      <c r="P103" s="641"/>
      <c r="Q103" s="641"/>
      <c r="R103" s="641"/>
    </row>
    <row r="104" spans="1:1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  <c r="N104" s="641"/>
      <c r="O104" s="641"/>
      <c r="P104" s="641"/>
      <c r="Q104" s="641"/>
      <c r="R104" s="641"/>
    </row>
    <row r="105" spans="1:1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  <c r="N105" s="641"/>
      <c r="O105" s="641"/>
      <c r="P105" s="641"/>
      <c r="Q105" s="641"/>
      <c r="R105" s="641"/>
    </row>
    <row r="106" spans="1:18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  <c r="N106" s="641"/>
      <c r="O106" s="641"/>
      <c r="P106" s="641"/>
      <c r="Q106" s="641"/>
      <c r="R106" s="641"/>
    </row>
    <row r="107" spans="1:18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  <c r="N107" s="641"/>
      <c r="O107" s="641"/>
      <c r="P107" s="641"/>
      <c r="Q107" s="641"/>
      <c r="R107" s="641"/>
    </row>
    <row r="108" spans="1:18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  <c r="N108" s="641"/>
      <c r="O108" s="641"/>
      <c r="P108" s="641"/>
      <c r="Q108" s="641"/>
      <c r="R108" s="641"/>
    </row>
    <row r="109" spans="1:18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  <c r="Q109" s="643"/>
      <c r="R109" s="64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</row>
  </sheetData>
  <mergeCells count="1">
    <mergeCell ref="A2:B2"/>
  </mergeCells>
  <conditionalFormatting sqref="C3:R93">
    <cfRule type="containsBlanks" dxfId="403" priority="3">
      <formula>LEN(TRIM(C3))=0</formula>
    </cfRule>
  </conditionalFormatting>
  <conditionalFormatting sqref="C94:R99">
    <cfRule type="containsBlanks" dxfId="402" priority="5">
      <formula>LEN(TRIM(C94))=0</formula>
    </cfRule>
  </conditionalFormatting>
  <conditionalFormatting sqref="C98:R98">
    <cfRule type="containsBlanks" dxfId="401" priority="4" stopIfTrue="1">
      <formula>LEN(TRIM(C98))=0</formula>
    </cfRule>
  </conditionalFormatting>
  <conditionalFormatting sqref="C100:R108">
    <cfRule type="containsBlanks" dxfId="400" priority="2">
      <formula>LEN(TRIM(C100))=0</formula>
    </cfRule>
  </conditionalFormatting>
  <conditionalFormatting sqref="C110:R110">
    <cfRule type="containsBlanks" dxfId="399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48" customWidth="1"/>
    <col min="2" max="2" width="17.86328125" style="348" customWidth="1"/>
    <col min="3" max="3" width="8.796875" style="348" customWidth="1"/>
    <col min="4" max="4" width="9.33203125" style="348" customWidth="1"/>
    <col min="5" max="5" width="9.53125" style="348" customWidth="1"/>
    <col min="6" max="6" width="8.19921875" style="348" customWidth="1"/>
    <col min="7" max="7" width="10" style="348" customWidth="1"/>
    <col min="8" max="8" width="9.796875" style="348" customWidth="1"/>
    <col min="9" max="9" width="10.19921875" style="348" bestFit="1" customWidth="1"/>
    <col min="10" max="10" width="17.19921875" style="348" customWidth="1"/>
    <col min="11" max="12" width="10.796875" style="348" customWidth="1"/>
    <col min="13" max="14" width="14.3984375" style="348" customWidth="1"/>
    <col min="15" max="16384" width="14.3984375" style="348"/>
  </cols>
  <sheetData>
    <row r="1" spans="1:12" s="352" customFormat="1" ht="18.75" customHeight="1">
      <c r="A1" s="228" t="s">
        <v>955</v>
      </c>
    </row>
    <row r="2" spans="1:12" ht="20.75" customHeight="1" thickBot="1">
      <c r="A2" s="952" t="s">
        <v>940</v>
      </c>
      <c r="B2" s="938"/>
      <c r="C2" s="953" t="s">
        <v>956</v>
      </c>
      <c r="D2" s="938"/>
      <c r="E2" s="938"/>
      <c r="F2" s="954" t="s">
        <v>957</v>
      </c>
      <c r="G2" s="890"/>
      <c r="H2" s="890"/>
      <c r="I2" s="956" t="s">
        <v>434</v>
      </c>
      <c r="J2" s="955" t="s">
        <v>958</v>
      </c>
    </row>
    <row r="3" spans="1:12" ht="39" customHeight="1" thickBot="1">
      <c r="A3" s="884"/>
      <c r="B3" s="884"/>
      <c r="C3" s="353" t="s">
        <v>959</v>
      </c>
      <c r="D3" s="354" t="s">
        <v>960</v>
      </c>
      <c r="E3" s="230" t="s">
        <v>961</v>
      </c>
      <c r="F3" s="353" t="s">
        <v>959</v>
      </c>
      <c r="G3" s="354" t="s">
        <v>960</v>
      </c>
      <c r="H3" s="230" t="s">
        <v>961</v>
      </c>
      <c r="I3" s="884"/>
      <c r="J3" s="884"/>
    </row>
    <row r="4" spans="1:12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IF(Pop_cible!C3="","",I4*100/Pop_cible!C3)</f>
        <v/>
      </c>
      <c r="K4" s="229"/>
      <c r="L4" s="229"/>
    </row>
    <row r="5" spans="1:12" ht="15" customHeight="1">
      <c r="A5" s="639"/>
      <c r="B5" s="637" t="s">
        <v>446</v>
      </c>
      <c r="C5" s="642"/>
      <c r="D5" s="642"/>
      <c r="E5" s="642"/>
      <c r="F5" s="642"/>
      <c r="G5" s="642"/>
      <c r="H5" s="642"/>
      <c r="I5" s="642"/>
      <c r="J5" s="677" t="str">
        <f>IF(Pop_cible!C4="","",I5*100/Pop_cible!C4)</f>
        <v/>
      </c>
    </row>
    <row r="6" spans="1:12" ht="15" customHeight="1">
      <c r="A6" s="639"/>
      <c r="B6" s="637" t="s">
        <v>447</v>
      </c>
      <c r="C6" s="641"/>
      <c r="D6" s="641"/>
      <c r="E6" s="641"/>
      <c r="F6" s="641"/>
      <c r="G6" s="641"/>
      <c r="H6" s="641"/>
      <c r="I6" s="641"/>
      <c r="J6" s="645" t="str">
        <f>IF(Pop_cible!C5="","",I6*100/Pop_cible!C5)</f>
        <v/>
      </c>
    </row>
    <row r="7" spans="1:12" ht="15" customHeight="1">
      <c r="A7" s="639"/>
      <c r="B7" s="637" t="s">
        <v>448</v>
      </c>
      <c r="C7" s="641"/>
      <c r="D7" s="641"/>
      <c r="E7" s="641"/>
      <c r="F7" s="641"/>
      <c r="G7" s="641"/>
      <c r="H7" s="641"/>
      <c r="I7" s="641"/>
      <c r="J7" s="645" t="str">
        <f>IF(Pop_cible!C6="","",I7*100/Pop_cible!C6)</f>
        <v/>
      </c>
    </row>
    <row r="8" spans="1:12" ht="15" customHeight="1">
      <c r="A8" s="639"/>
      <c r="B8" s="637" t="s">
        <v>449</v>
      </c>
      <c r="C8" s="641"/>
      <c r="D8" s="641"/>
      <c r="E8" s="641"/>
      <c r="F8" s="641"/>
      <c r="G8" s="641"/>
      <c r="H8" s="641"/>
      <c r="I8" s="641"/>
      <c r="J8" s="645" t="str">
        <f>IF(Pop_cible!C7="","",I8*100/Pop_cible!C7)</f>
        <v/>
      </c>
    </row>
    <row r="9" spans="1:12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IF(Pop_cible!C8="","",I9*100/Pop_cible!C8)</f>
        <v/>
      </c>
    </row>
    <row r="10" spans="1:12" ht="15" customHeight="1">
      <c r="A10" s="639"/>
      <c r="B10" s="637" t="s">
        <v>451</v>
      </c>
      <c r="C10" s="641"/>
      <c r="D10" s="641"/>
      <c r="E10" s="641"/>
      <c r="F10" s="641"/>
      <c r="G10" s="641"/>
      <c r="H10" s="641"/>
      <c r="I10" s="641"/>
      <c r="J10" s="645" t="str">
        <f>IF(Pop_cible!C9="","",I10*100/Pop_cible!C9)</f>
        <v/>
      </c>
    </row>
    <row r="11" spans="1:12" ht="15" customHeight="1">
      <c r="A11" s="639"/>
      <c r="B11" s="637" t="s">
        <v>452</v>
      </c>
      <c r="C11" s="641"/>
      <c r="D11" s="641"/>
      <c r="E11" s="641"/>
      <c r="F11" s="641"/>
      <c r="G11" s="641"/>
      <c r="H11" s="641"/>
      <c r="I11" s="641"/>
      <c r="J11" s="645" t="str">
        <f>IF(Pop_cible!C10="","",I11*100/Pop_cible!C10)</f>
        <v/>
      </c>
    </row>
    <row r="12" spans="1:12" ht="15" customHeight="1">
      <c r="A12" s="639"/>
      <c r="B12" s="637" t="s">
        <v>453</v>
      </c>
      <c r="C12" s="641"/>
      <c r="D12" s="641"/>
      <c r="E12" s="641"/>
      <c r="F12" s="641"/>
      <c r="G12" s="641"/>
      <c r="H12" s="641"/>
      <c r="I12" s="641"/>
      <c r="J12" s="645" t="str">
        <f>IF(Pop_cible!C11="","",I12*100/Pop_cible!C11)</f>
        <v/>
      </c>
      <c r="K12" s="229"/>
      <c r="L12" s="229"/>
    </row>
    <row r="13" spans="1:12" ht="15" customHeight="1">
      <c r="A13" s="639"/>
      <c r="B13" s="637" t="s">
        <v>454</v>
      </c>
      <c r="C13" s="641"/>
      <c r="D13" s="641"/>
      <c r="E13" s="641"/>
      <c r="F13" s="641"/>
      <c r="G13" s="641"/>
      <c r="H13" s="641"/>
      <c r="I13" s="641"/>
      <c r="J13" s="645" t="str">
        <f>IF(Pop_cible!C12="","",I13*100/Pop_cible!C12)</f>
        <v/>
      </c>
    </row>
    <row r="14" spans="1:12" ht="15" customHeight="1">
      <c r="A14" s="639"/>
      <c r="B14" s="637" t="s">
        <v>455</v>
      </c>
      <c r="C14" s="641"/>
      <c r="D14" s="641"/>
      <c r="E14" s="641"/>
      <c r="F14" s="641"/>
      <c r="G14" s="641"/>
      <c r="H14" s="641"/>
      <c r="I14" s="641"/>
      <c r="J14" s="645" t="str">
        <f>IF(Pop_cible!C13="","",I14*100/Pop_cible!C13)</f>
        <v/>
      </c>
    </row>
    <row r="15" spans="1:12" ht="15" customHeight="1">
      <c r="A15" s="639"/>
      <c r="B15" s="637" t="s">
        <v>456</v>
      </c>
      <c r="C15" s="641"/>
      <c r="D15" s="641"/>
      <c r="E15" s="641"/>
      <c r="F15" s="641"/>
      <c r="G15" s="641"/>
      <c r="H15" s="641"/>
      <c r="I15" s="641"/>
      <c r="J15" s="645" t="str">
        <f>IF(Pop_cible!C14="","",I15*100/Pop_cible!C14)</f>
        <v/>
      </c>
    </row>
    <row r="16" spans="1:12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IF(Pop_cible!C15="","",I16*100/Pop_cible!C15)</f>
        <v/>
      </c>
    </row>
    <row r="17" spans="1:10" ht="15" customHeight="1">
      <c r="A17" s="637"/>
      <c r="B17" s="637" t="s">
        <v>458</v>
      </c>
      <c r="C17" s="641"/>
      <c r="D17" s="641"/>
      <c r="E17" s="641"/>
      <c r="F17" s="641"/>
      <c r="G17" s="641"/>
      <c r="H17" s="641"/>
      <c r="I17" s="641"/>
      <c r="J17" s="645" t="str">
        <f>IF(Pop_cible!C16="","",I17*100/Pop_cible!C16)</f>
        <v/>
      </c>
    </row>
    <row r="18" spans="1:10" ht="15" customHeight="1">
      <c r="A18" s="639"/>
      <c r="B18" s="637" t="s">
        <v>459</v>
      </c>
      <c r="C18" s="641"/>
      <c r="D18" s="641"/>
      <c r="E18" s="641"/>
      <c r="F18" s="641"/>
      <c r="G18" s="641"/>
      <c r="H18" s="641"/>
      <c r="I18" s="641"/>
      <c r="J18" s="645" t="str">
        <f>IF(Pop_cible!C17="","",I18*100/Pop_cible!C17)</f>
        <v/>
      </c>
    </row>
    <row r="19" spans="1:10" ht="15" customHeight="1">
      <c r="A19" s="639"/>
      <c r="B19" s="637" t="s">
        <v>460</v>
      </c>
      <c r="C19" s="641"/>
      <c r="D19" s="641"/>
      <c r="E19" s="641"/>
      <c r="F19" s="641"/>
      <c r="G19" s="641"/>
      <c r="H19" s="641"/>
      <c r="I19" s="641"/>
      <c r="J19" s="645" t="str">
        <f>IF(Pop_cible!C18="","",I19*100/Pop_cible!C18)</f>
        <v/>
      </c>
    </row>
    <row r="20" spans="1:10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6" t="str">
        <f>IF(Pop_cible!C19="","",I20*100/Pop_cible!C19)</f>
        <v/>
      </c>
    </row>
    <row r="21" spans="1:10" ht="15" customHeight="1">
      <c r="A21" s="637"/>
      <c r="B21" s="638" t="s">
        <v>462</v>
      </c>
      <c r="C21" s="642"/>
      <c r="D21" s="642"/>
      <c r="E21" s="642"/>
      <c r="F21" s="642"/>
      <c r="G21" s="642"/>
      <c r="H21" s="642"/>
      <c r="I21" s="642"/>
      <c r="J21" s="677" t="str">
        <f>IF(Pop_cible!C20="","",I21*100/Pop_cible!C20)</f>
        <v/>
      </c>
    </row>
    <row r="22" spans="1:10" ht="15" customHeight="1">
      <c r="A22" s="639"/>
      <c r="B22" s="637" t="s">
        <v>463</v>
      </c>
      <c r="C22" s="641"/>
      <c r="D22" s="641"/>
      <c r="E22" s="641"/>
      <c r="F22" s="641"/>
      <c r="G22" s="641"/>
      <c r="H22" s="641"/>
      <c r="I22" s="641"/>
      <c r="J22" s="645" t="str">
        <f>IF(Pop_cible!C21="","",I22*100/Pop_cible!C21)</f>
        <v/>
      </c>
    </row>
    <row r="23" spans="1:10" ht="15" customHeight="1">
      <c r="A23" s="639"/>
      <c r="B23" s="637" t="s">
        <v>464</v>
      </c>
      <c r="C23" s="641"/>
      <c r="D23" s="641"/>
      <c r="E23" s="641"/>
      <c r="F23" s="641"/>
      <c r="G23" s="641"/>
      <c r="H23" s="641"/>
      <c r="I23" s="641"/>
      <c r="J23" s="645" t="str">
        <f>IF(Pop_cible!C22="","",I23*100/Pop_cible!C22)</f>
        <v/>
      </c>
    </row>
    <row r="24" spans="1:10" ht="15" customHeight="1">
      <c r="A24" s="639"/>
      <c r="B24" s="637" t="s">
        <v>465</v>
      </c>
      <c r="C24" s="641"/>
      <c r="D24" s="641"/>
      <c r="E24" s="641"/>
      <c r="F24" s="641"/>
      <c r="G24" s="641"/>
      <c r="H24" s="641"/>
      <c r="I24" s="641"/>
      <c r="J24" s="645" t="str">
        <f>IF(Pop_cible!C23="","",I24*100/Pop_cible!C23)</f>
        <v/>
      </c>
    </row>
    <row r="25" spans="1:10" ht="15" customHeight="1">
      <c r="A25" s="639"/>
      <c r="B25" s="637" t="s">
        <v>466</v>
      </c>
      <c r="C25" s="641"/>
      <c r="D25" s="641"/>
      <c r="E25" s="641"/>
      <c r="F25" s="641"/>
      <c r="G25" s="641"/>
      <c r="H25" s="641"/>
      <c r="I25" s="641"/>
      <c r="J25" s="645" t="str">
        <f>IF(Pop_cible!C24="","",I25*100/Pop_cible!C24)</f>
        <v/>
      </c>
    </row>
    <row r="26" spans="1:10" ht="15" customHeight="1">
      <c r="A26" s="639"/>
      <c r="B26" s="637" t="s">
        <v>467</v>
      </c>
      <c r="C26" s="641"/>
      <c r="D26" s="641"/>
      <c r="E26" s="641"/>
      <c r="F26" s="641"/>
      <c r="G26" s="641"/>
      <c r="H26" s="641"/>
      <c r="I26" s="641"/>
      <c r="J26" s="645" t="str">
        <f>IF(Pop_cible!C25="","",I26*100/Pop_cible!C25)</f>
        <v/>
      </c>
    </row>
    <row r="27" spans="1:10" ht="15" customHeight="1">
      <c r="A27" s="639"/>
      <c r="B27" s="637" t="s">
        <v>468</v>
      </c>
      <c r="C27" s="641"/>
      <c r="D27" s="641"/>
      <c r="E27" s="641"/>
      <c r="F27" s="641"/>
      <c r="G27" s="641"/>
      <c r="H27" s="641"/>
      <c r="I27" s="641"/>
      <c r="J27" s="645" t="str">
        <f>IF(Pop_cible!C26="","",I27*100/Pop_cible!C26)</f>
        <v/>
      </c>
    </row>
    <row r="28" spans="1:10" ht="15" customHeight="1">
      <c r="A28" s="639"/>
      <c r="B28" s="637" t="s">
        <v>469</v>
      </c>
      <c r="C28" s="641"/>
      <c r="D28" s="641"/>
      <c r="E28" s="641"/>
      <c r="F28" s="641"/>
      <c r="G28" s="641"/>
      <c r="H28" s="641"/>
      <c r="I28" s="641"/>
      <c r="J28" s="645" t="str">
        <f>IF(Pop_cible!C27="","",I28*100/Pop_cible!C27)</f>
        <v/>
      </c>
    </row>
    <row r="29" spans="1:10" ht="15" customHeight="1">
      <c r="A29" s="639"/>
      <c r="B29" s="637" t="s">
        <v>470</v>
      </c>
      <c r="C29" s="641"/>
      <c r="D29" s="641"/>
      <c r="E29" s="641"/>
      <c r="F29" s="641"/>
      <c r="G29" s="641"/>
      <c r="H29" s="641"/>
      <c r="I29" s="641"/>
      <c r="J29" s="645" t="str">
        <f>IF(Pop_cible!C28="","",I29*100/Pop_cible!C28)</f>
        <v/>
      </c>
    </row>
    <row r="30" spans="1:10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IF(Pop_cible!C29="","",I30*100/Pop_cible!C29)</f>
        <v/>
      </c>
    </row>
    <row r="31" spans="1:10" ht="15" customHeight="1">
      <c r="A31" s="637"/>
      <c r="B31" s="637" t="s">
        <v>472</v>
      </c>
      <c r="C31" s="642"/>
      <c r="D31" s="642"/>
      <c r="E31" s="642"/>
      <c r="F31" s="642"/>
      <c r="G31" s="642"/>
      <c r="H31" s="642"/>
      <c r="I31" s="642"/>
      <c r="J31" s="677" t="str">
        <f>IF(Pop_cible!C30="","",I31*100/Pop_cible!C30)</f>
        <v/>
      </c>
    </row>
    <row r="32" spans="1:10" ht="15" customHeight="1">
      <c r="A32" s="637"/>
      <c r="B32" s="637" t="s">
        <v>473</v>
      </c>
      <c r="C32" s="641"/>
      <c r="D32" s="641"/>
      <c r="E32" s="641"/>
      <c r="F32" s="641"/>
      <c r="G32" s="641"/>
      <c r="H32" s="641"/>
      <c r="I32" s="641"/>
      <c r="J32" s="645" t="str">
        <f>IF(Pop_cible!C31="","",I32*100/Pop_cible!C31)</f>
        <v/>
      </c>
    </row>
    <row r="33" spans="1:10" ht="15" customHeight="1">
      <c r="A33" s="637"/>
      <c r="B33" s="637" t="s">
        <v>474</v>
      </c>
      <c r="C33" s="641"/>
      <c r="D33" s="641"/>
      <c r="E33" s="641"/>
      <c r="F33" s="641"/>
      <c r="G33" s="641"/>
      <c r="H33" s="641"/>
      <c r="I33" s="641"/>
      <c r="J33" s="645" t="str">
        <f>IF(Pop_cible!C32="","",I33*100/Pop_cible!C32)</f>
        <v/>
      </c>
    </row>
    <row r="34" spans="1:10" ht="15" customHeight="1">
      <c r="A34" s="637"/>
      <c r="B34" s="637" t="s">
        <v>475</v>
      </c>
      <c r="C34" s="641"/>
      <c r="D34" s="641"/>
      <c r="E34" s="641"/>
      <c r="F34" s="641"/>
      <c r="G34" s="641"/>
      <c r="H34" s="641"/>
      <c r="I34" s="641"/>
      <c r="J34" s="645" t="str">
        <f>IF(Pop_cible!C33="","",I34*100/Pop_cible!C33)</f>
        <v/>
      </c>
    </row>
    <row r="35" spans="1:10" ht="15" customHeight="1">
      <c r="A35" s="637"/>
      <c r="B35" s="637" t="s">
        <v>476</v>
      </c>
      <c r="C35" s="641"/>
      <c r="D35" s="641"/>
      <c r="E35" s="641"/>
      <c r="F35" s="641"/>
      <c r="G35" s="641"/>
      <c r="H35" s="641"/>
      <c r="I35" s="641"/>
      <c r="J35" s="645" t="str">
        <f>IF(Pop_cible!C34="","",I35*100/Pop_cible!C34)</f>
        <v/>
      </c>
    </row>
    <row r="36" spans="1:10" ht="15" customHeight="1">
      <c r="A36" s="637"/>
      <c r="B36" s="637" t="s">
        <v>477</v>
      </c>
      <c r="C36" s="641"/>
      <c r="D36" s="641"/>
      <c r="E36" s="641"/>
      <c r="F36" s="641"/>
      <c r="G36" s="641"/>
      <c r="H36" s="641"/>
      <c r="I36" s="641"/>
      <c r="J36" s="645" t="str">
        <f>IF(Pop_cible!C35="","",I36*100/Pop_cible!C35)</f>
        <v/>
      </c>
    </row>
    <row r="37" spans="1:10" ht="15" customHeight="1">
      <c r="A37" s="637"/>
      <c r="B37" s="637" t="s">
        <v>478</v>
      </c>
      <c r="C37" s="641"/>
      <c r="D37" s="641"/>
      <c r="E37" s="641"/>
      <c r="F37" s="641"/>
      <c r="G37" s="641"/>
      <c r="H37" s="641"/>
      <c r="I37" s="641"/>
      <c r="J37" s="645" t="str">
        <f>IF(Pop_cible!C36="","",I37*100/Pop_cible!C36)</f>
        <v/>
      </c>
    </row>
    <row r="38" spans="1:10" ht="15" customHeight="1">
      <c r="A38" s="639"/>
      <c r="B38" s="637" t="s">
        <v>479</v>
      </c>
      <c r="C38" s="641"/>
      <c r="D38" s="641"/>
      <c r="E38" s="641"/>
      <c r="F38" s="641"/>
      <c r="G38" s="641"/>
      <c r="H38" s="641"/>
      <c r="I38" s="641"/>
      <c r="J38" s="645" t="str">
        <f>IF(Pop_cible!C37="","",I38*100/Pop_cible!C37)</f>
        <v/>
      </c>
    </row>
    <row r="39" spans="1:10" ht="15" customHeight="1">
      <c r="A39" s="639"/>
      <c r="B39" s="637" t="s">
        <v>480</v>
      </c>
      <c r="C39" s="641"/>
      <c r="D39" s="641"/>
      <c r="E39" s="641"/>
      <c r="F39" s="641"/>
      <c r="G39" s="641"/>
      <c r="H39" s="641"/>
      <c r="I39" s="641"/>
      <c r="J39" s="645" t="str">
        <f>IF(Pop_cible!C38="","",I39*100/Pop_cible!C38)</f>
        <v/>
      </c>
    </row>
    <row r="40" spans="1:10" ht="15" customHeight="1">
      <c r="A40" s="639"/>
      <c r="B40" s="637" t="s">
        <v>481</v>
      </c>
      <c r="C40" s="641"/>
      <c r="D40" s="641"/>
      <c r="E40" s="641"/>
      <c r="F40" s="641"/>
      <c r="G40" s="641"/>
      <c r="H40" s="641"/>
      <c r="I40" s="641"/>
      <c r="J40" s="645" t="str">
        <f>IF(Pop_cible!C39="","",I40*100/Pop_cible!C39)</f>
        <v/>
      </c>
    </row>
    <row r="41" spans="1:10" ht="15" customHeight="1">
      <c r="A41" s="639"/>
      <c r="B41" s="637" t="s">
        <v>482</v>
      </c>
      <c r="C41" s="641"/>
      <c r="D41" s="641"/>
      <c r="E41" s="641"/>
      <c r="F41" s="641"/>
      <c r="G41" s="641"/>
      <c r="H41" s="641"/>
      <c r="I41" s="641"/>
      <c r="J41" s="645" t="str">
        <f>IF(Pop_cible!C40="","",I41*100/Pop_cible!C40)</f>
        <v/>
      </c>
    </row>
    <row r="42" spans="1:10" ht="15" customHeight="1">
      <c r="A42" s="639"/>
      <c r="B42" s="637" t="s">
        <v>483</v>
      </c>
      <c r="C42" s="641"/>
      <c r="D42" s="641"/>
      <c r="E42" s="641"/>
      <c r="F42" s="641"/>
      <c r="G42" s="641"/>
      <c r="H42" s="641"/>
      <c r="I42" s="641"/>
      <c r="J42" s="645" t="str">
        <f>IF(Pop_cible!C41="","",I42*100/Pop_cible!C41)</f>
        <v/>
      </c>
    </row>
    <row r="43" spans="1:10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IF(Pop_cible!C42="","",I43*100/Pop_cible!C42)</f>
        <v/>
      </c>
    </row>
    <row r="44" spans="1:10" ht="15" customHeight="1">
      <c r="A44" s="637"/>
      <c r="B44" s="637" t="s">
        <v>485</v>
      </c>
      <c r="C44" s="641"/>
      <c r="D44" s="641"/>
      <c r="E44" s="641"/>
      <c r="F44" s="641"/>
      <c r="G44" s="641"/>
      <c r="H44" s="641"/>
      <c r="I44" s="641"/>
      <c r="J44" s="645" t="str">
        <f>IF(Pop_cible!C43="","",I44*100/Pop_cible!C43)</f>
        <v/>
      </c>
    </row>
    <row r="45" spans="1:10" ht="15" customHeight="1">
      <c r="A45" s="639"/>
      <c r="B45" s="637" t="s">
        <v>486</v>
      </c>
      <c r="C45" s="641"/>
      <c r="D45" s="641"/>
      <c r="E45" s="641"/>
      <c r="F45" s="641"/>
      <c r="G45" s="641"/>
      <c r="H45" s="641"/>
      <c r="I45" s="641"/>
      <c r="J45" s="645" t="str">
        <f>IF(Pop_cible!C44="","",I45*100/Pop_cible!C44)</f>
        <v/>
      </c>
    </row>
    <row r="46" spans="1:10" ht="15" customHeight="1">
      <c r="A46" s="639"/>
      <c r="B46" s="637" t="s">
        <v>487</v>
      </c>
      <c r="C46" s="641"/>
      <c r="D46" s="641"/>
      <c r="E46" s="641"/>
      <c r="F46" s="641"/>
      <c r="G46" s="641"/>
      <c r="H46" s="641"/>
      <c r="I46" s="641"/>
      <c r="J46" s="645" t="str">
        <f>IF(Pop_cible!C45="","",I46*100/Pop_cible!C45)</f>
        <v/>
      </c>
    </row>
    <row r="47" spans="1:10" ht="15" customHeight="1">
      <c r="A47" s="639"/>
      <c r="B47" s="637" t="s">
        <v>488</v>
      </c>
      <c r="C47" s="641"/>
      <c r="D47" s="641"/>
      <c r="E47" s="641"/>
      <c r="F47" s="641"/>
      <c r="G47" s="641"/>
      <c r="H47" s="641"/>
      <c r="I47" s="641"/>
      <c r="J47" s="645" t="str">
        <f>IF(Pop_cible!C46="","",I47*100/Pop_cible!C46)</f>
        <v/>
      </c>
    </row>
    <row r="48" spans="1:10" ht="15" customHeight="1">
      <c r="A48" s="639"/>
      <c r="B48" s="637" t="s">
        <v>489</v>
      </c>
      <c r="C48" s="641"/>
      <c r="D48" s="641"/>
      <c r="E48" s="641"/>
      <c r="F48" s="641"/>
      <c r="G48" s="641"/>
      <c r="H48" s="641"/>
      <c r="I48" s="641"/>
      <c r="J48" s="645" t="str">
        <f>IF(Pop_cible!C47="","",I48*100/Pop_cible!C47)</f>
        <v/>
      </c>
    </row>
    <row r="49" spans="1:10" ht="15" customHeight="1">
      <c r="A49" s="639"/>
      <c r="B49" s="637" t="s">
        <v>490</v>
      </c>
      <c r="C49" s="641"/>
      <c r="D49" s="641"/>
      <c r="E49" s="641"/>
      <c r="F49" s="641"/>
      <c r="G49" s="641"/>
      <c r="H49" s="641"/>
      <c r="I49" s="641"/>
      <c r="J49" s="645" t="str">
        <f>IF(Pop_cible!C48="","",I49*100/Pop_cible!C48)</f>
        <v/>
      </c>
    </row>
    <row r="50" spans="1:10" ht="15" customHeight="1">
      <c r="A50" s="639"/>
      <c r="B50" s="637" t="s">
        <v>491</v>
      </c>
      <c r="C50" s="641"/>
      <c r="D50" s="641"/>
      <c r="E50" s="641"/>
      <c r="F50" s="641"/>
      <c r="G50" s="641"/>
      <c r="H50" s="641"/>
      <c r="I50" s="641"/>
      <c r="J50" s="645" t="str">
        <f>IF(Pop_cible!C49="","",I50*100/Pop_cible!C49)</f>
        <v/>
      </c>
    </row>
    <row r="51" spans="1:10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IF(Pop_cible!C50="","",I51*100/Pop_cible!C50)</f>
        <v/>
      </c>
    </row>
    <row r="52" spans="1:10" ht="15" customHeight="1">
      <c r="A52" s="637"/>
      <c r="B52" s="637" t="s">
        <v>493</v>
      </c>
      <c r="C52" s="641"/>
      <c r="D52" s="641"/>
      <c r="E52" s="641"/>
      <c r="F52" s="641"/>
      <c r="G52" s="641"/>
      <c r="H52" s="641"/>
      <c r="I52" s="641"/>
      <c r="J52" s="645" t="str">
        <f>IF(Pop_cible!C51="","",I52*100/Pop_cible!C51)</f>
        <v/>
      </c>
    </row>
    <row r="53" spans="1:10" ht="15" customHeight="1">
      <c r="A53" s="639"/>
      <c r="B53" s="637" t="s">
        <v>494</v>
      </c>
      <c r="C53" s="641"/>
      <c r="D53" s="641"/>
      <c r="E53" s="641"/>
      <c r="F53" s="641"/>
      <c r="G53" s="641"/>
      <c r="H53" s="641"/>
      <c r="I53" s="641"/>
      <c r="J53" s="645" t="str">
        <f>IF(Pop_cible!C52="","",I53*100/Pop_cible!C52)</f>
        <v/>
      </c>
    </row>
    <row r="54" spans="1:10" ht="15" customHeight="1">
      <c r="A54" s="639"/>
      <c r="B54" s="637" t="s">
        <v>495</v>
      </c>
      <c r="C54" s="641"/>
      <c r="D54" s="641"/>
      <c r="E54" s="641"/>
      <c r="F54" s="641"/>
      <c r="G54" s="641"/>
      <c r="H54" s="641"/>
      <c r="I54" s="641"/>
      <c r="J54" s="645" t="str">
        <f>IF(Pop_cible!C53="","",I54*100/Pop_cible!C53)</f>
        <v/>
      </c>
    </row>
    <row r="55" spans="1:10" ht="15" customHeight="1">
      <c r="A55" s="639"/>
      <c r="B55" s="637" t="s">
        <v>496</v>
      </c>
      <c r="C55" s="641"/>
      <c r="D55" s="641"/>
      <c r="E55" s="641"/>
      <c r="F55" s="641"/>
      <c r="G55" s="641"/>
      <c r="H55" s="641"/>
      <c r="I55" s="641"/>
      <c r="J55" s="645" t="str">
        <f>IF(Pop_cible!C54="","",I55*100/Pop_cible!C54)</f>
        <v/>
      </c>
    </row>
    <row r="56" spans="1:10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6" t="str">
        <f>IF(Pop_cible!C55="","",I56*100/Pop_cible!C55)</f>
        <v/>
      </c>
    </row>
    <row r="57" spans="1:10" ht="15" customHeight="1">
      <c r="A57" s="637"/>
      <c r="B57" s="637" t="s">
        <v>498</v>
      </c>
      <c r="C57" s="642"/>
      <c r="D57" s="642"/>
      <c r="E57" s="642"/>
      <c r="F57" s="642"/>
      <c r="G57" s="642"/>
      <c r="H57" s="642"/>
      <c r="I57" s="642"/>
      <c r="J57" s="677" t="str">
        <f>IF(Pop_cible!C56="","",I57*100/Pop_cible!C56)</f>
        <v/>
      </c>
    </row>
    <row r="58" spans="1:10" ht="15" customHeight="1">
      <c r="A58" s="639"/>
      <c r="B58" s="637" t="s">
        <v>499</v>
      </c>
      <c r="C58" s="641"/>
      <c r="D58" s="641"/>
      <c r="E58" s="641"/>
      <c r="F58" s="641"/>
      <c r="G58" s="641"/>
      <c r="H58" s="641"/>
      <c r="I58" s="641"/>
      <c r="J58" s="645" t="str">
        <f>IF(Pop_cible!C57="","",I58*100/Pop_cible!C57)</f>
        <v/>
      </c>
    </row>
    <row r="59" spans="1:10" ht="15" customHeight="1">
      <c r="A59" s="639"/>
      <c r="B59" s="637" t="s">
        <v>500</v>
      </c>
      <c r="C59" s="641"/>
      <c r="D59" s="641"/>
      <c r="E59" s="641"/>
      <c r="F59" s="641"/>
      <c r="G59" s="641"/>
      <c r="H59" s="641"/>
      <c r="I59" s="641"/>
      <c r="J59" s="645" t="str">
        <f>IF(Pop_cible!C58="","",I59*100/Pop_cible!C58)</f>
        <v/>
      </c>
    </row>
    <row r="60" spans="1:10" ht="15" customHeight="1">
      <c r="A60" s="639"/>
      <c r="B60" s="637" t="s">
        <v>501</v>
      </c>
      <c r="C60" s="641"/>
      <c r="D60" s="641"/>
      <c r="E60" s="641"/>
      <c r="F60" s="641"/>
      <c r="G60" s="641"/>
      <c r="H60" s="641"/>
      <c r="I60" s="641"/>
      <c r="J60" s="645" t="str">
        <f>IF(Pop_cible!C59="","",I60*100/Pop_cible!C59)</f>
        <v/>
      </c>
    </row>
    <row r="61" spans="1:10" ht="15" customHeight="1">
      <c r="A61" s="639"/>
      <c r="B61" s="637" t="s">
        <v>502</v>
      </c>
      <c r="C61" s="641"/>
      <c r="D61" s="641"/>
      <c r="E61" s="641"/>
      <c r="F61" s="641"/>
      <c r="G61" s="641"/>
      <c r="H61" s="641"/>
      <c r="I61" s="641"/>
      <c r="J61" s="645" t="str">
        <f>IF(Pop_cible!C60="","",I61*100/Pop_cible!C60)</f>
        <v/>
      </c>
    </row>
    <row r="62" spans="1:10" ht="15" customHeight="1">
      <c r="A62" s="639"/>
      <c r="B62" s="637" t="s">
        <v>503</v>
      </c>
      <c r="C62" s="641"/>
      <c r="D62" s="641"/>
      <c r="E62" s="641"/>
      <c r="F62" s="641"/>
      <c r="G62" s="641"/>
      <c r="H62" s="641"/>
      <c r="I62" s="641"/>
      <c r="J62" s="645" t="str">
        <f>IF(Pop_cible!C61="","",I62*100/Pop_cible!C61)</f>
        <v/>
      </c>
    </row>
    <row r="63" spans="1:10" ht="15" customHeight="1">
      <c r="A63" s="639"/>
      <c r="B63" s="637" t="s">
        <v>504</v>
      </c>
      <c r="C63" s="641"/>
      <c r="D63" s="641"/>
      <c r="E63" s="641"/>
      <c r="F63" s="641"/>
      <c r="G63" s="641"/>
      <c r="H63" s="641"/>
      <c r="I63" s="641"/>
      <c r="J63" s="645" t="str">
        <f>IF(Pop_cible!C62="","",I63*100/Pop_cible!C62)</f>
        <v/>
      </c>
    </row>
    <row r="64" spans="1:10" ht="15" customHeight="1">
      <c r="A64" s="639"/>
      <c r="B64" s="637" t="s">
        <v>505</v>
      </c>
      <c r="C64" s="641"/>
      <c r="D64" s="641"/>
      <c r="E64" s="641"/>
      <c r="F64" s="641"/>
      <c r="G64" s="641"/>
      <c r="H64" s="641"/>
      <c r="I64" s="641"/>
      <c r="J64" s="645" t="str">
        <f>IF(Pop_cible!C63="","",I64*100/Pop_cible!C63)</f>
        <v/>
      </c>
    </row>
    <row r="65" spans="1:10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IF(Pop_cible!C64="","",I65*100/Pop_cible!C64)</f>
        <v/>
      </c>
    </row>
    <row r="66" spans="1:10" ht="15" customHeight="1">
      <c r="A66" s="637"/>
      <c r="B66" s="637" t="s">
        <v>507</v>
      </c>
      <c r="C66" s="641"/>
      <c r="D66" s="641"/>
      <c r="E66" s="641"/>
      <c r="F66" s="641"/>
      <c r="G66" s="641"/>
      <c r="H66" s="641"/>
      <c r="I66" s="641"/>
      <c r="J66" s="645" t="str">
        <f>IF(Pop_cible!C65="","",I66*100/Pop_cible!C65)</f>
        <v/>
      </c>
    </row>
    <row r="67" spans="1:10" ht="15" customHeight="1">
      <c r="A67" s="639"/>
      <c r="B67" s="637" t="s">
        <v>508</v>
      </c>
      <c r="C67" s="641"/>
      <c r="D67" s="641"/>
      <c r="E67" s="641"/>
      <c r="F67" s="641"/>
      <c r="G67" s="641"/>
      <c r="H67" s="641"/>
      <c r="I67" s="641"/>
      <c r="J67" s="645" t="str">
        <f>IF(Pop_cible!C66="","",I67*100/Pop_cible!C66)</f>
        <v/>
      </c>
    </row>
    <row r="68" spans="1:10" ht="15" customHeight="1">
      <c r="A68" s="639"/>
      <c r="B68" s="637" t="s">
        <v>509</v>
      </c>
      <c r="C68" s="641"/>
      <c r="D68" s="641"/>
      <c r="E68" s="641"/>
      <c r="F68" s="641"/>
      <c r="G68" s="641"/>
      <c r="H68" s="641"/>
      <c r="I68" s="641"/>
      <c r="J68" s="645" t="str">
        <f>IF(Pop_cible!C67="","",I68*100/Pop_cible!C67)</f>
        <v/>
      </c>
    </row>
    <row r="69" spans="1:10" ht="15" customHeight="1">
      <c r="A69" s="639"/>
      <c r="B69" s="637" t="s">
        <v>510</v>
      </c>
      <c r="C69" s="641"/>
      <c r="D69" s="641"/>
      <c r="E69" s="641"/>
      <c r="F69" s="641"/>
      <c r="G69" s="641"/>
      <c r="H69" s="641"/>
      <c r="I69" s="641"/>
      <c r="J69" s="645" t="str">
        <f>IF(Pop_cible!C68="","",I69*100/Pop_cible!C68)</f>
        <v/>
      </c>
    </row>
    <row r="70" spans="1:10" ht="15" customHeight="1">
      <c r="A70" s="639"/>
      <c r="B70" s="637" t="s">
        <v>511</v>
      </c>
      <c r="C70" s="641"/>
      <c r="D70" s="641"/>
      <c r="E70" s="641"/>
      <c r="F70" s="641"/>
      <c r="G70" s="641"/>
      <c r="H70" s="641"/>
      <c r="I70" s="641"/>
      <c r="J70" s="645" t="str">
        <f>IF(Pop_cible!C69="","",I70*100/Pop_cible!C69)</f>
        <v/>
      </c>
    </row>
    <row r="71" spans="1:10" ht="15" customHeight="1">
      <c r="A71" s="639"/>
      <c r="B71" s="637" t="s">
        <v>512</v>
      </c>
      <c r="C71" s="641"/>
      <c r="D71" s="641"/>
      <c r="E71" s="641"/>
      <c r="F71" s="641"/>
      <c r="G71" s="641"/>
      <c r="H71" s="641"/>
      <c r="I71" s="641"/>
      <c r="J71" s="645" t="str">
        <f>IF(Pop_cible!C70="","",I71*100/Pop_cible!C70)</f>
        <v/>
      </c>
    </row>
    <row r="72" spans="1:10" ht="15" customHeight="1">
      <c r="A72" s="639"/>
      <c r="B72" s="637" t="s">
        <v>513</v>
      </c>
      <c r="C72" s="641"/>
      <c r="D72" s="641"/>
      <c r="E72" s="641"/>
      <c r="F72" s="641"/>
      <c r="G72" s="641"/>
      <c r="H72" s="641"/>
      <c r="I72" s="641"/>
      <c r="J72" s="645" t="str">
        <f>IF(Pop_cible!C71="","",I72*100/Pop_cible!C71)</f>
        <v/>
      </c>
    </row>
    <row r="73" spans="1:10" ht="15" customHeight="1">
      <c r="A73" s="639"/>
      <c r="B73" s="637" t="s">
        <v>514</v>
      </c>
      <c r="C73" s="641"/>
      <c r="D73" s="641"/>
      <c r="E73" s="641"/>
      <c r="F73" s="641"/>
      <c r="G73" s="641"/>
      <c r="H73" s="641"/>
      <c r="I73" s="641"/>
      <c r="J73" s="645" t="str">
        <f>IF(Pop_cible!C72="","",I73*100/Pop_cible!C72)</f>
        <v/>
      </c>
    </row>
    <row r="74" spans="1:10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IF(Pop_cible!C73="","",I74*100/Pop_cible!C73)</f>
        <v/>
      </c>
    </row>
    <row r="75" spans="1:10" ht="15" customHeight="1">
      <c r="A75" s="637"/>
      <c r="B75" s="637" t="s">
        <v>516</v>
      </c>
      <c r="C75" s="641"/>
      <c r="D75" s="641"/>
      <c r="E75" s="641"/>
      <c r="F75" s="641"/>
      <c r="G75" s="641"/>
      <c r="H75" s="641"/>
      <c r="I75" s="641"/>
      <c r="J75" s="645" t="str">
        <f>IF(Pop_cible!C74="","",I75*100/Pop_cible!C74)</f>
        <v/>
      </c>
    </row>
    <row r="76" spans="1:10" ht="15" customHeight="1">
      <c r="A76" s="639"/>
      <c r="B76" s="637" t="s">
        <v>517</v>
      </c>
      <c r="C76" s="641"/>
      <c r="D76" s="641"/>
      <c r="E76" s="641"/>
      <c r="F76" s="641"/>
      <c r="G76" s="641"/>
      <c r="H76" s="641"/>
      <c r="I76" s="641"/>
      <c r="J76" s="645" t="str">
        <f>IF(Pop_cible!C75="","",I76*100/Pop_cible!C75)</f>
        <v/>
      </c>
    </row>
    <row r="77" spans="1:10" ht="15" customHeight="1">
      <c r="A77" s="639"/>
      <c r="B77" s="637" t="s">
        <v>518</v>
      </c>
      <c r="C77" s="641"/>
      <c r="D77" s="641"/>
      <c r="E77" s="641"/>
      <c r="F77" s="641"/>
      <c r="G77" s="641"/>
      <c r="H77" s="641"/>
      <c r="I77" s="641"/>
      <c r="J77" s="645" t="str">
        <f>IF(Pop_cible!C76="","",I77*100/Pop_cible!C76)</f>
        <v/>
      </c>
    </row>
    <row r="78" spans="1:10" ht="15" customHeight="1">
      <c r="A78" s="639"/>
      <c r="B78" s="637" t="s">
        <v>519</v>
      </c>
      <c r="C78" s="641"/>
      <c r="D78" s="641"/>
      <c r="E78" s="641"/>
      <c r="F78" s="641"/>
      <c r="G78" s="641"/>
      <c r="H78" s="641"/>
      <c r="I78" s="641"/>
      <c r="J78" s="645" t="str">
        <f>IF(Pop_cible!C77="","",I78*100/Pop_cible!C77)</f>
        <v/>
      </c>
    </row>
    <row r="79" spans="1:10" ht="15" customHeight="1">
      <c r="A79" s="639"/>
      <c r="B79" s="637" t="s">
        <v>520</v>
      </c>
      <c r="C79" s="641"/>
      <c r="D79" s="641"/>
      <c r="E79" s="641"/>
      <c r="F79" s="641"/>
      <c r="G79" s="641"/>
      <c r="H79" s="641"/>
      <c r="I79" s="641"/>
      <c r="J79" s="645" t="str">
        <f>IF(Pop_cible!C78="","",I79*100/Pop_cible!C78)</f>
        <v/>
      </c>
    </row>
    <row r="80" spans="1:10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6" t="str">
        <f>IF(Pop_cible!C79="","",I80*100/Pop_cible!C79)</f>
        <v/>
      </c>
    </row>
    <row r="81" spans="1:10" ht="15" customHeight="1">
      <c r="A81" s="637"/>
      <c r="B81" s="637" t="s">
        <v>522</v>
      </c>
      <c r="C81" s="642"/>
      <c r="D81" s="642"/>
      <c r="E81" s="642"/>
      <c r="F81" s="642"/>
      <c r="G81" s="642"/>
      <c r="H81" s="642"/>
      <c r="I81" s="642"/>
      <c r="J81" s="677" t="str">
        <f>IF(Pop_cible!C80="","",I81*100/Pop_cible!C80)</f>
        <v/>
      </c>
    </row>
    <row r="82" spans="1:10" ht="15" customHeight="1">
      <c r="A82" s="639"/>
      <c r="B82" s="637" t="s">
        <v>523</v>
      </c>
      <c r="C82" s="641"/>
      <c r="D82" s="641"/>
      <c r="E82" s="641"/>
      <c r="F82" s="641"/>
      <c r="G82" s="641"/>
      <c r="H82" s="641"/>
      <c r="I82" s="641"/>
      <c r="J82" s="645" t="str">
        <f>IF(Pop_cible!C81="","",I82*100/Pop_cible!C81)</f>
        <v/>
      </c>
    </row>
    <row r="83" spans="1:10" ht="15" customHeight="1">
      <c r="A83" s="639"/>
      <c r="B83" s="637" t="s">
        <v>524</v>
      </c>
      <c r="C83" s="641"/>
      <c r="D83" s="641"/>
      <c r="E83" s="641"/>
      <c r="F83" s="641"/>
      <c r="G83" s="641"/>
      <c r="H83" s="641"/>
      <c r="I83" s="641"/>
      <c r="J83" s="645" t="str">
        <f>IF(Pop_cible!C82="","",I83*100/Pop_cible!C82)</f>
        <v/>
      </c>
    </row>
    <row r="84" spans="1:10" ht="15" customHeight="1">
      <c r="A84" s="639"/>
      <c r="B84" s="637" t="s">
        <v>525</v>
      </c>
      <c r="C84" s="641"/>
      <c r="D84" s="641"/>
      <c r="E84" s="641"/>
      <c r="F84" s="641"/>
      <c r="G84" s="641"/>
      <c r="H84" s="641"/>
      <c r="I84" s="641"/>
      <c r="J84" s="645" t="str">
        <f>IF(Pop_cible!C83="","",I84*100/Pop_cible!C83)</f>
        <v/>
      </c>
    </row>
    <row r="85" spans="1:10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IF(Pop_cible!C84="","",I85*100/Pop_cible!C84)</f>
        <v/>
      </c>
    </row>
    <row r="86" spans="1:10" ht="15" customHeight="1">
      <c r="A86" s="639"/>
      <c r="B86" s="637" t="s">
        <v>527</v>
      </c>
      <c r="C86" s="641"/>
      <c r="D86" s="641"/>
      <c r="E86" s="641"/>
      <c r="F86" s="641"/>
      <c r="G86" s="641"/>
      <c r="H86" s="641"/>
      <c r="I86" s="641"/>
      <c r="J86" s="645" t="str">
        <f>IF(Pop_cible!C85="","",I86*100/Pop_cible!C85)</f>
        <v/>
      </c>
    </row>
    <row r="87" spans="1:10" ht="15" customHeight="1">
      <c r="A87" s="639"/>
      <c r="B87" s="637" t="s">
        <v>528</v>
      </c>
      <c r="C87" s="641"/>
      <c r="D87" s="641"/>
      <c r="E87" s="641"/>
      <c r="F87" s="641"/>
      <c r="G87" s="641"/>
      <c r="H87" s="641"/>
      <c r="I87" s="641"/>
      <c r="J87" s="645" t="str">
        <f>IF(Pop_cible!C86="","",I87*100/Pop_cible!C86)</f>
        <v/>
      </c>
    </row>
    <row r="88" spans="1:10" ht="15" customHeight="1">
      <c r="A88" s="639"/>
      <c r="B88" s="637" t="s">
        <v>529</v>
      </c>
      <c r="C88" s="641"/>
      <c r="D88" s="641"/>
      <c r="E88" s="641"/>
      <c r="F88" s="641"/>
      <c r="G88" s="641"/>
      <c r="H88" s="641"/>
      <c r="I88" s="641"/>
      <c r="J88" s="645" t="str">
        <f>IF(Pop_cible!C87="","",I88*100/Pop_cible!C87)</f>
        <v/>
      </c>
    </row>
    <row r="89" spans="1:10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6" t="str">
        <f>IF(Pop_cible!C88="","",I89*100/Pop_cible!C88)</f>
        <v/>
      </c>
    </row>
    <row r="90" spans="1:10" ht="15" customHeight="1">
      <c r="A90" s="639"/>
      <c r="B90" s="637" t="s">
        <v>531</v>
      </c>
      <c r="C90" s="641"/>
      <c r="D90" s="641"/>
      <c r="E90" s="641"/>
      <c r="F90" s="641"/>
      <c r="G90" s="641"/>
      <c r="H90" s="641"/>
      <c r="I90" s="641"/>
      <c r="J90" s="645" t="str">
        <f>IF(Pop_cible!C89="","",I90*100/Pop_cible!C89)</f>
        <v/>
      </c>
    </row>
    <row r="91" spans="1:10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IF(Pop_cible!C90="","",I91*100/Pop_cible!C90)</f>
        <v/>
      </c>
    </row>
    <row r="92" spans="1:10" ht="15" customHeight="1">
      <c r="A92" s="639"/>
      <c r="B92" s="637" t="s">
        <v>533</v>
      </c>
      <c r="C92" s="641"/>
      <c r="D92" s="641"/>
      <c r="E92" s="641"/>
      <c r="F92" s="641"/>
      <c r="G92" s="641"/>
      <c r="H92" s="641"/>
      <c r="I92" s="641"/>
      <c r="J92" s="645" t="str">
        <f>IF(Pop_cible!C91="","",I92*100/Pop_cible!C91)</f>
        <v/>
      </c>
    </row>
    <row r="93" spans="1:10" ht="15" customHeight="1">
      <c r="A93" s="639"/>
      <c r="B93" s="637" t="s">
        <v>534</v>
      </c>
      <c r="C93" s="641"/>
      <c r="D93" s="641"/>
      <c r="E93" s="641"/>
      <c r="F93" s="641"/>
      <c r="G93" s="641"/>
      <c r="H93" s="641"/>
      <c r="I93" s="641"/>
      <c r="J93" s="645" t="str">
        <f>IF(Pop_cible!C92="","",I93*100/Pop_cible!C92)</f>
        <v/>
      </c>
    </row>
    <row r="94" spans="1:10" ht="15" customHeight="1">
      <c r="A94" s="639"/>
      <c r="B94" s="637" t="s">
        <v>535</v>
      </c>
      <c r="C94" s="641"/>
      <c r="D94" s="641"/>
      <c r="E94" s="641"/>
      <c r="F94" s="641"/>
      <c r="G94" s="641"/>
      <c r="H94" s="641"/>
      <c r="I94" s="641"/>
      <c r="J94" s="645" t="str">
        <f>IF(Pop_cible!C93="","",I94*100/Pop_cible!C93)</f>
        <v/>
      </c>
    </row>
    <row r="95" spans="1:10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IF(Pop_cible!C94="","",I95*100/Pop_cible!C94)</f>
        <v/>
      </c>
    </row>
    <row r="96" spans="1:10" ht="15" customHeight="1">
      <c r="A96" s="637"/>
      <c r="B96" s="637" t="s">
        <v>537</v>
      </c>
      <c r="C96" s="641"/>
      <c r="D96" s="641"/>
      <c r="E96" s="641"/>
      <c r="F96" s="641"/>
      <c r="G96" s="641"/>
      <c r="H96" s="641"/>
      <c r="I96" s="641"/>
      <c r="J96" s="645" t="str">
        <f>IF(Pop_cible!C95="","",I96*100/Pop_cible!C95)</f>
        <v/>
      </c>
    </row>
    <row r="97" spans="1:10" ht="15" customHeight="1">
      <c r="A97" s="637"/>
      <c r="B97" s="637" t="s">
        <v>538</v>
      </c>
      <c r="C97" s="641"/>
      <c r="D97" s="641"/>
      <c r="E97" s="641"/>
      <c r="F97" s="641"/>
      <c r="G97" s="641"/>
      <c r="H97" s="641"/>
      <c r="I97" s="641"/>
      <c r="J97" s="645" t="str">
        <f>IF(Pop_cible!C96="","",I97*100/Pop_cible!C96)</f>
        <v/>
      </c>
    </row>
    <row r="98" spans="1:10" ht="15" customHeight="1">
      <c r="A98" s="637"/>
      <c r="B98" s="637" t="s">
        <v>539</v>
      </c>
      <c r="C98" s="641"/>
      <c r="D98" s="641"/>
      <c r="E98" s="641"/>
      <c r="F98" s="641"/>
      <c r="G98" s="641"/>
      <c r="H98" s="641"/>
      <c r="I98" s="641"/>
      <c r="J98" s="645" t="str">
        <f>IF(Pop_cible!C97="","",I98*100/Pop_cible!C97)</f>
        <v/>
      </c>
    </row>
    <row r="99" spans="1:10" ht="15" customHeight="1">
      <c r="A99" s="637"/>
      <c r="B99" s="637" t="s">
        <v>540</v>
      </c>
      <c r="C99" s="641"/>
      <c r="D99" s="641"/>
      <c r="E99" s="641"/>
      <c r="F99" s="641"/>
      <c r="G99" s="641"/>
      <c r="H99" s="641"/>
      <c r="I99" s="641"/>
      <c r="J99" s="645" t="str">
        <f>IF(Pop_cible!C98="","",I99*100/Pop_cible!C98)</f>
        <v/>
      </c>
    </row>
    <row r="100" spans="1:10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6" t="str">
        <f>IF(Pop_cible!C99="","",I100*100/Pop_cible!C99)</f>
        <v/>
      </c>
    </row>
    <row r="101" spans="1:10" ht="15" customHeight="1">
      <c r="A101" s="639"/>
      <c r="B101" s="637" t="s">
        <v>542</v>
      </c>
      <c r="C101" s="641"/>
      <c r="D101" s="641"/>
      <c r="E101" s="641"/>
      <c r="F101" s="641"/>
      <c r="G101" s="641"/>
      <c r="H101" s="641"/>
      <c r="I101" s="641"/>
      <c r="J101" s="645" t="str">
        <f>IF(Pop_cible!C100="","",I101*100/Pop_cible!C100)</f>
        <v/>
      </c>
    </row>
    <row r="102" spans="1:10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IF(Pop_cible!C101="","",I102*100/Pop_cible!C101)</f>
        <v/>
      </c>
    </row>
    <row r="103" spans="1:10" ht="15" customHeight="1">
      <c r="A103" s="637"/>
      <c r="B103" s="637" t="s">
        <v>544</v>
      </c>
      <c r="C103" s="641"/>
      <c r="D103" s="641"/>
      <c r="E103" s="641"/>
      <c r="F103" s="641"/>
      <c r="G103" s="641"/>
      <c r="H103" s="641"/>
      <c r="I103" s="641"/>
      <c r="J103" s="645" t="str">
        <f>IF(Pop_cible!C102="","",I103*100/Pop_cible!C102)</f>
        <v/>
      </c>
    </row>
    <row r="104" spans="1:10" ht="15" customHeight="1">
      <c r="A104" s="639"/>
      <c r="B104" s="637" t="s">
        <v>545</v>
      </c>
      <c r="C104" s="641"/>
      <c r="D104" s="641"/>
      <c r="E104" s="641"/>
      <c r="F104" s="641"/>
      <c r="G104" s="641"/>
      <c r="H104" s="641"/>
      <c r="I104" s="641"/>
      <c r="J104" s="645" t="str">
        <f>IF(Pop_cible!C103="","",I104*100/Pop_cible!C103)</f>
        <v/>
      </c>
    </row>
    <row r="105" spans="1:10" ht="15" customHeight="1">
      <c r="A105" s="639"/>
      <c r="B105" s="637" t="s">
        <v>546</v>
      </c>
      <c r="C105" s="641"/>
      <c r="D105" s="641"/>
      <c r="E105" s="641"/>
      <c r="F105" s="641"/>
      <c r="G105" s="641"/>
      <c r="H105" s="641"/>
      <c r="I105" s="641"/>
      <c r="J105" s="645" t="str">
        <f>IF(Pop_cible!C104="","",I105*100/Pop_cible!C104)</f>
        <v/>
      </c>
    </row>
    <row r="106" spans="1:10" ht="15" customHeight="1">
      <c r="A106" s="639"/>
      <c r="B106" s="637" t="s">
        <v>547</v>
      </c>
      <c r="C106" s="641"/>
      <c r="D106" s="641"/>
      <c r="E106" s="641"/>
      <c r="F106" s="641"/>
      <c r="G106" s="641"/>
      <c r="H106" s="641"/>
      <c r="I106" s="641"/>
      <c r="J106" s="645" t="str">
        <f>IF(Pop_cible!C105="","",I106*100/Pop_cible!C105)</f>
        <v/>
      </c>
    </row>
    <row r="107" spans="1:10" ht="14.25" customHeight="1">
      <c r="A107" s="639"/>
      <c r="B107" s="637" t="s">
        <v>548</v>
      </c>
      <c r="C107" s="641"/>
      <c r="D107" s="641"/>
      <c r="E107" s="641"/>
      <c r="F107" s="641"/>
      <c r="G107" s="641"/>
      <c r="H107" s="641"/>
      <c r="I107" s="641"/>
      <c r="J107" s="645" t="str">
        <f>IF(Pop_cible!C106="","",I107*100/Pop_cible!C106)</f>
        <v/>
      </c>
    </row>
    <row r="108" spans="1:10" ht="14.25" customHeight="1">
      <c r="A108" s="639"/>
      <c r="B108" s="637" t="s">
        <v>549</v>
      </c>
      <c r="C108" s="641"/>
      <c r="D108" s="641"/>
      <c r="E108" s="641"/>
      <c r="F108" s="641"/>
      <c r="G108" s="641"/>
      <c r="H108" s="641"/>
      <c r="I108" s="641"/>
      <c r="J108" s="645" t="str">
        <f>IF(Pop_cible!C107="","",I108*100/Pop_cible!C107)</f>
        <v/>
      </c>
    </row>
    <row r="109" spans="1:10" ht="14.25" customHeight="1">
      <c r="A109" s="639"/>
      <c r="B109" s="637" t="s">
        <v>550</v>
      </c>
      <c r="C109" s="641"/>
      <c r="D109" s="641"/>
      <c r="E109" s="641"/>
      <c r="F109" s="641"/>
      <c r="G109" s="641"/>
      <c r="H109" s="641"/>
      <c r="I109" s="641"/>
      <c r="J109" s="645" t="str">
        <f>IF(Pop_cible!C108="","",I109*100/Pop_cible!C108)</f>
        <v/>
      </c>
    </row>
    <row r="110" spans="1:10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7" t="str">
        <f>IF(Pop_cible!C109="","",I110*100/Pop_cible!C109)</f>
        <v/>
      </c>
    </row>
    <row r="111" spans="1:10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IF(Pop_cible!C110="","",I111*100/Pop_cible!C110)</f>
        <v/>
      </c>
    </row>
    <row r="112" spans="1:10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648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398" priority="3">
      <formula>LEN(TRIM(C4))=0</formula>
    </cfRule>
  </conditionalFormatting>
  <conditionalFormatting sqref="C95:J100">
    <cfRule type="containsBlanks" dxfId="397" priority="5">
      <formula>LEN(TRIM(C95))=0</formula>
    </cfRule>
  </conditionalFormatting>
  <conditionalFormatting sqref="C99:J99">
    <cfRule type="containsBlanks" dxfId="396" priority="4" stopIfTrue="1">
      <formula>LEN(TRIM(C99))=0</formula>
    </cfRule>
  </conditionalFormatting>
  <conditionalFormatting sqref="C101:J109">
    <cfRule type="containsBlanks" dxfId="395" priority="2">
      <formula>LEN(TRIM(C101))=0</formula>
    </cfRule>
  </conditionalFormatting>
  <conditionalFormatting sqref="C111:J111">
    <cfRule type="containsBlanks" dxfId="394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48" customWidth="1"/>
    <col min="2" max="2" width="20.796875" style="348" customWidth="1"/>
    <col min="3" max="3" width="9" style="348" customWidth="1"/>
    <col min="4" max="4" width="7.796875" style="348" customWidth="1"/>
    <col min="5" max="5" width="10.19921875" style="348" customWidth="1"/>
    <col min="6" max="6" width="9.3984375" style="348" customWidth="1"/>
    <col min="7" max="7" width="14.33203125" style="348" customWidth="1"/>
    <col min="8" max="8" width="11.33203125" style="348" customWidth="1"/>
    <col min="9" max="9" width="7.53125" style="348" customWidth="1"/>
    <col min="10" max="10" width="10.3984375" style="348" customWidth="1"/>
    <col min="11" max="15" width="10.796875" style="348" customWidth="1"/>
    <col min="16" max="17" width="14.3984375" style="348" customWidth="1"/>
    <col min="18" max="16384" width="14.3984375" style="348"/>
  </cols>
  <sheetData>
    <row r="1" spans="1:15" ht="14.25" customHeight="1">
      <c r="A1" s="228" t="s">
        <v>962</v>
      </c>
      <c r="B1" s="351"/>
    </row>
    <row r="2" spans="1:15" ht="41" customHeight="1" thickBot="1">
      <c r="A2" s="957" t="s">
        <v>940</v>
      </c>
      <c r="B2" s="890"/>
      <c r="C2" s="349" t="s">
        <v>941</v>
      </c>
      <c r="D2" s="349" t="s">
        <v>942</v>
      </c>
      <c r="E2" s="349" t="s">
        <v>963</v>
      </c>
      <c r="F2" s="349" t="s">
        <v>964</v>
      </c>
      <c r="G2" s="349" t="s">
        <v>965</v>
      </c>
      <c r="H2" s="349" t="s">
        <v>966</v>
      </c>
      <c r="I2" s="349" t="s">
        <v>948</v>
      </c>
      <c r="J2" s="349" t="s">
        <v>947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29"/>
      <c r="L3" s="229"/>
      <c r="M3" s="229"/>
      <c r="N3" s="229"/>
      <c r="O3" s="229"/>
    </row>
    <row r="4" spans="1:15" ht="13.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</row>
    <row r="5" spans="1:1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</row>
    <row r="6" spans="1:1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</row>
    <row r="7" spans="1:1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</row>
    <row r="10" spans="1:1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</row>
    <row r="11" spans="1:1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229"/>
      <c r="L11" s="229"/>
      <c r="M11" s="229"/>
      <c r="N11" s="229"/>
      <c r="O11" s="229"/>
    </row>
    <row r="12" spans="1:1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</row>
    <row r="13" spans="1:1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</row>
    <row r="14" spans="1:1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229"/>
      <c r="L16" s="229"/>
      <c r="M16" s="229"/>
      <c r="N16" s="229"/>
      <c r="O16" s="229"/>
    </row>
    <row r="17" spans="1:10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</row>
    <row r="18" spans="1:10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</row>
    <row r="21" spans="1:10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</row>
    <row r="22" spans="1:10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</row>
    <row r="23" spans="1:10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</row>
    <row r="24" spans="1:10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</row>
    <row r="25" spans="1:10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</row>
    <row r="26" spans="1:10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</row>
    <row r="27" spans="1:10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</row>
    <row r="28" spans="1:10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</row>
    <row r="31" spans="1:10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</row>
    <row r="32" spans="1:10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</row>
    <row r="33" spans="1:10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</row>
    <row r="34" spans="1:10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</row>
    <row r="35" spans="1:10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</row>
    <row r="36" spans="1:10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</row>
    <row r="37" spans="1:10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</row>
    <row r="38" spans="1:10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</row>
    <row r="39" spans="1:10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</row>
    <row r="40" spans="1:10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</row>
    <row r="41" spans="1:10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</row>
    <row r="44" spans="1:10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</row>
    <row r="45" spans="1:10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</row>
    <row r="46" spans="1:10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</row>
    <row r="47" spans="1:10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</row>
    <row r="48" spans="1:10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</row>
    <row r="49" spans="1:10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</row>
    <row r="52" spans="1:10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</row>
    <row r="53" spans="1:10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</row>
    <row r="54" spans="1:10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</row>
    <row r="57" spans="1:10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</row>
    <row r="58" spans="1:10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</row>
    <row r="59" spans="1:10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</row>
    <row r="60" spans="1:10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</row>
    <row r="61" spans="1:10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</row>
    <row r="62" spans="1:10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</row>
    <row r="63" spans="1:10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</row>
    <row r="66" spans="1:10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</row>
    <row r="67" spans="1:10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</row>
    <row r="68" spans="1:10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</row>
    <row r="69" spans="1:10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</row>
    <row r="70" spans="1:10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</row>
    <row r="71" spans="1:10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</row>
    <row r="72" spans="1:10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</row>
    <row r="75" spans="1:10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</row>
    <row r="76" spans="1:10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</row>
    <row r="77" spans="1:10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</row>
    <row r="78" spans="1:10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</row>
    <row r="81" spans="1:10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</row>
    <row r="82" spans="1:10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</row>
    <row r="83" spans="1:10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</row>
    <row r="86" spans="1:10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</row>
    <row r="87" spans="1:10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</row>
    <row r="92" spans="1:10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</row>
    <row r="93" spans="1:10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</row>
    <row r="96" spans="1:10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</row>
    <row r="97" spans="1:10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</row>
    <row r="98" spans="1:10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</row>
    <row r="103" spans="1:10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</row>
    <row r="104" spans="1:10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</row>
    <row r="105" spans="1:10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</row>
    <row r="106" spans="1:10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</row>
    <row r="107" spans="1:10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</row>
    <row r="108" spans="1:10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mergeCells count="1">
    <mergeCell ref="A2:B2"/>
  </mergeCells>
  <conditionalFormatting sqref="C2:J2">
    <cfRule type="cellIs" dxfId="393" priority="9" stopIfTrue="1" operator="greaterThan">
      <formula>-1</formula>
    </cfRule>
  </conditionalFormatting>
  <conditionalFormatting sqref="C3:J93">
    <cfRule type="containsBlanks" dxfId="392" priority="3">
      <formula>LEN(TRIM(C3))=0</formula>
    </cfRule>
  </conditionalFormatting>
  <conditionalFormatting sqref="C94:J99">
    <cfRule type="containsBlanks" dxfId="391" priority="5">
      <formula>LEN(TRIM(C94))=0</formula>
    </cfRule>
  </conditionalFormatting>
  <conditionalFormatting sqref="C98:J98">
    <cfRule type="containsBlanks" dxfId="390" priority="4" stopIfTrue="1">
      <formula>LEN(TRIM(C98))=0</formula>
    </cfRule>
  </conditionalFormatting>
  <conditionalFormatting sqref="C100:J108">
    <cfRule type="containsBlanks" dxfId="389" priority="2">
      <formula>LEN(TRIM(C100))=0</formula>
    </cfRule>
  </conditionalFormatting>
  <conditionalFormatting sqref="C110:J110">
    <cfRule type="containsBlanks" dxfId="38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48" customWidth="1"/>
    <col min="2" max="2" width="20.796875" style="348" customWidth="1"/>
    <col min="3" max="3" width="9.19921875" style="348" customWidth="1"/>
    <col min="4" max="4" width="11.796875" style="348" customWidth="1"/>
    <col min="5" max="6" width="11.06640625" style="348" customWidth="1"/>
    <col min="7" max="7" width="14" style="348" customWidth="1"/>
    <col min="8" max="8" width="11" style="348" customWidth="1"/>
    <col min="9" max="9" width="11.06640625" style="348" customWidth="1"/>
    <col min="10" max="13" width="10.796875" style="348" customWidth="1"/>
    <col min="14" max="15" width="14.3984375" style="348" customWidth="1"/>
    <col min="16" max="16384" width="14.3984375" style="348"/>
  </cols>
  <sheetData>
    <row r="1" spans="1:13" ht="14.25" customHeight="1">
      <c r="A1" s="228" t="s">
        <v>967</v>
      </c>
      <c r="B1" s="351"/>
    </row>
    <row r="2" spans="1:13" ht="41" customHeight="1" thickBot="1">
      <c r="A2" s="957" t="s">
        <v>940</v>
      </c>
      <c r="B2" s="890"/>
      <c r="C2" s="349" t="s">
        <v>435</v>
      </c>
      <c r="D2" s="349" t="s">
        <v>437</v>
      </c>
      <c r="E2" s="349" t="s">
        <v>438</v>
      </c>
      <c r="F2" s="349" t="s">
        <v>968</v>
      </c>
      <c r="G2" s="349" t="s">
        <v>969</v>
      </c>
      <c r="H2" s="349" t="s">
        <v>970</v>
      </c>
      <c r="I2" s="349" t="s">
        <v>971</v>
      </c>
    </row>
    <row r="3" spans="1:13" ht="14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29"/>
      <c r="K3" s="229"/>
      <c r="L3" s="229"/>
      <c r="M3" s="229"/>
    </row>
    <row r="4" spans="1:13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</row>
    <row r="5" spans="1:13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</row>
    <row r="6" spans="1:13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</row>
    <row r="7" spans="1:13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</row>
    <row r="10" spans="1:13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</row>
    <row r="11" spans="1:13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229"/>
      <c r="K11" s="229"/>
      <c r="L11" s="229"/>
      <c r="M11" s="229"/>
    </row>
    <row r="12" spans="1:13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</row>
    <row r="13" spans="1:13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</row>
    <row r="14" spans="1:13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229"/>
      <c r="K16" s="229"/>
      <c r="L16" s="229"/>
      <c r="M16" s="229"/>
    </row>
    <row r="17" spans="1:9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</row>
    <row r="18" spans="1:9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</row>
    <row r="21" spans="1:9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</row>
    <row r="22" spans="1:9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</row>
    <row r="23" spans="1:9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</row>
    <row r="24" spans="1:9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</row>
    <row r="25" spans="1:9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</row>
    <row r="26" spans="1:9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</row>
    <row r="27" spans="1:9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</row>
    <row r="28" spans="1:9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</row>
    <row r="29" spans="1:9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</row>
    <row r="31" spans="1:9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</row>
    <row r="32" spans="1:9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</row>
    <row r="33" spans="1:9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</row>
    <row r="34" spans="1:9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</row>
    <row r="35" spans="1:9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</row>
    <row r="36" spans="1:9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</row>
    <row r="37" spans="1:9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</row>
    <row r="38" spans="1:9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</row>
    <row r="39" spans="1:9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</row>
    <row r="40" spans="1:9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</row>
    <row r="41" spans="1:9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</row>
    <row r="44" spans="1:9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</row>
    <row r="45" spans="1:9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</row>
    <row r="46" spans="1:9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</row>
    <row r="47" spans="1:9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</row>
    <row r="48" spans="1:9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</row>
    <row r="49" spans="1:9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</row>
    <row r="52" spans="1:9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</row>
    <row r="53" spans="1:9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</row>
    <row r="54" spans="1:9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</row>
    <row r="55" spans="1:9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</row>
    <row r="57" spans="1:9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</row>
    <row r="58" spans="1:9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</row>
    <row r="59" spans="1:9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</row>
    <row r="60" spans="1:9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</row>
    <row r="61" spans="1:9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</row>
    <row r="62" spans="1:9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</row>
    <row r="63" spans="1:9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</row>
    <row r="66" spans="1:9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</row>
    <row r="67" spans="1:9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</row>
    <row r="68" spans="1:9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</row>
    <row r="69" spans="1:9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</row>
    <row r="70" spans="1:9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</row>
    <row r="71" spans="1:9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</row>
    <row r="72" spans="1:9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</row>
    <row r="75" spans="1:9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</row>
    <row r="76" spans="1:9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</row>
    <row r="77" spans="1:9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</row>
    <row r="78" spans="1:9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</row>
    <row r="79" spans="1:9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</row>
    <row r="81" spans="1:9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</row>
    <row r="82" spans="1:9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</row>
    <row r="83" spans="1:9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</row>
    <row r="86" spans="1:9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</row>
    <row r="87" spans="1:9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</row>
    <row r="92" spans="1:9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</row>
    <row r="93" spans="1:9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</row>
    <row r="96" spans="1:9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</row>
    <row r="97" spans="1:9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</row>
    <row r="98" spans="1:9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</row>
    <row r="103" spans="1:9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</row>
    <row r="104" spans="1:9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</row>
    <row r="105" spans="1:9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</row>
    <row r="106" spans="1:9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</row>
    <row r="107" spans="1:9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</row>
    <row r="108" spans="1:9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</row>
    <row r="109" spans="1:9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</row>
    <row r="110" spans="1:9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</row>
  </sheetData>
  <mergeCells count="1">
    <mergeCell ref="A2:B2"/>
  </mergeCells>
  <conditionalFormatting sqref="C2:I2">
    <cfRule type="cellIs" dxfId="387" priority="10" stopIfTrue="1" operator="greaterThan">
      <formula>-1</formula>
    </cfRule>
  </conditionalFormatting>
  <conditionalFormatting sqref="C3:I93">
    <cfRule type="containsBlanks" dxfId="386" priority="3">
      <formula>LEN(TRIM(C3))=0</formula>
    </cfRule>
  </conditionalFormatting>
  <conditionalFormatting sqref="C94:I99">
    <cfRule type="containsBlanks" dxfId="385" priority="5">
      <formula>LEN(TRIM(C94))=0</formula>
    </cfRule>
  </conditionalFormatting>
  <conditionalFormatting sqref="C98:I98">
    <cfRule type="containsBlanks" dxfId="384" priority="4" stopIfTrue="1">
      <formula>LEN(TRIM(C98))=0</formula>
    </cfRule>
  </conditionalFormatting>
  <conditionalFormatting sqref="C100:I108">
    <cfRule type="containsBlanks" dxfId="383" priority="2">
      <formula>LEN(TRIM(C100))=0</formula>
    </cfRule>
  </conditionalFormatting>
  <conditionalFormatting sqref="C110:I110">
    <cfRule type="containsBlanks" dxfId="38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48" customWidth="1"/>
    <col min="2" max="2" width="19.3984375" style="348" customWidth="1"/>
    <col min="3" max="3" width="8.3984375" style="348" customWidth="1"/>
    <col min="4" max="4" width="6.796875" style="348" customWidth="1"/>
    <col min="5" max="5" width="9.53125" style="348" customWidth="1"/>
    <col min="6" max="6" width="8" style="348" customWidth="1"/>
    <col min="7" max="7" width="10.19921875" style="348" customWidth="1"/>
    <col min="8" max="8" width="14" style="348" customWidth="1"/>
    <col min="9" max="9" width="12.86328125" style="348" customWidth="1"/>
    <col min="10" max="10" width="11.19921875" style="348" customWidth="1"/>
    <col min="11" max="11" width="11.3984375" style="348" customWidth="1"/>
    <col min="12" max="20" width="10.796875" style="348" customWidth="1"/>
    <col min="21" max="22" width="14.3984375" style="348" customWidth="1"/>
    <col min="23" max="16384" width="14.3984375" style="348"/>
  </cols>
  <sheetData>
    <row r="1" spans="1:11" ht="14" customHeight="1">
      <c r="A1" s="228" t="s">
        <v>972</v>
      </c>
    </row>
    <row r="2" spans="1:11" ht="52.5" customHeight="1" thickBot="1">
      <c r="A2" s="952" t="s">
        <v>973</v>
      </c>
      <c r="B2" s="890"/>
      <c r="C2" s="349" t="s">
        <v>941</v>
      </c>
      <c r="D2" s="349" t="s">
        <v>942</v>
      </c>
      <c r="E2" s="349" t="s">
        <v>963</v>
      </c>
      <c r="F2" s="349" t="s">
        <v>964</v>
      </c>
      <c r="G2" s="349" t="s">
        <v>965</v>
      </c>
      <c r="H2" s="349" t="s">
        <v>966</v>
      </c>
      <c r="I2" s="349" t="s">
        <v>948</v>
      </c>
      <c r="J2" s="349" t="s">
        <v>947</v>
      </c>
      <c r="K2" s="350"/>
    </row>
    <row r="3" spans="1:11" ht="14" customHeight="1">
      <c r="A3" s="2" t="s">
        <v>445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39"/>
      <c r="B4" s="637" t="s">
        <v>446</v>
      </c>
      <c r="C4" s="642">
        <f>+'Produits contraceptifs1'!C4*0.07</f>
        <v>0</v>
      </c>
      <c r="D4" s="642">
        <f>+'Produits contraceptifs1'!D4*0.07</f>
        <v>0</v>
      </c>
      <c r="E4" s="642">
        <f>+'Produits contraceptifs1'!E4*0.25</f>
        <v>0</v>
      </c>
      <c r="F4" s="642">
        <f>+'Produits contraceptifs1'!F4*0.25</f>
        <v>0</v>
      </c>
      <c r="G4" s="642">
        <f>+'Produits contraceptifs1'!G4*3.8</f>
        <v>0</v>
      </c>
      <c r="H4" s="642">
        <f>+'Produits contraceptifs1'!H4*2.5</f>
        <v>0</v>
      </c>
      <c r="I4" s="642">
        <f>+'Produits contraceptifs1'!I4*2.5</f>
        <v>0</v>
      </c>
      <c r="J4" s="642">
        <f>+'Produits contraceptifs1'!J4*2.5</f>
        <v>0</v>
      </c>
    </row>
    <row r="5" spans="1:11" ht="15" customHeight="1">
      <c r="A5" s="639"/>
      <c r="B5" s="637" t="s">
        <v>447</v>
      </c>
      <c r="C5" s="641">
        <f>+'Produits contraceptifs1'!C5*0.07</f>
        <v>0</v>
      </c>
      <c r="D5" s="641">
        <f>+'Produits contraceptifs1'!D5*0.07</f>
        <v>0</v>
      </c>
      <c r="E5" s="641">
        <f>+'Produits contraceptifs1'!E5*0.25</f>
        <v>0</v>
      </c>
      <c r="F5" s="641">
        <f>+'Produits contraceptifs1'!F5*0.25</f>
        <v>0</v>
      </c>
      <c r="G5" s="641">
        <f>+'Produits contraceptifs1'!G5*3.8</f>
        <v>0</v>
      </c>
      <c r="H5" s="641">
        <f>+'Produits contraceptifs1'!H5*2.5</f>
        <v>0</v>
      </c>
      <c r="I5" s="641">
        <f>+'Produits contraceptifs1'!I5*2.5</f>
        <v>0</v>
      </c>
      <c r="J5" s="641">
        <f>+'Produits contraceptifs1'!J5*2.5</f>
        <v>0</v>
      </c>
    </row>
    <row r="6" spans="1:11" ht="15" customHeight="1">
      <c r="A6" s="639"/>
      <c r="B6" s="637" t="s">
        <v>448</v>
      </c>
      <c r="C6" s="641">
        <f>+'Produits contraceptifs1'!C6*0.07</f>
        <v>0</v>
      </c>
      <c r="D6" s="641">
        <f>+'Produits contraceptifs1'!D6*0.07</f>
        <v>0</v>
      </c>
      <c r="E6" s="641">
        <f>+'Produits contraceptifs1'!E6*0.25</f>
        <v>0</v>
      </c>
      <c r="F6" s="641">
        <f>+'Produits contraceptifs1'!F6*0.25</f>
        <v>0</v>
      </c>
      <c r="G6" s="641">
        <f>+'Produits contraceptifs1'!G6*3.8</f>
        <v>0</v>
      </c>
      <c r="H6" s="641">
        <f>+'Produits contraceptifs1'!H6*2.5</f>
        <v>0</v>
      </c>
      <c r="I6" s="641">
        <f>+'Produits contraceptifs1'!I6*2.5</f>
        <v>0</v>
      </c>
      <c r="J6" s="641">
        <f>+'Produits contraceptifs1'!J6*2.5</f>
        <v>0</v>
      </c>
    </row>
    <row r="7" spans="1:11" ht="15" customHeight="1">
      <c r="A7" s="639"/>
      <c r="B7" s="637" t="s">
        <v>449</v>
      </c>
      <c r="C7" s="641">
        <f>+'Produits contraceptifs1'!C7*0.07</f>
        <v>0</v>
      </c>
      <c r="D7" s="641">
        <f>+'Produits contraceptifs1'!D7*0.07</f>
        <v>0</v>
      </c>
      <c r="E7" s="641">
        <f>+'Produits contraceptifs1'!E7*0.25</f>
        <v>0</v>
      </c>
      <c r="F7" s="641">
        <f>+'Produits contraceptifs1'!F7*0.25</f>
        <v>0</v>
      </c>
      <c r="G7" s="641">
        <f>+'Produits contraceptifs1'!G7*3.8</f>
        <v>0</v>
      </c>
      <c r="H7" s="641">
        <f>+'Produits contraceptifs1'!H7*2.5</f>
        <v>0</v>
      </c>
      <c r="I7" s="641">
        <f>+'Produits contraceptifs1'!I7*2.5</f>
        <v>0</v>
      </c>
      <c r="J7" s="641">
        <f>+'Produits contraceptifs1'!J7*2.5</f>
        <v>0</v>
      </c>
    </row>
    <row r="8" spans="1:11" ht="15" customHeight="1">
      <c r="A8" s="2" t="s">
        <v>450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39"/>
      <c r="B9" s="637" t="s">
        <v>451</v>
      </c>
      <c r="C9" s="641">
        <f>+'Produits contraceptifs1'!C9*0.07</f>
        <v>0</v>
      </c>
      <c r="D9" s="641">
        <f>+'Produits contraceptifs1'!D9*0.07</f>
        <v>0</v>
      </c>
      <c r="E9" s="641">
        <f>+'Produits contraceptifs1'!E9*0.25</f>
        <v>0</v>
      </c>
      <c r="F9" s="641">
        <f>+'Produits contraceptifs1'!F9*0.25</f>
        <v>0</v>
      </c>
      <c r="G9" s="641">
        <f>+'Produits contraceptifs1'!G9*3.8</f>
        <v>0</v>
      </c>
      <c r="H9" s="641">
        <f>+'Produits contraceptifs1'!H9*2.5</f>
        <v>0</v>
      </c>
      <c r="I9" s="641">
        <f>+'Produits contraceptifs1'!I9*2.5</f>
        <v>0</v>
      </c>
      <c r="J9" s="641">
        <f>+'Produits contraceptifs1'!J9*2.5</f>
        <v>0</v>
      </c>
    </row>
    <row r="10" spans="1:11" ht="15" customHeight="1">
      <c r="A10" s="639"/>
      <c r="B10" s="637" t="s">
        <v>452</v>
      </c>
      <c r="C10" s="641">
        <f>+'Produits contraceptifs1'!C10*0.07</f>
        <v>0</v>
      </c>
      <c r="D10" s="641">
        <f>+'Produits contraceptifs1'!D10*0.07</f>
        <v>0</v>
      </c>
      <c r="E10" s="641">
        <f>+'Produits contraceptifs1'!E10*0.25</f>
        <v>0</v>
      </c>
      <c r="F10" s="641">
        <f>+'Produits contraceptifs1'!F10*0.25</f>
        <v>0</v>
      </c>
      <c r="G10" s="641">
        <f>+'Produits contraceptifs1'!G10*3.8</f>
        <v>0</v>
      </c>
      <c r="H10" s="641">
        <f>+'Produits contraceptifs1'!H10*2.5</f>
        <v>0</v>
      </c>
      <c r="I10" s="641">
        <f>+'Produits contraceptifs1'!I10*2.5</f>
        <v>0</v>
      </c>
      <c r="J10" s="641">
        <f>+'Produits contraceptifs1'!J10*2.5</f>
        <v>0</v>
      </c>
    </row>
    <row r="11" spans="1:11" ht="15" customHeight="1">
      <c r="A11" s="639"/>
      <c r="B11" s="637" t="s">
        <v>453</v>
      </c>
      <c r="C11" s="641">
        <f>+'Produits contraceptifs1'!C11*0.07</f>
        <v>0</v>
      </c>
      <c r="D11" s="641">
        <f>+'Produits contraceptifs1'!D11*0.07</f>
        <v>0</v>
      </c>
      <c r="E11" s="641">
        <f>+'Produits contraceptifs1'!E11*0.25</f>
        <v>0</v>
      </c>
      <c r="F11" s="641">
        <f>+'Produits contraceptifs1'!F11*0.25</f>
        <v>0</v>
      </c>
      <c r="G11" s="641">
        <f>+'Produits contraceptifs1'!G11*3.8</f>
        <v>0</v>
      </c>
      <c r="H11" s="641">
        <f>+'Produits contraceptifs1'!H11*2.5</f>
        <v>0</v>
      </c>
      <c r="I11" s="641">
        <f>+'Produits contraceptifs1'!I11*2.5</f>
        <v>0</v>
      </c>
      <c r="J11" s="641">
        <f>+'Produits contraceptifs1'!J11*2.5</f>
        <v>0</v>
      </c>
    </row>
    <row r="12" spans="1:11" ht="15" customHeight="1">
      <c r="A12" s="639"/>
      <c r="B12" s="637" t="s">
        <v>454</v>
      </c>
      <c r="C12" s="641">
        <f>+'Produits contraceptifs1'!C12*0.07</f>
        <v>0</v>
      </c>
      <c r="D12" s="641">
        <f>+'Produits contraceptifs1'!D12*0.07</f>
        <v>0</v>
      </c>
      <c r="E12" s="641">
        <f>+'Produits contraceptifs1'!E12*0.25</f>
        <v>0</v>
      </c>
      <c r="F12" s="641">
        <f>+'Produits contraceptifs1'!F12*0.25</f>
        <v>0</v>
      </c>
      <c r="G12" s="641">
        <f>+'Produits contraceptifs1'!G12*3.8</f>
        <v>0</v>
      </c>
      <c r="H12" s="641">
        <f>+'Produits contraceptifs1'!H12*2.5</f>
        <v>0</v>
      </c>
      <c r="I12" s="641">
        <f>+'Produits contraceptifs1'!I12*2.5</f>
        <v>0</v>
      </c>
      <c r="J12" s="641">
        <f>+'Produits contraceptifs1'!J12*2.5</f>
        <v>0</v>
      </c>
    </row>
    <row r="13" spans="1:11" ht="15" customHeight="1">
      <c r="A13" s="639"/>
      <c r="B13" s="637" t="s">
        <v>455</v>
      </c>
      <c r="C13" s="641">
        <f>+'Produits contraceptifs1'!C13*0.07</f>
        <v>0</v>
      </c>
      <c r="D13" s="641">
        <f>+'Produits contraceptifs1'!D13*0.07</f>
        <v>0</v>
      </c>
      <c r="E13" s="641">
        <f>+'Produits contraceptifs1'!E13*0.25</f>
        <v>0</v>
      </c>
      <c r="F13" s="641">
        <f>+'Produits contraceptifs1'!F13*0.25</f>
        <v>0</v>
      </c>
      <c r="G13" s="641">
        <f>+'Produits contraceptifs1'!G13*3.8</f>
        <v>0</v>
      </c>
      <c r="H13" s="641">
        <f>+'Produits contraceptifs1'!H13*2.5</f>
        <v>0</v>
      </c>
      <c r="I13" s="641">
        <f>+'Produits contraceptifs1'!I13*2.5</f>
        <v>0</v>
      </c>
      <c r="J13" s="641">
        <f>+'Produits contraceptifs1'!J13*2.5</f>
        <v>0</v>
      </c>
    </row>
    <row r="14" spans="1:11" ht="15" customHeight="1">
      <c r="A14" s="639"/>
      <c r="B14" s="637" t="s">
        <v>456</v>
      </c>
      <c r="C14" s="641">
        <f>+'Produits contraceptifs1'!C14*0.07</f>
        <v>0</v>
      </c>
      <c r="D14" s="641">
        <f>+'Produits contraceptifs1'!D14*0.07</f>
        <v>0</v>
      </c>
      <c r="E14" s="641">
        <f>+'Produits contraceptifs1'!E14*0.25</f>
        <v>0</v>
      </c>
      <c r="F14" s="641">
        <f>+'Produits contraceptifs1'!F14*0.25</f>
        <v>0</v>
      </c>
      <c r="G14" s="641">
        <f>+'Produits contraceptifs1'!G14*3.8</f>
        <v>0</v>
      </c>
      <c r="H14" s="641">
        <f>+'Produits contraceptifs1'!H14*2.5</f>
        <v>0</v>
      </c>
      <c r="I14" s="641">
        <f>+'Produits contraceptifs1'!I14*2.5</f>
        <v>0</v>
      </c>
      <c r="J14" s="641">
        <f>+'Produits contraceptifs1'!J14*2.5</f>
        <v>0</v>
      </c>
    </row>
    <row r="15" spans="1:11" ht="15" customHeight="1">
      <c r="A15" s="2" t="s">
        <v>457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37"/>
      <c r="B16" s="637" t="s">
        <v>458</v>
      </c>
      <c r="C16" s="641">
        <f>+'Produits contraceptifs1'!C16*0.07</f>
        <v>0</v>
      </c>
      <c r="D16" s="641">
        <f>+'Produits contraceptifs1'!D16*0.07</f>
        <v>0</v>
      </c>
      <c r="E16" s="641">
        <f>+'Produits contraceptifs1'!E16*0.25</f>
        <v>0</v>
      </c>
      <c r="F16" s="641">
        <f>+'Produits contraceptifs1'!F16*0.25</f>
        <v>0</v>
      </c>
      <c r="G16" s="641">
        <f>+'Produits contraceptifs1'!G16*3.8</f>
        <v>0</v>
      </c>
      <c r="H16" s="641">
        <f>+'Produits contraceptifs1'!H16*2.5</f>
        <v>0</v>
      </c>
      <c r="I16" s="641">
        <f>+'Produits contraceptifs1'!I16*2.5</f>
        <v>0</v>
      </c>
      <c r="J16" s="641">
        <f>+'Produits contraceptifs1'!J16*2.5</f>
        <v>0</v>
      </c>
    </row>
    <row r="17" spans="1:10" ht="15" customHeight="1">
      <c r="A17" s="639"/>
      <c r="B17" s="637" t="s">
        <v>459</v>
      </c>
      <c r="C17" s="641">
        <f>+'Produits contraceptifs1'!C17*0.07</f>
        <v>0</v>
      </c>
      <c r="D17" s="641">
        <f>+'Produits contraceptifs1'!D17*0.07</f>
        <v>0</v>
      </c>
      <c r="E17" s="641">
        <f>+'Produits contraceptifs1'!E17*0.25</f>
        <v>0</v>
      </c>
      <c r="F17" s="641">
        <f>+'Produits contraceptifs1'!F17*0.25</f>
        <v>0</v>
      </c>
      <c r="G17" s="641">
        <f>+'Produits contraceptifs1'!G17*3.8</f>
        <v>0</v>
      </c>
      <c r="H17" s="641">
        <f>+'Produits contraceptifs1'!H17*2.5</f>
        <v>0</v>
      </c>
      <c r="I17" s="641">
        <f>+'Produits contraceptifs1'!I17*2.5</f>
        <v>0</v>
      </c>
      <c r="J17" s="641">
        <f>+'Produits contraceptifs1'!J17*2.5</f>
        <v>0</v>
      </c>
    </row>
    <row r="18" spans="1:10" ht="15" customHeight="1">
      <c r="A18" s="639"/>
      <c r="B18" s="637" t="s">
        <v>460</v>
      </c>
      <c r="C18" s="641">
        <f>+'Produits contraceptifs1'!C18*0.07</f>
        <v>0</v>
      </c>
      <c r="D18" s="641">
        <f>+'Produits contraceptifs1'!D18*0.07</f>
        <v>0</v>
      </c>
      <c r="E18" s="641">
        <f>+'Produits contraceptifs1'!E18*0.25</f>
        <v>0</v>
      </c>
      <c r="F18" s="641">
        <f>+'Produits contraceptifs1'!F18*0.25</f>
        <v>0</v>
      </c>
      <c r="G18" s="641">
        <f>+'Produits contraceptifs1'!G18*3.8</f>
        <v>0</v>
      </c>
      <c r="H18" s="641">
        <f>+'Produits contraceptifs1'!H18*2.5</f>
        <v>0</v>
      </c>
      <c r="I18" s="641">
        <f>+'Produits contraceptifs1'!I18*2.5</f>
        <v>0</v>
      </c>
      <c r="J18" s="641">
        <f>+'Produits contraceptifs1'!J18*2.5</f>
        <v>0</v>
      </c>
    </row>
    <row r="19" spans="1:10" ht="15" customHeight="1">
      <c r="A19" s="2" t="s">
        <v>461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37"/>
      <c r="B20" s="638" t="s">
        <v>462</v>
      </c>
      <c r="C20" s="642">
        <f>+'Produits contraceptifs1'!C20*0.07</f>
        <v>0</v>
      </c>
      <c r="D20" s="642">
        <f>+'Produits contraceptifs1'!D20*0.07</f>
        <v>0</v>
      </c>
      <c r="E20" s="642">
        <f>+'Produits contraceptifs1'!E20*0.25</f>
        <v>0</v>
      </c>
      <c r="F20" s="642">
        <f>+'Produits contraceptifs1'!F20*0.25</f>
        <v>0</v>
      </c>
      <c r="G20" s="642">
        <f>+'Produits contraceptifs1'!G20*3.8</f>
        <v>0</v>
      </c>
      <c r="H20" s="642">
        <f>+'Produits contraceptifs1'!H20*2.5</f>
        <v>0</v>
      </c>
      <c r="I20" s="642">
        <f>+'Produits contraceptifs1'!I20*2.5</f>
        <v>0</v>
      </c>
      <c r="J20" s="642">
        <f>+'Produits contraceptifs1'!J20*2.5</f>
        <v>0</v>
      </c>
    </row>
    <row r="21" spans="1:10" ht="15" customHeight="1">
      <c r="A21" s="639"/>
      <c r="B21" s="637" t="s">
        <v>463</v>
      </c>
      <c r="C21" s="641">
        <f>+'Produits contraceptifs1'!C21*0.07</f>
        <v>0</v>
      </c>
      <c r="D21" s="641">
        <f>+'Produits contraceptifs1'!D21*0.07</f>
        <v>0</v>
      </c>
      <c r="E21" s="641">
        <f>+'Produits contraceptifs1'!E21*0.25</f>
        <v>0</v>
      </c>
      <c r="F21" s="641">
        <f>+'Produits contraceptifs1'!F21*0.25</f>
        <v>0</v>
      </c>
      <c r="G21" s="641">
        <f>+'Produits contraceptifs1'!G21*3.8</f>
        <v>0</v>
      </c>
      <c r="H21" s="641">
        <f>+'Produits contraceptifs1'!H21*2.5</f>
        <v>0</v>
      </c>
      <c r="I21" s="641">
        <f>+'Produits contraceptifs1'!I21*2.5</f>
        <v>0</v>
      </c>
      <c r="J21" s="641">
        <f>+'Produits contraceptifs1'!J21*2.5</f>
        <v>0</v>
      </c>
    </row>
    <row r="22" spans="1:10" ht="15" customHeight="1">
      <c r="A22" s="639"/>
      <c r="B22" s="637" t="s">
        <v>464</v>
      </c>
      <c r="C22" s="641">
        <f>+'Produits contraceptifs1'!C22*0.07</f>
        <v>0</v>
      </c>
      <c r="D22" s="641">
        <f>+'Produits contraceptifs1'!D22*0.07</f>
        <v>0</v>
      </c>
      <c r="E22" s="641">
        <f>+'Produits contraceptifs1'!E22*0.25</f>
        <v>0</v>
      </c>
      <c r="F22" s="641">
        <f>+'Produits contraceptifs1'!F22*0.25</f>
        <v>0</v>
      </c>
      <c r="G22" s="641">
        <f>+'Produits contraceptifs1'!G22*3.8</f>
        <v>0</v>
      </c>
      <c r="H22" s="641">
        <f>+'Produits contraceptifs1'!H22*2.5</f>
        <v>0</v>
      </c>
      <c r="I22" s="641">
        <f>+'Produits contraceptifs1'!I22*2.5</f>
        <v>0</v>
      </c>
      <c r="J22" s="641">
        <f>+'Produits contraceptifs1'!J22*2.5</f>
        <v>0</v>
      </c>
    </row>
    <row r="23" spans="1:10" ht="15" customHeight="1">
      <c r="A23" s="639"/>
      <c r="B23" s="637" t="s">
        <v>465</v>
      </c>
      <c r="C23" s="641">
        <f>+'Produits contraceptifs1'!C23*0.07</f>
        <v>0</v>
      </c>
      <c r="D23" s="641">
        <f>+'Produits contraceptifs1'!D23*0.07</f>
        <v>0</v>
      </c>
      <c r="E23" s="641">
        <f>+'Produits contraceptifs1'!E23*0.25</f>
        <v>0</v>
      </c>
      <c r="F23" s="641">
        <f>+'Produits contraceptifs1'!F23*0.25</f>
        <v>0</v>
      </c>
      <c r="G23" s="641">
        <f>+'Produits contraceptifs1'!G23*3.8</f>
        <v>0</v>
      </c>
      <c r="H23" s="641">
        <f>+'Produits contraceptifs1'!H23*2.5</f>
        <v>0</v>
      </c>
      <c r="I23" s="641">
        <f>+'Produits contraceptifs1'!I23*2.5</f>
        <v>0</v>
      </c>
      <c r="J23" s="641">
        <f>+'Produits contraceptifs1'!J23*2.5</f>
        <v>0</v>
      </c>
    </row>
    <row r="24" spans="1:10" ht="15" customHeight="1">
      <c r="A24" s="639"/>
      <c r="B24" s="637" t="s">
        <v>466</v>
      </c>
      <c r="C24" s="641">
        <f>+'Produits contraceptifs1'!C24*0.07</f>
        <v>0</v>
      </c>
      <c r="D24" s="641">
        <f>+'Produits contraceptifs1'!D24*0.07</f>
        <v>0</v>
      </c>
      <c r="E24" s="641">
        <f>+'Produits contraceptifs1'!E24*0.25</f>
        <v>0</v>
      </c>
      <c r="F24" s="641">
        <f>+'Produits contraceptifs1'!F24*0.25</f>
        <v>0</v>
      </c>
      <c r="G24" s="641">
        <f>+'Produits contraceptifs1'!G24*3.8</f>
        <v>0</v>
      </c>
      <c r="H24" s="641">
        <f>+'Produits contraceptifs1'!H24*2.5</f>
        <v>0</v>
      </c>
      <c r="I24" s="641">
        <f>+'Produits contraceptifs1'!I24*2.5</f>
        <v>0</v>
      </c>
      <c r="J24" s="641">
        <f>+'Produits contraceptifs1'!J24*2.5</f>
        <v>0</v>
      </c>
    </row>
    <row r="25" spans="1:10" ht="15" customHeight="1">
      <c r="A25" s="639"/>
      <c r="B25" s="637" t="s">
        <v>467</v>
      </c>
      <c r="C25" s="641">
        <f>+'Produits contraceptifs1'!C25*0.07</f>
        <v>0</v>
      </c>
      <c r="D25" s="641">
        <f>+'Produits contraceptifs1'!D25*0.07</f>
        <v>0</v>
      </c>
      <c r="E25" s="641">
        <f>+'Produits contraceptifs1'!E25*0.25</f>
        <v>0</v>
      </c>
      <c r="F25" s="641">
        <f>+'Produits contraceptifs1'!F25*0.25</f>
        <v>0</v>
      </c>
      <c r="G25" s="641">
        <f>+'Produits contraceptifs1'!G25*3.8</f>
        <v>0</v>
      </c>
      <c r="H25" s="641">
        <f>+'Produits contraceptifs1'!H25*2.5</f>
        <v>0</v>
      </c>
      <c r="I25" s="641">
        <f>+'Produits contraceptifs1'!I25*2.5</f>
        <v>0</v>
      </c>
      <c r="J25" s="641">
        <f>+'Produits contraceptifs1'!J25*2.5</f>
        <v>0</v>
      </c>
    </row>
    <row r="26" spans="1:10" ht="15" customHeight="1">
      <c r="A26" s="639"/>
      <c r="B26" s="637" t="s">
        <v>468</v>
      </c>
      <c r="C26" s="641">
        <f>+'Produits contraceptifs1'!C26*0.07</f>
        <v>0</v>
      </c>
      <c r="D26" s="641">
        <f>+'Produits contraceptifs1'!D26*0.07</f>
        <v>0</v>
      </c>
      <c r="E26" s="641">
        <f>+'Produits contraceptifs1'!E26*0.25</f>
        <v>0</v>
      </c>
      <c r="F26" s="641">
        <f>+'Produits contraceptifs1'!F26*0.25</f>
        <v>0</v>
      </c>
      <c r="G26" s="641">
        <f>+'Produits contraceptifs1'!G26*3.8</f>
        <v>0</v>
      </c>
      <c r="H26" s="641">
        <f>+'Produits contraceptifs1'!H26*2.5</f>
        <v>0</v>
      </c>
      <c r="I26" s="641">
        <f>+'Produits contraceptifs1'!I26*2.5</f>
        <v>0</v>
      </c>
      <c r="J26" s="641">
        <f>+'Produits contraceptifs1'!J26*2.5</f>
        <v>0</v>
      </c>
    </row>
    <row r="27" spans="1:10" ht="15" customHeight="1">
      <c r="A27" s="639"/>
      <c r="B27" s="637" t="s">
        <v>469</v>
      </c>
      <c r="C27" s="641">
        <f>+'Produits contraceptifs1'!C27*0.07</f>
        <v>0</v>
      </c>
      <c r="D27" s="641">
        <f>+'Produits contraceptifs1'!D27*0.07</f>
        <v>0</v>
      </c>
      <c r="E27" s="641">
        <f>+'Produits contraceptifs1'!E27*0.25</f>
        <v>0</v>
      </c>
      <c r="F27" s="641">
        <f>+'Produits contraceptifs1'!F27*0.25</f>
        <v>0</v>
      </c>
      <c r="G27" s="641">
        <f>+'Produits contraceptifs1'!G27*3.8</f>
        <v>0</v>
      </c>
      <c r="H27" s="641">
        <f>+'Produits contraceptifs1'!H27*2.5</f>
        <v>0</v>
      </c>
      <c r="I27" s="641">
        <f>+'Produits contraceptifs1'!I27*2.5</f>
        <v>0</v>
      </c>
      <c r="J27" s="641">
        <f>+'Produits contraceptifs1'!J27*2.5</f>
        <v>0</v>
      </c>
    </row>
    <row r="28" spans="1:10" ht="15" customHeight="1">
      <c r="A28" s="639"/>
      <c r="B28" s="637" t="s">
        <v>470</v>
      </c>
      <c r="C28" s="641">
        <f>+'Produits contraceptifs1'!C28*0.07</f>
        <v>0</v>
      </c>
      <c r="D28" s="641">
        <f>+'Produits contraceptifs1'!D28*0.07</f>
        <v>0</v>
      </c>
      <c r="E28" s="641">
        <f>+'Produits contraceptifs1'!E28*0.25</f>
        <v>0</v>
      </c>
      <c r="F28" s="641">
        <f>+'Produits contraceptifs1'!F28*0.25</f>
        <v>0</v>
      </c>
      <c r="G28" s="641">
        <f>+'Produits contraceptifs1'!G28*3.8</f>
        <v>0</v>
      </c>
      <c r="H28" s="641">
        <f>+'Produits contraceptifs1'!H28*2.5</f>
        <v>0</v>
      </c>
      <c r="I28" s="641">
        <f>+'Produits contraceptifs1'!I28*2.5</f>
        <v>0</v>
      </c>
      <c r="J28" s="641">
        <f>+'Produits contraceptifs1'!J28*2.5</f>
        <v>0</v>
      </c>
    </row>
    <row r="29" spans="1:10" ht="15" customHeight="1">
      <c r="A29" s="2" t="s">
        <v>471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37"/>
      <c r="B30" s="637" t="s">
        <v>472</v>
      </c>
      <c r="C30" s="642">
        <f>+'Produits contraceptifs1'!C30*0.07</f>
        <v>0</v>
      </c>
      <c r="D30" s="642">
        <f>+'Produits contraceptifs1'!D30*0.07</f>
        <v>0</v>
      </c>
      <c r="E30" s="642">
        <f>+'Produits contraceptifs1'!E30*0.25</f>
        <v>0</v>
      </c>
      <c r="F30" s="642">
        <f>+'Produits contraceptifs1'!F30*0.25</f>
        <v>0</v>
      </c>
      <c r="G30" s="642">
        <f>+'Produits contraceptifs1'!G30*3.8</f>
        <v>0</v>
      </c>
      <c r="H30" s="642">
        <f>+'Produits contraceptifs1'!H30*2.5</f>
        <v>0</v>
      </c>
      <c r="I30" s="642">
        <f>+'Produits contraceptifs1'!I30*2.5</f>
        <v>0</v>
      </c>
      <c r="J30" s="642">
        <f>+'Produits contraceptifs1'!J30*2.5</f>
        <v>0</v>
      </c>
    </row>
    <row r="31" spans="1:10" ht="15" customHeight="1">
      <c r="A31" s="637"/>
      <c r="B31" s="637" t="s">
        <v>473</v>
      </c>
      <c r="C31" s="641">
        <f>+'Produits contraceptifs1'!C31*0.07</f>
        <v>0</v>
      </c>
      <c r="D31" s="641">
        <f>+'Produits contraceptifs1'!D31*0.07</f>
        <v>0</v>
      </c>
      <c r="E31" s="641">
        <f>+'Produits contraceptifs1'!E31*0.25</f>
        <v>0</v>
      </c>
      <c r="F31" s="641">
        <f>+'Produits contraceptifs1'!F31*0.25</f>
        <v>0</v>
      </c>
      <c r="G31" s="641">
        <f>+'Produits contraceptifs1'!G31*3.8</f>
        <v>0</v>
      </c>
      <c r="H31" s="641">
        <f>+'Produits contraceptifs1'!H31*2.5</f>
        <v>0</v>
      </c>
      <c r="I31" s="641">
        <f>+'Produits contraceptifs1'!I31*2.5</f>
        <v>0</v>
      </c>
      <c r="J31" s="641">
        <f>+'Produits contraceptifs1'!J31*2.5</f>
        <v>0</v>
      </c>
    </row>
    <row r="32" spans="1:10" ht="15" customHeight="1">
      <c r="A32" s="637"/>
      <c r="B32" s="637" t="s">
        <v>474</v>
      </c>
      <c r="C32" s="641">
        <f>+'Produits contraceptifs1'!C32*0.07</f>
        <v>0</v>
      </c>
      <c r="D32" s="641">
        <f>+'Produits contraceptifs1'!D32*0.07</f>
        <v>0</v>
      </c>
      <c r="E32" s="641">
        <f>+'Produits contraceptifs1'!E32*0.25</f>
        <v>0</v>
      </c>
      <c r="F32" s="641">
        <f>+'Produits contraceptifs1'!F32*0.25</f>
        <v>0</v>
      </c>
      <c r="G32" s="641">
        <f>+'Produits contraceptifs1'!G32*3.8</f>
        <v>0</v>
      </c>
      <c r="H32" s="641">
        <f>+'Produits contraceptifs1'!H32*2.5</f>
        <v>0</v>
      </c>
      <c r="I32" s="641">
        <f>+'Produits contraceptifs1'!I32*2.5</f>
        <v>0</v>
      </c>
      <c r="J32" s="641">
        <f>+'Produits contraceptifs1'!J32*2.5</f>
        <v>0</v>
      </c>
    </row>
    <row r="33" spans="1:10" ht="15" customHeight="1">
      <c r="A33" s="637"/>
      <c r="B33" s="637" t="s">
        <v>475</v>
      </c>
      <c r="C33" s="641">
        <f>+'Produits contraceptifs1'!C33*0.07</f>
        <v>0</v>
      </c>
      <c r="D33" s="641">
        <f>+'Produits contraceptifs1'!D33*0.07</f>
        <v>0</v>
      </c>
      <c r="E33" s="641">
        <f>+'Produits contraceptifs1'!E33*0.25</f>
        <v>0</v>
      </c>
      <c r="F33" s="641">
        <f>+'Produits contraceptifs1'!F33*0.25</f>
        <v>0</v>
      </c>
      <c r="G33" s="641">
        <f>+'Produits contraceptifs1'!G33*3.8</f>
        <v>0</v>
      </c>
      <c r="H33" s="641">
        <f>+'Produits contraceptifs1'!H33*2.5</f>
        <v>0</v>
      </c>
      <c r="I33" s="641">
        <f>+'Produits contraceptifs1'!I33*2.5</f>
        <v>0</v>
      </c>
      <c r="J33" s="641">
        <f>+'Produits contraceptifs1'!J33*2.5</f>
        <v>0</v>
      </c>
    </row>
    <row r="34" spans="1:10" ht="15" customHeight="1">
      <c r="A34" s="637"/>
      <c r="B34" s="637" t="s">
        <v>476</v>
      </c>
      <c r="C34" s="641">
        <f>+'Produits contraceptifs1'!C34*0.07</f>
        <v>0</v>
      </c>
      <c r="D34" s="641">
        <f>+'Produits contraceptifs1'!D34*0.07</f>
        <v>0</v>
      </c>
      <c r="E34" s="641">
        <f>+'Produits contraceptifs1'!E34*0.25</f>
        <v>0</v>
      </c>
      <c r="F34" s="641">
        <f>+'Produits contraceptifs1'!F34*0.25</f>
        <v>0</v>
      </c>
      <c r="G34" s="641">
        <f>+'Produits contraceptifs1'!G34*3.8</f>
        <v>0</v>
      </c>
      <c r="H34" s="641">
        <f>+'Produits contraceptifs1'!H34*2.5</f>
        <v>0</v>
      </c>
      <c r="I34" s="641">
        <f>+'Produits contraceptifs1'!I34*2.5</f>
        <v>0</v>
      </c>
      <c r="J34" s="641">
        <f>+'Produits contraceptifs1'!J34*2.5</f>
        <v>0</v>
      </c>
    </row>
    <row r="35" spans="1:10" ht="15" customHeight="1">
      <c r="A35" s="637"/>
      <c r="B35" s="637" t="s">
        <v>477</v>
      </c>
      <c r="C35" s="641">
        <f>+'Produits contraceptifs1'!C35*0.07</f>
        <v>0</v>
      </c>
      <c r="D35" s="641">
        <f>+'Produits contraceptifs1'!D35*0.07</f>
        <v>0</v>
      </c>
      <c r="E35" s="641">
        <f>+'Produits contraceptifs1'!E35*0.25</f>
        <v>0</v>
      </c>
      <c r="F35" s="641">
        <f>+'Produits contraceptifs1'!F35*0.25</f>
        <v>0</v>
      </c>
      <c r="G35" s="641">
        <f>+'Produits contraceptifs1'!G35*3.8</f>
        <v>0</v>
      </c>
      <c r="H35" s="641">
        <f>+'Produits contraceptifs1'!H35*2.5</f>
        <v>0</v>
      </c>
      <c r="I35" s="641">
        <f>+'Produits contraceptifs1'!I35*2.5</f>
        <v>0</v>
      </c>
      <c r="J35" s="641">
        <f>+'Produits contraceptifs1'!J35*2.5</f>
        <v>0</v>
      </c>
    </row>
    <row r="36" spans="1:10" ht="15" customHeight="1">
      <c r="A36" s="637"/>
      <c r="B36" s="637" t="s">
        <v>478</v>
      </c>
      <c r="C36" s="641">
        <f>+'Produits contraceptifs1'!C36*0.07</f>
        <v>0</v>
      </c>
      <c r="D36" s="641">
        <f>+'Produits contraceptifs1'!D36*0.07</f>
        <v>0</v>
      </c>
      <c r="E36" s="641">
        <f>+'Produits contraceptifs1'!E36*0.25</f>
        <v>0</v>
      </c>
      <c r="F36" s="641">
        <f>+'Produits contraceptifs1'!F36*0.25</f>
        <v>0</v>
      </c>
      <c r="G36" s="641">
        <f>+'Produits contraceptifs1'!G36*3.8</f>
        <v>0</v>
      </c>
      <c r="H36" s="641">
        <f>+'Produits contraceptifs1'!H36*2.5</f>
        <v>0</v>
      </c>
      <c r="I36" s="641">
        <f>+'Produits contraceptifs1'!I36*2.5</f>
        <v>0</v>
      </c>
      <c r="J36" s="641">
        <f>+'Produits contraceptifs1'!J36*2.5</f>
        <v>0</v>
      </c>
    </row>
    <row r="37" spans="1:10" ht="15" customHeight="1">
      <c r="A37" s="639"/>
      <c r="B37" s="637" t="s">
        <v>479</v>
      </c>
      <c r="C37" s="641">
        <f>+'Produits contraceptifs1'!C37*0.07</f>
        <v>0</v>
      </c>
      <c r="D37" s="641">
        <f>+'Produits contraceptifs1'!D37*0.07</f>
        <v>0</v>
      </c>
      <c r="E37" s="641">
        <f>+'Produits contraceptifs1'!E37*0.25</f>
        <v>0</v>
      </c>
      <c r="F37" s="641">
        <f>+'Produits contraceptifs1'!F37*0.25</f>
        <v>0</v>
      </c>
      <c r="G37" s="641">
        <f>+'Produits contraceptifs1'!G37*3.8</f>
        <v>0</v>
      </c>
      <c r="H37" s="641">
        <f>+'Produits contraceptifs1'!H37*2.5</f>
        <v>0</v>
      </c>
      <c r="I37" s="641">
        <f>+'Produits contraceptifs1'!I37*2.5</f>
        <v>0</v>
      </c>
      <c r="J37" s="641">
        <f>+'Produits contraceptifs1'!J37*2.5</f>
        <v>0</v>
      </c>
    </row>
    <row r="38" spans="1:10" ht="15" customHeight="1">
      <c r="A38" s="639"/>
      <c r="B38" s="637" t="s">
        <v>480</v>
      </c>
      <c r="C38" s="641">
        <f>+'Produits contraceptifs1'!C38*0.07</f>
        <v>0</v>
      </c>
      <c r="D38" s="641">
        <f>+'Produits contraceptifs1'!D38*0.07</f>
        <v>0</v>
      </c>
      <c r="E38" s="641">
        <f>+'Produits contraceptifs1'!E38*0.25</f>
        <v>0</v>
      </c>
      <c r="F38" s="641">
        <f>+'Produits contraceptifs1'!F38*0.25</f>
        <v>0</v>
      </c>
      <c r="G38" s="641">
        <f>+'Produits contraceptifs1'!G38*3.8</f>
        <v>0</v>
      </c>
      <c r="H38" s="641">
        <f>+'Produits contraceptifs1'!H38*2.5</f>
        <v>0</v>
      </c>
      <c r="I38" s="641">
        <f>+'Produits contraceptifs1'!I38*2.5</f>
        <v>0</v>
      </c>
      <c r="J38" s="641">
        <f>+'Produits contraceptifs1'!J38*2.5</f>
        <v>0</v>
      </c>
    </row>
    <row r="39" spans="1:10" ht="15" customHeight="1">
      <c r="A39" s="639"/>
      <c r="B39" s="637" t="s">
        <v>481</v>
      </c>
      <c r="C39" s="641">
        <f>+'Produits contraceptifs1'!C39*0.07</f>
        <v>0</v>
      </c>
      <c r="D39" s="641">
        <f>+'Produits contraceptifs1'!D39*0.07</f>
        <v>0</v>
      </c>
      <c r="E39" s="641">
        <f>+'Produits contraceptifs1'!E39*0.25</f>
        <v>0</v>
      </c>
      <c r="F39" s="641">
        <f>+'Produits contraceptifs1'!F39*0.25</f>
        <v>0</v>
      </c>
      <c r="G39" s="641">
        <f>+'Produits contraceptifs1'!G39*3.8</f>
        <v>0</v>
      </c>
      <c r="H39" s="641">
        <f>+'Produits contraceptifs1'!H39*2.5</f>
        <v>0</v>
      </c>
      <c r="I39" s="641">
        <f>+'Produits contraceptifs1'!I39*2.5</f>
        <v>0</v>
      </c>
      <c r="J39" s="641">
        <f>+'Produits contraceptifs1'!J39*2.5</f>
        <v>0</v>
      </c>
    </row>
    <row r="40" spans="1:10" ht="15" customHeight="1">
      <c r="A40" s="639"/>
      <c r="B40" s="637" t="s">
        <v>482</v>
      </c>
      <c r="C40" s="641">
        <f>+'Produits contraceptifs1'!C40*0.07</f>
        <v>0</v>
      </c>
      <c r="D40" s="641">
        <f>+'Produits contraceptifs1'!D40*0.07</f>
        <v>0</v>
      </c>
      <c r="E40" s="641">
        <f>+'Produits contraceptifs1'!E40*0.25</f>
        <v>0</v>
      </c>
      <c r="F40" s="641">
        <f>+'Produits contraceptifs1'!F40*0.25</f>
        <v>0</v>
      </c>
      <c r="G40" s="641">
        <f>+'Produits contraceptifs1'!G40*3.8</f>
        <v>0</v>
      </c>
      <c r="H40" s="641">
        <f>+'Produits contraceptifs1'!H40*2.5</f>
        <v>0</v>
      </c>
      <c r="I40" s="641">
        <f>+'Produits contraceptifs1'!I40*2.5</f>
        <v>0</v>
      </c>
      <c r="J40" s="641">
        <f>+'Produits contraceptifs1'!J40*2.5</f>
        <v>0</v>
      </c>
    </row>
    <row r="41" spans="1:10" ht="15" customHeight="1">
      <c r="A41" s="639"/>
      <c r="B41" s="637" t="s">
        <v>483</v>
      </c>
      <c r="C41" s="641">
        <f>+'Produits contraceptifs1'!C41*0.07</f>
        <v>0</v>
      </c>
      <c r="D41" s="641">
        <f>+'Produits contraceptifs1'!D41*0.07</f>
        <v>0</v>
      </c>
      <c r="E41" s="641">
        <f>+'Produits contraceptifs1'!E41*0.25</f>
        <v>0</v>
      </c>
      <c r="F41" s="641">
        <f>+'Produits contraceptifs1'!F41*0.25</f>
        <v>0</v>
      </c>
      <c r="G41" s="641">
        <f>+'Produits contraceptifs1'!G41*3.8</f>
        <v>0</v>
      </c>
      <c r="H41" s="641">
        <f>+'Produits contraceptifs1'!H41*2.5</f>
        <v>0</v>
      </c>
      <c r="I41" s="641">
        <f>+'Produits contraceptifs1'!I41*2.5</f>
        <v>0</v>
      </c>
      <c r="J41" s="641">
        <f>+'Produits contraceptifs1'!J41*2.5</f>
        <v>0</v>
      </c>
    </row>
    <row r="42" spans="1:10" ht="15" customHeight="1">
      <c r="A42" s="2" t="s">
        <v>484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37"/>
      <c r="B43" s="637" t="s">
        <v>485</v>
      </c>
      <c r="C43" s="641">
        <f>+'Produits contraceptifs1'!C43*0.07</f>
        <v>0</v>
      </c>
      <c r="D43" s="641">
        <f>+'Produits contraceptifs1'!D43*0.07</f>
        <v>0</v>
      </c>
      <c r="E43" s="641">
        <f>+'Produits contraceptifs1'!E43*0.25</f>
        <v>0</v>
      </c>
      <c r="F43" s="641">
        <f>+'Produits contraceptifs1'!F43*0.25</f>
        <v>0</v>
      </c>
      <c r="G43" s="641">
        <f>+'Produits contraceptifs1'!G43*3.8</f>
        <v>0</v>
      </c>
      <c r="H43" s="641">
        <f>+'Produits contraceptifs1'!H43*2.5</f>
        <v>0</v>
      </c>
      <c r="I43" s="641">
        <f>+'Produits contraceptifs1'!I43*2.5</f>
        <v>0</v>
      </c>
      <c r="J43" s="641">
        <f>+'Produits contraceptifs1'!J43*2.5</f>
        <v>0</v>
      </c>
    </row>
    <row r="44" spans="1:10" ht="15" customHeight="1">
      <c r="A44" s="639"/>
      <c r="B44" s="637" t="s">
        <v>486</v>
      </c>
      <c r="C44" s="641">
        <f>+'Produits contraceptifs1'!C44*0.07</f>
        <v>0</v>
      </c>
      <c r="D44" s="641">
        <f>+'Produits contraceptifs1'!D44*0.07</f>
        <v>0</v>
      </c>
      <c r="E44" s="641">
        <f>+'Produits contraceptifs1'!E44*0.25</f>
        <v>0</v>
      </c>
      <c r="F44" s="641">
        <f>+'Produits contraceptifs1'!F44*0.25</f>
        <v>0</v>
      </c>
      <c r="G44" s="641">
        <f>+'Produits contraceptifs1'!G44*3.8</f>
        <v>0</v>
      </c>
      <c r="H44" s="641">
        <f>+'Produits contraceptifs1'!H44*2.5</f>
        <v>0</v>
      </c>
      <c r="I44" s="641">
        <f>+'Produits contraceptifs1'!I44*2.5</f>
        <v>0</v>
      </c>
      <c r="J44" s="641">
        <f>+'Produits contraceptifs1'!J44*2.5</f>
        <v>0</v>
      </c>
    </row>
    <row r="45" spans="1:10" ht="15" customHeight="1">
      <c r="A45" s="639"/>
      <c r="B45" s="637" t="s">
        <v>487</v>
      </c>
      <c r="C45" s="641">
        <f>+'Produits contraceptifs1'!C45*0.07</f>
        <v>0</v>
      </c>
      <c r="D45" s="641">
        <f>+'Produits contraceptifs1'!D45*0.07</f>
        <v>0</v>
      </c>
      <c r="E45" s="641">
        <f>+'Produits contraceptifs1'!E45*0.25</f>
        <v>0</v>
      </c>
      <c r="F45" s="641">
        <f>+'Produits contraceptifs1'!F45*0.25</f>
        <v>0</v>
      </c>
      <c r="G45" s="641">
        <f>+'Produits contraceptifs1'!G45*3.8</f>
        <v>0</v>
      </c>
      <c r="H45" s="641">
        <f>+'Produits contraceptifs1'!H45*2.5</f>
        <v>0</v>
      </c>
      <c r="I45" s="641">
        <f>+'Produits contraceptifs1'!I45*2.5</f>
        <v>0</v>
      </c>
      <c r="J45" s="641">
        <f>+'Produits contraceptifs1'!J45*2.5</f>
        <v>0</v>
      </c>
    </row>
    <row r="46" spans="1:10" ht="15" customHeight="1">
      <c r="A46" s="639"/>
      <c r="B46" s="637" t="s">
        <v>488</v>
      </c>
      <c r="C46" s="641">
        <f>+'Produits contraceptifs1'!C46*0.07</f>
        <v>0</v>
      </c>
      <c r="D46" s="641">
        <f>+'Produits contraceptifs1'!D46*0.07</f>
        <v>0</v>
      </c>
      <c r="E46" s="641">
        <f>+'Produits contraceptifs1'!E46*0.25</f>
        <v>0</v>
      </c>
      <c r="F46" s="641">
        <f>+'Produits contraceptifs1'!F46*0.25</f>
        <v>0</v>
      </c>
      <c r="G46" s="641">
        <f>+'Produits contraceptifs1'!G46*3.8</f>
        <v>0</v>
      </c>
      <c r="H46" s="641">
        <f>+'Produits contraceptifs1'!H46*2.5</f>
        <v>0</v>
      </c>
      <c r="I46" s="641">
        <f>+'Produits contraceptifs1'!I46*2.5</f>
        <v>0</v>
      </c>
      <c r="J46" s="641">
        <f>+'Produits contraceptifs1'!J46*2.5</f>
        <v>0</v>
      </c>
    </row>
    <row r="47" spans="1:10" ht="15" customHeight="1">
      <c r="A47" s="639"/>
      <c r="B47" s="637" t="s">
        <v>489</v>
      </c>
      <c r="C47" s="641">
        <f>+'Produits contraceptifs1'!C47*0.07</f>
        <v>0</v>
      </c>
      <c r="D47" s="641">
        <f>+'Produits contraceptifs1'!D47*0.07</f>
        <v>0</v>
      </c>
      <c r="E47" s="641">
        <f>+'Produits contraceptifs1'!E47*0.25</f>
        <v>0</v>
      </c>
      <c r="F47" s="641">
        <f>+'Produits contraceptifs1'!F47*0.25</f>
        <v>0</v>
      </c>
      <c r="G47" s="641">
        <f>+'Produits contraceptifs1'!G47*3.8</f>
        <v>0</v>
      </c>
      <c r="H47" s="641">
        <f>+'Produits contraceptifs1'!H47*2.5</f>
        <v>0</v>
      </c>
      <c r="I47" s="641">
        <f>+'Produits contraceptifs1'!I47*2.5</f>
        <v>0</v>
      </c>
      <c r="J47" s="641">
        <f>+'Produits contraceptifs1'!J47*2.5</f>
        <v>0</v>
      </c>
    </row>
    <row r="48" spans="1:10" ht="15" customHeight="1">
      <c r="A48" s="639"/>
      <c r="B48" s="637" t="s">
        <v>490</v>
      </c>
      <c r="C48" s="641">
        <f>+'Produits contraceptifs1'!C48*0.07</f>
        <v>0</v>
      </c>
      <c r="D48" s="641">
        <f>+'Produits contraceptifs1'!D48*0.07</f>
        <v>0</v>
      </c>
      <c r="E48" s="641">
        <f>+'Produits contraceptifs1'!E48*0.25</f>
        <v>0</v>
      </c>
      <c r="F48" s="641">
        <f>+'Produits contraceptifs1'!F48*0.25</f>
        <v>0</v>
      </c>
      <c r="G48" s="641">
        <f>+'Produits contraceptifs1'!G48*3.8</f>
        <v>0</v>
      </c>
      <c r="H48" s="641">
        <f>+'Produits contraceptifs1'!H48*2.5</f>
        <v>0</v>
      </c>
      <c r="I48" s="641">
        <f>+'Produits contraceptifs1'!I48*2.5</f>
        <v>0</v>
      </c>
      <c r="J48" s="641">
        <f>+'Produits contraceptifs1'!J48*2.5</f>
        <v>0</v>
      </c>
    </row>
    <row r="49" spans="1:10" ht="15" customHeight="1">
      <c r="A49" s="639"/>
      <c r="B49" s="637" t="s">
        <v>491</v>
      </c>
      <c r="C49" s="641">
        <f>+'Produits contraceptifs1'!C49*0.07</f>
        <v>0</v>
      </c>
      <c r="D49" s="641">
        <f>+'Produits contraceptifs1'!D49*0.07</f>
        <v>0</v>
      </c>
      <c r="E49" s="641">
        <f>+'Produits contraceptifs1'!E49*0.25</f>
        <v>0</v>
      </c>
      <c r="F49" s="641">
        <f>+'Produits contraceptifs1'!F49*0.25</f>
        <v>0</v>
      </c>
      <c r="G49" s="641">
        <f>+'Produits contraceptifs1'!G49*3.8</f>
        <v>0</v>
      </c>
      <c r="H49" s="641">
        <f>+'Produits contraceptifs1'!H49*2.5</f>
        <v>0</v>
      </c>
      <c r="I49" s="641">
        <f>+'Produits contraceptifs1'!I49*2.5</f>
        <v>0</v>
      </c>
      <c r="J49" s="641">
        <f>+'Produits contraceptifs1'!J49*2.5</f>
        <v>0</v>
      </c>
    </row>
    <row r="50" spans="1:10" ht="15" customHeight="1">
      <c r="A50" s="2" t="s">
        <v>492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37"/>
      <c r="B51" s="637" t="s">
        <v>493</v>
      </c>
      <c r="C51" s="641">
        <f>+'Produits contraceptifs1'!C51*0.07</f>
        <v>0</v>
      </c>
      <c r="D51" s="641">
        <f>+'Produits contraceptifs1'!D51*0.07</f>
        <v>0</v>
      </c>
      <c r="E51" s="641">
        <f>+'Produits contraceptifs1'!E51*0.25</f>
        <v>0</v>
      </c>
      <c r="F51" s="641">
        <f>+'Produits contraceptifs1'!F51*0.25</f>
        <v>0</v>
      </c>
      <c r="G51" s="641">
        <f>+'Produits contraceptifs1'!G51*3.8</f>
        <v>0</v>
      </c>
      <c r="H51" s="641">
        <f>+'Produits contraceptifs1'!H51*2.5</f>
        <v>0</v>
      </c>
      <c r="I51" s="641">
        <f>+'Produits contraceptifs1'!I51*2.5</f>
        <v>0</v>
      </c>
      <c r="J51" s="641">
        <f>+'Produits contraceptifs1'!J51*2.5</f>
        <v>0</v>
      </c>
    </row>
    <row r="52" spans="1:10" ht="15" customHeight="1">
      <c r="A52" s="639"/>
      <c r="B52" s="637" t="s">
        <v>494</v>
      </c>
      <c r="C52" s="641">
        <f>+'Produits contraceptifs1'!C52*0.07</f>
        <v>0</v>
      </c>
      <c r="D52" s="641">
        <f>+'Produits contraceptifs1'!D52*0.07</f>
        <v>0</v>
      </c>
      <c r="E52" s="641">
        <f>+'Produits contraceptifs1'!E52*0.25</f>
        <v>0</v>
      </c>
      <c r="F52" s="641">
        <f>+'Produits contraceptifs1'!F52*0.25</f>
        <v>0</v>
      </c>
      <c r="G52" s="641">
        <f>+'Produits contraceptifs1'!G52*3.8</f>
        <v>0</v>
      </c>
      <c r="H52" s="641">
        <f>+'Produits contraceptifs1'!H52*2.5</f>
        <v>0</v>
      </c>
      <c r="I52" s="641">
        <f>+'Produits contraceptifs1'!I52*2.5</f>
        <v>0</v>
      </c>
      <c r="J52" s="641">
        <f>+'Produits contraceptifs1'!J52*2.5</f>
        <v>0</v>
      </c>
    </row>
    <row r="53" spans="1:10" ht="15" customHeight="1">
      <c r="A53" s="639"/>
      <c r="B53" s="637" t="s">
        <v>495</v>
      </c>
      <c r="C53" s="641">
        <f>+'Produits contraceptifs1'!C53*0.07</f>
        <v>0</v>
      </c>
      <c r="D53" s="641">
        <f>+'Produits contraceptifs1'!D53*0.07</f>
        <v>0</v>
      </c>
      <c r="E53" s="641">
        <f>+'Produits contraceptifs1'!E53*0.25</f>
        <v>0</v>
      </c>
      <c r="F53" s="641">
        <f>+'Produits contraceptifs1'!F53*0.25</f>
        <v>0</v>
      </c>
      <c r="G53" s="641">
        <f>+'Produits contraceptifs1'!G53*3.8</f>
        <v>0</v>
      </c>
      <c r="H53" s="641">
        <f>+'Produits contraceptifs1'!H53*2.5</f>
        <v>0</v>
      </c>
      <c r="I53" s="641">
        <f>+'Produits contraceptifs1'!I53*2.5</f>
        <v>0</v>
      </c>
      <c r="J53" s="641">
        <f>+'Produits contraceptifs1'!J53*2.5</f>
        <v>0</v>
      </c>
    </row>
    <row r="54" spans="1:10" ht="15" customHeight="1">
      <c r="A54" s="639"/>
      <c r="B54" s="637" t="s">
        <v>496</v>
      </c>
      <c r="C54" s="641">
        <f>+'Produits contraceptifs1'!C54*0.07</f>
        <v>0</v>
      </c>
      <c r="D54" s="641">
        <f>+'Produits contraceptifs1'!D54*0.07</f>
        <v>0</v>
      </c>
      <c r="E54" s="641">
        <f>+'Produits contraceptifs1'!E54*0.25</f>
        <v>0</v>
      </c>
      <c r="F54" s="641">
        <f>+'Produits contraceptifs1'!F54*0.25</f>
        <v>0</v>
      </c>
      <c r="G54" s="641">
        <f>+'Produits contraceptifs1'!G54*3.8</f>
        <v>0</v>
      </c>
      <c r="H54" s="641">
        <f>+'Produits contraceptifs1'!H54*2.5</f>
        <v>0</v>
      </c>
      <c r="I54" s="641">
        <f>+'Produits contraceptifs1'!I54*2.5</f>
        <v>0</v>
      </c>
      <c r="J54" s="641">
        <f>+'Produits contraceptifs1'!J54*2.5</f>
        <v>0</v>
      </c>
    </row>
    <row r="55" spans="1:10" ht="15" customHeight="1">
      <c r="A55" s="2" t="s">
        <v>497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37"/>
      <c r="B56" s="637" t="s">
        <v>498</v>
      </c>
      <c r="C56" s="642">
        <f>+'Produits contraceptifs1'!C56*0.07</f>
        <v>0</v>
      </c>
      <c r="D56" s="642">
        <f>+'Produits contraceptifs1'!D56*0.07</f>
        <v>0</v>
      </c>
      <c r="E56" s="642">
        <f>+'Produits contraceptifs1'!E56*0.25</f>
        <v>0</v>
      </c>
      <c r="F56" s="642">
        <f>+'Produits contraceptifs1'!F56*0.25</f>
        <v>0</v>
      </c>
      <c r="G56" s="642">
        <f>+'Produits contraceptifs1'!G56*3.8</f>
        <v>0</v>
      </c>
      <c r="H56" s="642">
        <f>+'Produits contraceptifs1'!H56*2.5</f>
        <v>0</v>
      </c>
      <c r="I56" s="642">
        <f>+'Produits contraceptifs1'!I56*2.5</f>
        <v>0</v>
      </c>
      <c r="J56" s="642">
        <f>+'Produits contraceptifs1'!J56*2.5</f>
        <v>0</v>
      </c>
    </row>
    <row r="57" spans="1:10" ht="15" customHeight="1">
      <c r="A57" s="639"/>
      <c r="B57" s="637" t="s">
        <v>499</v>
      </c>
      <c r="C57" s="641">
        <f>+'Produits contraceptifs1'!C57*0.07</f>
        <v>0</v>
      </c>
      <c r="D57" s="641">
        <f>+'Produits contraceptifs1'!D57*0.07</f>
        <v>0</v>
      </c>
      <c r="E57" s="641">
        <f>+'Produits contraceptifs1'!E57*0.25</f>
        <v>0</v>
      </c>
      <c r="F57" s="641">
        <f>+'Produits contraceptifs1'!F57*0.25</f>
        <v>0</v>
      </c>
      <c r="G57" s="641">
        <f>+'Produits contraceptifs1'!G57*3.8</f>
        <v>0</v>
      </c>
      <c r="H57" s="641">
        <f>+'Produits contraceptifs1'!H57*2.5</f>
        <v>0</v>
      </c>
      <c r="I57" s="641">
        <f>+'Produits contraceptifs1'!I57*2.5</f>
        <v>0</v>
      </c>
      <c r="J57" s="641">
        <f>+'Produits contraceptifs1'!J57*2.5</f>
        <v>0</v>
      </c>
    </row>
    <row r="58" spans="1:10" ht="15" customHeight="1">
      <c r="A58" s="639"/>
      <c r="B58" s="637" t="s">
        <v>500</v>
      </c>
      <c r="C58" s="641">
        <f>+'Produits contraceptifs1'!C58*0.07</f>
        <v>0</v>
      </c>
      <c r="D58" s="641">
        <f>+'Produits contraceptifs1'!D58*0.07</f>
        <v>0</v>
      </c>
      <c r="E58" s="641">
        <f>+'Produits contraceptifs1'!E58*0.25</f>
        <v>0</v>
      </c>
      <c r="F58" s="641">
        <f>+'Produits contraceptifs1'!F58*0.25</f>
        <v>0</v>
      </c>
      <c r="G58" s="641">
        <f>+'Produits contraceptifs1'!G58*3.8</f>
        <v>0</v>
      </c>
      <c r="H58" s="641">
        <f>+'Produits contraceptifs1'!H58*2.5</f>
        <v>0</v>
      </c>
      <c r="I58" s="641">
        <f>+'Produits contraceptifs1'!I58*2.5</f>
        <v>0</v>
      </c>
      <c r="J58" s="641">
        <f>+'Produits contraceptifs1'!J58*2.5</f>
        <v>0</v>
      </c>
    </row>
    <row r="59" spans="1:10" ht="15" customHeight="1">
      <c r="A59" s="639"/>
      <c r="B59" s="637" t="s">
        <v>501</v>
      </c>
      <c r="C59" s="641">
        <f>+'Produits contraceptifs1'!C59*0.07</f>
        <v>0</v>
      </c>
      <c r="D59" s="641">
        <f>+'Produits contraceptifs1'!D59*0.07</f>
        <v>0</v>
      </c>
      <c r="E59" s="641">
        <f>+'Produits contraceptifs1'!E59*0.25</f>
        <v>0</v>
      </c>
      <c r="F59" s="641">
        <f>+'Produits contraceptifs1'!F59*0.25</f>
        <v>0</v>
      </c>
      <c r="G59" s="641">
        <f>+'Produits contraceptifs1'!G59*3.8</f>
        <v>0</v>
      </c>
      <c r="H59" s="641">
        <f>+'Produits contraceptifs1'!H59*2.5</f>
        <v>0</v>
      </c>
      <c r="I59" s="641">
        <f>+'Produits contraceptifs1'!I59*2.5</f>
        <v>0</v>
      </c>
      <c r="J59" s="641">
        <f>+'Produits contraceptifs1'!J59*2.5</f>
        <v>0</v>
      </c>
    </row>
    <row r="60" spans="1:10" ht="15" customHeight="1">
      <c r="A60" s="639"/>
      <c r="B60" s="637" t="s">
        <v>502</v>
      </c>
      <c r="C60" s="641">
        <f>+'Produits contraceptifs1'!C60*0.07</f>
        <v>0</v>
      </c>
      <c r="D60" s="641">
        <f>+'Produits contraceptifs1'!D60*0.07</f>
        <v>0</v>
      </c>
      <c r="E60" s="641">
        <f>+'Produits contraceptifs1'!E60*0.25</f>
        <v>0</v>
      </c>
      <c r="F60" s="641">
        <f>+'Produits contraceptifs1'!F60*0.25</f>
        <v>0</v>
      </c>
      <c r="G60" s="641">
        <f>+'Produits contraceptifs1'!G60*3.8</f>
        <v>0</v>
      </c>
      <c r="H60" s="641">
        <f>+'Produits contraceptifs1'!H60*2.5</f>
        <v>0</v>
      </c>
      <c r="I60" s="641">
        <f>+'Produits contraceptifs1'!I60*2.5</f>
        <v>0</v>
      </c>
      <c r="J60" s="641">
        <f>+'Produits contraceptifs1'!J60*2.5</f>
        <v>0</v>
      </c>
    </row>
    <row r="61" spans="1:10" ht="15" customHeight="1">
      <c r="A61" s="639"/>
      <c r="B61" s="637" t="s">
        <v>503</v>
      </c>
      <c r="C61" s="641">
        <f>+'Produits contraceptifs1'!C61*0.07</f>
        <v>0</v>
      </c>
      <c r="D61" s="641">
        <f>+'Produits contraceptifs1'!D61*0.07</f>
        <v>0</v>
      </c>
      <c r="E61" s="641">
        <f>+'Produits contraceptifs1'!E61*0.25</f>
        <v>0</v>
      </c>
      <c r="F61" s="641">
        <f>+'Produits contraceptifs1'!F61*0.25</f>
        <v>0</v>
      </c>
      <c r="G61" s="641">
        <f>+'Produits contraceptifs1'!G61*3.8</f>
        <v>0</v>
      </c>
      <c r="H61" s="641">
        <f>+'Produits contraceptifs1'!H61*2.5</f>
        <v>0</v>
      </c>
      <c r="I61" s="641">
        <f>+'Produits contraceptifs1'!I61*2.5</f>
        <v>0</v>
      </c>
      <c r="J61" s="641">
        <f>+'Produits contraceptifs1'!J61*2.5</f>
        <v>0</v>
      </c>
    </row>
    <row r="62" spans="1:10" ht="15" customHeight="1">
      <c r="A62" s="639"/>
      <c r="B62" s="637" t="s">
        <v>504</v>
      </c>
      <c r="C62" s="641">
        <f>+'Produits contraceptifs1'!C62*0.07</f>
        <v>0</v>
      </c>
      <c r="D62" s="641">
        <f>+'Produits contraceptifs1'!D62*0.07</f>
        <v>0</v>
      </c>
      <c r="E62" s="641">
        <f>+'Produits contraceptifs1'!E62*0.25</f>
        <v>0</v>
      </c>
      <c r="F62" s="641">
        <f>+'Produits contraceptifs1'!F62*0.25</f>
        <v>0</v>
      </c>
      <c r="G62" s="641">
        <f>+'Produits contraceptifs1'!G62*3.8</f>
        <v>0</v>
      </c>
      <c r="H62" s="641">
        <f>+'Produits contraceptifs1'!H62*2.5</f>
        <v>0</v>
      </c>
      <c r="I62" s="641">
        <f>+'Produits contraceptifs1'!I62*2.5</f>
        <v>0</v>
      </c>
      <c r="J62" s="641">
        <f>+'Produits contraceptifs1'!J62*2.5</f>
        <v>0</v>
      </c>
    </row>
    <row r="63" spans="1:10" ht="15" customHeight="1">
      <c r="A63" s="639"/>
      <c r="B63" s="637" t="s">
        <v>505</v>
      </c>
      <c r="C63" s="641">
        <f>+'Produits contraceptifs1'!C63*0.07</f>
        <v>0</v>
      </c>
      <c r="D63" s="641">
        <f>+'Produits contraceptifs1'!D63*0.07</f>
        <v>0</v>
      </c>
      <c r="E63" s="641">
        <f>+'Produits contraceptifs1'!E63*0.25</f>
        <v>0</v>
      </c>
      <c r="F63" s="641">
        <f>+'Produits contraceptifs1'!F63*0.25</f>
        <v>0</v>
      </c>
      <c r="G63" s="641">
        <f>+'Produits contraceptifs1'!G63*3.8</f>
        <v>0</v>
      </c>
      <c r="H63" s="641">
        <f>+'Produits contraceptifs1'!H63*2.5</f>
        <v>0</v>
      </c>
      <c r="I63" s="641">
        <f>+'Produits contraceptifs1'!I63*2.5</f>
        <v>0</v>
      </c>
      <c r="J63" s="641">
        <f>+'Produits contraceptifs1'!J63*2.5</f>
        <v>0</v>
      </c>
    </row>
    <row r="64" spans="1:10" ht="15" customHeight="1">
      <c r="A64" s="2" t="s">
        <v>506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37"/>
      <c r="B65" s="637" t="s">
        <v>507</v>
      </c>
      <c r="C65" s="641">
        <f>+'Produits contraceptifs1'!C65*0.07</f>
        <v>0</v>
      </c>
      <c r="D65" s="641">
        <f>+'Produits contraceptifs1'!D65*0.07</f>
        <v>0</v>
      </c>
      <c r="E65" s="641">
        <f>+'Produits contraceptifs1'!E65*0.25</f>
        <v>0</v>
      </c>
      <c r="F65" s="641">
        <f>+'Produits contraceptifs1'!F65*0.25</f>
        <v>0</v>
      </c>
      <c r="G65" s="641">
        <f>+'Produits contraceptifs1'!G65*3.8</f>
        <v>0</v>
      </c>
      <c r="H65" s="641">
        <f>+'Produits contraceptifs1'!H65*2.5</f>
        <v>0</v>
      </c>
      <c r="I65" s="641">
        <f>+'Produits contraceptifs1'!I65*2.5</f>
        <v>0</v>
      </c>
      <c r="J65" s="641">
        <f>+'Produits contraceptifs1'!J65*2.5</f>
        <v>0</v>
      </c>
    </row>
    <row r="66" spans="1:10" ht="15" customHeight="1">
      <c r="A66" s="639"/>
      <c r="B66" s="637" t="s">
        <v>508</v>
      </c>
      <c r="C66" s="641">
        <f>+'Produits contraceptifs1'!C66*0.07</f>
        <v>0</v>
      </c>
      <c r="D66" s="641">
        <f>+'Produits contraceptifs1'!D66*0.07</f>
        <v>0</v>
      </c>
      <c r="E66" s="641">
        <f>+'Produits contraceptifs1'!E66*0.25</f>
        <v>0</v>
      </c>
      <c r="F66" s="641">
        <f>+'Produits contraceptifs1'!F66*0.25</f>
        <v>0</v>
      </c>
      <c r="G66" s="641">
        <f>+'Produits contraceptifs1'!G66*3.8</f>
        <v>0</v>
      </c>
      <c r="H66" s="641">
        <f>+'Produits contraceptifs1'!H66*2.5</f>
        <v>0</v>
      </c>
      <c r="I66" s="641">
        <f>+'Produits contraceptifs1'!I66*2.5</f>
        <v>0</v>
      </c>
      <c r="J66" s="641">
        <f>+'Produits contraceptifs1'!J66*2.5</f>
        <v>0</v>
      </c>
    </row>
    <row r="67" spans="1:10" ht="15" customHeight="1">
      <c r="A67" s="639"/>
      <c r="B67" s="637" t="s">
        <v>509</v>
      </c>
      <c r="C67" s="641">
        <f>+'Produits contraceptifs1'!C67*0.07</f>
        <v>0</v>
      </c>
      <c r="D67" s="641">
        <f>+'Produits contraceptifs1'!D67*0.07</f>
        <v>0</v>
      </c>
      <c r="E67" s="641">
        <f>+'Produits contraceptifs1'!E67*0.25</f>
        <v>0</v>
      </c>
      <c r="F67" s="641">
        <f>+'Produits contraceptifs1'!F67*0.25</f>
        <v>0</v>
      </c>
      <c r="G67" s="641">
        <f>+'Produits contraceptifs1'!G67*3.8</f>
        <v>0</v>
      </c>
      <c r="H67" s="641">
        <f>+'Produits contraceptifs1'!H67*2.5</f>
        <v>0</v>
      </c>
      <c r="I67" s="641">
        <f>+'Produits contraceptifs1'!I67*2.5</f>
        <v>0</v>
      </c>
      <c r="J67" s="641">
        <f>+'Produits contraceptifs1'!J67*2.5</f>
        <v>0</v>
      </c>
    </row>
    <row r="68" spans="1:10" ht="15" customHeight="1">
      <c r="A68" s="639"/>
      <c r="B68" s="637" t="s">
        <v>510</v>
      </c>
      <c r="C68" s="641">
        <f>+'Produits contraceptifs1'!C68*0.07</f>
        <v>0</v>
      </c>
      <c r="D68" s="641">
        <f>+'Produits contraceptifs1'!D68*0.07</f>
        <v>0</v>
      </c>
      <c r="E68" s="641">
        <f>+'Produits contraceptifs1'!E68*0.25</f>
        <v>0</v>
      </c>
      <c r="F68" s="641">
        <f>+'Produits contraceptifs1'!F68*0.25</f>
        <v>0</v>
      </c>
      <c r="G68" s="641">
        <f>+'Produits contraceptifs1'!G68*3.8</f>
        <v>0</v>
      </c>
      <c r="H68" s="641">
        <f>+'Produits contraceptifs1'!H68*2.5</f>
        <v>0</v>
      </c>
      <c r="I68" s="641">
        <f>+'Produits contraceptifs1'!I68*2.5</f>
        <v>0</v>
      </c>
      <c r="J68" s="641">
        <f>+'Produits contraceptifs1'!J68*2.5</f>
        <v>0</v>
      </c>
    </row>
    <row r="69" spans="1:10" ht="15" customHeight="1">
      <c r="A69" s="639"/>
      <c r="B69" s="637" t="s">
        <v>511</v>
      </c>
      <c r="C69" s="641">
        <f>+'Produits contraceptifs1'!C69*0.07</f>
        <v>0</v>
      </c>
      <c r="D69" s="641">
        <f>+'Produits contraceptifs1'!D69*0.07</f>
        <v>0</v>
      </c>
      <c r="E69" s="641">
        <f>+'Produits contraceptifs1'!E69*0.25</f>
        <v>0</v>
      </c>
      <c r="F69" s="641">
        <f>+'Produits contraceptifs1'!F69*0.25</f>
        <v>0</v>
      </c>
      <c r="G69" s="641">
        <f>+'Produits contraceptifs1'!G69*3.8</f>
        <v>0</v>
      </c>
      <c r="H69" s="641">
        <f>+'Produits contraceptifs1'!H69*2.5</f>
        <v>0</v>
      </c>
      <c r="I69" s="641">
        <f>+'Produits contraceptifs1'!I69*2.5</f>
        <v>0</v>
      </c>
      <c r="J69" s="641">
        <f>+'Produits contraceptifs1'!J69*2.5</f>
        <v>0</v>
      </c>
    </row>
    <row r="70" spans="1:10" ht="15" customHeight="1">
      <c r="A70" s="639"/>
      <c r="B70" s="637" t="s">
        <v>512</v>
      </c>
      <c r="C70" s="641">
        <f>+'Produits contraceptifs1'!C70*0.07</f>
        <v>0</v>
      </c>
      <c r="D70" s="641">
        <f>+'Produits contraceptifs1'!D70*0.07</f>
        <v>0</v>
      </c>
      <c r="E70" s="641">
        <f>+'Produits contraceptifs1'!E70*0.25</f>
        <v>0</v>
      </c>
      <c r="F70" s="641">
        <f>+'Produits contraceptifs1'!F70*0.25</f>
        <v>0</v>
      </c>
      <c r="G70" s="641">
        <f>+'Produits contraceptifs1'!G70*3.8</f>
        <v>0</v>
      </c>
      <c r="H70" s="641">
        <f>+'Produits contraceptifs1'!H70*2.5</f>
        <v>0</v>
      </c>
      <c r="I70" s="641">
        <f>+'Produits contraceptifs1'!I70*2.5</f>
        <v>0</v>
      </c>
      <c r="J70" s="641">
        <f>+'Produits contraceptifs1'!J70*2.5</f>
        <v>0</v>
      </c>
    </row>
    <row r="71" spans="1:10" ht="15" customHeight="1">
      <c r="A71" s="639"/>
      <c r="B71" s="637" t="s">
        <v>513</v>
      </c>
      <c r="C71" s="641">
        <f>+'Produits contraceptifs1'!C71*0.07</f>
        <v>0</v>
      </c>
      <c r="D71" s="641">
        <f>+'Produits contraceptifs1'!D71*0.07</f>
        <v>0</v>
      </c>
      <c r="E71" s="641">
        <f>+'Produits contraceptifs1'!E71*0.25</f>
        <v>0</v>
      </c>
      <c r="F71" s="641">
        <f>+'Produits contraceptifs1'!F71*0.25</f>
        <v>0</v>
      </c>
      <c r="G71" s="641">
        <f>+'Produits contraceptifs1'!G71*3.8</f>
        <v>0</v>
      </c>
      <c r="H71" s="641">
        <f>+'Produits contraceptifs1'!H71*2.5</f>
        <v>0</v>
      </c>
      <c r="I71" s="641">
        <f>+'Produits contraceptifs1'!I71*2.5</f>
        <v>0</v>
      </c>
      <c r="J71" s="641">
        <f>+'Produits contraceptifs1'!J71*2.5</f>
        <v>0</v>
      </c>
    </row>
    <row r="72" spans="1:10" ht="15" customHeight="1">
      <c r="A72" s="639"/>
      <c r="B72" s="637" t="s">
        <v>514</v>
      </c>
      <c r="C72" s="641">
        <f>+'Produits contraceptifs1'!C72*0.07</f>
        <v>0</v>
      </c>
      <c r="D72" s="641">
        <f>+'Produits contraceptifs1'!D72*0.07</f>
        <v>0</v>
      </c>
      <c r="E72" s="641">
        <f>+'Produits contraceptifs1'!E72*0.25</f>
        <v>0</v>
      </c>
      <c r="F72" s="641">
        <f>+'Produits contraceptifs1'!F72*0.25</f>
        <v>0</v>
      </c>
      <c r="G72" s="641">
        <f>+'Produits contraceptifs1'!G72*3.8</f>
        <v>0</v>
      </c>
      <c r="H72" s="641">
        <f>+'Produits contraceptifs1'!H72*2.5</f>
        <v>0</v>
      </c>
      <c r="I72" s="641">
        <f>+'Produits contraceptifs1'!I72*2.5</f>
        <v>0</v>
      </c>
      <c r="J72" s="641">
        <f>+'Produits contraceptifs1'!J72*2.5</f>
        <v>0</v>
      </c>
    </row>
    <row r="73" spans="1:10" ht="15" customHeight="1">
      <c r="A73" s="2" t="s">
        <v>515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37"/>
      <c r="B74" s="637" t="s">
        <v>516</v>
      </c>
      <c r="C74" s="641">
        <f>+'Produits contraceptifs1'!C74*0.07</f>
        <v>0</v>
      </c>
      <c r="D74" s="641">
        <f>+'Produits contraceptifs1'!D74*0.07</f>
        <v>0</v>
      </c>
      <c r="E74" s="641">
        <f>+'Produits contraceptifs1'!E74*0.25</f>
        <v>0</v>
      </c>
      <c r="F74" s="641">
        <f>+'Produits contraceptifs1'!F74*0.25</f>
        <v>0</v>
      </c>
      <c r="G74" s="641">
        <f>+'Produits contraceptifs1'!G74*3.8</f>
        <v>0</v>
      </c>
      <c r="H74" s="641">
        <f>+'Produits contraceptifs1'!H74*2.5</f>
        <v>0</v>
      </c>
      <c r="I74" s="641">
        <f>+'Produits contraceptifs1'!I74*2.5</f>
        <v>0</v>
      </c>
      <c r="J74" s="641">
        <f>+'Produits contraceptifs1'!J74*2.5</f>
        <v>0</v>
      </c>
    </row>
    <row r="75" spans="1:10" ht="15" customHeight="1">
      <c r="A75" s="639"/>
      <c r="B75" s="637" t="s">
        <v>517</v>
      </c>
      <c r="C75" s="641">
        <f>+'Produits contraceptifs1'!C75*0.07</f>
        <v>0</v>
      </c>
      <c r="D75" s="641">
        <f>+'Produits contraceptifs1'!D75*0.07</f>
        <v>0</v>
      </c>
      <c r="E75" s="641">
        <f>+'Produits contraceptifs1'!E75*0.25</f>
        <v>0</v>
      </c>
      <c r="F75" s="641">
        <f>+'Produits contraceptifs1'!F75*0.25</f>
        <v>0</v>
      </c>
      <c r="G75" s="641">
        <f>+'Produits contraceptifs1'!G75*3.8</f>
        <v>0</v>
      </c>
      <c r="H75" s="641">
        <f>+'Produits contraceptifs1'!H75*2.5</f>
        <v>0</v>
      </c>
      <c r="I75" s="641">
        <f>+'Produits contraceptifs1'!I75*2.5</f>
        <v>0</v>
      </c>
      <c r="J75" s="641">
        <f>+'Produits contraceptifs1'!J75*2.5</f>
        <v>0</v>
      </c>
    </row>
    <row r="76" spans="1:10" ht="15" customHeight="1">
      <c r="A76" s="639"/>
      <c r="B76" s="637" t="s">
        <v>518</v>
      </c>
      <c r="C76" s="641">
        <f>+'Produits contraceptifs1'!C76*0.07</f>
        <v>0</v>
      </c>
      <c r="D76" s="641">
        <f>+'Produits contraceptifs1'!D76*0.07</f>
        <v>0</v>
      </c>
      <c r="E76" s="641">
        <f>+'Produits contraceptifs1'!E76*0.25</f>
        <v>0</v>
      </c>
      <c r="F76" s="641">
        <f>+'Produits contraceptifs1'!F76*0.25</f>
        <v>0</v>
      </c>
      <c r="G76" s="641">
        <f>+'Produits contraceptifs1'!G76*3.8</f>
        <v>0</v>
      </c>
      <c r="H76" s="641">
        <f>+'Produits contraceptifs1'!H76*2.5</f>
        <v>0</v>
      </c>
      <c r="I76" s="641">
        <f>+'Produits contraceptifs1'!I76*2.5</f>
        <v>0</v>
      </c>
      <c r="J76" s="641">
        <f>+'Produits contraceptifs1'!J76*2.5</f>
        <v>0</v>
      </c>
    </row>
    <row r="77" spans="1:10" ht="15" customHeight="1">
      <c r="A77" s="639"/>
      <c r="B77" s="637" t="s">
        <v>519</v>
      </c>
      <c r="C77" s="641">
        <f>+'Produits contraceptifs1'!C77*0.07</f>
        <v>0</v>
      </c>
      <c r="D77" s="641">
        <f>+'Produits contraceptifs1'!D77*0.07</f>
        <v>0</v>
      </c>
      <c r="E77" s="641">
        <f>+'Produits contraceptifs1'!E77*0.25</f>
        <v>0</v>
      </c>
      <c r="F77" s="641">
        <f>+'Produits contraceptifs1'!F77*0.25</f>
        <v>0</v>
      </c>
      <c r="G77" s="641">
        <f>+'Produits contraceptifs1'!G77*3.8</f>
        <v>0</v>
      </c>
      <c r="H77" s="641">
        <f>+'Produits contraceptifs1'!H77*2.5</f>
        <v>0</v>
      </c>
      <c r="I77" s="641">
        <f>+'Produits contraceptifs1'!I77*2.5</f>
        <v>0</v>
      </c>
      <c r="J77" s="641">
        <f>+'Produits contraceptifs1'!J77*2.5</f>
        <v>0</v>
      </c>
    </row>
    <row r="78" spans="1:10" ht="15" customHeight="1">
      <c r="A78" s="639"/>
      <c r="B78" s="637" t="s">
        <v>520</v>
      </c>
      <c r="C78" s="641">
        <f>+'Produits contraceptifs1'!C78*0.07</f>
        <v>0</v>
      </c>
      <c r="D78" s="641">
        <f>+'Produits contraceptifs1'!D78*0.07</f>
        <v>0</v>
      </c>
      <c r="E78" s="641">
        <f>+'Produits contraceptifs1'!E78*0.25</f>
        <v>0</v>
      </c>
      <c r="F78" s="641">
        <f>+'Produits contraceptifs1'!F78*0.25</f>
        <v>0</v>
      </c>
      <c r="G78" s="641">
        <f>+'Produits contraceptifs1'!G78*3.8</f>
        <v>0</v>
      </c>
      <c r="H78" s="641">
        <f>+'Produits contraceptifs1'!H78*2.5</f>
        <v>0</v>
      </c>
      <c r="I78" s="641">
        <f>+'Produits contraceptifs1'!I78*2.5</f>
        <v>0</v>
      </c>
      <c r="J78" s="641">
        <f>+'Produits contraceptifs1'!J78*2.5</f>
        <v>0</v>
      </c>
    </row>
    <row r="79" spans="1:10" ht="15" customHeight="1">
      <c r="A79" s="2" t="s">
        <v>521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37"/>
      <c r="B80" s="637" t="s">
        <v>522</v>
      </c>
      <c r="C80" s="642">
        <f>+'Produits contraceptifs1'!C80*0.07</f>
        <v>0</v>
      </c>
      <c r="D80" s="642">
        <f>+'Produits contraceptifs1'!D80*0.07</f>
        <v>0</v>
      </c>
      <c r="E80" s="642">
        <f>+'Produits contraceptifs1'!E80*0.25</f>
        <v>0</v>
      </c>
      <c r="F80" s="642">
        <f>+'Produits contraceptifs1'!F80*0.25</f>
        <v>0</v>
      </c>
      <c r="G80" s="642">
        <f>+'Produits contraceptifs1'!G80*3.8</f>
        <v>0</v>
      </c>
      <c r="H80" s="642">
        <f>+'Produits contraceptifs1'!H80*2.5</f>
        <v>0</v>
      </c>
      <c r="I80" s="642">
        <f>+'Produits contraceptifs1'!I80*2.5</f>
        <v>0</v>
      </c>
      <c r="J80" s="642">
        <f>+'Produits contraceptifs1'!J80*2.5</f>
        <v>0</v>
      </c>
    </row>
    <row r="81" spans="1:10" ht="15" customHeight="1">
      <c r="A81" s="639"/>
      <c r="B81" s="637" t="s">
        <v>523</v>
      </c>
      <c r="C81" s="641">
        <f>+'Produits contraceptifs1'!C81*0.07</f>
        <v>0</v>
      </c>
      <c r="D81" s="641">
        <f>+'Produits contraceptifs1'!D81*0.07</f>
        <v>0</v>
      </c>
      <c r="E81" s="641">
        <f>+'Produits contraceptifs1'!E81*0.25</f>
        <v>0</v>
      </c>
      <c r="F81" s="641">
        <f>+'Produits contraceptifs1'!F81*0.25</f>
        <v>0</v>
      </c>
      <c r="G81" s="641">
        <f>+'Produits contraceptifs1'!G81*3.8</f>
        <v>0</v>
      </c>
      <c r="H81" s="641">
        <f>+'Produits contraceptifs1'!H81*2.5</f>
        <v>0</v>
      </c>
      <c r="I81" s="641">
        <f>+'Produits contraceptifs1'!I81*2.5</f>
        <v>0</v>
      </c>
      <c r="J81" s="641">
        <f>+'Produits contraceptifs1'!J81*2.5</f>
        <v>0</v>
      </c>
    </row>
    <row r="82" spans="1:10" ht="15" customHeight="1">
      <c r="A82" s="639"/>
      <c r="B82" s="637" t="s">
        <v>524</v>
      </c>
      <c r="C82" s="641">
        <f>+'Produits contraceptifs1'!C82*0.07</f>
        <v>0</v>
      </c>
      <c r="D82" s="641">
        <f>+'Produits contraceptifs1'!D82*0.07</f>
        <v>0</v>
      </c>
      <c r="E82" s="641">
        <f>+'Produits contraceptifs1'!E82*0.25</f>
        <v>0</v>
      </c>
      <c r="F82" s="641">
        <f>+'Produits contraceptifs1'!F82*0.25</f>
        <v>0</v>
      </c>
      <c r="G82" s="641">
        <f>+'Produits contraceptifs1'!G82*3.8</f>
        <v>0</v>
      </c>
      <c r="H82" s="641">
        <f>+'Produits contraceptifs1'!H82*2.5</f>
        <v>0</v>
      </c>
      <c r="I82" s="641">
        <f>+'Produits contraceptifs1'!I82*2.5</f>
        <v>0</v>
      </c>
      <c r="J82" s="641">
        <f>+'Produits contraceptifs1'!J82*2.5</f>
        <v>0</v>
      </c>
    </row>
    <row r="83" spans="1:10" ht="15" customHeight="1">
      <c r="A83" s="639"/>
      <c r="B83" s="637" t="s">
        <v>525</v>
      </c>
      <c r="C83" s="641">
        <f>+'Produits contraceptifs1'!C83*0.07</f>
        <v>0</v>
      </c>
      <c r="D83" s="641">
        <f>+'Produits contraceptifs1'!D83*0.07</f>
        <v>0</v>
      </c>
      <c r="E83" s="641">
        <f>+'Produits contraceptifs1'!E83*0.25</f>
        <v>0</v>
      </c>
      <c r="F83" s="641">
        <f>+'Produits contraceptifs1'!F83*0.25</f>
        <v>0</v>
      </c>
      <c r="G83" s="641">
        <f>+'Produits contraceptifs1'!G83*3.8</f>
        <v>0</v>
      </c>
      <c r="H83" s="641">
        <f>+'Produits contraceptifs1'!H83*2.5</f>
        <v>0</v>
      </c>
      <c r="I83" s="641">
        <f>+'Produits contraceptifs1'!I83*2.5</f>
        <v>0</v>
      </c>
      <c r="J83" s="641">
        <f>+'Produits contraceptifs1'!J83*2.5</f>
        <v>0</v>
      </c>
    </row>
    <row r="84" spans="1:10" ht="15" customHeight="1">
      <c r="A84" s="2" t="s">
        <v>526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39"/>
      <c r="B85" s="637" t="s">
        <v>527</v>
      </c>
      <c r="C85" s="641">
        <f>+'Produits contraceptifs1'!C85*0.07</f>
        <v>0</v>
      </c>
      <c r="D85" s="641">
        <f>+'Produits contraceptifs1'!D85*0.07</f>
        <v>0</v>
      </c>
      <c r="E85" s="641">
        <f>+'Produits contraceptifs1'!E85*0.25</f>
        <v>0</v>
      </c>
      <c r="F85" s="641">
        <f>+'Produits contraceptifs1'!F85*0.25</f>
        <v>0</v>
      </c>
      <c r="G85" s="641">
        <f>+'Produits contraceptifs1'!G85*3.8</f>
        <v>0</v>
      </c>
      <c r="H85" s="641">
        <f>+'Produits contraceptifs1'!H85*2.5</f>
        <v>0</v>
      </c>
      <c r="I85" s="641">
        <f>+'Produits contraceptifs1'!I85*2.5</f>
        <v>0</v>
      </c>
      <c r="J85" s="641">
        <f>+'Produits contraceptifs1'!J85*2.5</f>
        <v>0</v>
      </c>
    </row>
    <row r="86" spans="1:10" ht="15" customHeight="1">
      <c r="A86" s="639"/>
      <c r="B86" s="637" t="s">
        <v>528</v>
      </c>
      <c r="C86" s="641">
        <f>+'Produits contraceptifs1'!C86*0.07</f>
        <v>0</v>
      </c>
      <c r="D86" s="641">
        <f>+'Produits contraceptifs1'!D86*0.07</f>
        <v>0</v>
      </c>
      <c r="E86" s="641">
        <f>+'Produits contraceptifs1'!E86*0.25</f>
        <v>0</v>
      </c>
      <c r="F86" s="641">
        <f>+'Produits contraceptifs1'!F86*0.25</f>
        <v>0</v>
      </c>
      <c r="G86" s="641">
        <f>+'Produits contraceptifs1'!G86*3.8</f>
        <v>0</v>
      </c>
      <c r="H86" s="641">
        <f>+'Produits contraceptifs1'!H86*2.5</f>
        <v>0</v>
      </c>
      <c r="I86" s="641">
        <f>+'Produits contraceptifs1'!I86*2.5</f>
        <v>0</v>
      </c>
      <c r="J86" s="641">
        <f>+'Produits contraceptifs1'!J86*2.5</f>
        <v>0</v>
      </c>
    </row>
    <row r="87" spans="1:10" ht="15" customHeight="1">
      <c r="A87" s="639"/>
      <c r="B87" s="637" t="s">
        <v>529</v>
      </c>
      <c r="C87" s="641">
        <f>+'Produits contraceptifs1'!C87*0.07</f>
        <v>0</v>
      </c>
      <c r="D87" s="641">
        <f>+'Produits contraceptifs1'!D87*0.07</f>
        <v>0</v>
      </c>
      <c r="E87" s="641">
        <f>+'Produits contraceptifs1'!E87*0.25</f>
        <v>0</v>
      </c>
      <c r="F87" s="641">
        <f>+'Produits contraceptifs1'!F87*0.25</f>
        <v>0</v>
      </c>
      <c r="G87" s="641">
        <f>+'Produits contraceptifs1'!G87*3.8</f>
        <v>0</v>
      </c>
      <c r="H87" s="641">
        <f>+'Produits contraceptifs1'!H87*2.5</f>
        <v>0</v>
      </c>
      <c r="I87" s="641">
        <f>+'Produits contraceptifs1'!I87*2.5</f>
        <v>0</v>
      </c>
      <c r="J87" s="641">
        <f>+'Produits contraceptifs1'!J87*2.5</f>
        <v>0</v>
      </c>
    </row>
    <row r="88" spans="1:10" ht="15" customHeight="1">
      <c r="A88" s="2" t="s">
        <v>530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39"/>
      <c r="B89" s="637" t="s">
        <v>531</v>
      </c>
      <c r="C89" s="641">
        <f>+'Produits contraceptifs1'!C89*0.07</f>
        <v>0</v>
      </c>
      <c r="D89" s="641">
        <f>+'Produits contraceptifs1'!D89*0.07</f>
        <v>0</v>
      </c>
      <c r="E89" s="641">
        <f>+'Produits contraceptifs1'!E89*0.25</f>
        <v>0</v>
      </c>
      <c r="F89" s="641">
        <f>+'Produits contraceptifs1'!F89*0.25</f>
        <v>0</v>
      </c>
      <c r="G89" s="641">
        <f>+'Produits contraceptifs1'!G89*3.8</f>
        <v>0</v>
      </c>
      <c r="H89" s="641">
        <f>+'Produits contraceptifs1'!H89*2.5</f>
        <v>0</v>
      </c>
      <c r="I89" s="641">
        <f>+'Produits contraceptifs1'!I89*2.5</f>
        <v>0</v>
      </c>
      <c r="J89" s="641">
        <f>+'Produits contraceptifs1'!J89*2.5</f>
        <v>0</v>
      </c>
    </row>
    <row r="90" spans="1:10" ht="15" customHeight="1">
      <c r="A90" s="2" t="s">
        <v>532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39"/>
      <c r="B91" s="637" t="s">
        <v>533</v>
      </c>
      <c r="C91" s="641">
        <f>+'Produits contraceptifs1'!C91*0.07</f>
        <v>0</v>
      </c>
      <c r="D91" s="641">
        <f>+'Produits contraceptifs1'!D91*0.07</f>
        <v>0</v>
      </c>
      <c r="E91" s="641">
        <f>+'Produits contraceptifs1'!E91*0.25</f>
        <v>0</v>
      </c>
      <c r="F91" s="641">
        <f>+'Produits contraceptifs1'!F91*0.25</f>
        <v>0</v>
      </c>
      <c r="G91" s="641">
        <f>+'Produits contraceptifs1'!G91*3.8</f>
        <v>0</v>
      </c>
      <c r="H91" s="641">
        <f>+'Produits contraceptifs1'!H91*2.5</f>
        <v>0</v>
      </c>
      <c r="I91" s="641">
        <f>+'Produits contraceptifs1'!I91*2.5</f>
        <v>0</v>
      </c>
      <c r="J91" s="641">
        <f>+'Produits contraceptifs1'!J91*2.5</f>
        <v>0</v>
      </c>
    </row>
    <row r="92" spans="1:10" ht="15" customHeight="1">
      <c r="A92" s="639"/>
      <c r="B92" s="637" t="s">
        <v>534</v>
      </c>
      <c r="C92" s="641">
        <f>+'Produits contraceptifs1'!C92*0.07</f>
        <v>0</v>
      </c>
      <c r="D92" s="641">
        <f>+'Produits contraceptifs1'!D92*0.07</f>
        <v>0</v>
      </c>
      <c r="E92" s="641">
        <f>+'Produits contraceptifs1'!E92*0.25</f>
        <v>0</v>
      </c>
      <c r="F92" s="641">
        <f>+'Produits contraceptifs1'!F92*0.25</f>
        <v>0</v>
      </c>
      <c r="G92" s="641">
        <f>+'Produits contraceptifs1'!G92*3.8</f>
        <v>0</v>
      </c>
      <c r="H92" s="641">
        <f>+'Produits contraceptifs1'!H92*2.5</f>
        <v>0</v>
      </c>
      <c r="I92" s="641">
        <f>+'Produits contraceptifs1'!I92*2.5</f>
        <v>0</v>
      </c>
      <c r="J92" s="641">
        <f>+'Produits contraceptifs1'!J92*2.5</f>
        <v>0</v>
      </c>
    </row>
    <row r="93" spans="1:10" ht="15" customHeight="1">
      <c r="A93" s="639"/>
      <c r="B93" s="637" t="s">
        <v>535</v>
      </c>
      <c r="C93" s="641">
        <f>+'Produits contraceptifs1'!C93*0.07</f>
        <v>0</v>
      </c>
      <c r="D93" s="641">
        <f>+'Produits contraceptifs1'!D93*0.07</f>
        <v>0</v>
      </c>
      <c r="E93" s="641">
        <f>+'Produits contraceptifs1'!E93*0.25</f>
        <v>0</v>
      </c>
      <c r="F93" s="641">
        <f>+'Produits contraceptifs1'!F93*0.25</f>
        <v>0</v>
      </c>
      <c r="G93" s="641">
        <f>+'Produits contraceptifs1'!G93*3.8</f>
        <v>0</v>
      </c>
      <c r="H93" s="641">
        <f>+'Produits contraceptifs1'!H93*2.5</f>
        <v>0</v>
      </c>
      <c r="I93" s="641">
        <f>+'Produits contraceptifs1'!I93*2.5</f>
        <v>0</v>
      </c>
      <c r="J93" s="641">
        <f>+'Produits contraceptifs1'!J93*2.5</f>
        <v>0</v>
      </c>
    </row>
    <row r="94" spans="1:10" ht="15" customHeight="1">
      <c r="A94" s="2" t="s">
        <v>536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37"/>
      <c r="B95" s="637" t="s">
        <v>537</v>
      </c>
      <c r="C95" s="641">
        <f>+'Produits contraceptifs1'!C95*0.07</f>
        <v>0</v>
      </c>
      <c r="D95" s="641">
        <f>+'Produits contraceptifs1'!D95*0.07</f>
        <v>0</v>
      </c>
      <c r="E95" s="641">
        <f>+'Produits contraceptifs1'!E95*0.25</f>
        <v>0</v>
      </c>
      <c r="F95" s="641">
        <f>+'Produits contraceptifs1'!F95*0.25</f>
        <v>0</v>
      </c>
      <c r="G95" s="641">
        <f>+'Produits contraceptifs1'!G95*3.8</f>
        <v>0</v>
      </c>
      <c r="H95" s="641">
        <f>+'Produits contraceptifs1'!H95*2.5</f>
        <v>0</v>
      </c>
      <c r="I95" s="641">
        <f>+'Produits contraceptifs1'!I95*2.5</f>
        <v>0</v>
      </c>
      <c r="J95" s="641">
        <f>+'Produits contraceptifs1'!J95*2.5</f>
        <v>0</v>
      </c>
    </row>
    <row r="96" spans="1:10" ht="15" customHeight="1">
      <c r="A96" s="637"/>
      <c r="B96" s="637" t="s">
        <v>538</v>
      </c>
      <c r="C96" s="641">
        <f>+'Produits contraceptifs1'!C96*0.07</f>
        <v>0</v>
      </c>
      <c r="D96" s="641">
        <f>+'Produits contraceptifs1'!D96*0.07</f>
        <v>0</v>
      </c>
      <c r="E96" s="641">
        <f>+'Produits contraceptifs1'!E96*0.25</f>
        <v>0</v>
      </c>
      <c r="F96" s="641">
        <f>+'Produits contraceptifs1'!F96*0.25</f>
        <v>0</v>
      </c>
      <c r="G96" s="641">
        <f>+'Produits contraceptifs1'!G96*3.8</f>
        <v>0</v>
      </c>
      <c r="H96" s="641">
        <f>+'Produits contraceptifs1'!H96*2.5</f>
        <v>0</v>
      </c>
      <c r="I96" s="641">
        <f>+'Produits contraceptifs1'!I96*2.5</f>
        <v>0</v>
      </c>
      <c r="J96" s="641">
        <f>+'Produits contraceptifs1'!J96*2.5</f>
        <v>0</v>
      </c>
    </row>
    <row r="97" spans="1:10" ht="15" customHeight="1">
      <c r="A97" s="637"/>
      <c r="B97" s="637" t="s">
        <v>539</v>
      </c>
      <c r="C97" s="641">
        <f>+'Produits contraceptifs1'!C97*0.07</f>
        <v>0</v>
      </c>
      <c r="D97" s="641">
        <f>+'Produits contraceptifs1'!D97*0.07</f>
        <v>0</v>
      </c>
      <c r="E97" s="641">
        <f>+'Produits contraceptifs1'!E97*0.25</f>
        <v>0</v>
      </c>
      <c r="F97" s="641">
        <f>+'Produits contraceptifs1'!F97*0.25</f>
        <v>0</v>
      </c>
      <c r="G97" s="641">
        <f>+'Produits contraceptifs1'!G97*3.8</f>
        <v>0</v>
      </c>
      <c r="H97" s="641">
        <f>+'Produits contraceptifs1'!H97*2.5</f>
        <v>0</v>
      </c>
      <c r="I97" s="641">
        <f>+'Produits contraceptifs1'!I97*2.5</f>
        <v>0</v>
      </c>
      <c r="J97" s="641">
        <f>+'Produits contraceptifs1'!J97*2.5</f>
        <v>0</v>
      </c>
    </row>
    <row r="98" spans="1:10" ht="15" customHeight="1">
      <c r="A98" s="637"/>
      <c r="B98" s="637" t="s">
        <v>540</v>
      </c>
      <c r="C98" s="641">
        <f>+'Produits contraceptifs1'!C98*0.07</f>
        <v>0</v>
      </c>
      <c r="D98" s="641">
        <f>+'Produits contraceptifs1'!D98*0.07</f>
        <v>0</v>
      </c>
      <c r="E98" s="641">
        <f>+'Produits contraceptifs1'!E98*0.25</f>
        <v>0</v>
      </c>
      <c r="F98" s="641">
        <f>+'Produits contraceptifs1'!F98*0.25</f>
        <v>0</v>
      </c>
      <c r="G98" s="641">
        <f>+'Produits contraceptifs1'!G98*3.8</f>
        <v>0</v>
      </c>
      <c r="H98" s="641">
        <f>+'Produits contraceptifs1'!H98*2.5</f>
        <v>0</v>
      </c>
      <c r="I98" s="641">
        <f>+'Produits contraceptifs1'!I98*2.5</f>
        <v>0</v>
      </c>
      <c r="J98" s="641">
        <f>+'Produits contraceptifs1'!J98*2.5</f>
        <v>0</v>
      </c>
    </row>
    <row r="99" spans="1:10" ht="15" customHeight="1">
      <c r="A99" s="2" t="s">
        <v>541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39"/>
      <c r="B100" s="637" t="s">
        <v>542</v>
      </c>
      <c r="C100" s="641">
        <f>+'Produits contraceptifs1'!C100*0.07</f>
        <v>0</v>
      </c>
      <c r="D100" s="641">
        <f>+'Produits contraceptifs1'!D100*0.07</f>
        <v>0</v>
      </c>
      <c r="E100" s="641">
        <f>+'Produits contraceptifs1'!E100*0.25</f>
        <v>0</v>
      </c>
      <c r="F100" s="641">
        <f>+'Produits contraceptifs1'!F100*0.25</f>
        <v>0</v>
      </c>
      <c r="G100" s="641">
        <f>+'Produits contraceptifs1'!G100*3.8</f>
        <v>0</v>
      </c>
      <c r="H100" s="641">
        <f>+'Produits contraceptifs1'!H100*2.5</f>
        <v>0</v>
      </c>
      <c r="I100" s="641">
        <f>+'Produits contraceptifs1'!I100*2.5</f>
        <v>0</v>
      </c>
      <c r="J100" s="641">
        <f>+'Produits contraceptifs1'!J100*2.5</f>
        <v>0</v>
      </c>
    </row>
    <row r="101" spans="1:10" ht="15" customHeight="1">
      <c r="A101" s="2" t="s">
        <v>543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37"/>
      <c r="B102" s="637" t="s">
        <v>544</v>
      </c>
      <c r="C102" s="641">
        <f>+'Produits contraceptifs1'!C102*0.07</f>
        <v>0</v>
      </c>
      <c r="D102" s="641">
        <f>+'Produits contraceptifs1'!D102*0.07</f>
        <v>0</v>
      </c>
      <c r="E102" s="641">
        <f>+'Produits contraceptifs1'!E102*0.25</f>
        <v>0</v>
      </c>
      <c r="F102" s="641">
        <f>+'Produits contraceptifs1'!F102*0.25</f>
        <v>0</v>
      </c>
      <c r="G102" s="641">
        <f>+'Produits contraceptifs1'!G102*3.8</f>
        <v>0</v>
      </c>
      <c r="H102" s="641">
        <f>+'Produits contraceptifs1'!H102*2.5</f>
        <v>0</v>
      </c>
      <c r="I102" s="641">
        <f>+'Produits contraceptifs1'!I102*2.5</f>
        <v>0</v>
      </c>
      <c r="J102" s="641">
        <f>+'Produits contraceptifs1'!J102*2.5</f>
        <v>0</v>
      </c>
    </row>
    <row r="103" spans="1:10" ht="15" customHeight="1">
      <c r="A103" s="639"/>
      <c r="B103" s="637" t="s">
        <v>545</v>
      </c>
      <c r="C103" s="641">
        <f>+'Produits contraceptifs1'!C103*0.07</f>
        <v>0</v>
      </c>
      <c r="D103" s="641">
        <f>+'Produits contraceptifs1'!D103*0.07</f>
        <v>0</v>
      </c>
      <c r="E103" s="641">
        <f>+'Produits contraceptifs1'!E103*0.25</f>
        <v>0</v>
      </c>
      <c r="F103" s="641">
        <f>+'Produits contraceptifs1'!F103*0.25</f>
        <v>0</v>
      </c>
      <c r="G103" s="641">
        <f>+'Produits contraceptifs1'!G103*3.8</f>
        <v>0</v>
      </c>
      <c r="H103" s="641">
        <f>+'Produits contraceptifs1'!H103*2.5</f>
        <v>0</v>
      </c>
      <c r="I103" s="641">
        <f>+'Produits contraceptifs1'!I103*2.5</f>
        <v>0</v>
      </c>
      <c r="J103" s="641">
        <f>+'Produits contraceptifs1'!J103*2.5</f>
        <v>0</v>
      </c>
    </row>
    <row r="104" spans="1:10" ht="15" customHeight="1">
      <c r="A104" s="639"/>
      <c r="B104" s="637" t="s">
        <v>546</v>
      </c>
      <c r="C104" s="641">
        <f>+'Produits contraceptifs1'!C104*0.07</f>
        <v>0</v>
      </c>
      <c r="D104" s="641">
        <f>+'Produits contraceptifs1'!D104*0.07</f>
        <v>0</v>
      </c>
      <c r="E104" s="641">
        <f>+'Produits contraceptifs1'!E104*0.25</f>
        <v>0</v>
      </c>
      <c r="F104" s="641">
        <f>+'Produits contraceptifs1'!F104*0.25</f>
        <v>0</v>
      </c>
      <c r="G104" s="641">
        <f>+'Produits contraceptifs1'!G104*3.8</f>
        <v>0</v>
      </c>
      <c r="H104" s="641">
        <f>+'Produits contraceptifs1'!H104*2.5</f>
        <v>0</v>
      </c>
      <c r="I104" s="641">
        <f>+'Produits contraceptifs1'!I104*2.5</f>
        <v>0</v>
      </c>
      <c r="J104" s="641">
        <f>+'Produits contraceptifs1'!J104*2.5</f>
        <v>0</v>
      </c>
    </row>
    <row r="105" spans="1:10" ht="15" customHeight="1">
      <c r="A105" s="639"/>
      <c r="B105" s="637" t="s">
        <v>547</v>
      </c>
      <c r="C105" s="641">
        <f>+'Produits contraceptifs1'!C105*0.07</f>
        <v>0</v>
      </c>
      <c r="D105" s="641">
        <f>+'Produits contraceptifs1'!D105*0.07</f>
        <v>0</v>
      </c>
      <c r="E105" s="641">
        <f>+'Produits contraceptifs1'!E105*0.25</f>
        <v>0</v>
      </c>
      <c r="F105" s="641">
        <f>+'Produits contraceptifs1'!F105*0.25</f>
        <v>0</v>
      </c>
      <c r="G105" s="641">
        <f>+'Produits contraceptifs1'!G105*3.8</f>
        <v>0</v>
      </c>
      <c r="H105" s="641">
        <f>+'Produits contraceptifs1'!H105*2.5</f>
        <v>0</v>
      </c>
      <c r="I105" s="641">
        <f>+'Produits contraceptifs1'!I105*2.5</f>
        <v>0</v>
      </c>
      <c r="J105" s="641">
        <f>+'Produits contraceptifs1'!J105*2.5</f>
        <v>0</v>
      </c>
    </row>
    <row r="106" spans="1:10" ht="15.75" customHeight="1">
      <c r="A106" s="639"/>
      <c r="B106" s="637" t="s">
        <v>548</v>
      </c>
      <c r="C106" s="641">
        <f>+'Produits contraceptifs1'!C106*0.07</f>
        <v>0</v>
      </c>
      <c r="D106" s="641">
        <f>+'Produits contraceptifs1'!D106*0.07</f>
        <v>0</v>
      </c>
      <c r="E106" s="641">
        <f>+'Produits contraceptifs1'!E106*0.25</f>
        <v>0</v>
      </c>
      <c r="F106" s="641">
        <f>+'Produits contraceptifs1'!F106*0.25</f>
        <v>0</v>
      </c>
      <c r="G106" s="641">
        <f>+'Produits contraceptifs1'!G106*3.8</f>
        <v>0</v>
      </c>
      <c r="H106" s="641">
        <f>+'Produits contraceptifs1'!H106*2.5</f>
        <v>0</v>
      </c>
      <c r="I106" s="641">
        <f>+'Produits contraceptifs1'!I106*2.5</f>
        <v>0</v>
      </c>
      <c r="J106" s="641">
        <f>+'Produits contraceptifs1'!J106*2.5</f>
        <v>0</v>
      </c>
    </row>
    <row r="107" spans="1:10" ht="15.75" customHeight="1">
      <c r="A107" s="639"/>
      <c r="B107" s="637" t="s">
        <v>549</v>
      </c>
      <c r="C107" s="641">
        <f>+'Produits contraceptifs1'!C107*0.07</f>
        <v>0</v>
      </c>
      <c r="D107" s="641">
        <f>+'Produits contraceptifs1'!D107*0.07</f>
        <v>0</v>
      </c>
      <c r="E107" s="641">
        <f>+'Produits contraceptifs1'!E107*0.25</f>
        <v>0</v>
      </c>
      <c r="F107" s="641">
        <f>+'Produits contraceptifs1'!F107*0.25</f>
        <v>0</v>
      </c>
      <c r="G107" s="641">
        <f>+'Produits contraceptifs1'!G107*3.8</f>
        <v>0</v>
      </c>
      <c r="H107" s="641">
        <f>+'Produits contraceptifs1'!H107*2.5</f>
        <v>0</v>
      </c>
      <c r="I107" s="641">
        <f>+'Produits contraceptifs1'!I107*2.5</f>
        <v>0</v>
      </c>
      <c r="J107" s="641">
        <f>+'Produits contraceptifs1'!J107*2.5</f>
        <v>0</v>
      </c>
    </row>
    <row r="108" spans="1:10" ht="15.75" customHeight="1">
      <c r="A108" s="639"/>
      <c r="B108" s="637" t="s">
        <v>550</v>
      </c>
      <c r="C108" s="641">
        <f>+'Produits contraceptifs1'!C108*0.07</f>
        <v>0</v>
      </c>
      <c r="D108" s="641">
        <f>+'Produits contraceptifs1'!D108*0.07</f>
        <v>0</v>
      </c>
      <c r="E108" s="641">
        <f>+'Produits contraceptifs1'!E108*0.25</f>
        <v>0</v>
      </c>
      <c r="F108" s="641">
        <f>+'Produits contraceptifs1'!F108*0.25</f>
        <v>0</v>
      </c>
      <c r="G108" s="641">
        <f>+'Produits contraceptifs1'!G108*3.8</f>
        <v>0</v>
      </c>
      <c r="H108" s="641">
        <f>+'Produits contraceptifs1'!H108*2.5</f>
        <v>0</v>
      </c>
      <c r="I108" s="641">
        <f>+'Produits contraceptifs1'!I108*2.5</f>
        <v>0</v>
      </c>
      <c r="J108" s="641">
        <f>+'Produits contraceptifs1'!J108*2.5</f>
        <v>0</v>
      </c>
    </row>
    <row r="109" spans="1:10" ht="15.75" customHeight="1">
      <c r="A109" s="2" t="s">
        <v>551</v>
      </c>
      <c r="B109" s="2"/>
      <c r="C109" s="643">
        <f>+'Produits contraceptifs1'!C109*0.07</f>
        <v>0</v>
      </c>
      <c r="D109" s="643">
        <f>+'Produits contraceptifs1'!D109*0.07</f>
        <v>0</v>
      </c>
      <c r="E109" s="643">
        <f>+'Produits contraceptifs1'!E109*0.25</f>
        <v>0</v>
      </c>
      <c r="F109" s="643">
        <f>+'Produits contraceptifs1'!F109*0.25</f>
        <v>0</v>
      </c>
      <c r="G109" s="643">
        <f>+'Produits contraceptifs1'!G109*3.8</f>
        <v>0</v>
      </c>
      <c r="H109" s="643">
        <f>+'Produits contraceptifs1'!H109*2.5</f>
        <v>0</v>
      </c>
      <c r="I109" s="643">
        <f>+'Produits contraceptifs1'!I109*2.5</f>
        <v>0</v>
      </c>
      <c r="J109" s="643">
        <f>+'Produits contraceptifs1'!J109*2.5</f>
        <v>0</v>
      </c>
    </row>
    <row r="110" spans="1:10" ht="15.75" customHeight="1">
      <c r="A110" s="2" t="s">
        <v>552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1" t="s">
        <v>553</v>
      </c>
      <c r="B111" s="281"/>
      <c r="C111" s="205">
        <f>+'Produits contraceptifs1'!C111*0.07</f>
        <v>0</v>
      </c>
      <c r="D111" s="205">
        <f>+'Produits contraceptifs1'!D111*0.07</f>
        <v>0</v>
      </c>
      <c r="E111" s="205">
        <f>+'Produits contraceptifs1'!E111*0.25</f>
        <v>0</v>
      </c>
      <c r="F111" s="205">
        <f>+'Produits contraceptifs1'!F111*0.25</f>
        <v>0</v>
      </c>
      <c r="G111" s="205">
        <f>+'Produits contraceptifs1'!G111*3.8</f>
        <v>0</v>
      </c>
      <c r="H111" s="205">
        <f>+'Produits contraceptifs1'!H111*2.5</f>
        <v>0</v>
      </c>
      <c r="I111" s="205">
        <f>+'Produits contraceptifs1'!I111*2.5</f>
        <v>0</v>
      </c>
      <c r="J111" s="205">
        <f>+'Produits contraceptifs1'!J111*2.5</f>
        <v>0</v>
      </c>
    </row>
  </sheetData>
  <mergeCells count="1">
    <mergeCell ref="A2:B2"/>
  </mergeCells>
  <conditionalFormatting sqref="C3:J93">
    <cfRule type="containsBlanks" dxfId="381" priority="3">
      <formula>LEN(TRIM(C3))=0</formula>
    </cfRule>
  </conditionalFormatting>
  <conditionalFormatting sqref="C94:J99">
    <cfRule type="containsBlanks" dxfId="380" priority="5">
      <formula>LEN(TRIM(C94))=0</formula>
    </cfRule>
  </conditionalFormatting>
  <conditionalFormatting sqref="C98:J98">
    <cfRule type="containsBlanks" dxfId="379" priority="4" stopIfTrue="1">
      <formula>LEN(TRIM(C98))=0</formula>
    </cfRule>
  </conditionalFormatting>
  <conditionalFormatting sqref="C100:J108">
    <cfRule type="containsBlanks" dxfId="378" priority="2">
      <formula>LEN(TRIM(C100))=0</formula>
    </cfRule>
  </conditionalFormatting>
  <conditionalFormatting sqref="C110:J110">
    <cfRule type="containsBlanks" dxfId="377" priority="1">
      <formula>LEN(TRIM(C110))=0</formula>
    </cfRule>
  </conditionalFormatting>
  <conditionalFormatting sqref="I2:J2">
    <cfRule type="cellIs" dxfId="376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48" customWidth="1"/>
    <col min="2" max="2" width="19.3984375" style="348" customWidth="1"/>
    <col min="3" max="3" width="8.53125" style="348" customWidth="1"/>
    <col min="4" max="4" width="9.3984375" style="348" customWidth="1"/>
    <col min="5" max="5" width="8.19921875" style="348" customWidth="1"/>
    <col min="6" max="6" width="10.796875" style="348" customWidth="1"/>
    <col min="7" max="7" width="12.796875" style="348" customWidth="1"/>
    <col min="8" max="8" width="9" style="348" customWidth="1"/>
    <col min="9" max="9" width="9.53125" style="348" customWidth="1"/>
    <col min="10" max="10" width="11.53125" style="348" customWidth="1"/>
    <col min="11" max="11" width="11.3984375" style="348" customWidth="1"/>
    <col min="12" max="20" width="10.796875" style="348" customWidth="1"/>
    <col min="21" max="22" width="14.3984375" style="348" customWidth="1"/>
    <col min="23" max="16384" width="14.3984375" style="348"/>
  </cols>
  <sheetData>
    <row r="1" spans="1:11" ht="14" customHeight="1">
      <c r="A1" s="228" t="s">
        <v>974</v>
      </c>
    </row>
    <row r="2" spans="1:11" ht="52.5" customHeight="1" thickBot="1">
      <c r="A2" s="952" t="s">
        <v>973</v>
      </c>
      <c r="B2" s="890"/>
      <c r="C2" s="349" t="s">
        <v>435</v>
      </c>
      <c r="D2" s="349" t="s">
        <v>437</v>
      </c>
      <c r="E2" s="349" t="s">
        <v>438</v>
      </c>
      <c r="F2" s="349" t="s">
        <v>968</v>
      </c>
      <c r="G2" s="349" t="s">
        <v>969</v>
      </c>
      <c r="H2" s="349" t="s">
        <v>970</v>
      </c>
      <c r="I2" s="349" t="s">
        <v>971</v>
      </c>
      <c r="J2" s="349" t="s">
        <v>975</v>
      </c>
      <c r="K2" s="350"/>
    </row>
    <row r="3" spans="1:11" ht="14" customHeight="1">
      <c r="A3" s="2" t="s">
        <v>445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39"/>
      <c r="B4" s="637" t="s">
        <v>446</v>
      </c>
      <c r="C4" s="642">
        <f>+'Produits contraceptifs2'!C4*4.6</f>
        <v>0</v>
      </c>
      <c r="D4" s="642">
        <f>'Produits contraceptifs2'!D4*0.008</f>
        <v>0</v>
      </c>
      <c r="E4" s="642">
        <f>'Produits contraceptifs2'!E4*0.008</f>
        <v>0</v>
      </c>
      <c r="F4" s="642">
        <f>+'Produits contraceptifs2'!F4*10</f>
        <v>0</v>
      </c>
      <c r="G4" s="642">
        <f>+'Produits contraceptifs2'!G4*10</f>
        <v>0</v>
      </c>
      <c r="H4" s="642">
        <f>'Produits contraceptifs2'!H4*2</f>
        <v>0</v>
      </c>
      <c r="I4" s="642">
        <f>+'Produits contraceptifs2'!I4*2</f>
        <v>0</v>
      </c>
      <c r="J4" s="642">
        <f>SUM('Couple années par structure1'!C4:J4)+SUM(C4:I4)</f>
        <v>0</v>
      </c>
    </row>
    <row r="5" spans="1:11" ht="15" customHeight="1">
      <c r="A5" s="639"/>
      <c r="B5" s="637" t="s">
        <v>447</v>
      </c>
      <c r="C5" s="641">
        <f>+'Produits contraceptifs2'!C5*4.6</f>
        <v>0</v>
      </c>
      <c r="D5" s="641">
        <f>'Produits contraceptifs2'!D5*0.008</f>
        <v>0</v>
      </c>
      <c r="E5" s="641">
        <f>'Produits contraceptifs2'!E5*0.008</f>
        <v>0</v>
      </c>
      <c r="F5" s="641">
        <f>+'Produits contraceptifs2'!F5*10</f>
        <v>0</v>
      </c>
      <c r="G5" s="641">
        <f>+'Produits contraceptifs2'!G5*10</f>
        <v>0</v>
      </c>
      <c r="H5" s="641">
        <f>'Produits contraceptifs2'!H5*2</f>
        <v>0</v>
      </c>
      <c r="I5" s="641">
        <f>+'Produits contraceptifs2'!I5*2</f>
        <v>0</v>
      </c>
      <c r="J5" s="641">
        <f>SUM('Couple années par structure1'!C5:J5)+SUM(C5:I5)</f>
        <v>0</v>
      </c>
    </row>
    <row r="6" spans="1:11" ht="15" customHeight="1">
      <c r="A6" s="639"/>
      <c r="B6" s="637" t="s">
        <v>448</v>
      </c>
      <c r="C6" s="641">
        <f>+'Produits contraceptifs2'!C6*4.6</f>
        <v>0</v>
      </c>
      <c r="D6" s="641">
        <f>'Produits contraceptifs2'!D6*0.008</f>
        <v>0</v>
      </c>
      <c r="E6" s="641">
        <f>'Produits contraceptifs2'!E6*0.008</f>
        <v>0</v>
      </c>
      <c r="F6" s="641">
        <f>+'Produits contraceptifs2'!F6*10</f>
        <v>0</v>
      </c>
      <c r="G6" s="641">
        <f>+'Produits contraceptifs2'!G6*10</f>
        <v>0</v>
      </c>
      <c r="H6" s="641">
        <f>'Produits contraceptifs2'!H6*2</f>
        <v>0</v>
      </c>
      <c r="I6" s="641">
        <f>+'Produits contraceptifs2'!I6*2</f>
        <v>0</v>
      </c>
      <c r="J6" s="641">
        <f>SUM('Couple années par structure1'!C6:J6)+SUM(C6:I6)</f>
        <v>0</v>
      </c>
    </row>
    <row r="7" spans="1:11" ht="15" customHeight="1">
      <c r="A7" s="639"/>
      <c r="B7" s="637" t="s">
        <v>449</v>
      </c>
      <c r="C7" s="641">
        <f>+'Produits contraceptifs2'!C7*4.6</f>
        <v>0</v>
      </c>
      <c r="D7" s="641">
        <f>'Produits contraceptifs2'!D7*0.008</f>
        <v>0</v>
      </c>
      <c r="E7" s="641">
        <f>'Produits contraceptifs2'!E7*0.008</f>
        <v>0</v>
      </c>
      <c r="F7" s="641">
        <f>+'Produits contraceptifs2'!F7*10</f>
        <v>0</v>
      </c>
      <c r="G7" s="641">
        <f>+'Produits contraceptifs2'!G7*10</f>
        <v>0</v>
      </c>
      <c r="H7" s="641">
        <f>'Produits contraceptifs2'!H7*2</f>
        <v>0</v>
      </c>
      <c r="I7" s="641">
        <f>+'Produits contraceptifs2'!I7*2</f>
        <v>0</v>
      </c>
      <c r="J7" s="641">
        <f>SUM('Couple années par structure1'!C7:J7)+SUM(C7:I7)</f>
        <v>0</v>
      </c>
    </row>
    <row r="8" spans="1:11" ht="15" customHeight="1">
      <c r="A8" s="2" t="s">
        <v>450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39"/>
      <c r="B9" s="637" t="s">
        <v>451</v>
      </c>
      <c r="C9" s="641">
        <f>+'Produits contraceptifs2'!C9*4.6</f>
        <v>0</v>
      </c>
      <c r="D9" s="641">
        <f>'Produits contraceptifs2'!D9*0.008</f>
        <v>0</v>
      </c>
      <c r="E9" s="641">
        <f>'Produits contraceptifs2'!E9*0.008</f>
        <v>0</v>
      </c>
      <c r="F9" s="641">
        <f>+'Produits contraceptifs2'!F9*10</f>
        <v>0</v>
      </c>
      <c r="G9" s="641">
        <f>+'Produits contraceptifs2'!G9*10</f>
        <v>0</v>
      </c>
      <c r="H9" s="641">
        <f>'Produits contraceptifs2'!H9*2</f>
        <v>0</v>
      </c>
      <c r="I9" s="641">
        <f>+'Produits contraceptifs2'!I9*2</f>
        <v>0</v>
      </c>
      <c r="J9" s="641">
        <f>SUM('Couple années par structure1'!C9:J9)+SUM(C9:I9)</f>
        <v>0</v>
      </c>
    </row>
    <row r="10" spans="1:11" ht="15" customHeight="1">
      <c r="A10" s="639"/>
      <c r="B10" s="637" t="s">
        <v>452</v>
      </c>
      <c r="C10" s="641">
        <f>+'Produits contraceptifs2'!C10*4.6</f>
        <v>0</v>
      </c>
      <c r="D10" s="641">
        <f>'Produits contraceptifs2'!D10*0.008</f>
        <v>0</v>
      </c>
      <c r="E10" s="641">
        <f>'Produits contraceptifs2'!E10*0.008</f>
        <v>0</v>
      </c>
      <c r="F10" s="641">
        <f>+'Produits contraceptifs2'!F10*10</f>
        <v>0</v>
      </c>
      <c r="G10" s="641">
        <f>+'Produits contraceptifs2'!G10*10</f>
        <v>0</v>
      </c>
      <c r="H10" s="641">
        <f>'Produits contraceptifs2'!H10*2</f>
        <v>0</v>
      </c>
      <c r="I10" s="641">
        <f>+'Produits contraceptifs2'!I10*2</f>
        <v>0</v>
      </c>
      <c r="J10" s="641">
        <f>SUM('Couple années par structure1'!C10:J10)+SUM(C10:I10)</f>
        <v>0</v>
      </c>
    </row>
    <row r="11" spans="1:11" ht="15" customHeight="1">
      <c r="A11" s="639"/>
      <c r="B11" s="637" t="s">
        <v>453</v>
      </c>
      <c r="C11" s="641">
        <f>+'Produits contraceptifs2'!C11*4.6</f>
        <v>0</v>
      </c>
      <c r="D11" s="641">
        <f>'Produits contraceptifs2'!D11*0.008</f>
        <v>0</v>
      </c>
      <c r="E11" s="641">
        <f>'Produits contraceptifs2'!E11*0.008</f>
        <v>0</v>
      </c>
      <c r="F11" s="641">
        <f>+'Produits contraceptifs2'!F11*10</f>
        <v>0</v>
      </c>
      <c r="G11" s="641">
        <f>+'Produits contraceptifs2'!G11*10</f>
        <v>0</v>
      </c>
      <c r="H11" s="641">
        <f>'Produits contraceptifs2'!H11*2</f>
        <v>0</v>
      </c>
      <c r="I11" s="641">
        <f>+'Produits contraceptifs2'!I11*2</f>
        <v>0</v>
      </c>
      <c r="J11" s="641">
        <f>SUM('Couple années par structure1'!C11:J11)+SUM(C11:I11)</f>
        <v>0</v>
      </c>
    </row>
    <row r="12" spans="1:11" ht="15" customHeight="1">
      <c r="A12" s="639"/>
      <c r="B12" s="637" t="s">
        <v>454</v>
      </c>
      <c r="C12" s="641">
        <f>+'Produits contraceptifs2'!C12*4.6</f>
        <v>0</v>
      </c>
      <c r="D12" s="641">
        <f>'Produits contraceptifs2'!D12*0.008</f>
        <v>0</v>
      </c>
      <c r="E12" s="641">
        <f>'Produits contraceptifs2'!E12*0.008</f>
        <v>0</v>
      </c>
      <c r="F12" s="641">
        <f>+'Produits contraceptifs2'!F12*10</f>
        <v>0</v>
      </c>
      <c r="G12" s="641">
        <f>+'Produits contraceptifs2'!G12*10</f>
        <v>0</v>
      </c>
      <c r="H12" s="641">
        <f>'Produits contraceptifs2'!H12*2</f>
        <v>0</v>
      </c>
      <c r="I12" s="641">
        <f>+'Produits contraceptifs2'!I12*2</f>
        <v>0</v>
      </c>
      <c r="J12" s="641">
        <f>SUM('Couple années par structure1'!C12:J12)+SUM(C12:I12)</f>
        <v>0</v>
      </c>
    </row>
    <row r="13" spans="1:11" ht="15" customHeight="1">
      <c r="A13" s="639"/>
      <c r="B13" s="637" t="s">
        <v>455</v>
      </c>
      <c r="C13" s="641">
        <f>+'Produits contraceptifs2'!C13*4.6</f>
        <v>0</v>
      </c>
      <c r="D13" s="641">
        <f>'Produits contraceptifs2'!D13*0.008</f>
        <v>0</v>
      </c>
      <c r="E13" s="641">
        <f>'Produits contraceptifs2'!E13*0.008</f>
        <v>0</v>
      </c>
      <c r="F13" s="641">
        <f>+'Produits contraceptifs2'!F13*10</f>
        <v>0</v>
      </c>
      <c r="G13" s="641">
        <f>+'Produits contraceptifs2'!G13*10</f>
        <v>0</v>
      </c>
      <c r="H13" s="641">
        <f>'Produits contraceptifs2'!H13*2</f>
        <v>0</v>
      </c>
      <c r="I13" s="641">
        <f>+'Produits contraceptifs2'!I13*2</f>
        <v>0</v>
      </c>
      <c r="J13" s="641">
        <f>SUM('Couple années par structure1'!C13:J13)+SUM(C13:I13)</f>
        <v>0</v>
      </c>
    </row>
    <row r="14" spans="1:11" ht="15" customHeight="1">
      <c r="A14" s="639"/>
      <c r="B14" s="637" t="s">
        <v>456</v>
      </c>
      <c r="C14" s="641">
        <f>+'Produits contraceptifs2'!C14*4.6</f>
        <v>0</v>
      </c>
      <c r="D14" s="641">
        <f>'Produits contraceptifs2'!D14*0.008</f>
        <v>0</v>
      </c>
      <c r="E14" s="641">
        <f>'Produits contraceptifs2'!E14*0.008</f>
        <v>0</v>
      </c>
      <c r="F14" s="641">
        <f>+'Produits contraceptifs2'!F14*10</f>
        <v>0</v>
      </c>
      <c r="G14" s="641">
        <f>+'Produits contraceptifs2'!G14*10</f>
        <v>0</v>
      </c>
      <c r="H14" s="641">
        <f>'Produits contraceptifs2'!H14*2</f>
        <v>0</v>
      </c>
      <c r="I14" s="641">
        <f>+'Produits contraceptifs2'!I14*2</f>
        <v>0</v>
      </c>
      <c r="J14" s="641">
        <f>SUM('Couple années par structure1'!C14:J14)+SUM(C14:I14)</f>
        <v>0</v>
      </c>
    </row>
    <row r="15" spans="1:11" ht="15" customHeight="1">
      <c r="A15" s="2" t="s">
        <v>457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37"/>
      <c r="B16" s="637" t="s">
        <v>458</v>
      </c>
      <c r="C16" s="641">
        <f>+'Produits contraceptifs2'!C16*4.6</f>
        <v>0</v>
      </c>
      <c r="D16" s="641">
        <f>'Produits contraceptifs2'!D16*0.008</f>
        <v>0</v>
      </c>
      <c r="E16" s="641">
        <f>'Produits contraceptifs2'!E16*0.008</f>
        <v>0</v>
      </c>
      <c r="F16" s="641">
        <f>+'Produits contraceptifs2'!F16*10</f>
        <v>0</v>
      </c>
      <c r="G16" s="641">
        <f>+'Produits contraceptifs2'!G16*10</f>
        <v>0</v>
      </c>
      <c r="H16" s="641">
        <f>'Produits contraceptifs2'!H16*2</f>
        <v>0</v>
      </c>
      <c r="I16" s="641">
        <f>+'Produits contraceptifs2'!I16*2</f>
        <v>0</v>
      </c>
      <c r="J16" s="641">
        <f>SUM('Couple années par structure1'!C16:J16)+SUM(C16:I16)</f>
        <v>0</v>
      </c>
    </row>
    <row r="17" spans="1:10" ht="15" customHeight="1">
      <c r="A17" s="639"/>
      <c r="B17" s="637" t="s">
        <v>459</v>
      </c>
      <c r="C17" s="641">
        <f>+'Produits contraceptifs2'!C17*4.6</f>
        <v>0</v>
      </c>
      <c r="D17" s="641">
        <f>'Produits contraceptifs2'!D17*0.008</f>
        <v>0</v>
      </c>
      <c r="E17" s="641">
        <f>'Produits contraceptifs2'!E17*0.008</f>
        <v>0</v>
      </c>
      <c r="F17" s="641">
        <f>+'Produits contraceptifs2'!F17*10</f>
        <v>0</v>
      </c>
      <c r="G17" s="641">
        <f>+'Produits contraceptifs2'!G17*10</f>
        <v>0</v>
      </c>
      <c r="H17" s="641">
        <f>'Produits contraceptifs2'!H17*2</f>
        <v>0</v>
      </c>
      <c r="I17" s="641">
        <f>+'Produits contraceptifs2'!I17*2</f>
        <v>0</v>
      </c>
      <c r="J17" s="641">
        <f>SUM('Couple années par structure1'!C17:J17)+SUM(C17:I17)</f>
        <v>0</v>
      </c>
    </row>
    <row r="18" spans="1:10" ht="15" customHeight="1">
      <c r="A18" s="639"/>
      <c r="B18" s="637" t="s">
        <v>460</v>
      </c>
      <c r="C18" s="641">
        <f>+'Produits contraceptifs2'!C18*4.6</f>
        <v>0</v>
      </c>
      <c r="D18" s="641">
        <f>'Produits contraceptifs2'!D18*0.008</f>
        <v>0</v>
      </c>
      <c r="E18" s="641">
        <f>'Produits contraceptifs2'!E18*0.008</f>
        <v>0</v>
      </c>
      <c r="F18" s="641">
        <f>+'Produits contraceptifs2'!F18*10</f>
        <v>0</v>
      </c>
      <c r="G18" s="641">
        <f>+'Produits contraceptifs2'!G18*10</f>
        <v>0</v>
      </c>
      <c r="H18" s="641">
        <f>'Produits contraceptifs2'!H18*2</f>
        <v>0</v>
      </c>
      <c r="I18" s="641">
        <f>+'Produits contraceptifs2'!I18*2</f>
        <v>0</v>
      </c>
      <c r="J18" s="641">
        <f>SUM('Couple années par structure1'!C18:J18)+SUM(C18:I18)</f>
        <v>0</v>
      </c>
    </row>
    <row r="19" spans="1:10" ht="15" customHeight="1">
      <c r="A19" s="2" t="s">
        <v>461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37"/>
      <c r="B20" s="638" t="s">
        <v>462</v>
      </c>
      <c r="C20" s="642">
        <f>+'Produits contraceptifs2'!C20*4.6</f>
        <v>0</v>
      </c>
      <c r="D20" s="642">
        <f>'Produits contraceptifs2'!D20*0.008</f>
        <v>0</v>
      </c>
      <c r="E20" s="642">
        <f>'Produits contraceptifs2'!E20*0.008</f>
        <v>0</v>
      </c>
      <c r="F20" s="642">
        <f>+'Produits contraceptifs2'!F20*10</f>
        <v>0</v>
      </c>
      <c r="G20" s="642">
        <f>+'Produits contraceptifs2'!G20*10</f>
        <v>0</v>
      </c>
      <c r="H20" s="642">
        <f>'Produits contraceptifs2'!H20*2</f>
        <v>0</v>
      </c>
      <c r="I20" s="642">
        <f>+'Produits contraceptifs2'!I20*2</f>
        <v>0</v>
      </c>
      <c r="J20" s="642">
        <f>SUM('Couple années par structure1'!C20:J20)+SUM(C20:I20)</f>
        <v>0</v>
      </c>
    </row>
    <row r="21" spans="1:10" ht="15" customHeight="1">
      <c r="A21" s="639"/>
      <c r="B21" s="637" t="s">
        <v>463</v>
      </c>
      <c r="C21" s="641">
        <f>+'Produits contraceptifs2'!C21*4.6</f>
        <v>0</v>
      </c>
      <c r="D21" s="641">
        <f>'Produits contraceptifs2'!D21*0.008</f>
        <v>0</v>
      </c>
      <c r="E21" s="641">
        <f>'Produits contraceptifs2'!E21*0.008</f>
        <v>0</v>
      </c>
      <c r="F21" s="641">
        <f>+'Produits contraceptifs2'!F21*10</f>
        <v>0</v>
      </c>
      <c r="G21" s="641">
        <f>+'Produits contraceptifs2'!G21*10</f>
        <v>0</v>
      </c>
      <c r="H21" s="641">
        <f>'Produits contraceptifs2'!H21*2</f>
        <v>0</v>
      </c>
      <c r="I21" s="641">
        <f>+'Produits contraceptifs2'!I21*2</f>
        <v>0</v>
      </c>
      <c r="J21" s="641">
        <f>SUM('Couple années par structure1'!C21:J21)+SUM(C21:I21)</f>
        <v>0</v>
      </c>
    </row>
    <row r="22" spans="1:10" ht="15" customHeight="1">
      <c r="A22" s="639"/>
      <c r="B22" s="637" t="s">
        <v>464</v>
      </c>
      <c r="C22" s="641">
        <f>+'Produits contraceptifs2'!C22*4.6</f>
        <v>0</v>
      </c>
      <c r="D22" s="641">
        <f>'Produits contraceptifs2'!D22*0.008</f>
        <v>0</v>
      </c>
      <c r="E22" s="641">
        <f>'Produits contraceptifs2'!E22*0.008</f>
        <v>0</v>
      </c>
      <c r="F22" s="641">
        <f>+'Produits contraceptifs2'!F22*10</f>
        <v>0</v>
      </c>
      <c r="G22" s="641">
        <f>+'Produits contraceptifs2'!G22*10</f>
        <v>0</v>
      </c>
      <c r="H22" s="641">
        <f>'Produits contraceptifs2'!H22*2</f>
        <v>0</v>
      </c>
      <c r="I22" s="641">
        <f>+'Produits contraceptifs2'!I22*2</f>
        <v>0</v>
      </c>
      <c r="J22" s="641">
        <f>SUM('Couple années par structure1'!C22:J22)+SUM(C22:I22)</f>
        <v>0</v>
      </c>
    </row>
    <row r="23" spans="1:10" ht="15" customHeight="1">
      <c r="A23" s="639"/>
      <c r="B23" s="637" t="s">
        <v>465</v>
      </c>
      <c r="C23" s="641">
        <f>+'Produits contraceptifs2'!C23*4.6</f>
        <v>0</v>
      </c>
      <c r="D23" s="641">
        <f>'Produits contraceptifs2'!D23*0.008</f>
        <v>0</v>
      </c>
      <c r="E23" s="641">
        <f>'Produits contraceptifs2'!E23*0.008</f>
        <v>0</v>
      </c>
      <c r="F23" s="641">
        <f>+'Produits contraceptifs2'!F23*10</f>
        <v>0</v>
      </c>
      <c r="G23" s="641">
        <f>+'Produits contraceptifs2'!G23*10</f>
        <v>0</v>
      </c>
      <c r="H23" s="641">
        <f>'Produits contraceptifs2'!H23*2</f>
        <v>0</v>
      </c>
      <c r="I23" s="641">
        <f>+'Produits contraceptifs2'!I23*2</f>
        <v>0</v>
      </c>
      <c r="J23" s="641">
        <f>SUM('Couple années par structure1'!C23:J23)+SUM(C23:I23)</f>
        <v>0</v>
      </c>
    </row>
    <row r="24" spans="1:10" ht="15" customHeight="1">
      <c r="A24" s="639"/>
      <c r="B24" s="637" t="s">
        <v>466</v>
      </c>
      <c r="C24" s="641">
        <f>+'Produits contraceptifs2'!C24*4.6</f>
        <v>0</v>
      </c>
      <c r="D24" s="641">
        <f>'Produits contraceptifs2'!D24*0.008</f>
        <v>0</v>
      </c>
      <c r="E24" s="641">
        <f>'Produits contraceptifs2'!E24*0.008</f>
        <v>0</v>
      </c>
      <c r="F24" s="641">
        <f>+'Produits contraceptifs2'!F24*10</f>
        <v>0</v>
      </c>
      <c r="G24" s="641">
        <f>+'Produits contraceptifs2'!G24*10</f>
        <v>0</v>
      </c>
      <c r="H24" s="641">
        <f>'Produits contraceptifs2'!H24*2</f>
        <v>0</v>
      </c>
      <c r="I24" s="641">
        <f>+'Produits contraceptifs2'!I24*2</f>
        <v>0</v>
      </c>
      <c r="J24" s="641">
        <f>SUM('Couple années par structure1'!C24:J24)+SUM(C24:I24)</f>
        <v>0</v>
      </c>
    </row>
    <row r="25" spans="1:10" ht="15" customHeight="1">
      <c r="A25" s="639"/>
      <c r="B25" s="637" t="s">
        <v>467</v>
      </c>
      <c r="C25" s="641">
        <f>+'Produits contraceptifs2'!C25*4.6</f>
        <v>0</v>
      </c>
      <c r="D25" s="641">
        <f>'Produits contraceptifs2'!D25*0.008</f>
        <v>0</v>
      </c>
      <c r="E25" s="641">
        <f>'Produits contraceptifs2'!E25*0.008</f>
        <v>0</v>
      </c>
      <c r="F25" s="641">
        <f>+'Produits contraceptifs2'!F25*10</f>
        <v>0</v>
      </c>
      <c r="G25" s="641">
        <f>+'Produits contraceptifs2'!G25*10</f>
        <v>0</v>
      </c>
      <c r="H25" s="641">
        <f>'Produits contraceptifs2'!H25*2</f>
        <v>0</v>
      </c>
      <c r="I25" s="641">
        <f>+'Produits contraceptifs2'!I25*2</f>
        <v>0</v>
      </c>
      <c r="J25" s="641">
        <f>SUM('Couple années par structure1'!C25:J25)+SUM(C25:I25)</f>
        <v>0</v>
      </c>
    </row>
    <row r="26" spans="1:10" ht="15" customHeight="1">
      <c r="A26" s="639"/>
      <c r="B26" s="637" t="s">
        <v>468</v>
      </c>
      <c r="C26" s="641">
        <f>+'Produits contraceptifs2'!C26*4.6</f>
        <v>0</v>
      </c>
      <c r="D26" s="641">
        <f>'Produits contraceptifs2'!D26*0.008</f>
        <v>0</v>
      </c>
      <c r="E26" s="641">
        <f>'Produits contraceptifs2'!E26*0.008</f>
        <v>0</v>
      </c>
      <c r="F26" s="641">
        <f>+'Produits contraceptifs2'!F26*10</f>
        <v>0</v>
      </c>
      <c r="G26" s="641">
        <f>+'Produits contraceptifs2'!G26*10</f>
        <v>0</v>
      </c>
      <c r="H26" s="641">
        <f>'Produits contraceptifs2'!H26*2</f>
        <v>0</v>
      </c>
      <c r="I26" s="641">
        <f>+'Produits contraceptifs2'!I26*2</f>
        <v>0</v>
      </c>
      <c r="J26" s="641">
        <f>SUM('Couple années par structure1'!C26:J26)+SUM(C26:I26)</f>
        <v>0</v>
      </c>
    </row>
    <row r="27" spans="1:10" ht="15" customHeight="1">
      <c r="A27" s="639"/>
      <c r="B27" s="637" t="s">
        <v>469</v>
      </c>
      <c r="C27" s="641">
        <f>+'Produits contraceptifs2'!C27*4.6</f>
        <v>0</v>
      </c>
      <c r="D27" s="641">
        <f>'Produits contraceptifs2'!D27*0.008</f>
        <v>0</v>
      </c>
      <c r="E27" s="641">
        <f>'Produits contraceptifs2'!E27*0.008</f>
        <v>0</v>
      </c>
      <c r="F27" s="641">
        <f>+'Produits contraceptifs2'!F27*10</f>
        <v>0</v>
      </c>
      <c r="G27" s="641">
        <f>+'Produits contraceptifs2'!G27*10</f>
        <v>0</v>
      </c>
      <c r="H27" s="641">
        <f>'Produits contraceptifs2'!H27*2</f>
        <v>0</v>
      </c>
      <c r="I27" s="641">
        <f>+'Produits contraceptifs2'!I27*2</f>
        <v>0</v>
      </c>
      <c r="J27" s="641">
        <f>SUM('Couple années par structure1'!C27:J27)+SUM(C27:I27)</f>
        <v>0</v>
      </c>
    </row>
    <row r="28" spans="1:10" ht="15" customHeight="1">
      <c r="A28" s="639"/>
      <c r="B28" s="637" t="s">
        <v>470</v>
      </c>
      <c r="C28" s="641">
        <f>+'Produits contraceptifs2'!C28*4.6</f>
        <v>0</v>
      </c>
      <c r="D28" s="641">
        <f>'Produits contraceptifs2'!D28*0.008</f>
        <v>0</v>
      </c>
      <c r="E28" s="641">
        <f>'Produits contraceptifs2'!E28*0.008</f>
        <v>0</v>
      </c>
      <c r="F28" s="641">
        <f>+'Produits contraceptifs2'!F28*10</f>
        <v>0</v>
      </c>
      <c r="G28" s="641">
        <f>+'Produits contraceptifs2'!G28*10</f>
        <v>0</v>
      </c>
      <c r="H28" s="641">
        <f>'Produits contraceptifs2'!H28*2</f>
        <v>0</v>
      </c>
      <c r="I28" s="641">
        <f>+'Produits contraceptifs2'!I28*2</f>
        <v>0</v>
      </c>
      <c r="J28" s="641">
        <f>SUM('Couple années par structure1'!C28:J28)+SUM(C28:I28)</f>
        <v>0</v>
      </c>
    </row>
    <row r="29" spans="1:10" ht="15" customHeight="1">
      <c r="A29" s="2" t="s">
        <v>471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37"/>
      <c r="B30" s="637" t="s">
        <v>472</v>
      </c>
      <c r="C30" s="642">
        <f>+'Produits contraceptifs2'!C30*4.6</f>
        <v>0</v>
      </c>
      <c r="D30" s="642">
        <f>'Produits contraceptifs2'!D30*0.008</f>
        <v>0</v>
      </c>
      <c r="E30" s="642">
        <f>'Produits contraceptifs2'!E30*0.008</f>
        <v>0</v>
      </c>
      <c r="F30" s="642">
        <f>+'Produits contraceptifs2'!F30*10</f>
        <v>0</v>
      </c>
      <c r="G30" s="642">
        <f>+'Produits contraceptifs2'!G30*10</f>
        <v>0</v>
      </c>
      <c r="H30" s="642">
        <f>'Produits contraceptifs2'!H30*2</f>
        <v>0</v>
      </c>
      <c r="I30" s="642">
        <f>+'Produits contraceptifs2'!I30*2</f>
        <v>0</v>
      </c>
      <c r="J30" s="642">
        <f>SUM('Couple années par structure1'!C30:J30)+SUM(C30:I30)</f>
        <v>0</v>
      </c>
    </row>
    <row r="31" spans="1:10" ht="15" customHeight="1">
      <c r="A31" s="637"/>
      <c r="B31" s="637" t="s">
        <v>473</v>
      </c>
      <c r="C31" s="641">
        <f>+'Produits contraceptifs2'!C31*4.6</f>
        <v>0</v>
      </c>
      <c r="D31" s="641">
        <f>'Produits contraceptifs2'!D31*0.008</f>
        <v>0</v>
      </c>
      <c r="E31" s="641">
        <f>'Produits contraceptifs2'!E31*0.008</f>
        <v>0</v>
      </c>
      <c r="F31" s="641">
        <f>+'Produits contraceptifs2'!F31*10</f>
        <v>0</v>
      </c>
      <c r="G31" s="641">
        <f>+'Produits contraceptifs2'!G31*10</f>
        <v>0</v>
      </c>
      <c r="H31" s="641">
        <f>'Produits contraceptifs2'!H31*2</f>
        <v>0</v>
      </c>
      <c r="I31" s="641">
        <f>+'Produits contraceptifs2'!I31*2</f>
        <v>0</v>
      </c>
      <c r="J31" s="641">
        <f>SUM('Couple années par structure1'!C31:J31)+SUM(C31:I31)</f>
        <v>0</v>
      </c>
    </row>
    <row r="32" spans="1:10" ht="15" customHeight="1">
      <c r="A32" s="637"/>
      <c r="B32" s="637" t="s">
        <v>474</v>
      </c>
      <c r="C32" s="641">
        <f>+'Produits contraceptifs2'!C32*4.6</f>
        <v>0</v>
      </c>
      <c r="D32" s="641">
        <f>'Produits contraceptifs2'!D32*0.008</f>
        <v>0</v>
      </c>
      <c r="E32" s="641">
        <f>'Produits contraceptifs2'!E32*0.008</f>
        <v>0</v>
      </c>
      <c r="F32" s="641">
        <f>+'Produits contraceptifs2'!F32*10</f>
        <v>0</v>
      </c>
      <c r="G32" s="641">
        <f>+'Produits contraceptifs2'!G32*10</f>
        <v>0</v>
      </c>
      <c r="H32" s="641">
        <f>'Produits contraceptifs2'!H32*2</f>
        <v>0</v>
      </c>
      <c r="I32" s="641">
        <f>+'Produits contraceptifs2'!I32*2</f>
        <v>0</v>
      </c>
      <c r="J32" s="641">
        <f>SUM('Couple années par structure1'!C32:J32)+SUM(C32:I32)</f>
        <v>0</v>
      </c>
    </row>
    <row r="33" spans="1:10" ht="15" customHeight="1">
      <c r="A33" s="637"/>
      <c r="B33" s="637" t="s">
        <v>475</v>
      </c>
      <c r="C33" s="641">
        <f>+'Produits contraceptifs2'!C33*4.6</f>
        <v>0</v>
      </c>
      <c r="D33" s="641">
        <f>'Produits contraceptifs2'!D33*0.008</f>
        <v>0</v>
      </c>
      <c r="E33" s="641">
        <f>'Produits contraceptifs2'!E33*0.008</f>
        <v>0</v>
      </c>
      <c r="F33" s="641">
        <f>+'Produits contraceptifs2'!F33*10</f>
        <v>0</v>
      </c>
      <c r="G33" s="641">
        <f>+'Produits contraceptifs2'!G33*10</f>
        <v>0</v>
      </c>
      <c r="H33" s="641">
        <f>'Produits contraceptifs2'!H33*2</f>
        <v>0</v>
      </c>
      <c r="I33" s="641">
        <f>+'Produits contraceptifs2'!I33*2</f>
        <v>0</v>
      </c>
      <c r="J33" s="641">
        <f>SUM('Couple années par structure1'!C33:J33)+SUM(C33:I33)</f>
        <v>0</v>
      </c>
    </row>
    <row r="34" spans="1:10" ht="15" customHeight="1">
      <c r="A34" s="637"/>
      <c r="B34" s="637" t="s">
        <v>476</v>
      </c>
      <c r="C34" s="641">
        <f>+'Produits contraceptifs2'!C34*4.6</f>
        <v>0</v>
      </c>
      <c r="D34" s="641">
        <f>'Produits contraceptifs2'!D34*0.008</f>
        <v>0</v>
      </c>
      <c r="E34" s="641">
        <f>'Produits contraceptifs2'!E34*0.008</f>
        <v>0</v>
      </c>
      <c r="F34" s="641">
        <f>+'Produits contraceptifs2'!F34*10</f>
        <v>0</v>
      </c>
      <c r="G34" s="641">
        <f>+'Produits contraceptifs2'!G34*10</f>
        <v>0</v>
      </c>
      <c r="H34" s="641">
        <f>'Produits contraceptifs2'!H34*2</f>
        <v>0</v>
      </c>
      <c r="I34" s="641">
        <f>+'Produits contraceptifs2'!I34*2</f>
        <v>0</v>
      </c>
      <c r="J34" s="641">
        <f>SUM('Couple années par structure1'!C34:J34)+SUM(C34:I34)</f>
        <v>0</v>
      </c>
    </row>
    <row r="35" spans="1:10" ht="15" customHeight="1">
      <c r="A35" s="637"/>
      <c r="B35" s="637" t="s">
        <v>477</v>
      </c>
      <c r="C35" s="641">
        <f>+'Produits contraceptifs2'!C35*4.6</f>
        <v>0</v>
      </c>
      <c r="D35" s="641">
        <f>'Produits contraceptifs2'!D35*0.008</f>
        <v>0</v>
      </c>
      <c r="E35" s="641">
        <f>'Produits contraceptifs2'!E35*0.008</f>
        <v>0</v>
      </c>
      <c r="F35" s="641">
        <f>+'Produits contraceptifs2'!F35*10</f>
        <v>0</v>
      </c>
      <c r="G35" s="641">
        <f>+'Produits contraceptifs2'!G35*10</f>
        <v>0</v>
      </c>
      <c r="H35" s="641">
        <f>'Produits contraceptifs2'!H35*2</f>
        <v>0</v>
      </c>
      <c r="I35" s="641">
        <f>+'Produits contraceptifs2'!I35*2</f>
        <v>0</v>
      </c>
      <c r="J35" s="641">
        <f>SUM('Couple années par structure1'!C35:J35)+SUM(C35:I35)</f>
        <v>0</v>
      </c>
    </row>
    <row r="36" spans="1:10" ht="15" customHeight="1">
      <c r="A36" s="637"/>
      <c r="B36" s="637" t="s">
        <v>478</v>
      </c>
      <c r="C36" s="641">
        <f>+'Produits contraceptifs2'!C36*4.6</f>
        <v>0</v>
      </c>
      <c r="D36" s="641">
        <f>'Produits contraceptifs2'!D36*0.008</f>
        <v>0</v>
      </c>
      <c r="E36" s="641">
        <f>'Produits contraceptifs2'!E36*0.008</f>
        <v>0</v>
      </c>
      <c r="F36" s="641">
        <f>+'Produits contraceptifs2'!F36*10</f>
        <v>0</v>
      </c>
      <c r="G36" s="641">
        <f>+'Produits contraceptifs2'!G36*10</f>
        <v>0</v>
      </c>
      <c r="H36" s="641">
        <f>'Produits contraceptifs2'!H36*2</f>
        <v>0</v>
      </c>
      <c r="I36" s="641">
        <f>+'Produits contraceptifs2'!I36*2</f>
        <v>0</v>
      </c>
      <c r="J36" s="641">
        <f>SUM('Couple années par structure1'!C36:J36)+SUM(C36:I36)</f>
        <v>0</v>
      </c>
    </row>
    <row r="37" spans="1:10" ht="15" customHeight="1">
      <c r="A37" s="639"/>
      <c r="B37" s="637" t="s">
        <v>479</v>
      </c>
      <c r="C37" s="641">
        <f>+'Produits contraceptifs2'!C37*4.6</f>
        <v>0</v>
      </c>
      <c r="D37" s="641">
        <f>'Produits contraceptifs2'!D37*0.008</f>
        <v>0</v>
      </c>
      <c r="E37" s="641">
        <f>'Produits contraceptifs2'!E37*0.008</f>
        <v>0</v>
      </c>
      <c r="F37" s="641">
        <f>+'Produits contraceptifs2'!F37*10</f>
        <v>0</v>
      </c>
      <c r="G37" s="641">
        <f>+'Produits contraceptifs2'!G37*10</f>
        <v>0</v>
      </c>
      <c r="H37" s="641">
        <f>'Produits contraceptifs2'!H37*2</f>
        <v>0</v>
      </c>
      <c r="I37" s="641">
        <f>+'Produits contraceptifs2'!I37*2</f>
        <v>0</v>
      </c>
      <c r="J37" s="641">
        <f>SUM('Couple années par structure1'!C37:J37)+SUM(C37:I37)</f>
        <v>0</v>
      </c>
    </row>
    <row r="38" spans="1:10" ht="15" customHeight="1">
      <c r="A38" s="639"/>
      <c r="B38" s="637" t="s">
        <v>480</v>
      </c>
      <c r="C38" s="641">
        <f>+'Produits contraceptifs2'!C38*4.6</f>
        <v>0</v>
      </c>
      <c r="D38" s="641">
        <f>'Produits contraceptifs2'!D38*0.008</f>
        <v>0</v>
      </c>
      <c r="E38" s="641">
        <f>'Produits contraceptifs2'!E38*0.008</f>
        <v>0</v>
      </c>
      <c r="F38" s="641">
        <f>+'Produits contraceptifs2'!F38*10</f>
        <v>0</v>
      </c>
      <c r="G38" s="641">
        <f>+'Produits contraceptifs2'!G38*10</f>
        <v>0</v>
      </c>
      <c r="H38" s="641">
        <f>'Produits contraceptifs2'!H38*2</f>
        <v>0</v>
      </c>
      <c r="I38" s="641">
        <f>+'Produits contraceptifs2'!I38*2</f>
        <v>0</v>
      </c>
      <c r="J38" s="641">
        <f>SUM('Couple années par structure1'!C38:J38)+SUM(C38:I38)</f>
        <v>0</v>
      </c>
    </row>
    <row r="39" spans="1:10" ht="15" customHeight="1">
      <c r="A39" s="639"/>
      <c r="B39" s="637" t="s">
        <v>481</v>
      </c>
      <c r="C39" s="641">
        <f>+'Produits contraceptifs2'!C39*4.6</f>
        <v>0</v>
      </c>
      <c r="D39" s="641">
        <f>'Produits contraceptifs2'!D39*0.008</f>
        <v>0</v>
      </c>
      <c r="E39" s="641">
        <f>'Produits contraceptifs2'!E39*0.008</f>
        <v>0</v>
      </c>
      <c r="F39" s="641">
        <f>+'Produits contraceptifs2'!F39*10</f>
        <v>0</v>
      </c>
      <c r="G39" s="641">
        <f>+'Produits contraceptifs2'!G39*10</f>
        <v>0</v>
      </c>
      <c r="H39" s="641">
        <f>'Produits contraceptifs2'!H39*2</f>
        <v>0</v>
      </c>
      <c r="I39" s="641">
        <f>+'Produits contraceptifs2'!I39*2</f>
        <v>0</v>
      </c>
      <c r="J39" s="641">
        <f>SUM('Couple années par structure1'!C39:J39)+SUM(C39:I39)</f>
        <v>0</v>
      </c>
    </row>
    <row r="40" spans="1:10" ht="15" customHeight="1">
      <c r="A40" s="639"/>
      <c r="B40" s="637" t="s">
        <v>482</v>
      </c>
      <c r="C40" s="641">
        <f>+'Produits contraceptifs2'!C40*4.6</f>
        <v>0</v>
      </c>
      <c r="D40" s="641">
        <f>'Produits contraceptifs2'!D40*0.008</f>
        <v>0</v>
      </c>
      <c r="E40" s="641">
        <f>'Produits contraceptifs2'!E40*0.008</f>
        <v>0</v>
      </c>
      <c r="F40" s="641">
        <f>+'Produits contraceptifs2'!F40*10</f>
        <v>0</v>
      </c>
      <c r="G40" s="641">
        <f>+'Produits contraceptifs2'!G40*10</f>
        <v>0</v>
      </c>
      <c r="H40" s="641">
        <f>'Produits contraceptifs2'!H40*2</f>
        <v>0</v>
      </c>
      <c r="I40" s="641">
        <f>+'Produits contraceptifs2'!I40*2</f>
        <v>0</v>
      </c>
      <c r="J40" s="641">
        <f>SUM('Couple années par structure1'!C40:J40)+SUM(C40:I40)</f>
        <v>0</v>
      </c>
    </row>
    <row r="41" spans="1:10" ht="15" customHeight="1">
      <c r="A41" s="639"/>
      <c r="B41" s="637" t="s">
        <v>483</v>
      </c>
      <c r="C41" s="641">
        <f>+'Produits contraceptifs2'!C41*4.6</f>
        <v>0</v>
      </c>
      <c r="D41" s="641">
        <f>'Produits contraceptifs2'!D41*0.008</f>
        <v>0</v>
      </c>
      <c r="E41" s="641">
        <f>'Produits contraceptifs2'!E41*0.008</f>
        <v>0</v>
      </c>
      <c r="F41" s="641">
        <f>+'Produits contraceptifs2'!F41*10</f>
        <v>0</v>
      </c>
      <c r="G41" s="641">
        <f>+'Produits contraceptifs2'!G41*10</f>
        <v>0</v>
      </c>
      <c r="H41" s="641">
        <f>'Produits contraceptifs2'!H41*2</f>
        <v>0</v>
      </c>
      <c r="I41" s="641">
        <f>+'Produits contraceptifs2'!I41*2</f>
        <v>0</v>
      </c>
      <c r="J41" s="641">
        <f>SUM('Couple années par structure1'!C41:J41)+SUM(C41:I41)</f>
        <v>0</v>
      </c>
    </row>
    <row r="42" spans="1:10" ht="15" customHeight="1">
      <c r="A42" s="2" t="s">
        <v>484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37"/>
      <c r="B43" s="637" t="s">
        <v>485</v>
      </c>
      <c r="C43" s="641">
        <f>+'Produits contraceptifs2'!C43*4.6</f>
        <v>0</v>
      </c>
      <c r="D43" s="641">
        <f>'Produits contraceptifs2'!D43*0.008</f>
        <v>0</v>
      </c>
      <c r="E43" s="641">
        <f>'Produits contraceptifs2'!E43*0.008</f>
        <v>0</v>
      </c>
      <c r="F43" s="641">
        <f>+'Produits contraceptifs2'!F43*10</f>
        <v>0</v>
      </c>
      <c r="G43" s="641">
        <f>+'Produits contraceptifs2'!G43*10</f>
        <v>0</v>
      </c>
      <c r="H43" s="641">
        <f>'Produits contraceptifs2'!H43*2</f>
        <v>0</v>
      </c>
      <c r="I43" s="641">
        <f>+'Produits contraceptifs2'!I43*2</f>
        <v>0</v>
      </c>
      <c r="J43" s="641">
        <f>SUM('Couple années par structure1'!C43:J43)+SUM(C43:I43)</f>
        <v>0</v>
      </c>
    </row>
    <row r="44" spans="1:10" ht="15" customHeight="1">
      <c r="A44" s="639"/>
      <c r="B44" s="637" t="s">
        <v>486</v>
      </c>
      <c r="C44" s="641">
        <f>+'Produits contraceptifs2'!C44*4.6</f>
        <v>0</v>
      </c>
      <c r="D44" s="641">
        <f>'Produits contraceptifs2'!D44*0.008</f>
        <v>0</v>
      </c>
      <c r="E44" s="641">
        <f>'Produits contraceptifs2'!E44*0.008</f>
        <v>0</v>
      </c>
      <c r="F44" s="641">
        <f>+'Produits contraceptifs2'!F44*10</f>
        <v>0</v>
      </c>
      <c r="G44" s="641">
        <f>+'Produits contraceptifs2'!G44*10</f>
        <v>0</v>
      </c>
      <c r="H44" s="641">
        <f>'Produits contraceptifs2'!H44*2</f>
        <v>0</v>
      </c>
      <c r="I44" s="641">
        <f>+'Produits contraceptifs2'!I44*2</f>
        <v>0</v>
      </c>
      <c r="J44" s="641">
        <f>SUM('Couple années par structure1'!C44:J44)+SUM(C44:I44)</f>
        <v>0</v>
      </c>
    </row>
    <row r="45" spans="1:10" ht="15" customHeight="1">
      <c r="A45" s="639"/>
      <c r="B45" s="637" t="s">
        <v>487</v>
      </c>
      <c r="C45" s="641">
        <f>+'Produits contraceptifs2'!C45*4.6</f>
        <v>0</v>
      </c>
      <c r="D45" s="641">
        <f>'Produits contraceptifs2'!D45*0.008</f>
        <v>0</v>
      </c>
      <c r="E45" s="641">
        <f>'Produits contraceptifs2'!E45*0.008</f>
        <v>0</v>
      </c>
      <c r="F45" s="641">
        <f>+'Produits contraceptifs2'!F45*10</f>
        <v>0</v>
      </c>
      <c r="G45" s="641">
        <f>+'Produits contraceptifs2'!G45*10</f>
        <v>0</v>
      </c>
      <c r="H45" s="641">
        <f>'Produits contraceptifs2'!H45*2</f>
        <v>0</v>
      </c>
      <c r="I45" s="641">
        <f>+'Produits contraceptifs2'!I45*2</f>
        <v>0</v>
      </c>
      <c r="J45" s="641">
        <f>SUM('Couple années par structure1'!C45:J45)+SUM(C45:I45)</f>
        <v>0</v>
      </c>
    </row>
    <row r="46" spans="1:10" ht="15" customHeight="1">
      <c r="A46" s="639"/>
      <c r="B46" s="637" t="s">
        <v>488</v>
      </c>
      <c r="C46" s="641">
        <f>+'Produits contraceptifs2'!C46*4.6</f>
        <v>0</v>
      </c>
      <c r="D46" s="641">
        <f>'Produits contraceptifs2'!D46*0.008</f>
        <v>0</v>
      </c>
      <c r="E46" s="641">
        <f>'Produits contraceptifs2'!E46*0.008</f>
        <v>0</v>
      </c>
      <c r="F46" s="641">
        <f>+'Produits contraceptifs2'!F46*10</f>
        <v>0</v>
      </c>
      <c r="G46" s="641">
        <f>+'Produits contraceptifs2'!G46*10</f>
        <v>0</v>
      </c>
      <c r="H46" s="641">
        <f>'Produits contraceptifs2'!H46*2</f>
        <v>0</v>
      </c>
      <c r="I46" s="641">
        <f>+'Produits contraceptifs2'!I46*2</f>
        <v>0</v>
      </c>
      <c r="J46" s="641">
        <f>SUM('Couple années par structure1'!C46:J46)+SUM(C46:I46)</f>
        <v>0</v>
      </c>
    </row>
    <row r="47" spans="1:10" ht="15" customHeight="1">
      <c r="A47" s="639"/>
      <c r="B47" s="637" t="s">
        <v>489</v>
      </c>
      <c r="C47" s="641">
        <f>+'Produits contraceptifs2'!C47*4.6</f>
        <v>0</v>
      </c>
      <c r="D47" s="641">
        <f>'Produits contraceptifs2'!D47*0.008</f>
        <v>0</v>
      </c>
      <c r="E47" s="641">
        <f>'Produits contraceptifs2'!E47*0.008</f>
        <v>0</v>
      </c>
      <c r="F47" s="641">
        <f>+'Produits contraceptifs2'!F47*10</f>
        <v>0</v>
      </c>
      <c r="G47" s="641">
        <f>+'Produits contraceptifs2'!G47*10</f>
        <v>0</v>
      </c>
      <c r="H47" s="641">
        <f>'Produits contraceptifs2'!H47*2</f>
        <v>0</v>
      </c>
      <c r="I47" s="641">
        <f>+'Produits contraceptifs2'!I47*2</f>
        <v>0</v>
      </c>
      <c r="J47" s="641">
        <f>SUM('Couple années par structure1'!C47:J47)+SUM(C47:I47)</f>
        <v>0</v>
      </c>
    </row>
    <row r="48" spans="1:10" ht="15" customHeight="1">
      <c r="A48" s="639"/>
      <c r="B48" s="637" t="s">
        <v>490</v>
      </c>
      <c r="C48" s="641">
        <f>+'Produits contraceptifs2'!C48*4.6</f>
        <v>0</v>
      </c>
      <c r="D48" s="641">
        <f>'Produits contraceptifs2'!D48*0.008</f>
        <v>0</v>
      </c>
      <c r="E48" s="641">
        <f>'Produits contraceptifs2'!E48*0.008</f>
        <v>0</v>
      </c>
      <c r="F48" s="641">
        <f>+'Produits contraceptifs2'!F48*10</f>
        <v>0</v>
      </c>
      <c r="G48" s="641">
        <f>+'Produits contraceptifs2'!G48*10</f>
        <v>0</v>
      </c>
      <c r="H48" s="641">
        <f>'Produits contraceptifs2'!H48*2</f>
        <v>0</v>
      </c>
      <c r="I48" s="641">
        <f>+'Produits contraceptifs2'!I48*2</f>
        <v>0</v>
      </c>
      <c r="J48" s="641">
        <f>SUM('Couple années par structure1'!C48:J48)+SUM(C48:I48)</f>
        <v>0</v>
      </c>
    </row>
    <row r="49" spans="1:10" ht="15" customHeight="1">
      <c r="A49" s="639"/>
      <c r="B49" s="637" t="s">
        <v>491</v>
      </c>
      <c r="C49" s="641">
        <f>+'Produits contraceptifs2'!C49*4.6</f>
        <v>0</v>
      </c>
      <c r="D49" s="641">
        <f>'Produits contraceptifs2'!D49*0.008</f>
        <v>0</v>
      </c>
      <c r="E49" s="641">
        <f>'Produits contraceptifs2'!E49*0.008</f>
        <v>0</v>
      </c>
      <c r="F49" s="641">
        <f>+'Produits contraceptifs2'!F49*10</f>
        <v>0</v>
      </c>
      <c r="G49" s="641">
        <f>+'Produits contraceptifs2'!G49*10</f>
        <v>0</v>
      </c>
      <c r="H49" s="641">
        <f>'Produits contraceptifs2'!H49*2</f>
        <v>0</v>
      </c>
      <c r="I49" s="641">
        <f>+'Produits contraceptifs2'!I49*2</f>
        <v>0</v>
      </c>
      <c r="J49" s="641">
        <f>SUM('Couple années par structure1'!C49:J49)+SUM(C49:I49)</f>
        <v>0</v>
      </c>
    </row>
    <row r="50" spans="1:10" ht="15" customHeight="1">
      <c r="A50" s="2" t="s">
        <v>492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37"/>
      <c r="B51" s="637" t="s">
        <v>493</v>
      </c>
      <c r="C51" s="641">
        <f>+'Produits contraceptifs2'!C51*4.6</f>
        <v>0</v>
      </c>
      <c r="D51" s="641">
        <f>'Produits contraceptifs2'!D51*0.008</f>
        <v>0</v>
      </c>
      <c r="E51" s="641">
        <f>'Produits contraceptifs2'!E51*0.008</f>
        <v>0</v>
      </c>
      <c r="F51" s="641">
        <f>+'Produits contraceptifs2'!F51*10</f>
        <v>0</v>
      </c>
      <c r="G51" s="641">
        <f>+'Produits contraceptifs2'!G51*10</f>
        <v>0</v>
      </c>
      <c r="H51" s="641">
        <f>'Produits contraceptifs2'!H51*2</f>
        <v>0</v>
      </c>
      <c r="I51" s="641">
        <f>+'Produits contraceptifs2'!I51*2</f>
        <v>0</v>
      </c>
      <c r="J51" s="641">
        <f>SUM('Couple années par structure1'!C51:J51)+SUM(C51:I51)</f>
        <v>0</v>
      </c>
    </row>
    <row r="52" spans="1:10" ht="15" customHeight="1">
      <c r="A52" s="639"/>
      <c r="B52" s="637" t="s">
        <v>494</v>
      </c>
      <c r="C52" s="641">
        <f>+'Produits contraceptifs2'!C52*4.6</f>
        <v>0</v>
      </c>
      <c r="D52" s="641">
        <f>'Produits contraceptifs2'!D52*0.008</f>
        <v>0</v>
      </c>
      <c r="E52" s="641">
        <f>'Produits contraceptifs2'!E52*0.008</f>
        <v>0</v>
      </c>
      <c r="F52" s="641">
        <f>+'Produits contraceptifs2'!F52*10</f>
        <v>0</v>
      </c>
      <c r="G52" s="641">
        <f>+'Produits contraceptifs2'!G52*10</f>
        <v>0</v>
      </c>
      <c r="H52" s="641">
        <f>'Produits contraceptifs2'!H52*2</f>
        <v>0</v>
      </c>
      <c r="I52" s="641">
        <f>+'Produits contraceptifs2'!I52*2</f>
        <v>0</v>
      </c>
      <c r="J52" s="641">
        <f>SUM('Couple années par structure1'!C52:J52)+SUM(C52:I52)</f>
        <v>0</v>
      </c>
    </row>
    <row r="53" spans="1:10" ht="15" customHeight="1">
      <c r="A53" s="639"/>
      <c r="B53" s="637" t="s">
        <v>495</v>
      </c>
      <c r="C53" s="641">
        <f>+'Produits contraceptifs2'!C53*4.6</f>
        <v>0</v>
      </c>
      <c r="D53" s="641">
        <f>'Produits contraceptifs2'!D53*0.008</f>
        <v>0</v>
      </c>
      <c r="E53" s="641">
        <f>'Produits contraceptifs2'!E53*0.008</f>
        <v>0</v>
      </c>
      <c r="F53" s="641">
        <f>+'Produits contraceptifs2'!F53*10</f>
        <v>0</v>
      </c>
      <c r="G53" s="641">
        <f>+'Produits contraceptifs2'!G53*10</f>
        <v>0</v>
      </c>
      <c r="H53" s="641">
        <f>'Produits contraceptifs2'!H53*2</f>
        <v>0</v>
      </c>
      <c r="I53" s="641">
        <f>+'Produits contraceptifs2'!I53*2</f>
        <v>0</v>
      </c>
      <c r="J53" s="641">
        <f>SUM('Couple années par structure1'!C53:J53)+SUM(C53:I53)</f>
        <v>0</v>
      </c>
    </row>
    <row r="54" spans="1:10" ht="15" customHeight="1">
      <c r="A54" s="639"/>
      <c r="B54" s="637" t="s">
        <v>496</v>
      </c>
      <c r="C54" s="641">
        <f>+'Produits contraceptifs2'!C54*4.6</f>
        <v>0</v>
      </c>
      <c r="D54" s="641">
        <f>'Produits contraceptifs2'!D54*0.008</f>
        <v>0</v>
      </c>
      <c r="E54" s="641">
        <f>'Produits contraceptifs2'!E54*0.008</f>
        <v>0</v>
      </c>
      <c r="F54" s="641">
        <f>+'Produits contraceptifs2'!F54*10</f>
        <v>0</v>
      </c>
      <c r="G54" s="641">
        <f>+'Produits contraceptifs2'!G54*10</f>
        <v>0</v>
      </c>
      <c r="H54" s="641">
        <f>'Produits contraceptifs2'!H54*2</f>
        <v>0</v>
      </c>
      <c r="I54" s="641">
        <f>+'Produits contraceptifs2'!I54*2</f>
        <v>0</v>
      </c>
      <c r="J54" s="641">
        <f>SUM('Couple années par structure1'!C54:J54)+SUM(C54:I54)</f>
        <v>0</v>
      </c>
    </row>
    <row r="55" spans="1:10" ht="15" customHeight="1">
      <c r="A55" s="2" t="s">
        <v>497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37"/>
      <c r="B56" s="637" t="s">
        <v>498</v>
      </c>
      <c r="C56" s="642">
        <f>+'Produits contraceptifs2'!C56*4.6</f>
        <v>0</v>
      </c>
      <c r="D56" s="642">
        <f>'Produits contraceptifs2'!D56*0.008</f>
        <v>0</v>
      </c>
      <c r="E56" s="642">
        <f>'Produits contraceptifs2'!E56*0.008</f>
        <v>0</v>
      </c>
      <c r="F56" s="642">
        <f>+'Produits contraceptifs2'!F56*10</f>
        <v>0</v>
      </c>
      <c r="G56" s="642">
        <f>+'Produits contraceptifs2'!G56*10</f>
        <v>0</v>
      </c>
      <c r="H56" s="642">
        <f>'Produits contraceptifs2'!H56*2</f>
        <v>0</v>
      </c>
      <c r="I56" s="642">
        <f>+'Produits contraceptifs2'!I56*2</f>
        <v>0</v>
      </c>
      <c r="J56" s="642">
        <f>SUM('Couple années par structure1'!C56:J56)+SUM(C56:I56)</f>
        <v>0</v>
      </c>
    </row>
    <row r="57" spans="1:10" ht="15" customHeight="1">
      <c r="A57" s="639"/>
      <c r="B57" s="637" t="s">
        <v>499</v>
      </c>
      <c r="C57" s="641">
        <f>+'Produits contraceptifs2'!C57*4.6</f>
        <v>0</v>
      </c>
      <c r="D57" s="641">
        <f>'Produits contraceptifs2'!D57*0.008</f>
        <v>0</v>
      </c>
      <c r="E57" s="641">
        <f>'Produits contraceptifs2'!E57*0.008</f>
        <v>0</v>
      </c>
      <c r="F57" s="641">
        <f>+'Produits contraceptifs2'!F57*10</f>
        <v>0</v>
      </c>
      <c r="G57" s="641">
        <f>+'Produits contraceptifs2'!G57*10</f>
        <v>0</v>
      </c>
      <c r="H57" s="641">
        <f>'Produits contraceptifs2'!H57*2</f>
        <v>0</v>
      </c>
      <c r="I57" s="641">
        <f>+'Produits contraceptifs2'!I57*2</f>
        <v>0</v>
      </c>
      <c r="J57" s="641">
        <f>SUM('Couple années par structure1'!C57:J57)+SUM(C57:I57)</f>
        <v>0</v>
      </c>
    </row>
    <row r="58" spans="1:10" ht="15" customHeight="1">
      <c r="A58" s="639"/>
      <c r="B58" s="637" t="s">
        <v>500</v>
      </c>
      <c r="C58" s="641">
        <f>+'Produits contraceptifs2'!C58*4.6</f>
        <v>0</v>
      </c>
      <c r="D58" s="641">
        <f>'Produits contraceptifs2'!D58*0.008</f>
        <v>0</v>
      </c>
      <c r="E58" s="641">
        <f>'Produits contraceptifs2'!E58*0.008</f>
        <v>0</v>
      </c>
      <c r="F58" s="641">
        <f>+'Produits contraceptifs2'!F58*10</f>
        <v>0</v>
      </c>
      <c r="G58" s="641">
        <f>+'Produits contraceptifs2'!G58*10</f>
        <v>0</v>
      </c>
      <c r="H58" s="641">
        <f>'Produits contraceptifs2'!H58*2</f>
        <v>0</v>
      </c>
      <c r="I58" s="641">
        <f>+'Produits contraceptifs2'!I58*2</f>
        <v>0</v>
      </c>
      <c r="J58" s="641">
        <f>SUM('Couple années par structure1'!C58:J58)+SUM(C58:I58)</f>
        <v>0</v>
      </c>
    </row>
    <row r="59" spans="1:10" ht="15" customHeight="1">
      <c r="A59" s="639"/>
      <c r="B59" s="637" t="s">
        <v>501</v>
      </c>
      <c r="C59" s="641">
        <f>+'Produits contraceptifs2'!C59*4.6</f>
        <v>0</v>
      </c>
      <c r="D59" s="641">
        <f>'Produits contraceptifs2'!D59*0.008</f>
        <v>0</v>
      </c>
      <c r="E59" s="641">
        <f>'Produits contraceptifs2'!E59*0.008</f>
        <v>0</v>
      </c>
      <c r="F59" s="641">
        <f>+'Produits contraceptifs2'!F59*10</f>
        <v>0</v>
      </c>
      <c r="G59" s="641">
        <f>+'Produits contraceptifs2'!G59*10</f>
        <v>0</v>
      </c>
      <c r="H59" s="641">
        <f>'Produits contraceptifs2'!H59*2</f>
        <v>0</v>
      </c>
      <c r="I59" s="641">
        <f>+'Produits contraceptifs2'!I59*2</f>
        <v>0</v>
      </c>
      <c r="J59" s="641">
        <f>SUM('Couple années par structure1'!C59:J59)+SUM(C59:I59)</f>
        <v>0</v>
      </c>
    </row>
    <row r="60" spans="1:10" ht="15" customHeight="1">
      <c r="A60" s="639"/>
      <c r="B60" s="637" t="s">
        <v>502</v>
      </c>
      <c r="C60" s="641">
        <f>+'Produits contraceptifs2'!C60*4.6</f>
        <v>0</v>
      </c>
      <c r="D60" s="641">
        <f>'Produits contraceptifs2'!D60*0.008</f>
        <v>0</v>
      </c>
      <c r="E60" s="641">
        <f>'Produits contraceptifs2'!E60*0.008</f>
        <v>0</v>
      </c>
      <c r="F60" s="641">
        <f>+'Produits contraceptifs2'!F60*10</f>
        <v>0</v>
      </c>
      <c r="G60" s="641">
        <f>+'Produits contraceptifs2'!G60*10</f>
        <v>0</v>
      </c>
      <c r="H60" s="641">
        <f>'Produits contraceptifs2'!H60*2</f>
        <v>0</v>
      </c>
      <c r="I60" s="641">
        <f>+'Produits contraceptifs2'!I60*2</f>
        <v>0</v>
      </c>
      <c r="J60" s="641">
        <f>SUM('Couple années par structure1'!C60:J60)+SUM(C60:I60)</f>
        <v>0</v>
      </c>
    </row>
    <row r="61" spans="1:10" ht="15" customHeight="1">
      <c r="A61" s="639"/>
      <c r="B61" s="637" t="s">
        <v>503</v>
      </c>
      <c r="C61" s="641">
        <f>+'Produits contraceptifs2'!C61*4.6</f>
        <v>0</v>
      </c>
      <c r="D61" s="641">
        <f>'Produits contraceptifs2'!D61*0.008</f>
        <v>0</v>
      </c>
      <c r="E61" s="641">
        <f>'Produits contraceptifs2'!E61*0.008</f>
        <v>0</v>
      </c>
      <c r="F61" s="641">
        <f>+'Produits contraceptifs2'!F61*10</f>
        <v>0</v>
      </c>
      <c r="G61" s="641">
        <f>+'Produits contraceptifs2'!G61*10</f>
        <v>0</v>
      </c>
      <c r="H61" s="641">
        <f>'Produits contraceptifs2'!H61*2</f>
        <v>0</v>
      </c>
      <c r="I61" s="641">
        <f>+'Produits contraceptifs2'!I61*2</f>
        <v>0</v>
      </c>
      <c r="J61" s="641">
        <f>SUM('Couple années par structure1'!C61:J61)+SUM(C61:I61)</f>
        <v>0</v>
      </c>
    </row>
    <row r="62" spans="1:10" ht="15" customHeight="1">
      <c r="A62" s="639"/>
      <c r="B62" s="637" t="s">
        <v>504</v>
      </c>
      <c r="C62" s="641">
        <f>+'Produits contraceptifs2'!C62*4.6</f>
        <v>0</v>
      </c>
      <c r="D62" s="641">
        <f>'Produits contraceptifs2'!D62*0.008</f>
        <v>0</v>
      </c>
      <c r="E62" s="641">
        <f>'Produits contraceptifs2'!E62*0.008</f>
        <v>0</v>
      </c>
      <c r="F62" s="641">
        <f>+'Produits contraceptifs2'!F62*10</f>
        <v>0</v>
      </c>
      <c r="G62" s="641">
        <f>+'Produits contraceptifs2'!G62*10</f>
        <v>0</v>
      </c>
      <c r="H62" s="641">
        <f>'Produits contraceptifs2'!H62*2</f>
        <v>0</v>
      </c>
      <c r="I62" s="641">
        <f>+'Produits contraceptifs2'!I62*2</f>
        <v>0</v>
      </c>
      <c r="J62" s="641">
        <f>SUM('Couple années par structure1'!C62:J62)+SUM(C62:I62)</f>
        <v>0</v>
      </c>
    </row>
    <row r="63" spans="1:10" ht="15" customHeight="1">
      <c r="A63" s="639"/>
      <c r="B63" s="637" t="s">
        <v>505</v>
      </c>
      <c r="C63" s="641">
        <f>+'Produits contraceptifs2'!C63*4.6</f>
        <v>0</v>
      </c>
      <c r="D63" s="641">
        <f>'Produits contraceptifs2'!D63*0.008</f>
        <v>0</v>
      </c>
      <c r="E63" s="641">
        <f>'Produits contraceptifs2'!E63*0.008</f>
        <v>0</v>
      </c>
      <c r="F63" s="641">
        <f>+'Produits contraceptifs2'!F63*10</f>
        <v>0</v>
      </c>
      <c r="G63" s="641">
        <f>+'Produits contraceptifs2'!G63*10</f>
        <v>0</v>
      </c>
      <c r="H63" s="641">
        <f>'Produits contraceptifs2'!H63*2</f>
        <v>0</v>
      </c>
      <c r="I63" s="641">
        <f>+'Produits contraceptifs2'!I63*2</f>
        <v>0</v>
      </c>
      <c r="J63" s="641">
        <f>SUM('Couple années par structure1'!C63:J63)+SUM(C63:I63)</f>
        <v>0</v>
      </c>
    </row>
    <row r="64" spans="1:10" ht="15" customHeight="1">
      <c r="A64" s="2" t="s">
        <v>506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37"/>
      <c r="B65" s="637" t="s">
        <v>507</v>
      </c>
      <c r="C65" s="641">
        <f>+'Produits contraceptifs2'!C65*4.6</f>
        <v>0</v>
      </c>
      <c r="D65" s="641">
        <f>'Produits contraceptifs2'!D65*0.008</f>
        <v>0</v>
      </c>
      <c r="E65" s="641">
        <f>'Produits contraceptifs2'!E65*0.008</f>
        <v>0</v>
      </c>
      <c r="F65" s="641">
        <f>+'Produits contraceptifs2'!F65*10</f>
        <v>0</v>
      </c>
      <c r="G65" s="641">
        <f>+'Produits contraceptifs2'!G65*10</f>
        <v>0</v>
      </c>
      <c r="H65" s="641">
        <f>'Produits contraceptifs2'!H65*2</f>
        <v>0</v>
      </c>
      <c r="I65" s="641">
        <f>+'Produits contraceptifs2'!I65*2</f>
        <v>0</v>
      </c>
      <c r="J65" s="641">
        <f>SUM('Couple années par structure1'!C65:J65)+SUM(C65:I65)</f>
        <v>0</v>
      </c>
    </row>
    <row r="66" spans="1:10" ht="15" customHeight="1">
      <c r="A66" s="639"/>
      <c r="B66" s="637" t="s">
        <v>508</v>
      </c>
      <c r="C66" s="641">
        <f>+'Produits contraceptifs2'!C66*4.6</f>
        <v>0</v>
      </c>
      <c r="D66" s="641">
        <f>'Produits contraceptifs2'!D66*0.008</f>
        <v>0</v>
      </c>
      <c r="E66" s="641">
        <f>'Produits contraceptifs2'!E66*0.008</f>
        <v>0</v>
      </c>
      <c r="F66" s="641">
        <f>+'Produits contraceptifs2'!F66*10</f>
        <v>0</v>
      </c>
      <c r="G66" s="641">
        <f>+'Produits contraceptifs2'!G66*10</f>
        <v>0</v>
      </c>
      <c r="H66" s="641">
        <f>'Produits contraceptifs2'!H66*2</f>
        <v>0</v>
      </c>
      <c r="I66" s="641">
        <f>+'Produits contraceptifs2'!I66*2</f>
        <v>0</v>
      </c>
      <c r="J66" s="641">
        <f>SUM('Couple années par structure1'!C66:J66)+SUM(C66:I66)</f>
        <v>0</v>
      </c>
    </row>
    <row r="67" spans="1:10" ht="15" customHeight="1">
      <c r="A67" s="639"/>
      <c r="B67" s="637" t="s">
        <v>509</v>
      </c>
      <c r="C67" s="641">
        <f>+'Produits contraceptifs2'!C67*4.6</f>
        <v>0</v>
      </c>
      <c r="D67" s="641">
        <f>'Produits contraceptifs2'!D67*0.008</f>
        <v>0</v>
      </c>
      <c r="E67" s="641">
        <f>'Produits contraceptifs2'!E67*0.008</f>
        <v>0</v>
      </c>
      <c r="F67" s="641">
        <f>+'Produits contraceptifs2'!F67*10</f>
        <v>0</v>
      </c>
      <c r="G67" s="641">
        <f>+'Produits contraceptifs2'!G67*10</f>
        <v>0</v>
      </c>
      <c r="H67" s="641">
        <f>'Produits contraceptifs2'!H67*2</f>
        <v>0</v>
      </c>
      <c r="I67" s="641">
        <f>+'Produits contraceptifs2'!I67*2</f>
        <v>0</v>
      </c>
      <c r="J67" s="641">
        <f>SUM('Couple années par structure1'!C67:J67)+SUM(C67:I67)</f>
        <v>0</v>
      </c>
    </row>
    <row r="68" spans="1:10" ht="15" customHeight="1">
      <c r="A68" s="639"/>
      <c r="B68" s="637" t="s">
        <v>510</v>
      </c>
      <c r="C68" s="641">
        <f>+'Produits contraceptifs2'!C68*4.6</f>
        <v>0</v>
      </c>
      <c r="D68" s="641">
        <f>'Produits contraceptifs2'!D68*0.008</f>
        <v>0</v>
      </c>
      <c r="E68" s="641">
        <f>'Produits contraceptifs2'!E68*0.008</f>
        <v>0</v>
      </c>
      <c r="F68" s="641">
        <f>+'Produits contraceptifs2'!F68*10</f>
        <v>0</v>
      </c>
      <c r="G68" s="641">
        <f>+'Produits contraceptifs2'!G68*10</f>
        <v>0</v>
      </c>
      <c r="H68" s="641">
        <f>'Produits contraceptifs2'!H68*2</f>
        <v>0</v>
      </c>
      <c r="I68" s="641">
        <f>+'Produits contraceptifs2'!I68*2</f>
        <v>0</v>
      </c>
      <c r="J68" s="641">
        <f>SUM('Couple années par structure1'!C68:J68)+SUM(C68:I68)</f>
        <v>0</v>
      </c>
    </row>
    <row r="69" spans="1:10" ht="15" customHeight="1">
      <c r="A69" s="639"/>
      <c r="B69" s="637" t="s">
        <v>511</v>
      </c>
      <c r="C69" s="641">
        <f>+'Produits contraceptifs2'!C69*4.6</f>
        <v>0</v>
      </c>
      <c r="D69" s="641">
        <f>'Produits contraceptifs2'!D69*0.008</f>
        <v>0</v>
      </c>
      <c r="E69" s="641">
        <f>'Produits contraceptifs2'!E69*0.008</f>
        <v>0</v>
      </c>
      <c r="F69" s="641">
        <f>+'Produits contraceptifs2'!F69*10</f>
        <v>0</v>
      </c>
      <c r="G69" s="641">
        <f>+'Produits contraceptifs2'!G69*10</f>
        <v>0</v>
      </c>
      <c r="H69" s="641">
        <f>'Produits contraceptifs2'!H69*2</f>
        <v>0</v>
      </c>
      <c r="I69" s="641">
        <f>+'Produits contraceptifs2'!I69*2</f>
        <v>0</v>
      </c>
      <c r="J69" s="641">
        <f>SUM('Couple années par structure1'!C69:J69)+SUM(C69:I69)</f>
        <v>0</v>
      </c>
    </row>
    <row r="70" spans="1:10" ht="15" customHeight="1">
      <c r="A70" s="639"/>
      <c r="B70" s="637" t="s">
        <v>512</v>
      </c>
      <c r="C70" s="641">
        <f>+'Produits contraceptifs2'!C70*4.6</f>
        <v>0</v>
      </c>
      <c r="D70" s="641">
        <f>'Produits contraceptifs2'!D70*0.008</f>
        <v>0</v>
      </c>
      <c r="E70" s="641">
        <f>'Produits contraceptifs2'!E70*0.008</f>
        <v>0</v>
      </c>
      <c r="F70" s="641">
        <f>+'Produits contraceptifs2'!F70*10</f>
        <v>0</v>
      </c>
      <c r="G70" s="641">
        <f>+'Produits contraceptifs2'!G70*10</f>
        <v>0</v>
      </c>
      <c r="H70" s="641">
        <f>'Produits contraceptifs2'!H70*2</f>
        <v>0</v>
      </c>
      <c r="I70" s="641">
        <f>+'Produits contraceptifs2'!I70*2</f>
        <v>0</v>
      </c>
      <c r="J70" s="641">
        <f>SUM('Couple années par structure1'!C70:J70)+SUM(C70:I70)</f>
        <v>0</v>
      </c>
    </row>
    <row r="71" spans="1:10" ht="15" customHeight="1">
      <c r="A71" s="639"/>
      <c r="B71" s="637" t="s">
        <v>513</v>
      </c>
      <c r="C71" s="641">
        <f>+'Produits contraceptifs2'!C71*4.6</f>
        <v>0</v>
      </c>
      <c r="D71" s="641">
        <f>'Produits contraceptifs2'!D71*0.008</f>
        <v>0</v>
      </c>
      <c r="E71" s="641">
        <f>'Produits contraceptifs2'!E71*0.008</f>
        <v>0</v>
      </c>
      <c r="F71" s="641">
        <f>+'Produits contraceptifs2'!F71*10</f>
        <v>0</v>
      </c>
      <c r="G71" s="641">
        <f>+'Produits contraceptifs2'!G71*10</f>
        <v>0</v>
      </c>
      <c r="H71" s="641">
        <f>'Produits contraceptifs2'!H71*2</f>
        <v>0</v>
      </c>
      <c r="I71" s="641">
        <f>+'Produits contraceptifs2'!I71*2</f>
        <v>0</v>
      </c>
      <c r="J71" s="641">
        <f>SUM('Couple années par structure1'!C71:J71)+SUM(C71:I71)</f>
        <v>0</v>
      </c>
    </row>
    <row r="72" spans="1:10" ht="15" customHeight="1">
      <c r="A72" s="639"/>
      <c r="B72" s="637" t="s">
        <v>514</v>
      </c>
      <c r="C72" s="641">
        <f>+'Produits contraceptifs2'!C72*4.6</f>
        <v>0</v>
      </c>
      <c r="D72" s="641">
        <f>'Produits contraceptifs2'!D72*0.008</f>
        <v>0</v>
      </c>
      <c r="E72" s="641">
        <f>'Produits contraceptifs2'!E72*0.008</f>
        <v>0</v>
      </c>
      <c r="F72" s="641">
        <f>+'Produits contraceptifs2'!F72*10</f>
        <v>0</v>
      </c>
      <c r="G72" s="641">
        <f>+'Produits contraceptifs2'!G72*10</f>
        <v>0</v>
      </c>
      <c r="H72" s="641">
        <f>'Produits contraceptifs2'!H72*2</f>
        <v>0</v>
      </c>
      <c r="I72" s="641">
        <f>+'Produits contraceptifs2'!I72*2</f>
        <v>0</v>
      </c>
      <c r="J72" s="641">
        <f>SUM('Couple années par structure1'!C72:J72)+SUM(C72:I72)</f>
        <v>0</v>
      </c>
    </row>
    <row r="73" spans="1:10" ht="15" customHeight="1">
      <c r="A73" s="2" t="s">
        <v>515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37"/>
      <c r="B74" s="637" t="s">
        <v>516</v>
      </c>
      <c r="C74" s="641">
        <f>+'Produits contraceptifs2'!C74*4.6</f>
        <v>0</v>
      </c>
      <c r="D74" s="641">
        <f>'Produits contraceptifs2'!D74*0.008</f>
        <v>0</v>
      </c>
      <c r="E74" s="641">
        <f>'Produits contraceptifs2'!E74*0.008</f>
        <v>0</v>
      </c>
      <c r="F74" s="641">
        <f>+'Produits contraceptifs2'!F74*10</f>
        <v>0</v>
      </c>
      <c r="G74" s="641">
        <f>+'Produits contraceptifs2'!G74*10</f>
        <v>0</v>
      </c>
      <c r="H74" s="641">
        <f>'Produits contraceptifs2'!H74*2</f>
        <v>0</v>
      </c>
      <c r="I74" s="641">
        <f>+'Produits contraceptifs2'!I74*2</f>
        <v>0</v>
      </c>
      <c r="J74" s="641">
        <f>SUM('Couple années par structure1'!C74:J74)+SUM(C74:I74)</f>
        <v>0</v>
      </c>
    </row>
    <row r="75" spans="1:10" ht="15" customHeight="1">
      <c r="A75" s="639"/>
      <c r="B75" s="637" t="s">
        <v>517</v>
      </c>
      <c r="C75" s="641">
        <f>+'Produits contraceptifs2'!C75*4.6</f>
        <v>0</v>
      </c>
      <c r="D75" s="641">
        <f>'Produits contraceptifs2'!D75*0.008</f>
        <v>0</v>
      </c>
      <c r="E75" s="641">
        <f>'Produits contraceptifs2'!E75*0.008</f>
        <v>0</v>
      </c>
      <c r="F75" s="641">
        <f>+'Produits contraceptifs2'!F75*10</f>
        <v>0</v>
      </c>
      <c r="G75" s="641">
        <f>+'Produits contraceptifs2'!G75*10</f>
        <v>0</v>
      </c>
      <c r="H75" s="641">
        <f>'Produits contraceptifs2'!H75*2</f>
        <v>0</v>
      </c>
      <c r="I75" s="641">
        <f>+'Produits contraceptifs2'!I75*2</f>
        <v>0</v>
      </c>
      <c r="J75" s="641">
        <f>SUM('Couple années par structure1'!C75:J75)+SUM(C75:I75)</f>
        <v>0</v>
      </c>
    </row>
    <row r="76" spans="1:10" ht="15" customHeight="1">
      <c r="A76" s="639"/>
      <c r="B76" s="637" t="s">
        <v>518</v>
      </c>
      <c r="C76" s="641">
        <f>+'Produits contraceptifs2'!C76*4.6</f>
        <v>0</v>
      </c>
      <c r="D76" s="641">
        <f>'Produits contraceptifs2'!D76*0.008</f>
        <v>0</v>
      </c>
      <c r="E76" s="641">
        <f>'Produits contraceptifs2'!E76*0.008</f>
        <v>0</v>
      </c>
      <c r="F76" s="641">
        <f>+'Produits contraceptifs2'!F76*10</f>
        <v>0</v>
      </c>
      <c r="G76" s="641">
        <f>+'Produits contraceptifs2'!G76*10</f>
        <v>0</v>
      </c>
      <c r="H76" s="641">
        <f>'Produits contraceptifs2'!H76*2</f>
        <v>0</v>
      </c>
      <c r="I76" s="641">
        <f>+'Produits contraceptifs2'!I76*2</f>
        <v>0</v>
      </c>
      <c r="J76" s="641">
        <f>SUM('Couple années par structure1'!C76:J76)+SUM(C76:I76)</f>
        <v>0</v>
      </c>
    </row>
    <row r="77" spans="1:10" ht="15" customHeight="1">
      <c r="A77" s="639"/>
      <c r="B77" s="637" t="s">
        <v>519</v>
      </c>
      <c r="C77" s="641">
        <f>+'Produits contraceptifs2'!C77*4.6</f>
        <v>0</v>
      </c>
      <c r="D77" s="641">
        <f>'Produits contraceptifs2'!D77*0.008</f>
        <v>0</v>
      </c>
      <c r="E77" s="641">
        <f>'Produits contraceptifs2'!E77*0.008</f>
        <v>0</v>
      </c>
      <c r="F77" s="641">
        <f>+'Produits contraceptifs2'!F77*10</f>
        <v>0</v>
      </c>
      <c r="G77" s="641">
        <f>+'Produits contraceptifs2'!G77*10</f>
        <v>0</v>
      </c>
      <c r="H77" s="641">
        <f>'Produits contraceptifs2'!H77*2</f>
        <v>0</v>
      </c>
      <c r="I77" s="641">
        <f>+'Produits contraceptifs2'!I77*2</f>
        <v>0</v>
      </c>
      <c r="J77" s="641">
        <f>SUM('Couple années par structure1'!C77:J77)+SUM(C77:I77)</f>
        <v>0</v>
      </c>
    </row>
    <row r="78" spans="1:10" ht="15" customHeight="1">
      <c r="A78" s="639"/>
      <c r="B78" s="637" t="s">
        <v>520</v>
      </c>
      <c r="C78" s="641">
        <f>+'Produits contraceptifs2'!C78*4.6</f>
        <v>0</v>
      </c>
      <c r="D78" s="641">
        <f>'Produits contraceptifs2'!D78*0.008</f>
        <v>0</v>
      </c>
      <c r="E78" s="641">
        <f>'Produits contraceptifs2'!E78*0.008</f>
        <v>0</v>
      </c>
      <c r="F78" s="641">
        <f>+'Produits contraceptifs2'!F78*10</f>
        <v>0</v>
      </c>
      <c r="G78" s="641">
        <f>+'Produits contraceptifs2'!G78*10</f>
        <v>0</v>
      </c>
      <c r="H78" s="641">
        <f>'Produits contraceptifs2'!H78*2</f>
        <v>0</v>
      </c>
      <c r="I78" s="641">
        <f>+'Produits contraceptifs2'!I78*2</f>
        <v>0</v>
      </c>
      <c r="J78" s="641">
        <f>SUM('Couple années par structure1'!C78:J78)+SUM(C78:I78)</f>
        <v>0</v>
      </c>
    </row>
    <row r="79" spans="1:10" ht="15" customHeight="1">
      <c r="A79" s="2" t="s">
        <v>521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37"/>
      <c r="B80" s="637" t="s">
        <v>522</v>
      </c>
      <c r="C80" s="642">
        <f>+'Produits contraceptifs2'!C80*4.6</f>
        <v>0</v>
      </c>
      <c r="D80" s="642">
        <f>'Produits contraceptifs2'!D80*0.008</f>
        <v>0</v>
      </c>
      <c r="E80" s="642">
        <f>'Produits contraceptifs2'!E80*0.008</f>
        <v>0</v>
      </c>
      <c r="F80" s="642">
        <f>+'Produits contraceptifs2'!F80*10</f>
        <v>0</v>
      </c>
      <c r="G80" s="642">
        <f>+'Produits contraceptifs2'!G80*10</f>
        <v>0</v>
      </c>
      <c r="H80" s="642">
        <f>'Produits contraceptifs2'!H80*2</f>
        <v>0</v>
      </c>
      <c r="I80" s="642">
        <f>+'Produits contraceptifs2'!I80*2</f>
        <v>0</v>
      </c>
      <c r="J80" s="642">
        <f>SUM('Couple années par structure1'!C80:J80)+SUM(C80:I80)</f>
        <v>0</v>
      </c>
    </row>
    <row r="81" spans="1:10" ht="15" customHeight="1">
      <c r="A81" s="639"/>
      <c r="B81" s="637" t="s">
        <v>523</v>
      </c>
      <c r="C81" s="641">
        <f>+'Produits contraceptifs2'!C81*4.6</f>
        <v>0</v>
      </c>
      <c r="D81" s="641">
        <f>'Produits contraceptifs2'!D81*0.008</f>
        <v>0</v>
      </c>
      <c r="E81" s="641">
        <f>'Produits contraceptifs2'!E81*0.008</f>
        <v>0</v>
      </c>
      <c r="F81" s="641">
        <f>+'Produits contraceptifs2'!F81*10</f>
        <v>0</v>
      </c>
      <c r="G81" s="641">
        <f>+'Produits contraceptifs2'!G81*10</f>
        <v>0</v>
      </c>
      <c r="H81" s="641">
        <f>'Produits contraceptifs2'!H81*2</f>
        <v>0</v>
      </c>
      <c r="I81" s="641">
        <f>+'Produits contraceptifs2'!I81*2</f>
        <v>0</v>
      </c>
      <c r="J81" s="641">
        <f>SUM('Couple années par structure1'!C81:J81)+SUM(C81:I81)</f>
        <v>0</v>
      </c>
    </row>
    <row r="82" spans="1:10" ht="15" customHeight="1">
      <c r="A82" s="639"/>
      <c r="B82" s="637" t="s">
        <v>524</v>
      </c>
      <c r="C82" s="641">
        <f>+'Produits contraceptifs2'!C82*4.6</f>
        <v>0</v>
      </c>
      <c r="D82" s="641">
        <f>'Produits contraceptifs2'!D82*0.008</f>
        <v>0</v>
      </c>
      <c r="E82" s="641">
        <f>'Produits contraceptifs2'!E82*0.008</f>
        <v>0</v>
      </c>
      <c r="F82" s="641">
        <f>+'Produits contraceptifs2'!F82*10</f>
        <v>0</v>
      </c>
      <c r="G82" s="641">
        <f>+'Produits contraceptifs2'!G82*10</f>
        <v>0</v>
      </c>
      <c r="H82" s="641">
        <f>'Produits contraceptifs2'!H82*2</f>
        <v>0</v>
      </c>
      <c r="I82" s="641">
        <f>+'Produits contraceptifs2'!I82*2</f>
        <v>0</v>
      </c>
      <c r="J82" s="641">
        <f>SUM('Couple années par structure1'!C82:J82)+SUM(C82:I82)</f>
        <v>0</v>
      </c>
    </row>
    <row r="83" spans="1:10" ht="15" customHeight="1">
      <c r="A83" s="639"/>
      <c r="B83" s="637" t="s">
        <v>525</v>
      </c>
      <c r="C83" s="641">
        <f>+'Produits contraceptifs2'!C83*4.6</f>
        <v>0</v>
      </c>
      <c r="D83" s="641">
        <f>'Produits contraceptifs2'!D83*0.008</f>
        <v>0</v>
      </c>
      <c r="E83" s="641">
        <f>'Produits contraceptifs2'!E83*0.008</f>
        <v>0</v>
      </c>
      <c r="F83" s="641">
        <f>+'Produits contraceptifs2'!F83*10</f>
        <v>0</v>
      </c>
      <c r="G83" s="641">
        <f>+'Produits contraceptifs2'!G83*10</f>
        <v>0</v>
      </c>
      <c r="H83" s="641">
        <f>'Produits contraceptifs2'!H83*2</f>
        <v>0</v>
      </c>
      <c r="I83" s="641">
        <f>+'Produits contraceptifs2'!I83*2</f>
        <v>0</v>
      </c>
      <c r="J83" s="641">
        <f>SUM('Couple années par structure1'!C83:J83)+SUM(C83:I83)</f>
        <v>0</v>
      </c>
    </row>
    <row r="84" spans="1:10" ht="15" customHeight="1">
      <c r="A84" s="2" t="s">
        <v>526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39"/>
      <c r="B85" s="637" t="s">
        <v>527</v>
      </c>
      <c r="C85" s="641">
        <f>+'Produits contraceptifs2'!C85*4.6</f>
        <v>0</v>
      </c>
      <c r="D85" s="641">
        <f>'Produits contraceptifs2'!D85*0.008</f>
        <v>0</v>
      </c>
      <c r="E85" s="641">
        <f>'Produits contraceptifs2'!E85*0.008</f>
        <v>0</v>
      </c>
      <c r="F85" s="641">
        <f>+'Produits contraceptifs2'!F85*10</f>
        <v>0</v>
      </c>
      <c r="G85" s="641">
        <f>+'Produits contraceptifs2'!G85*10</f>
        <v>0</v>
      </c>
      <c r="H85" s="641">
        <f>'Produits contraceptifs2'!H85*2</f>
        <v>0</v>
      </c>
      <c r="I85" s="641">
        <f>+'Produits contraceptifs2'!I85*2</f>
        <v>0</v>
      </c>
      <c r="J85" s="641">
        <f>SUM('Couple années par structure1'!C85:J85)+SUM(C85:I85)</f>
        <v>0</v>
      </c>
    </row>
    <row r="86" spans="1:10" ht="15" customHeight="1">
      <c r="A86" s="639"/>
      <c r="B86" s="637" t="s">
        <v>528</v>
      </c>
      <c r="C86" s="641">
        <f>+'Produits contraceptifs2'!C86*4.6</f>
        <v>0</v>
      </c>
      <c r="D86" s="641">
        <f>'Produits contraceptifs2'!D86*0.008</f>
        <v>0</v>
      </c>
      <c r="E86" s="641">
        <f>'Produits contraceptifs2'!E86*0.008</f>
        <v>0</v>
      </c>
      <c r="F86" s="641">
        <f>+'Produits contraceptifs2'!F86*10</f>
        <v>0</v>
      </c>
      <c r="G86" s="641">
        <f>+'Produits contraceptifs2'!G86*10</f>
        <v>0</v>
      </c>
      <c r="H86" s="641">
        <f>'Produits contraceptifs2'!H86*2</f>
        <v>0</v>
      </c>
      <c r="I86" s="641">
        <f>+'Produits contraceptifs2'!I86*2</f>
        <v>0</v>
      </c>
      <c r="J86" s="641">
        <f>SUM('Couple années par structure1'!C86:J86)+SUM(C86:I86)</f>
        <v>0</v>
      </c>
    </row>
    <row r="87" spans="1:10" ht="15" customHeight="1">
      <c r="A87" s="639"/>
      <c r="B87" s="637" t="s">
        <v>529</v>
      </c>
      <c r="C87" s="641">
        <f>+'Produits contraceptifs2'!C87*4.6</f>
        <v>0</v>
      </c>
      <c r="D87" s="641">
        <f>'Produits contraceptifs2'!D87*0.008</f>
        <v>0</v>
      </c>
      <c r="E87" s="641">
        <f>'Produits contraceptifs2'!E87*0.008</f>
        <v>0</v>
      </c>
      <c r="F87" s="641">
        <f>+'Produits contraceptifs2'!F87*10</f>
        <v>0</v>
      </c>
      <c r="G87" s="641">
        <f>+'Produits contraceptifs2'!G87*10</f>
        <v>0</v>
      </c>
      <c r="H87" s="641">
        <f>'Produits contraceptifs2'!H87*2</f>
        <v>0</v>
      </c>
      <c r="I87" s="641">
        <f>+'Produits contraceptifs2'!I87*2</f>
        <v>0</v>
      </c>
      <c r="J87" s="641">
        <f>SUM('Couple années par structure1'!C87:J87)+SUM(C87:I87)</f>
        <v>0</v>
      </c>
    </row>
    <row r="88" spans="1:10" ht="15" customHeight="1">
      <c r="A88" s="2" t="s">
        <v>530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39"/>
      <c r="B89" s="637" t="s">
        <v>531</v>
      </c>
      <c r="C89" s="641">
        <f>+'Produits contraceptifs2'!C89*4.6</f>
        <v>0</v>
      </c>
      <c r="D89" s="641">
        <f>'Produits contraceptifs2'!D89*0.008</f>
        <v>0</v>
      </c>
      <c r="E89" s="641">
        <f>'Produits contraceptifs2'!E89*0.008</f>
        <v>0</v>
      </c>
      <c r="F89" s="641">
        <f>+'Produits contraceptifs2'!F89*10</f>
        <v>0</v>
      </c>
      <c r="G89" s="641">
        <f>+'Produits contraceptifs2'!G89*10</f>
        <v>0</v>
      </c>
      <c r="H89" s="641">
        <f>'Produits contraceptifs2'!H89*2</f>
        <v>0</v>
      </c>
      <c r="I89" s="641">
        <f>+'Produits contraceptifs2'!I89*2</f>
        <v>0</v>
      </c>
      <c r="J89" s="641">
        <f>SUM('Couple années par structure1'!C89:J89)+SUM(C89:I89)</f>
        <v>0</v>
      </c>
    </row>
    <row r="90" spans="1:10" ht="15" customHeight="1">
      <c r="A90" s="2" t="s">
        <v>532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39"/>
      <c r="B91" s="637" t="s">
        <v>533</v>
      </c>
      <c r="C91" s="641">
        <f>+'Produits contraceptifs2'!C91*4.6</f>
        <v>0</v>
      </c>
      <c r="D91" s="641">
        <f>'Produits contraceptifs2'!D91*0.008</f>
        <v>0</v>
      </c>
      <c r="E91" s="641">
        <f>'Produits contraceptifs2'!E91*0.008</f>
        <v>0</v>
      </c>
      <c r="F91" s="641">
        <f>+'Produits contraceptifs2'!F91*10</f>
        <v>0</v>
      </c>
      <c r="G91" s="641">
        <f>+'Produits contraceptifs2'!G91*10</f>
        <v>0</v>
      </c>
      <c r="H91" s="641">
        <f>'Produits contraceptifs2'!H91*2</f>
        <v>0</v>
      </c>
      <c r="I91" s="641">
        <f>+'Produits contraceptifs2'!I91*2</f>
        <v>0</v>
      </c>
      <c r="J91" s="641">
        <f>SUM('Couple années par structure1'!C91:J91)+SUM(C91:I91)</f>
        <v>0</v>
      </c>
    </row>
    <row r="92" spans="1:10" ht="15" customHeight="1">
      <c r="A92" s="639"/>
      <c r="B92" s="637" t="s">
        <v>534</v>
      </c>
      <c r="C92" s="641">
        <f>+'Produits contraceptifs2'!C92*4.6</f>
        <v>0</v>
      </c>
      <c r="D92" s="641">
        <f>'Produits contraceptifs2'!D92*0.008</f>
        <v>0</v>
      </c>
      <c r="E92" s="641">
        <f>'Produits contraceptifs2'!E92*0.008</f>
        <v>0</v>
      </c>
      <c r="F92" s="641">
        <f>+'Produits contraceptifs2'!F92*10</f>
        <v>0</v>
      </c>
      <c r="G92" s="641">
        <f>+'Produits contraceptifs2'!G92*10</f>
        <v>0</v>
      </c>
      <c r="H92" s="641">
        <f>'Produits contraceptifs2'!H92*2</f>
        <v>0</v>
      </c>
      <c r="I92" s="641">
        <f>+'Produits contraceptifs2'!I92*2</f>
        <v>0</v>
      </c>
      <c r="J92" s="641">
        <f>SUM('Couple années par structure1'!C92:J92)+SUM(C92:I92)</f>
        <v>0</v>
      </c>
    </row>
    <row r="93" spans="1:10" ht="15" customHeight="1">
      <c r="A93" s="639"/>
      <c r="B93" s="637" t="s">
        <v>535</v>
      </c>
      <c r="C93" s="641">
        <f>+'Produits contraceptifs2'!C93*4.6</f>
        <v>0</v>
      </c>
      <c r="D93" s="641">
        <f>'Produits contraceptifs2'!D93*0.008</f>
        <v>0</v>
      </c>
      <c r="E93" s="641">
        <f>'Produits contraceptifs2'!E93*0.008</f>
        <v>0</v>
      </c>
      <c r="F93" s="641">
        <f>+'Produits contraceptifs2'!F93*10</f>
        <v>0</v>
      </c>
      <c r="G93" s="641">
        <f>+'Produits contraceptifs2'!G93*10</f>
        <v>0</v>
      </c>
      <c r="H93" s="641">
        <f>'Produits contraceptifs2'!H93*2</f>
        <v>0</v>
      </c>
      <c r="I93" s="641">
        <f>+'Produits contraceptifs2'!I93*2</f>
        <v>0</v>
      </c>
      <c r="J93" s="641">
        <f>SUM('Couple années par structure1'!C93:J93)+SUM(C93:I93)</f>
        <v>0</v>
      </c>
    </row>
    <row r="94" spans="1:10" ht="15" customHeight="1">
      <c r="A94" s="2" t="s">
        <v>536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37"/>
      <c r="B95" s="637" t="s">
        <v>537</v>
      </c>
      <c r="C95" s="641">
        <f>+'Produits contraceptifs2'!C95*4.6</f>
        <v>0</v>
      </c>
      <c r="D95" s="641">
        <f>'Produits contraceptifs2'!D95*0.008</f>
        <v>0</v>
      </c>
      <c r="E95" s="641">
        <f>'Produits contraceptifs2'!E95*0.008</f>
        <v>0</v>
      </c>
      <c r="F95" s="641">
        <f>+'Produits contraceptifs2'!F95*10</f>
        <v>0</v>
      </c>
      <c r="G95" s="641">
        <f>+'Produits contraceptifs2'!G95*10</f>
        <v>0</v>
      </c>
      <c r="H95" s="641">
        <f>'Produits contraceptifs2'!H95*2</f>
        <v>0</v>
      </c>
      <c r="I95" s="641">
        <f>+'Produits contraceptifs2'!I95*2</f>
        <v>0</v>
      </c>
      <c r="J95" s="641">
        <f>SUM('Couple années par structure1'!C95:J95)+SUM(C95:I95)</f>
        <v>0</v>
      </c>
    </row>
    <row r="96" spans="1:10" ht="15" customHeight="1">
      <c r="A96" s="637"/>
      <c r="B96" s="637" t="s">
        <v>538</v>
      </c>
      <c r="C96" s="641">
        <f>+'Produits contraceptifs2'!C96*4.6</f>
        <v>0</v>
      </c>
      <c r="D96" s="641">
        <f>'Produits contraceptifs2'!D96*0.008</f>
        <v>0</v>
      </c>
      <c r="E96" s="641">
        <f>'Produits contraceptifs2'!E96*0.008</f>
        <v>0</v>
      </c>
      <c r="F96" s="641">
        <f>+'Produits contraceptifs2'!F96*10</f>
        <v>0</v>
      </c>
      <c r="G96" s="641">
        <f>+'Produits contraceptifs2'!G96*10</f>
        <v>0</v>
      </c>
      <c r="H96" s="641">
        <f>'Produits contraceptifs2'!H96*2</f>
        <v>0</v>
      </c>
      <c r="I96" s="641">
        <f>+'Produits contraceptifs2'!I96*2</f>
        <v>0</v>
      </c>
      <c r="J96" s="641">
        <f>SUM('Couple années par structure1'!C96:J96)+SUM(C96:I96)</f>
        <v>0</v>
      </c>
    </row>
    <row r="97" spans="1:10" ht="15" customHeight="1">
      <c r="A97" s="637"/>
      <c r="B97" s="637" t="s">
        <v>539</v>
      </c>
      <c r="C97" s="641">
        <f>+'Produits contraceptifs2'!C97*4.6</f>
        <v>0</v>
      </c>
      <c r="D97" s="641">
        <f>'Produits contraceptifs2'!D97*0.008</f>
        <v>0</v>
      </c>
      <c r="E97" s="641">
        <f>'Produits contraceptifs2'!E97*0.008</f>
        <v>0</v>
      </c>
      <c r="F97" s="641">
        <f>+'Produits contraceptifs2'!F97*10</f>
        <v>0</v>
      </c>
      <c r="G97" s="641">
        <f>+'Produits contraceptifs2'!G97*10</f>
        <v>0</v>
      </c>
      <c r="H97" s="641">
        <f>'Produits contraceptifs2'!H97*2</f>
        <v>0</v>
      </c>
      <c r="I97" s="641">
        <f>+'Produits contraceptifs2'!I97*2</f>
        <v>0</v>
      </c>
      <c r="J97" s="641">
        <f>SUM('Couple années par structure1'!C97:J97)+SUM(C97:I97)</f>
        <v>0</v>
      </c>
    </row>
    <row r="98" spans="1:10" ht="15" customHeight="1">
      <c r="A98" s="637"/>
      <c r="B98" s="637" t="s">
        <v>540</v>
      </c>
      <c r="C98" s="641">
        <f>+'Produits contraceptifs2'!C98*4.6</f>
        <v>0</v>
      </c>
      <c r="D98" s="641">
        <f>'Produits contraceptifs2'!D98*0.008</f>
        <v>0</v>
      </c>
      <c r="E98" s="641">
        <f>'Produits contraceptifs2'!E98*0.008</f>
        <v>0</v>
      </c>
      <c r="F98" s="641">
        <f>+'Produits contraceptifs2'!F98*10</f>
        <v>0</v>
      </c>
      <c r="G98" s="641">
        <f>+'Produits contraceptifs2'!G98*10</f>
        <v>0</v>
      </c>
      <c r="H98" s="641">
        <f>'Produits contraceptifs2'!H98*2</f>
        <v>0</v>
      </c>
      <c r="I98" s="641">
        <f>+'Produits contraceptifs2'!I98*2</f>
        <v>0</v>
      </c>
      <c r="J98" s="641">
        <f>SUM('Couple années par structure1'!C98:J98)+SUM(C98:I98)</f>
        <v>0</v>
      </c>
    </row>
    <row r="99" spans="1:10" ht="15" customHeight="1">
      <c r="A99" s="2" t="s">
        <v>541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39"/>
      <c r="B100" s="637" t="s">
        <v>542</v>
      </c>
      <c r="C100" s="641">
        <f>+'Produits contraceptifs2'!C100*4.6</f>
        <v>0</v>
      </c>
      <c r="D100" s="641">
        <f>'Produits contraceptifs2'!D100*0.008</f>
        <v>0</v>
      </c>
      <c r="E100" s="641">
        <f>'Produits contraceptifs2'!E100*0.008</f>
        <v>0</v>
      </c>
      <c r="F100" s="641">
        <f>+'Produits contraceptifs2'!F100*10</f>
        <v>0</v>
      </c>
      <c r="G100" s="641">
        <f>+'Produits contraceptifs2'!G100*10</f>
        <v>0</v>
      </c>
      <c r="H100" s="641">
        <f>'Produits contraceptifs2'!H100*2</f>
        <v>0</v>
      </c>
      <c r="I100" s="641">
        <f>+'Produits contraceptifs2'!I100*2</f>
        <v>0</v>
      </c>
      <c r="J100" s="641">
        <f>SUM('Couple années par structure1'!C100:J100)+SUM(C100:I100)</f>
        <v>0</v>
      </c>
    </row>
    <row r="101" spans="1:10" ht="15" customHeight="1">
      <c r="A101" s="2" t="s">
        <v>543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37"/>
      <c r="B102" s="637" t="s">
        <v>544</v>
      </c>
      <c r="C102" s="641">
        <f>+'Produits contraceptifs2'!C102*4.6</f>
        <v>0</v>
      </c>
      <c r="D102" s="641">
        <f>'Produits contraceptifs2'!D102*0.008</f>
        <v>0</v>
      </c>
      <c r="E102" s="641">
        <f>'Produits contraceptifs2'!E102*0.008</f>
        <v>0</v>
      </c>
      <c r="F102" s="641">
        <f>+'Produits contraceptifs2'!F102*10</f>
        <v>0</v>
      </c>
      <c r="G102" s="641">
        <f>+'Produits contraceptifs2'!G102*10</f>
        <v>0</v>
      </c>
      <c r="H102" s="641">
        <f>'Produits contraceptifs2'!H102*2</f>
        <v>0</v>
      </c>
      <c r="I102" s="641">
        <f>+'Produits contraceptifs2'!I102*2</f>
        <v>0</v>
      </c>
      <c r="J102" s="641">
        <f>SUM('Couple années par structure1'!C102:J102)+SUM(C102:I102)</f>
        <v>0</v>
      </c>
    </row>
    <row r="103" spans="1:10" ht="15" customHeight="1">
      <c r="A103" s="639"/>
      <c r="B103" s="637" t="s">
        <v>545</v>
      </c>
      <c r="C103" s="641">
        <f>+'Produits contraceptifs2'!C103*4.6</f>
        <v>0</v>
      </c>
      <c r="D103" s="641">
        <f>'Produits contraceptifs2'!D103*0.008</f>
        <v>0</v>
      </c>
      <c r="E103" s="641">
        <f>'Produits contraceptifs2'!E103*0.008</f>
        <v>0</v>
      </c>
      <c r="F103" s="641">
        <f>+'Produits contraceptifs2'!F103*10</f>
        <v>0</v>
      </c>
      <c r="G103" s="641">
        <f>+'Produits contraceptifs2'!G103*10</f>
        <v>0</v>
      </c>
      <c r="H103" s="641">
        <f>'Produits contraceptifs2'!H103*2</f>
        <v>0</v>
      </c>
      <c r="I103" s="641">
        <f>+'Produits contraceptifs2'!I103*2</f>
        <v>0</v>
      </c>
      <c r="J103" s="641">
        <f>SUM('Couple années par structure1'!C103:J103)+SUM(C103:I103)</f>
        <v>0</v>
      </c>
    </row>
    <row r="104" spans="1:10" ht="15" customHeight="1">
      <c r="A104" s="639"/>
      <c r="B104" s="637" t="s">
        <v>546</v>
      </c>
      <c r="C104" s="641">
        <f>+'Produits contraceptifs2'!C104*4.6</f>
        <v>0</v>
      </c>
      <c r="D104" s="641">
        <f>'Produits contraceptifs2'!D104*0.008</f>
        <v>0</v>
      </c>
      <c r="E104" s="641">
        <f>'Produits contraceptifs2'!E104*0.008</f>
        <v>0</v>
      </c>
      <c r="F104" s="641">
        <f>+'Produits contraceptifs2'!F104*10</f>
        <v>0</v>
      </c>
      <c r="G104" s="641">
        <f>+'Produits contraceptifs2'!G104*10</f>
        <v>0</v>
      </c>
      <c r="H104" s="641">
        <f>'Produits contraceptifs2'!H104*2</f>
        <v>0</v>
      </c>
      <c r="I104" s="641">
        <f>+'Produits contraceptifs2'!I104*2</f>
        <v>0</v>
      </c>
      <c r="J104" s="641">
        <f>SUM('Couple années par structure1'!C104:J104)+SUM(C104:I104)</f>
        <v>0</v>
      </c>
    </row>
    <row r="105" spans="1:10" ht="15" customHeight="1">
      <c r="A105" s="639"/>
      <c r="B105" s="637" t="s">
        <v>547</v>
      </c>
      <c r="C105" s="641">
        <f>+'Produits contraceptifs2'!C105*4.6</f>
        <v>0</v>
      </c>
      <c r="D105" s="641">
        <f>'Produits contraceptifs2'!D105*0.008</f>
        <v>0</v>
      </c>
      <c r="E105" s="641">
        <f>'Produits contraceptifs2'!E105*0.008</f>
        <v>0</v>
      </c>
      <c r="F105" s="641">
        <f>+'Produits contraceptifs2'!F105*10</f>
        <v>0</v>
      </c>
      <c r="G105" s="641">
        <f>+'Produits contraceptifs2'!G105*10</f>
        <v>0</v>
      </c>
      <c r="H105" s="641">
        <f>'Produits contraceptifs2'!H105*2</f>
        <v>0</v>
      </c>
      <c r="I105" s="641">
        <f>+'Produits contraceptifs2'!I105*2</f>
        <v>0</v>
      </c>
      <c r="J105" s="641">
        <f>SUM('Couple années par structure1'!C105:J105)+SUM(C105:I105)</f>
        <v>0</v>
      </c>
    </row>
    <row r="106" spans="1:10" ht="15.75" customHeight="1">
      <c r="A106" s="639"/>
      <c r="B106" s="637" t="s">
        <v>548</v>
      </c>
      <c r="C106" s="641">
        <f>+'Produits contraceptifs2'!C106*4.6</f>
        <v>0</v>
      </c>
      <c r="D106" s="641">
        <f>'Produits contraceptifs2'!D106*0.008</f>
        <v>0</v>
      </c>
      <c r="E106" s="641">
        <f>'Produits contraceptifs2'!E106*0.008</f>
        <v>0</v>
      </c>
      <c r="F106" s="641">
        <f>+'Produits contraceptifs2'!F106*10</f>
        <v>0</v>
      </c>
      <c r="G106" s="641">
        <f>+'Produits contraceptifs2'!G106*10</f>
        <v>0</v>
      </c>
      <c r="H106" s="641">
        <f>'Produits contraceptifs2'!H106*2</f>
        <v>0</v>
      </c>
      <c r="I106" s="641">
        <f>+'Produits contraceptifs2'!I106*2</f>
        <v>0</v>
      </c>
      <c r="J106" s="641">
        <f>SUM('Couple années par structure1'!C106:J106)+SUM(C106:I106)</f>
        <v>0</v>
      </c>
    </row>
    <row r="107" spans="1:10" ht="15.75" customHeight="1">
      <c r="A107" s="639"/>
      <c r="B107" s="637" t="s">
        <v>549</v>
      </c>
      <c r="C107" s="641">
        <f>+'Produits contraceptifs2'!C107*4.6</f>
        <v>0</v>
      </c>
      <c r="D107" s="641">
        <f>'Produits contraceptifs2'!D107*0.008</f>
        <v>0</v>
      </c>
      <c r="E107" s="641">
        <f>'Produits contraceptifs2'!E107*0.008</f>
        <v>0</v>
      </c>
      <c r="F107" s="641">
        <f>+'Produits contraceptifs2'!F107*10</f>
        <v>0</v>
      </c>
      <c r="G107" s="641">
        <f>+'Produits contraceptifs2'!G107*10</f>
        <v>0</v>
      </c>
      <c r="H107" s="641">
        <f>'Produits contraceptifs2'!H107*2</f>
        <v>0</v>
      </c>
      <c r="I107" s="641">
        <f>+'Produits contraceptifs2'!I107*2</f>
        <v>0</v>
      </c>
      <c r="J107" s="641">
        <f>SUM('Couple années par structure1'!C107:J107)+SUM(C107:I107)</f>
        <v>0</v>
      </c>
    </row>
    <row r="108" spans="1:10" ht="15.75" customHeight="1">
      <c r="A108" s="639"/>
      <c r="B108" s="637" t="s">
        <v>550</v>
      </c>
      <c r="C108" s="641">
        <f>+'Produits contraceptifs2'!C108*4.6</f>
        <v>0</v>
      </c>
      <c r="D108" s="641">
        <f>'Produits contraceptifs2'!D108*0.008</f>
        <v>0</v>
      </c>
      <c r="E108" s="641">
        <f>'Produits contraceptifs2'!E108*0.008</f>
        <v>0</v>
      </c>
      <c r="F108" s="641">
        <f>+'Produits contraceptifs2'!F108*10</f>
        <v>0</v>
      </c>
      <c r="G108" s="641">
        <f>+'Produits contraceptifs2'!G108*10</f>
        <v>0</v>
      </c>
      <c r="H108" s="641">
        <f>'Produits contraceptifs2'!H108*2</f>
        <v>0</v>
      </c>
      <c r="I108" s="641">
        <f>+'Produits contraceptifs2'!I108*2</f>
        <v>0</v>
      </c>
      <c r="J108" s="641">
        <f>SUM('Couple années par structure1'!C108:J108)+SUM(C108:I108)</f>
        <v>0</v>
      </c>
    </row>
    <row r="109" spans="1:10" ht="15.75" customHeight="1">
      <c r="A109" s="2" t="s">
        <v>551</v>
      </c>
      <c r="B109" s="2"/>
      <c r="C109" s="643">
        <f>+'Produits contraceptifs2'!C109*4.6</f>
        <v>0</v>
      </c>
      <c r="D109" s="643">
        <f>'Produits contraceptifs2'!D109*0.008</f>
        <v>0</v>
      </c>
      <c r="E109" s="643">
        <f>'Produits contraceptifs2'!E109*0.008</f>
        <v>0</v>
      </c>
      <c r="F109" s="643">
        <f>+'Produits contraceptifs2'!F109*10</f>
        <v>0</v>
      </c>
      <c r="G109" s="643">
        <f>+'Produits contraceptifs2'!G109*10</f>
        <v>0</v>
      </c>
      <c r="H109" s="643">
        <f>'Produits contraceptifs2'!H109*2</f>
        <v>0</v>
      </c>
      <c r="I109" s="643">
        <f>+'Produits contraceptifs2'!I109*2</f>
        <v>0</v>
      </c>
      <c r="J109" s="643">
        <f>SUM('Couple années par structure1'!C109:J109)+SUM(C109:I109)</f>
        <v>0</v>
      </c>
    </row>
    <row r="110" spans="1:10" ht="15.75" customHeight="1">
      <c r="A110" s="2" t="s">
        <v>552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1" t="s">
        <v>553</v>
      </c>
      <c r="B111" s="281"/>
      <c r="C111" s="205">
        <f>+'Produits contraceptifs2'!C111*4.6</f>
        <v>0</v>
      </c>
      <c r="D111" s="205">
        <f>'Produits contraceptifs2'!D111*0.008</f>
        <v>0</v>
      </c>
      <c r="E111" s="205">
        <f>'Produits contraceptifs2'!E111*0.008</f>
        <v>0</v>
      </c>
      <c r="F111" s="205">
        <f>+'Produits contraceptifs2'!F111*10</f>
        <v>0</v>
      </c>
      <c r="G111" s="205">
        <f>+'Produits contraceptifs2'!G111*10</f>
        <v>0</v>
      </c>
      <c r="H111" s="205">
        <f>'Produits contraceptifs2'!H111*2</f>
        <v>0</v>
      </c>
      <c r="I111" s="205">
        <f>+'Produits contraceptifs2'!I111*2</f>
        <v>0</v>
      </c>
      <c r="J111" s="205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375" priority="3">
      <formula>LEN(TRIM(C3))=0</formula>
    </cfRule>
  </conditionalFormatting>
  <conditionalFormatting sqref="C94:J99">
    <cfRule type="containsBlanks" dxfId="374" priority="5">
      <formula>LEN(TRIM(C94))=0</formula>
    </cfRule>
  </conditionalFormatting>
  <conditionalFormatting sqref="C98:J98">
    <cfRule type="containsBlanks" dxfId="373" priority="4" stopIfTrue="1">
      <formula>LEN(TRIM(C98))=0</formula>
    </cfRule>
  </conditionalFormatting>
  <conditionalFormatting sqref="C100:J108">
    <cfRule type="containsBlanks" dxfId="372" priority="2">
      <formula>LEN(TRIM(C100))=0</formula>
    </cfRule>
  </conditionalFormatting>
  <conditionalFormatting sqref="C110:J110">
    <cfRule type="containsBlanks" dxfId="37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39" customWidth="1"/>
    <col min="2" max="2" width="21.06640625" style="339" customWidth="1"/>
    <col min="3" max="3" width="11.3984375" style="339" customWidth="1"/>
    <col min="4" max="4" width="13.796875" style="339" customWidth="1"/>
    <col min="5" max="5" width="12.9296875" style="339" bestFit="1" customWidth="1"/>
    <col min="6" max="6" width="17.796875" style="339" customWidth="1"/>
    <col min="7" max="7" width="14.3984375" style="339" customWidth="1"/>
    <col min="8" max="8" width="23.19921875" style="339" customWidth="1"/>
    <col min="9" max="9" width="13.3984375" style="339" customWidth="1"/>
    <col min="10" max="10" width="22.796875" style="339" customWidth="1"/>
    <col min="11" max="21" width="10.796875" style="339" customWidth="1"/>
    <col min="22" max="23" width="14.3984375" style="339" customWidth="1"/>
    <col min="24" max="16384" width="14.3984375" style="339"/>
  </cols>
  <sheetData>
    <row r="1" spans="1:10" ht="21.5" customHeight="1">
      <c r="A1" s="14" t="s">
        <v>976</v>
      </c>
      <c r="B1" s="344"/>
      <c r="C1" s="214"/>
      <c r="D1" s="214"/>
      <c r="E1" s="214"/>
      <c r="F1" s="214"/>
      <c r="G1" s="227"/>
      <c r="H1" s="227"/>
    </row>
    <row r="2" spans="1:10" ht="54.4" thickBot="1">
      <c r="A2" s="950" t="s">
        <v>977</v>
      </c>
      <c r="B2" s="951"/>
      <c r="C2" s="343" t="s">
        <v>978</v>
      </c>
      <c r="D2" s="343" t="s">
        <v>979</v>
      </c>
      <c r="E2" s="343" t="s">
        <v>980</v>
      </c>
      <c r="F2" s="341" t="s">
        <v>981</v>
      </c>
      <c r="G2" s="343" t="s">
        <v>982</v>
      </c>
      <c r="H2" s="343" t="s">
        <v>983</v>
      </c>
      <c r="I2" s="343" t="s">
        <v>984</v>
      </c>
      <c r="J2" s="341" t="s">
        <v>985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39"/>
      <c r="B4" s="637" t="s">
        <v>446</v>
      </c>
      <c r="C4" s="642"/>
      <c r="D4" s="642"/>
      <c r="E4" s="642"/>
      <c r="F4" s="642"/>
      <c r="G4" s="677" t="str">
        <f>IF(Pop_cible!D4="","",'Couverture CPN'!C4/Pop_cible!D4*100)</f>
        <v/>
      </c>
      <c r="H4" s="677" t="str">
        <f t="shared" si="0"/>
        <v/>
      </c>
      <c r="I4" s="677" t="str">
        <f>IF(Pop_cible!D4="","",'Couverture CPN'!E4/Pop_cible!D4*100)</f>
        <v/>
      </c>
      <c r="J4" s="677" t="str">
        <f t="shared" si="1"/>
        <v/>
      </c>
    </row>
    <row r="5" spans="1:10" ht="15" customHeight="1">
      <c r="A5" s="639"/>
      <c r="B5" s="637" t="s">
        <v>447</v>
      </c>
      <c r="C5" s="641"/>
      <c r="D5" s="641"/>
      <c r="E5" s="641"/>
      <c r="F5" s="641"/>
      <c r="G5" s="645" t="str">
        <f>IF(Pop_cible!D5="","",'Couverture CPN'!C5/Pop_cible!D5*100)</f>
        <v/>
      </c>
      <c r="H5" s="645" t="str">
        <f t="shared" si="0"/>
        <v/>
      </c>
      <c r="I5" s="645" t="str">
        <f>IF(Pop_cible!D5="","",'Couverture CPN'!E5/Pop_cible!D5*100)</f>
        <v/>
      </c>
      <c r="J5" s="645" t="str">
        <f t="shared" si="1"/>
        <v/>
      </c>
    </row>
    <row r="6" spans="1:10" ht="15" customHeight="1">
      <c r="A6" s="639"/>
      <c r="B6" s="637" t="s">
        <v>448</v>
      </c>
      <c r="C6" s="641"/>
      <c r="D6" s="641"/>
      <c r="E6" s="641"/>
      <c r="F6" s="641"/>
      <c r="G6" s="645" t="str">
        <f>IF(Pop_cible!D6="","",'Couverture CPN'!C6/Pop_cible!D6*100)</f>
        <v/>
      </c>
      <c r="H6" s="645" t="str">
        <f t="shared" si="0"/>
        <v/>
      </c>
      <c r="I6" s="645" t="str">
        <f>IF(Pop_cible!D6="","",'Couverture CPN'!E6/Pop_cible!D6*100)</f>
        <v/>
      </c>
      <c r="J6" s="645" t="str">
        <f t="shared" si="1"/>
        <v/>
      </c>
    </row>
    <row r="7" spans="1:10" ht="15" customHeight="1">
      <c r="A7" s="639"/>
      <c r="B7" s="637" t="s">
        <v>449</v>
      </c>
      <c r="C7" s="641"/>
      <c r="D7" s="641"/>
      <c r="E7" s="641"/>
      <c r="F7" s="641"/>
      <c r="G7" s="645" t="str">
        <f>IF(Pop_cible!D7="","",'Couverture CPN'!C7/Pop_cible!D7*100)</f>
        <v/>
      </c>
      <c r="H7" s="645" t="str">
        <f t="shared" si="0"/>
        <v/>
      </c>
      <c r="I7" s="645" t="str">
        <f>IF(Pop_cible!D7="","",'Couverture CPN'!E7/Pop_cible!D7*100)</f>
        <v/>
      </c>
      <c r="J7" s="645" t="str">
        <f t="shared" si="1"/>
        <v/>
      </c>
    </row>
    <row r="8" spans="1:10" ht="15" customHeight="1">
      <c r="A8" s="2" t="s">
        <v>450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39"/>
      <c r="B9" s="637" t="s">
        <v>451</v>
      </c>
      <c r="C9" s="641"/>
      <c r="D9" s="641"/>
      <c r="E9" s="641"/>
      <c r="F9" s="641"/>
      <c r="G9" s="645" t="str">
        <f>IF(Pop_cible!D9="","",'Couverture CPN'!C9/Pop_cible!D9*100)</f>
        <v/>
      </c>
      <c r="H9" s="645" t="str">
        <f t="shared" si="0"/>
        <v/>
      </c>
      <c r="I9" s="645" t="str">
        <f>IF(Pop_cible!D9="","",'Couverture CPN'!E9/Pop_cible!D9*100)</f>
        <v/>
      </c>
      <c r="J9" s="645" t="str">
        <f t="shared" si="1"/>
        <v/>
      </c>
    </row>
    <row r="10" spans="1:10" ht="15" customHeight="1">
      <c r="A10" s="639"/>
      <c r="B10" s="637" t="s">
        <v>452</v>
      </c>
      <c r="C10" s="641"/>
      <c r="D10" s="641"/>
      <c r="E10" s="641"/>
      <c r="F10" s="641"/>
      <c r="G10" s="645" t="str">
        <f>IF(Pop_cible!D10="","",'Couverture CPN'!C10/Pop_cible!D10*100)</f>
        <v/>
      </c>
      <c r="H10" s="645" t="str">
        <f t="shared" si="0"/>
        <v/>
      </c>
      <c r="I10" s="645" t="str">
        <f>IF(Pop_cible!D10="","",'Couverture CPN'!E10/Pop_cible!D10*100)</f>
        <v/>
      </c>
      <c r="J10" s="645" t="str">
        <f t="shared" si="1"/>
        <v/>
      </c>
    </row>
    <row r="11" spans="1:10" ht="15" customHeight="1">
      <c r="A11" s="639"/>
      <c r="B11" s="637" t="s">
        <v>453</v>
      </c>
      <c r="C11" s="641"/>
      <c r="D11" s="641"/>
      <c r="E11" s="641"/>
      <c r="F11" s="641"/>
      <c r="G11" s="645" t="str">
        <f>IF(Pop_cible!D11="","",'Couverture CPN'!C11/Pop_cible!D11*100)</f>
        <v/>
      </c>
      <c r="H11" s="645" t="str">
        <f t="shared" si="0"/>
        <v/>
      </c>
      <c r="I11" s="645" t="str">
        <f>IF(Pop_cible!D11="","",'Couverture CPN'!E11/Pop_cible!D11*100)</f>
        <v/>
      </c>
      <c r="J11" s="645" t="str">
        <f t="shared" si="1"/>
        <v/>
      </c>
    </row>
    <row r="12" spans="1:10" ht="15" customHeight="1">
      <c r="A12" s="639"/>
      <c r="B12" s="637" t="s">
        <v>454</v>
      </c>
      <c r="C12" s="641"/>
      <c r="D12" s="641"/>
      <c r="E12" s="641"/>
      <c r="F12" s="641"/>
      <c r="G12" s="645" t="str">
        <f>IF(Pop_cible!D12="","",'Couverture CPN'!C12/Pop_cible!D12*100)</f>
        <v/>
      </c>
      <c r="H12" s="645" t="str">
        <f t="shared" si="0"/>
        <v/>
      </c>
      <c r="I12" s="645" t="str">
        <f>IF(Pop_cible!D12="","",'Couverture CPN'!E12/Pop_cible!D12*100)</f>
        <v/>
      </c>
      <c r="J12" s="645" t="str">
        <f t="shared" si="1"/>
        <v/>
      </c>
    </row>
    <row r="13" spans="1:10" ht="15" customHeight="1">
      <c r="A13" s="639"/>
      <c r="B13" s="637" t="s">
        <v>455</v>
      </c>
      <c r="C13" s="641"/>
      <c r="D13" s="641"/>
      <c r="E13" s="641"/>
      <c r="F13" s="641"/>
      <c r="G13" s="645" t="str">
        <f>IF(Pop_cible!D13="","",'Couverture CPN'!C13/Pop_cible!D13*100)</f>
        <v/>
      </c>
      <c r="H13" s="645" t="str">
        <f t="shared" si="0"/>
        <v/>
      </c>
      <c r="I13" s="645" t="str">
        <f>IF(Pop_cible!D13="","",'Couverture CPN'!E13/Pop_cible!D13*100)</f>
        <v/>
      </c>
      <c r="J13" s="645" t="str">
        <f t="shared" si="1"/>
        <v/>
      </c>
    </row>
    <row r="14" spans="1:10" ht="15" customHeight="1">
      <c r="A14" s="639"/>
      <c r="B14" s="637" t="s">
        <v>456</v>
      </c>
      <c r="C14" s="641"/>
      <c r="D14" s="641"/>
      <c r="E14" s="641"/>
      <c r="F14" s="641"/>
      <c r="G14" s="645" t="str">
        <f>IF(Pop_cible!D14="","",'Couverture CPN'!C14/Pop_cible!D14*100)</f>
        <v/>
      </c>
      <c r="H14" s="645" t="str">
        <f t="shared" si="0"/>
        <v/>
      </c>
      <c r="I14" s="645" t="str">
        <f>IF(Pop_cible!D14="","",'Couverture CPN'!E14/Pop_cible!D14*100)</f>
        <v/>
      </c>
      <c r="J14" s="645" t="str">
        <f t="shared" si="1"/>
        <v/>
      </c>
    </row>
    <row r="15" spans="1:10" ht="15" customHeight="1">
      <c r="A15" s="2" t="s">
        <v>457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37"/>
      <c r="B16" s="637" t="s">
        <v>458</v>
      </c>
      <c r="C16" s="641"/>
      <c r="D16" s="641"/>
      <c r="E16" s="641"/>
      <c r="F16" s="641"/>
      <c r="G16" s="645" t="str">
        <f>IF(Pop_cible!D16="","",'Couverture CPN'!C16/Pop_cible!D16*100)</f>
        <v/>
      </c>
      <c r="H16" s="645" t="str">
        <f t="shared" si="0"/>
        <v/>
      </c>
      <c r="I16" s="645" t="str">
        <f>IF(Pop_cible!D16="","",'Couverture CPN'!E16/Pop_cible!D16*100)</f>
        <v/>
      </c>
      <c r="J16" s="645" t="str">
        <f t="shared" si="1"/>
        <v/>
      </c>
    </row>
    <row r="17" spans="1:10" ht="15" customHeight="1">
      <c r="A17" s="639"/>
      <c r="B17" s="637" t="s">
        <v>459</v>
      </c>
      <c r="C17" s="641"/>
      <c r="D17" s="641"/>
      <c r="E17" s="641"/>
      <c r="F17" s="641"/>
      <c r="G17" s="645" t="str">
        <f>IF(Pop_cible!D17="","",'Couverture CPN'!C17/Pop_cible!D17*100)</f>
        <v/>
      </c>
      <c r="H17" s="645" t="str">
        <f t="shared" si="0"/>
        <v/>
      </c>
      <c r="I17" s="645" t="str">
        <f>IF(Pop_cible!D17="","",'Couverture CPN'!E17/Pop_cible!D17*100)</f>
        <v/>
      </c>
      <c r="J17" s="645" t="str">
        <f t="shared" si="1"/>
        <v/>
      </c>
    </row>
    <row r="18" spans="1:10" ht="15" customHeight="1">
      <c r="A18" s="639"/>
      <c r="B18" s="637" t="s">
        <v>460</v>
      </c>
      <c r="C18" s="641"/>
      <c r="D18" s="641"/>
      <c r="E18" s="641"/>
      <c r="F18" s="641"/>
      <c r="G18" s="645" t="str">
        <f>IF(Pop_cible!D18="","",'Couverture CPN'!C18/Pop_cible!D18*100)</f>
        <v/>
      </c>
      <c r="H18" s="645" t="str">
        <f t="shared" si="0"/>
        <v/>
      </c>
      <c r="I18" s="645" t="str">
        <f>IF(Pop_cible!D18="","",'Couverture CPN'!E18/Pop_cible!D18*100)</f>
        <v/>
      </c>
      <c r="J18" s="645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646" t="str">
        <f>IF(Pop_cible!D19="","",'Couverture CPN'!C19/Pop_cible!D19*100)</f>
        <v/>
      </c>
      <c r="H19" s="646" t="str">
        <f t="shared" si="0"/>
        <v/>
      </c>
      <c r="I19" s="646" t="str">
        <f>IF(Pop_cible!D19="","",'Couverture CPN'!E19/Pop_cible!D19*100)</f>
        <v/>
      </c>
      <c r="J19" s="646" t="str">
        <f t="shared" si="1"/>
        <v/>
      </c>
    </row>
    <row r="20" spans="1:10" ht="15" customHeight="1">
      <c r="A20" s="637"/>
      <c r="B20" s="638" t="s">
        <v>462</v>
      </c>
      <c r="C20" s="642"/>
      <c r="D20" s="642"/>
      <c r="E20" s="642"/>
      <c r="F20" s="642"/>
      <c r="G20" s="677" t="str">
        <f>IF(Pop_cible!D20="","",'Couverture CPN'!C20/Pop_cible!D20*100)</f>
        <v/>
      </c>
      <c r="H20" s="677" t="str">
        <f t="shared" si="0"/>
        <v/>
      </c>
      <c r="I20" s="677" t="str">
        <f>IF(Pop_cible!D20="","",'Couverture CPN'!E20/Pop_cible!D20*100)</f>
        <v/>
      </c>
      <c r="J20" s="677" t="str">
        <f t="shared" si="1"/>
        <v/>
      </c>
    </row>
    <row r="21" spans="1:10" ht="15" customHeight="1">
      <c r="A21" s="639"/>
      <c r="B21" s="637" t="s">
        <v>463</v>
      </c>
      <c r="C21" s="641"/>
      <c r="D21" s="641"/>
      <c r="E21" s="641"/>
      <c r="F21" s="641"/>
      <c r="G21" s="645" t="str">
        <f>IF(Pop_cible!D21="","",'Couverture CPN'!C21/Pop_cible!D21*100)</f>
        <v/>
      </c>
      <c r="H21" s="645" t="str">
        <f t="shared" si="0"/>
        <v/>
      </c>
      <c r="I21" s="645" t="str">
        <f>IF(Pop_cible!D21="","",'Couverture CPN'!E21/Pop_cible!D21*100)</f>
        <v/>
      </c>
      <c r="J21" s="645" t="str">
        <f t="shared" si="1"/>
        <v/>
      </c>
    </row>
    <row r="22" spans="1:10" ht="15" customHeight="1">
      <c r="A22" s="639"/>
      <c r="B22" s="637" t="s">
        <v>464</v>
      </c>
      <c r="C22" s="641"/>
      <c r="D22" s="641"/>
      <c r="E22" s="641"/>
      <c r="F22" s="641"/>
      <c r="G22" s="645" t="str">
        <f>IF(Pop_cible!D22="","",'Couverture CPN'!C22/Pop_cible!D22*100)</f>
        <v/>
      </c>
      <c r="H22" s="645" t="str">
        <f t="shared" si="0"/>
        <v/>
      </c>
      <c r="I22" s="645" t="str">
        <f>IF(Pop_cible!D22="","",'Couverture CPN'!E22/Pop_cible!D22*100)</f>
        <v/>
      </c>
      <c r="J22" s="645" t="str">
        <f t="shared" si="1"/>
        <v/>
      </c>
    </row>
    <row r="23" spans="1:10" ht="15" customHeight="1">
      <c r="A23" s="639"/>
      <c r="B23" s="637" t="s">
        <v>465</v>
      </c>
      <c r="C23" s="641"/>
      <c r="D23" s="641"/>
      <c r="E23" s="641"/>
      <c r="F23" s="641"/>
      <c r="G23" s="645" t="str">
        <f>IF(Pop_cible!D23="","",'Couverture CPN'!C23/Pop_cible!D23*100)</f>
        <v/>
      </c>
      <c r="H23" s="645" t="str">
        <f t="shared" si="0"/>
        <v/>
      </c>
      <c r="I23" s="645" t="str">
        <f>IF(Pop_cible!D23="","",'Couverture CPN'!E23/Pop_cible!D23*100)</f>
        <v/>
      </c>
      <c r="J23" s="645" t="str">
        <f t="shared" si="1"/>
        <v/>
      </c>
    </row>
    <row r="24" spans="1:10" ht="15" customHeight="1">
      <c r="A24" s="639"/>
      <c r="B24" s="637" t="s">
        <v>466</v>
      </c>
      <c r="C24" s="641"/>
      <c r="D24" s="641"/>
      <c r="E24" s="641"/>
      <c r="F24" s="641"/>
      <c r="G24" s="645" t="str">
        <f>IF(Pop_cible!D24="","",'Couverture CPN'!C24/Pop_cible!D24*100)</f>
        <v/>
      </c>
      <c r="H24" s="645" t="str">
        <f t="shared" si="0"/>
        <v/>
      </c>
      <c r="I24" s="645" t="str">
        <f>IF(Pop_cible!D24="","",'Couverture CPN'!E24/Pop_cible!D24*100)</f>
        <v/>
      </c>
      <c r="J24" s="645" t="str">
        <f t="shared" si="1"/>
        <v/>
      </c>
    </row>
    <row r="25" spans="1:10" ht="15" customHeight="1">
      <c r="A25" s="639"/>
      <c r="B25" s="637" t="s">
        <v>467</v>
      </c>
      <c r="C25" s="641"/>
      <c r="D25" s="641"/>
      <c r="E25" s="641"/>
      <c r="F25" s="641"/>
      <c r="G25" s="645" t="str">
        <f>IF(Pop_cible!D25="","",'Couverture CPN'!C25/Pop_cible!D25*100)</f>
        <v/>
      </c>
      <c r="H25" s="645" t="str">
        <f t="shared" si="0"/>
        <v/>
      </c>
      <c r="I25" s="645" t="str">
        <f>IF(Pop_cible!D25="","",'Couverture CPN'!E25/Pop_cible!D25*100)</f>
        <v/>
      </c>
      <c r="J25" s="645" t="str">
        <f t="shared" si="1"/>
        <v/>
      </c>
    </row>
    <row r="26" spans="1:10" ht="15" customHeight="1">
      <c r="A26" s="639"/>
      <c r="B26" s="637" t="s">
        <v>468</v>
      </c>
      <c r="C26" s="641"/>
      <c r="D26" s="641"/>
      <c r="E26" s="641"/>
      <c r="F26" s="641"/>
      <c r="G26" s="645" t="str">
        <f>IF(Pop_cible!D26="","",'Couverture CPN'!C26/Pop_cible!D26*100)</f>
        <v/>
      </c>
      <c r="H26" s="645" t="str">
        <f t="shared" si="0"/>
        <v/>
      </c>
      <c r="I26" s="645" t="str">
        <f>IF(Pop_cible!D26="","",'Couverture CPN'!E26/Pop_cible!D26*100)</f>
        <v/>
      </c>
      <c r="J26" s="645" t="str">
        <f t="shared" si="1"/>
        <v/>
      </c>
    </row>
    <row r="27" spans="1:10" ht="15" customHeight="1">
      <c r="A27" s="639"/>
      <c r="B27" s="637" t="s">
        <v>469</v>
      </c>
      <c r="C27" s="641"/>
      <c r="D27" s="641"/>
      <c r="E27" s="641"/>
      <c r="F27" s="641"/>
      <c r="G27" s="645" t="str">
        <f>IF(Pop_cible!D27="","",'Couverture CPN'!C27/Pop_cible!D27*100)</f>
        <v/>
      </c>
      <c r="H27" s="645" t="str">
        <f t="shared" si="0"/>
        <v/>
      </c>
      <c r="I27" s="645" t="str">
        <f>IF(Pop_cible!D27="","",'Couverture CPN'!E27/Pop_cible!D27*100)</f>
        <v/>
      </c>
      <c r="J27" s="645" t="str">
        <f t="shared" si="1"/>
        <v/>
      </c>
    </row>
    <row r="28" spans="1:10" ht="15" customHeight="1">
      <c r="A28" s="639"/>
      <c r="B28" s="637" t="s">
        <v>470</v>
      </c>
      <c r="C28" s="641"/>
      <c r="D28" s="641"/>
      <c r="E28" s="641"/>
      <c r="F28" s="641"/>
      <c r="G28" s="645" t="str">
        <f>IF(Pop_cible!D28="","",'Couverture CPN'!C28/Pop_cible!D28*100)</f>
        <v/>
      </c>
      <c r="H28" s="645" t="str">
        <f t="shared" si="0"/>
        <v/>
      </c>
      <c r="I28" s="645" t="str">
        <f>IF(Pop_cible!D28="","",'Couverture CPN'!E28/Pop_cible!D28*100)</f>
        <v/>
      </c>
      <c r="J28" s="645" t="str">
        <f t="shared" si="1"/>
        <v/>
      </c>
    </row>
    <row r="29" spans="1:10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37"/>
      <c r="B30" s="637" t="s">
        <v>472</v>
      </c>
      <c r="C30" s="642"/>
      <c r="D30" s="642"/>
      <c r="E30" s="642"/>
      <c r="F30" s="642"/>
      <c r="G30" s="677" t="str">
        <f>IF(Pop_cible!D30="","",'Couverture CPN'!C30/Pop_cible!D30*100)</f>
        <v/>
      </c>
      <c r="H30" s="677" t="str">
        <f t="shared" si="0"/>
        <v/>
      </c>
      <c r="I30" s="677" t="str">
        <f>IF(Pop_cible!D30="","",'Couverture CPN'!E30/Pop_cible!D30*100)</f>
        <v/>
      </c>
      <c r="J30" s="677" t="str">
        <f t="shared" si="1"/>
        <v/>
      </c>
    </row>
    <row r="31" spans="1:10" ht="15" customHeight="1">
      <c r="A31" s="637"/>
      <c r="B31" s="637" t="s">
        <v>473</v>
      </c>
      <c r="C31" s="641"/>
      <c r="D31" s="641"/>
      <c r="E31" s="641"/>
      <c r="F31" s="641"/>
      <c r="G31" s="645" t="str">
        <f>IF(Pop_cible!D31="","",'Couverture CPN'!C31/Pop_cible!D31*100)</f>
        <v/>
      </c>
      <c r="H31" s="645" t="str">
        <f t="shared" si="0"/>
        <v/>
      </c>
      <c r="I31" s="645" t="str">
        <f>IF(Pop_cible!D31="","",'Couverture CPN'!E31/Pop_cible!D31*100)</f>
        <v/>
      </c>
      <c r="J31" s="645" t="str">
        <f t="shared" si="1"/>
        <v/>
      </c>
    </row>
    <row r="32" spans="1:10" ht="15" customHeight="1">
      <c r="A32" s="637"/>
      <c r="B32" s="637" t="s">
        <v>474</v>
      </c>
      <c r="C32" s="641"/>
      <c r="D32" s="641"/>
      <c r="E32" s="641"/>
      <c r="F32" s="641"/>
      <c r="G32" s="645" t="str">
        <f>IF(Pop_cible!D32="","",'Couverture CPN'!C32/Pop_cible!D32*100)</f>
        <v/>
      </c>
      <c r="H32" s="645" t="str">
        <f t="shared" si="0"/>
        <v/>
      </c>
      <c r="I32" s="645" t="str">
        <f>IF(Pop_cible!D32="","",'Couverture CPN'!E32/Pop_cible!D32*100)</f>
        <v/>
      </c>
      <c r="J32" s="645" t="str">
        <f t="shared" si="1"/>
        <v/>
      </c>
    </row>
    <row r="33" spans="1:10" ht="15" customHeight="1">
      <c r="A33" s="637"/>
      <c r="B33" s="637" t="s">
        <v>475</v>
      </c>
      <c r="C33" s="641"/>
      <c r="D33" s="641"/>
      <c r="E33" s="641"/>
      <c r="F33" s="641"/>
      <c r="G33" s="645" t="str">
        <f>IF(Pop_cible!D33="","",'Couverture CPN'!C33/Pop_cible!D33*100)</f>
        <v/>
      </c>
      <c r="H33" s="645" t="str">
        <f t="shared" si="0"/>
        <v/>
      </c>
      <c r="I33" s="645" t="str">
        <f>IF(Pop_cible!D33="","",'Couverture CPN'!E33/Pop_cible!D33*100)</f>
        <v/>
      </c>
      <c r="J33" s="645" t="str">
        <f t="shared" si="1"/>
        <v/>
      </c>
    </row>
    <row r="34" spans="1:10" ht="15" customHeight="1">
      <c r="A34" s="637"/>
      <c r="B34" s="637" t="s">
        <v>476</v>
      </c>
      <c r="C34" s="641"/>
      <c r="D34" s="641"/>
      <c r="E34" s="641"/>
      <c r="F34" s="641"/>
      <c r="G34" s="645" t="str">
        <f>IF(Pop_cible!D34="","",'Couverture CPN'!C34/Pop_cible!D34*100)</f>
        <v/>
      </c>
      <c r="H34" s="645" t="str">
        <f t="shared" si="0"/>
        <v/>
      </c>
      <c r="I34" s="645" t="str">
        <f>IF(Pop_cible!D34="","",'Couverture CPN'!E34/Pop_cible!D34*100)</f>
        <v/>
      </c>
      <c r="J34" s="645" t="str">
        <f t="shared" si="1"/>
        <v/>
      </c>
    </row>
    <row r="35" spans="1:10" ht="15" customHeight="1">
      <c r="A35" s="637"/>
      <c r="B35" s="637" t="s">
        <v>477</v>
      </c>
      <c r="C35" s="641"/>
      <c r="D35" s="641"/>
      <c r="E35" s="641"/>
      <c r="F35" s="641"/>
      <c r="G35" s="645" t="str">
        <f>IF(Pop_cible!D35="","",'Couverture CPN'!C35/Pop_cible!D35*100)</f>
        <v/>
      </c>
      <c r="H35" s="645" t="str">
        <f t="shared" ref="H35:H66" si="2">IFERROR(D35/C35*100,"")</f>
        <v/>
      </c>
      <c r="I35" s="645" t="str">
        <f>IF(Pop_cible!D35="","",'Couverture CPN'!E35/Pop_cible!D35*100)</f>
        <v/>
      </c>
      <c r="J35" s="645" t="str">
        <f t="shared" ref="J35:J66" si="3">IFERROR(F35/C35*100,"")</f>
        <v/>
      </c>
    </row>
    <row r="36" spans="1:10" ht="15" customHeight="1">
      <c r="A36" s="637"/>
      <c r="B36" s="637" t="s">
        <v>478</v>
      </c>
      <c r="C36" s="641"/>
      <c r="D36" s="641"/>
      <c r="E36" s="641"/>
      <c r="F36" s="641"/>
      <c r="G36" s="645" t="str">
        <f>IF(Pop_cible!D36="","",'Couverture CPN'!C36/Pop_cible!D36*100)</f>
        <v/>
      </c>
      <c r="H36" s="645" t="str">
        <f t="shared" si="2"/>
        <v/>
      </c>
      <c r="I36" s="645" t="str">
        <f>IF(Pop_cible!D36="","",'Couverture CPN'!E36/Pop_cible!D36*100)</f>
        <v/>
      </c>
      <c r="J36" s="645" t="str">
        <f t="shared" si="3"/>
        <v/>
      </c>
    </row>
    <row r="37" spans="1:10" ht="15" customHeight="1">
      <c r="A37" s="639"/>
      <c r="B37" s="637" t="s">
        <v>479</v>
      </c>
      <c r="C37" s="641"/>
      <c r="D37" s="641"/>
      <c r="E37" s="641"/>
      <c r="F37" s="641"/>
      <c r="G37" s="645" t="str">
        <f>IF(Pop_cible!D37="","",'Couverture CPN'!C37/Pop_cible!D37*100)</f>
        <v/>
      </c>
      <c r="H37" s="645" t="str">
        <f t="shared" si="2"/>
        <v/>
      </c>
      <c r="I37" s="645" t="str">
        <f>IF(Pop_cible!D37="","",'Couverture CPN'!E37/Pop_cible!D37*100)</f>
        <v/>
      </c>
      <c r="J37" s="645" t="str">
        <f t="shared" si="3"/>
        <v/>
      </c>
    </row>
    <row r="38" spans="1:10" s="6" customFormat="1" ht="15" customHeight="1">
      <c r="A38" s="639"/>
      <c r="B38" s="637" t="s">
        <v>480</v>
      </c>
      <c r="C38" s="641"/>
      <c r="D38" s="641"/>
      <c r="E38" s="641"/>
      <c r="F38" s="641"/>
      <c r="G38" s="645" t="str">
        <f>IF(Pop_cible!D38="","",'Couverture CPN'!C38/Pop_cible!D38*100)</f>
        <v/>
      </c>
      <c r="H38" s="645" t="str">
        <f t="shared" si="2"/>
        <v/>
      </c>
      <c r="I38" s="645" t="str">
        <f>IF(Pop_cible!D38="","",'Couverture CPN'!E38/Pop_cible!D38*100)</f>
        <v/>
      </c>
      <c r="J38" s="645" t="str">
        <f t="shared" si="3"/>
        <v/>
      </c>
    </row>
    <row r="39" spans="1:10" ht="15" customHeight="1">
      <c r="A39" s="639"/>
      <c r="B39" s="637" t="s">
        <v>481</v>
      </c>
      <c r="C39" s="641"/>
      <c r="D39" s="641"/>
      <c r="E39" s="641"/>
      <c r="F39" s="641"/>
      <c r="G39" s="645" t="str">
        <f>IF(Pop_cible!D39="","",'Couverture CPN'!C39/Pop_cible!D39*100)</f>
        <v/>
      </c>
      <c r="H39" s="645" t="str">
        <f t="shared" si="2"/>
        <v/>
      </c>
      <c r="I39" s="645" t="str">
        <f>IF(Pop_cible!D39="","",'Couverture CPN'!E39/Pop_cible!D39*100)</f>
        <v/>
      </c>
      <c r="J39" s="645" t="str">
        <f t="shared" si="3"/>
        <v/>
      </c>
    </row>
    <row r="40" spans="1:10" ht="15" customHeight="1">
      <c r="A40" s="639"/>
      <c r="B40" s="637" t="s">
        <v>482</v>
      </c>
      <c r="C40" s="641"/>
      <c r="D40" s="641"/>
      <c r="E40" s="641"/>
      <c r="F40" s="641"/>
      <c r="G40" s="645" t="str">
        <f>IF(Pop_cible!D40="","",'Couverture CPN'!C40/Pop_cible!D40*100)</f>
        <v/>
      </c>
      <c r="H40" s="645" t="str">
        <f t="shared" si="2"/>
        <v/>
      </c>
      <c r="I40" s="645" t="str">
        <f>IF(Pop_cible!D40="","",'Couverture CPN'!E40/Pop_cible!D40*100)</f>
        <v/>
      </c>
      <c r="J40" s="645" t="str">
        <f t="shared" si="3"/>
        <v/>
      </c>
    </row>
    <row r="41" spans="1:10" ht="15" customHeight="1">
      <c r="A41" s="639"/>
      <c r="B41" s="637" t="s">
        <v>483</v>
      </c>
      <c r="C41" s="641"/>
      <c r="D41" s="641"/>
      <c r="E41" s="641"/>
      <c r="F41" s="641"/>
      <c r="G41" s="645" t="str">
        <f>IF(Pop_cible!D41="","",'Couverture CPN'!C41/Pop_cible!D41*100)</f>
        <v/>
      </c>
      <c r="H41" s="645" t="str">
        <f t="shared" si="2"/>
        <v/>
      </c>
      <c r="I41" s="645" t="str">
        <f>IF(Pop_cible!D41="","",'Couverture CPN'!E41/Pop_cible!D41*100)</f>
        <v/>
      </c>
      <c r="J41" s="645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37"/>
      <c r="B43" s="637" t="s">
        <v>485</v>
      </c>
      <c r="C43" s="641"/>
      <c r="D43" s="641"/>
      <c r="E43" s="641"/>
      <c r="F43" s="641"/>
      <c r="G43" s="645" t="str">
        <f>IF(Pop_cible!D43="","",'Couverture CPN'!C43/Pop_cible!D43*100)</f>
        <v/>
      </c>
      <c r="H43" s="645" t="str">
        <f t="shared" si="2"/>
        <v/>
      </c>
      <c r="I43" s="645" t="str">
        <f>IF(Pop_cible!D43="","",'Couverture CPN'!E43/Pop_cible!D43*100)</f>
        <v/>
      </c>
      <c r="J43" s="645" t="str">
        <f t="shared" si="3"/>
        <v/>
      </c>
    </row>
    <row r="44" spans="1:10" ht="15" customHeight="1">
      <c r="A44" s="639"/>
      <c r="B44" s="637" t="s">
        <v>486</v>
      </c>
      <c r="C44" s="641"/>
      <c r="D44" s="641"/>
      <c r="E44" s="641"/>
      <c r="F44" s="641"/>
      <c r="G44" s="645" t="str">
        <f>IF(Pop_cible!D44="","",'Couverture CPN'!C44/Pop_cible!D44*100)</f>
        <v/>
      </c>
      <c r="H44" s="645" t="str">
        <f t="shared" si="2"/>
        <v/>
      </c>
      <c r="I44" s="645" t="str">
        <f>IF(Pop_cible!D44="","",'Couverture CPN'!E44/Pop_cible!D44*100)</f>
        <v/>
      </c>
      <c r="J44" s="645" t="str">
        <f t="shared" si="3"/>
        <v/>
      </c>
    </row>
    <row r="45" spans="1:10" ht="15" customHeight="1">
      <c r="A45" s="639"/>
      <c r="B45" s="637" t="s">
        <v>487</v>
      </c>
      <c r="C45" s="641"/>
      <c r="D45" s="641"/>
      <c r="E45" s="641"/>
      <c r="F45" s="641"/>
      <c r="G45" s="645" t="str">
        <f>IF(Pop_cible!D45="","",'Couverture CPN'!C45/Pop_cible!D45*100)</f>
        <v/>
      </c>
      <c r="H45" s="645" t="str">
        <f t="shared" si="2"/>
        <v/>
      </c>
      <c r="I45" s="645" t="str">
        <f>IF(Pop_cible!D45="","",'Couverture CPN'!E45/Pop_cible!D45*100)</f>
        <v/>
      </c>
      <c r="J45" s="645" t="str">
        <f t="shared" si="3"/>
        <v/>
      </c>
    </row>
    <row r="46" spans="1:10" s="6" customFormat="1" ht="15" customHeight="1">
      <c r="A46" s="639"/>
      <c r="B46" s="637" t="s">
        <v>488</v>
      </c>
      <c r="C46" s="641"/>
      <c r="D46" s="641"/>
      <c r="E46" s="641"/>
      <c r="F46" s="641"/>
      <c r="G46" s="645" t="str">
        <f>IF(Pop_cible!D46="","",'Couverture CPN'!C46/Pop_cible!D46*100)</f>
        <v/>
      </c>
      <c r="H46" s="645" t="str">
        <f t="shared" si="2"/>
        <v/>
      </c>
      <c r="I46" s="645" t="str">
        <f>IF(Pop_cible!D46="","",'Couverture CPN'!E46/Pop_cible!D46*100)</f>
        <v/>
      </c>
      <c r="J46" s="645" t="str">
        <f t="shared" si="3"/>
        <v/>
      </c>
    </row>
    <row r="47" spans="1:10" ht="15" customHeight="1">
      <c r="A47" s="639"/>
      <c r="B47" s="637" t="s">
        <v>489</v>
      </c>
      <c r="C47" s="641"/>
      <c r="D47" s="641"/>
      <c r="E47" s="641"/>
      <c r="F47" s="641"/>
      <c r="G47" s="645" t="str">
        <f>IF(Pop_cible!D47="","",'Couverture CPN'!C47/Pop_cible!D47*100)</f>
        <v/>
      </c>
      <c r="H47" s="645" t="str">
        <f t="shared" si="2"/>
        <v/>
      </c>
      <c r="I47" s="645" t="str">
        <f>IF(Pop_cible!D47="","",'Couverture CPN'!E47/Pop_cible!D47*100)</f>
        <v/>
      </c>
      <c r="J47" s="645" t="str">
        <f t="shared" si="3"/>
        <v/>
      </c>
    </row>
    <row r="48" spans="1:10" ht="15" customHeight="1">
      <c r="A48" s="639"/>
      <c r="B48" s="637" t="s">
        <v>490</v>
      </c>
      <c r="C48" s="641"/>
      <c r="D48" s="641"/>
      <c r="E48" s="641"/>
      <c r="F48" s="641"/>
      <c r="G48" s="645" t="str">
        <f>IF(Pop_cible!D48="","",'Couverture CPN'!C48/Pop_cible!D48*100)</f>
        <v/>
      </c>
      <c r="H48" s="645" t="str">
        <f t="shared" si="2"/>
        <v/>
      </c>
      <c r="I48" s="645" t="str">
        <f>IF(Pop_cible!D48="","",'Couverture CPN'!E48/Pop_cible!D48*100)</f>
        <v/>
      </c>
      <c r="J48" s="645" t="str">
        <f t="shared" si="3"/>
        <v/>
      </c>
    </row>
    <row r="49" spans="1:10" ht="15" customHeight="1">
      <c r="A49" s="639"/>
      <c r="B49" s="637" t="s">
        <v>491</v>
      </c>
      <c r="C49" s="641"/>
      <c r="D49" s="641"/>
      <c r="E49" s="641"/>
      <c r="F49" s="641"/>
      <c r="G49" s="645" t="str">
        <f>IF(Pop_cible!D49="","",'Couverture CPN'!C49/Pop_cible!D49*100)</f>
        <v/>
      </c>
      <c r="H49" s="645" t="str">
        <f t="shared" si="2"/>
        <v/>
      </c>
      <c r="I49" s="645" t="str">
        <f>IF(Pop_cible!D49="","",'Couverture CPN'!E49/Pop_cible!D49*100)</f>
        <v/>
      </c>
      <c r="J49" s="645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37"/>
      <c r="B51" s="637" t="s">
        <v>493</v>
      </c>
      <c r="C51" s="641"/>
      <c r="D51" s="641"/>
      <c r="E51" s="641"/>
      <c r="F51" s="641"/>
      <c r="G51" s="645" t="str">
        <f>IF(Pop_cible!D51="","",'Couverture CPN'!C51/Pop_cible!D51*100)</f>
        <v/>
      </c>
      <c r="H51" s="645" t="str">
        <f t="shared" si="2"/>
        <v/>
      </c>
      <c r="I51" s="645" t="str">
        <f>IF(Pop_cible!D51="","",'Couverture CPN'!E51/Pop_cible!D51*100)</f>
        <v/>
      </c>
      <c r="J51" s="645" t="str">
        <f t="shared" si="3"/>
        <v/>
      </c>
    </row>
    <row r="52" spans="1:10" ht="15" customHeight="1">
      <c r="A52" s="639"/>
      <c r="B52" s="637" t="s">
        <v>494</v>
      </c>
      <c r="C52" s="641"/>
      <c r="D52" s="641"/>
      <c r="E52" s="641"/>
      <c r="F52" s="641"/>
      <c r="G52" s="645" t="str">
        <f>IF(Pop_cible!D52="","",'Couverture CPN'!C52/Pop_cible!D52*100)</f>
        <v/>
      </c>
      <c r="H52" s="645" t="str">
        <f t="shared" si="2"/>
        <v/>
      </c>
      <c r="I52" s="645" t="str">
        <f>IF(Pop_cible!D52="","",'Couverture CPN'!E52/Pop_cible!D52*100)</f>
        <v/>
      </c>
      <c r="J52" s="645" t="str">
        <f t="shared" si="3"/>
        <v/>
      </c>
    </row>
    <row r="53" spans="1:10" ht="15" customHeight="1">
      <c r="A53" s="639"/>
      <c r="B53" s="637" t="s">
        <v>495</v>
      </c>
      <c r="C53" s="641"/>
      <c r="D53" s="641"/>
      <c r="E53" s="641"/>
      <c r="F53" s="641"/>
      <c r="G53" s="645" t="str">
        <f>IF(Pop_cible!D53="","",'Couverture CPN'!C53/Pop_cible!D53*100)</f>
        <v/>
      </c>
      <c r="H53" s="645" t="str">
        <f t="shared" si="2"/>
        <v/>
      </c>
      <c r="I53" s="645" t="str">
        <f>IF(Pop_cible!D53="","",'Couverture CPN'!E53/Pop_cible!D53*100)</f>
        <v/>
      </c>
      <c r="J53" s="645" t="str">
        <f t="shared" si="3"/>
        <v/>
      </c>
    </row>
    <row r="54" spans="1:10" ht="15" customHeight="1">
      <c r="A54" s="639"/>
      <c r="B54" s="637" t="s">
        <v>496</v>
      </c>
      <c r="C54" s="641"/>
      <c r="D54" s="641"/>
      <c r="E54" s="641"/>
      <c r="F54" s="641"/>
      <c r="G54" s="645" t="str">
        <f>IF(Pop_cible!D54="","",'Couverture CPN'!C54/Pop_cible!D54*100)</f>
        <v/>
      </c>
      <c r="H54" s="645" t="str">
        <f t="shared" si="2"/>
        <v/>
      </c>
      <c r="I54" s="645" t="str">
        <f>IF(Pop_cible!D54="","",'Couverture CPN'!E54/Pop_cible!D54*100)</f>
        <v/>
      </c>
      <c r="J54" s="645" t="str">
        <f t="shared" si="3"/>
        <v/>
      </c>
    </row>
    <row r="55" spans="1:10" s="6" customFormat="1" ht="15" customHeight="1">
      <c r="A55" s="2" t="s">
        <v>497</v>
      </c>
      <c r="B55" s="2"/>
      <c r="C55" s="49"/>
      <c r="D55" s="49"/>
      <c r="E55" s="49"/>
      <c r="F55" s="49"/>
      <c r="G55" s="646" t="str">
        <f>IF(Pop_cible!D55="","",'Couverture CPN'!C55/Pop_cible!D55*100)</f>
        <v/>
      </c>
      <c r="H55" s="646" t="str">
        <f t="shared" si="2"/>
        <v/>
      </c>
      <c r="I55" s="646" t="str">
        <f>IF(Pop_cible!D55="","",'Couverture CPN'!E55/Pop_cible!D55*100)</f>
        <v/>
      </c>
      <c r="J55" s="646" t="str">
        <f t="shared" si="3"/>
        <v/>
      </c>
    </row>
    <row r="56" spans="1:10" ht="15" customHeight="1">
      <c r="A56" s="637"/>
      <c r="B56" s="637" t="s">
        <v>498</v>
      </c>
      <c r="C56" s="642"/>
      <c r="D56" s="642"/>
      <c r="E56" s="642"/>
      <c r="F56" s="642"/>
      <c r="G56" s="677" t="str">
        <f>IF(Pop_cible!D56="","",'Couverture CPN'!C56/Pop_cible!D56*100)</f>
        <v/>
      </c>
      <c r="H56" s="677" t="str">
        <f t="shared" si="2"/>
        <v/>
      </c>
      <c r="I56" s="677" t="str">
        <f>IF(Pop_cible!D56="","",'Couverture CPN'!E56/Pop_cible!D56*100)</f>
        <v/>
      </c>
      <c r="J56" s="677" t="str">
        <f t="shared" si="3"/>
        <v/>
      </c>
    </row>
    <row r="57" spans="1:10" ht="15" customHeight="1">
      <c r="A57" s="639"/>
      <c r="B57" s="637" t="s">
        <v>499</v>
      </c>
      <c r="C57" s="641"/>
      <c r="D57" s="641"/>
      <c r="E57" s="641"/>
      <c r="F57" s="641"/>
      <c r="G57" s="645" t="str">
        <f>IF(Pop_cible!D57="","",'Couverture CPN'!C57/Pop_cible!D57*100)</f>
        <v/>
      </c>
      <c r="H57" s="645" t="str">
        <f t="shared" si="2"/>
        <v/>
      </c>
      <c r="I57" s="645" t="str">
        <f>IF(Pop_cible!D57="","",'Couverture CPN'!E57/Pop_cible!D57*100)</f>
        <v/>
      </c>
      <c r="J57" s="645" t="str">
        <f t="shared" si="3"/>
        <v/>
      </c>
    </row>
    <row r="58" spans="1:10" ht="15" customHeight="1">
      <c r="A58" s="639"/>
      <c r="B58" s="637" t="s">
        <v>500</v>
      </c>
      <c r="C58" s="641"/>
      <c r="D58" s="641"/>
      <c r="E58" s="641"/>
      <c r="F58" s="641"/>
      <c r="G58" s="645" t="str">
        <f>IF(Pop_cible!D58="","",'Couverture CPN'!C58/Pop_cible!D58*100)</f>
        <v/>
      </c>
      <c r="H58" s="645" t="str">
        <f t="shared" si="2"/>
        <v/>
      </c>
      <c r="I58" s="645" t="str">
        <f>IF(Pop_cible!D58="","",'Couverture CPN'!E58/Pop_cible!D58*100)</f>
        <v/>
      </c>
      <c r="J58" s="645" t="str">
        <f t="shared" si="3"/>
        <v/>
      </c>
    </row>
    <row r="59" spans="1:10" ht="15" customHeight="1">
      <c r="A59" s="639"/>
      <c r="B59" s="637" t="s">
        <v>501</v>
      </c>
      <c r="C59" s="641"/>
      <c r="D59" s="641"/>
      <c r="E59" s="641"/>
      <c r="F59" s="641"/>
      <c r="G59" s="645" t="str">
        <f>IF(Pop_cible!D59="","",'Couverture CPN'!C59/Pop_cible!D59*100)</f>
        <v/>
      </c>
      <c r="H59" s="645" t="str">
        <f t="shared" si="2"/>
        <v/>
      </c>
      <c r="I59" s="645" t="str">
        <f>IF(Pop_cible!D59="","",'Couverture CPN'!E59/Pop_cible!D59*100)</f>
        <v/>
      </c>
      <c r="J59" s="645" t="str">
        <f t="shared" si="3"/>
        <v/>
      </c>
    </row>
    <row r="60" spans="1:10" ht="15" customHeight="1">
      <c r="A60" s="639"/>
      <c r="B60" s="637" t="s">
        <v>502</v>
      </c>
      <c r="C60" s="641"/>
      <c r="D60" s="641"/>
      <c r="E60" s="641"/>
      <c r="F60" s="641"/>
      <c r="G60" s="645" t="str">
        <f>IF(Pop_cible!D60="","",'Couverture CPN'!C60/Pop_cible!D60*100)</f>
        <v/>
      </c>
      <c r="H60" s="645" t="str">
        <f t="shared" si="2"/>
        <v/>
      </c>
      <c r="I60" s="645" t="str">
        <f>IF(Pop_cible!D60="","",'Couverture CPN'!E60/Pop_cible!D60*100)</f>
        <v/>
      </c>
      <c r="J60" s="645" t="str">
        <f t="shared" si="3"/>
        <v/>
      </c>
    </row>
    <row r="61" spans="1:10" ht="15" customHeight="1">
      <c r="A61" s="639"/>
      <c r="B61" s="637" t="s">
        <v>503</v>
      </c>
      <c r="C61" s="641"/>
      <c r="D61" s="641"/>
      <c r="E61" s="641"/>
      <c r="F61" s="641"/>
      <c r="G61" s="645" t="str">
        <f>IF(Pop_cible!D61="","",'Couverture CPN'!C61/Pop_cible!D61*100)</f>
        <v/>
      </c>
      <c r="H61" s="645" t="str">
        <f t="shared" si="2"/>
        <v/>
      </c>
      <c r="I61" s="645" t="str">
        <f>IF(Pop_cible!D61="","",'Couverture CPN'!E61/Pop_cible!D61*100)</f>
        <v/>
      </c>
      <c r="J61" s="645" t="str">
        <f t="shared" si="3"/>
        <v/>
      </c>
    </row>
    <row r="62" spans="1:10" ht="15" customHeight="1">
      <c r="A62" s="639"/>
      <c r="B62" s="637" t="s">
        <v>504</v>
      </c>
      <c r="C62" s="641"/>
      <c r="D62" s="641"/>
      <c r="E62" s="641"/>
      <c r="F62" s="641"/>
      <c r="G62" s="645" t="str">
        <f>IF(Pop_cible!D62="","",'Couverture CPN'!C62/Pop_cible!D62*100)</f>
        <v/>
      </c>
      <c r="H62" s="645" t="str">
        <f t="shared" si="2"/>
        <v/>
      </c>
      <c r="I62" s="645" t="str">
        <f>IF(Pop_cible!D62="","",'Couverture CPN'!E62/Pop_cible!D62*100)</f>
        <v/>
      </c>
      <c r="J62" s="645" t="str">
        <f t="shared" si="3"/>
        <v/>
      </c>
    </row>
    <row r="63" spans="1:10" ht="15" customHeight="1">
      <c r="A63" s="639"/>
      <c r="B63" s="637" t="s">
        <v>505</v>
      </c>
      <c r="C63" s="641"/>
      <c r="D63" s="641"/>
      <c r="E63" s="641"/>
      <c r="F63" s="641"/>
      <c r="G63" s="645" t="str">
        <f>IF(Pop_cible!D63="","",'Couverture CPN'!C63/Pop_cible!D63*100)</f>
        <v/>
      </c>
      <c r="H63" s="645" t="str">
        <f t="shared" si="2"/>
        <v/>
      </c>
      <c r="I63" s="645" t="str">
        <f>IF(Pop_cible!D63="","",'Couverture CPN'!E63/Pop_cible!D63*100)</f>
        <v/>
      </c>
      <c r="J63" s="645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37"/>
      <c r="B65" s="637" t="s">
        <v>507</v>
      </c>
      <c r="C65" s="641"/>
      <c r="D65" s="641"/>
      <c r="E65" s="641"/>
      <c r="F65" s="641"/>
      <c r="G65" s="645" t="str">
        <f>IF(Pop_cible!D65="","",'Couverture CPN'!C65/Pop_cible!D65*100)</f>
        <v/>
      </c>
      <c r="H65" s="645" t="str">
        <f t="shared" si="2"/>
        <v/>
      </c>
      <c r="I65" s="645" t="str">
        <f>IF(Pop_cible!D65="","",'Couverture CPN'!E65/Pop_cible!D65*100)</f>
        <v/>
      </c>
      <c r="J65" s="645" t="str">
        <f t="shared" si="3"/>
        <v/>
      </c>
    </row>
    <row r="66" spans="1:10" ht="15" customHeight="1">
      <c r="A66" s="639"/>
      <c r="B66" s="637" t="s">
        <v>508</v>
      </c>
      <c r="C66" s="641"/>
      <c r="D66" s="641"/>
      <c r="E66" s="641"/>
      <c r="F66" s="641"/>
      <c r="G66" s="645" t="str">
        <f>IF(Pop_cible!D66="","",'Couverture CPN'!C66/Pop_cible!D66*100)</f>
        <v/>
      </c>
      <c r="H66" s="645" t="str">
        <f t="shared" si="2"/>
        <v/>
      </c>
      <c r="I66" s="645" t="str">
        <f>IF(Pop_cible!D66="","",'Couverture CPN'!E66/Pop_cible!D66*100)</f>
        <v/>
      </c>
      <c r="J66" s="645" t="str">
        <f t="shared" si="3"/>
        <v/>
      </c>
    </row>
    <row r="67" spans="1:10" ht="15" customHeight="1">
      <c r="A67" s="639"/>
      <c r="B67" s="637" t="s">
        <v>509</v>
      </c>
      <c r="C67" s="641"/>
      <c r="D67" s="641"/>
      <c r="E67" s="641"/>
      <c r="F67" s="641"/>
      <c r="G67" s="645" t="str">
        <f>IF(Pop_cible!D67="","",'Couverture CPN'!C67/Pop_cible!D67*100)</f>
        <v/>
      </c>
      <c r="H67" s="645" t="str">
        <f t="shared" ref="H67:H98" si="4">IFERROR(D67/C67*100,"")</f>
        <v/>
      </c>
      <c r="I67" s="645" t="str">
        <f>IF(Pop_cible!D67="","",'Couverture CPN'!E67/Pop_cible!D67*100)</f>
        <v/>
      </c>
      <c r="J67" s="645" t="str">
        <f t="shared" ref="J67:J98" si="5">IFERROR(F67/C67*100,"")</f>
        <v/>
      </c>
    </row>
    <row r="68" spans="1:10" ht="15" customHeight="1">
      <c r="A68" s="639"/>
      <c r="B68" s="637" t="s">
        <v>510</v>
      </c>
      <c r="C68" s="641"/>
      <c r="D68" s="641"/>
      <c r="E68" s="641"/>
      <c r="F68" s="641"/>
      <c r="G68" s="645" t="str">
        <f>IF(Pop_cible!D68="","",'Couverture CPN'!C68/Pop_cible!D68*100)</f>
        <v/>
      </c>
      <c r="H68" s="645" t="str">
        <f t="shared" si="4"/>
        <v/>
      </c>
      <c r="I68" s="645" t="str">
        <f>IF(Pop_cible!D68="","",'Couverture CPN'!E68/Pop_cible!D68*100)</f>
        <v/>
      </c>
      <c r="J68" s="645" t="str">
        <f t="shared" si="5"/>
        <v/>
      </c>
    </row>
    <row r="69" spans="1:10" s="6" customFormat="1" ht="15" customHeight="1">
      <c r="A69" s="639"/>
      <c r="B69" s="637" t="s">
        <v>511</v>
      </c>
      <c r="C69" s="641"/>
      <c r="D69" s="641"/>
      <c r="E69" s="641"/>
      <c r="F69" s="641"/>
      <c r="G69" s="645" t="str">
        <f>IF(Pop_cible!D69="","",'Couverture CPN'!C69/Pop_cible!D69*100)</f>
        <v/>
      </c>
      <c r="H69" s="645" t="str">
        <f t="shared" si="4"/>
        <v/>
      </c>
      <c r="I69" s="645" t="str">
        <f>IF(Pop_cible!D69="","",'Couverture CPN'!E69/Pop_cible!D69*100)</f>
        <v/>
      </c>
      <c r="J69" s="645" t="str">
        <f t="shared" si="5"/>
        <v/>
      </c>
    </row>
    <row r="70" spans="1:10" ht="15" customHeight="1">
      <c r="A70" s="639"/>
      <c r="B70" s="637" t="s">
        <v>512</v>
      </c>
      <c r="C70" s="641"/>
      <c r="D70" s="641"/>
      <c r="E70" s="641"/>
      <c r="F70" s="641"/>
      <c r="G70" s="645" t="str">
        <f>IF(Pop_cible!D70="","",'Couverture CPN'!C70/Pop_cible!D70*100)</f>
        <v/>
      </c>
      <c r="H70" s="645" t="str">
        <f t="shared" si="4"/>
        <v/>
      </c>
      <c r="I70" s="645" t="str">
        <f>IF(Pop_cible!D70="","",'Couverture CPN'!E70/Pop_cible!D70*100)</f>
        <v/>
      </c>
      <c r="J70" s="645" t="str">
        <f t="shared" si="5"/>
        <v/>
      </c>
    </row>
    <row r="71" spans="1:10" ht="15" customHeight="1">
      <c r="A71" s="639"/>
      <c r="B71" s="637" t="s">
        <v>513</v>
      </c>
      <c r="C71" s="641"/>
      <c r="D71" s="641"/>
      <c r="E71" s="641"/>
      <c r="F71" s="641"/>
      <c r="G71" s="645" t="str">
        <f>IF(Pop_cible!D71="","",'Couverture CPN'!C71/Pop_cible!D71*100)</f>
        <v/>
      </c>
      <c r="H71" s="645" t="str">
        <f t="shared" si="4"/>
        <v/>
      </c>
      <c r="I71" s="645" t="str">
        <f>IF(Pop_cible!D71="","",'Couverture CPN'!E71/Pop_cible!D71*100)</f>
        <v/>
      </c>
      <c r="J71" s="645" t="str">
        <f t="shared" si="5"/>
        <v/>
      </c>
    </row>
    <row r="72" spans="1:10" ht="15" customHeight="1">
      <c r="A72" s="639"/>
      <c r="B72" s="637" t="s">
        <v>514</v>
      </c>
      <c r="C72" s="641"/>
      <c r="D72" s="641"/>
      <c r="E72" s="641"/>
      <c r="F72" s="641"/>
      <c r="G72" s="645" t="str">
        <f>IF(Pop_cible!D72="","",'Couverture CPN'!C72/Pop_cible!D72*100)</f>
        <v/>
      </c>
      <c r="H72" s="645" t="str">
        <f t="shared" si="4"/>
        <v/>
      </c>
      <c r="I72" s="645" t="str">
        <f>IF(Pop_cible!D72="","",'Couverture CPN'!E72/Pop_cible!D72*100)</f>
        <v/>
      </c>
      <c r="J72" s="645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37"/>
      <c r="B74" s="637" t="s">
        <v>516</v>
      </c>
      <c r="C74" s="641"/>
      <c r="D74" s="641"/>
      <c r="E74" s="641"/>
      <c r="F74" s="641"/>
      <c r="G74" s="645" t="str">
        <f>IF(Pop_cible!D74="","",'Couverture CPN'!C74/Pop_cible!D74*100)</f>
        <v/>
      </c>
      <c r="H74" s="645" t="str">
        <f t="shared" si="4"/>
        <v/>
      </c>
      <c r="I74" s="645" t="str">
        <f>IF(Pop_cible!D74="","",'Couverture CPN'!E74/Pop_cible!D74*100)</f>
        <v/>
      </c>
      <c r="J74" s="645" t="str">
        <f t="shared" si="5"/>
        <v/>
      </c>
    </row>
    <row r="75" spans="1:10" ht="15" customHeight="1">
      <c r="A75" s="639"/>
      <c r="B75" s="637" t="s">
        <v>517</v>
      </c>
      <c r="C75" s="641"/>
      <c r="D75" s="641"/>
      <c r="E75" s="641"/>
      <c r="F75" s="641"/>
      <c r="G75" s="645" t="str">
        <f>IF(Pop_cible!D75="","",'Couverture CPN'!C75/Pop_cible!D75*100)</f>
        <v/>
      </c>
      <c r="H75" s="645" t="str">
        <f t="shared" si="4"/>
        <v/>
      </c>
      <c r="I75" s="645" t="str">
        <f>IF(Pop_cible!D75="","",'Couverture CPN'!E75/Pop_cible!D75*100)</f>
        <v/>
      </c>
      <c r="J75" s="645" t="str">
        <f t="shared" si="5"/>
        <v/>
      </c>
    </row>
    <row r="76" spans="1:10" ht="15" customHeight="1">
      <c r="A76" s="639"/>
      <c r="B76" s="637" t="s">
        <v>518</v>
      </c>
      <c r="C76" s="641"/>
      <c r="D76" s="641"/>
      <c r="E76" s="641"/>
      <c r="F76" s="641"/>
      <c r="G76" s="645" t="str">
        <f>IF(Pop_cible!D76="","",'Couverture CPN'!C76/Pop_cible!D76*100)</f>
        <v/>
      </c>
      <c r="H76" s="645" t="str">
        <f t="shared" si="4"/>
        <v/>
      </c>
      <c r="I76" s="645" t="str">
        <f>IF(Pop_cible!D76="","",'Couverture CPN'!E76/Pop_cible!D76*100)</f>
        <v/>
      </c>
      <c r="J76" s="645" t="str">
        <f t="shared" si="5"/>
        <v/>
      </c>
    </row>
    <row r="77" spans="1:10" ht="15" customHeight="1">
      <c r="A77" s="639"/>
      <c r="B77" s="637" t="s">
        <v>519</v>
      </c>
      <c r="C77" s="641"/>
      <c r="D77" s="641"/>
      <c r="E77" s="641"/>
      <c r="F77" s="641"/>
      <c r="G77" s="645" t="str">
        <f>IF(Pop_cible!D77="","",'Couverture CPN'!C77/Pop_cible!D77*100)</f>
        <v/>
      </c>
      <c r="H77" s="645" t="str">
        <f t="shared" si="4"/>
        <v/>
      </c>
      <c r="I77" s="645" t="str">
        <f>IF(Pop_cible!D77="","",'Couverture CPN'!E77/Pop_cible!D77*100)</f>
        <v/>
      </c>
      <c r="J77" s="645" t="str">
        <f t="shared" si="5"/>
        <v/>
      </c>
    </row>
    <row r="78" spans="1:10" ht="15" customHeight="1">
      <c r="A78" s="639"/>
      <c r="B78" s="637" t="s">
        <v>520</v>
      </c>
      <c r="C78" s="641"/>
      <c r="D78" s="641"/>
      <c r="E78" s="641"/>
      <c r="F78" s="641"/>
      <c r="G78" s="645" t="str">
        <f>IF(Pop_cible!D78="","",'Couverture CPN'!C78/Pop_cible!D78*100)</f>
        <v/>
      </c>
      <c r="H78" s="645" t="str">
        <f t="shared" si="4"/>
        <v/>
      </c>
      <c r="I78" s="645" t="str">
        <f>IF(Pop_cible!D78="","",'Couverture CPN'!E78/Pop_cible!D78*100)</f>
        <v/>
      </c>
      <c r="J78" s="645" t="str">
        <f t="shared" si="5"/>
        <v/>
      </c>
    </row>
    <row r="79" spans="1:10" s="6" customFormat="1" ht="15" customHeight="1">
      <c r="A79" s="2" t="s">
        <v>521</v>
      </c>
      <c r="B79" s="2"/>
      <c r="C79" s="49"/>
      <c r="D79" s="49"/>
      <c r="E79" s="49"/>
      <c r="F79" s="49"/>
      <c r="G79" s="646" t="str">
        <f>IF(Pop_cible!D79="","",'Couverture CPN'!C79/Pop_cible!D79*100)</f>
        <v/>
      </c>
      <c r="H79" s="646" t="str">
        <f t="shared" si="4"/>
        <v/>
      </c>
      <c r="I79" s="646" t="str">
        <f>IF(Pop_cible!D79="","",'Couverture CPN'!E79/Pop_cible!D79*100)</f>
        <v/>
      </c>
      <c r="J79" s="646" t="str">
        <f t="shared" si="5"/>
        <v/>
      </c>
    </row>
    <row r="80" spans="1:10" ht="15" customHeight="1">
      <c r="A80" s="637"/>
      <c r="B80" s="637" t="s">
        <v>522</v>
      </c>
      <c r="C80" s="642"/>
      <c r="D80" s="642"/>
      <c r="E80" s="642"/>
      <c r="F80" s="642"/>
      <c r="G80" s="677" t="str">
        <f>IF(Pop_cible!D80="","",'Couverture CPN'!C80/Pop_cible!D80*100)</f>
        <v/>
      </c>
      <c r="H80" s="677" t="str">
        <f t="shared" si="4"/>
        <v/>
      </c>
      <c r="I80" s="677" t="str">
        <f>IF(Pop_cible!D80="","",'Couverture CPN'!E80/Pop_cible!D80*100)</f>
        <v/>
      </c>
      <c r="J80" s="677" t="str">
        <f t="shared" si="5"/>
        <v/>
      </c>
    </row>
    <row r="81" spans="1:10" ht="15" customHeight="1">
      <c r="A81" s="639"/>
      <c r="B81" s="637" t="s">
        <v>523</v>
      </c>
      <c r="C81" s="641"/>
      <c r="D81" s="641"/>
      <c r="E81" s="641"/>
      <c r="F81" s="641"/>
      <c r="G81" s="645" t="str">
        <f>IF(Pop_cible!D81="","",'Couverture CPN'!C81/Pop_cible!D81*100)</f>
        <v/>
      </c>
      <c r="H81" s="645" t="str">
        <f t="shared" si="4"/>
        <v/>
      </c>
      <c r="I81" s="645" t="str">
        <f>IF(Pop_cible!D81="","",'Couverture CPN'!E81/Pop_cible!D81*100)</f>
        <v/>
      </c>
      <c r="J81" s="645" t="str">
        <f t="shared" si="5"/>
        <v/>
      </c>
    </row>
    <row r="82" spans="1:10" ht="15" customHeight="1">
      <c r="A82" s="639"/>
      <c r="B82" s="637" t="s">
        <v>524</v>
      </c>
      <c r="C82" s="641"/>
      <c r="D82" s="641"/>
      <c r="E82" s="641"/>
      <c r="F82" s="641"/>
      <c r="G82" s="645" t="str">
        <f>IF(Pop_cible!D82="","",'Couverture CPN'!C82/Pop_cible!D82*100)</f>
        <v/>
      </c>
      <c r="H82" s="645" t="str">
        <f t="shared" si="4"/>
        <v/>
      </c>
      <c r="I82" s="645" t="str">
        <f>IF(Pop_cible!D82="","",'Couverture CPN'!E82/Pop_cible!D82*100)</f>
        <v/>
      </c>
      <c r="J82" s="645" t="str">
        <f t="shared" si="5"/>
        <v/>
      </c>
    </row>
    <row r="83" spans="1:10" ht="15" customHeight="1">
      <c r="A83" s="639"/>
      <c r="B83" s="637" t="s">
        <v>525</v>
      </c>
      <c r="C83" s="641"/>
      <c r="D83" s="641"/>
      <c r="E83" s="641"/>
      <c r="F83" s="641"/>
      <c r="G83" s="645" t="str">
        <f>IF(Pop_cible!D83="","",'Couverture CPN'!C83/Pop_cible!D83*100)</f>
        <v/>
      </c>
      <c r="H83" s="645" t="str">
        <f t="shared" si="4"/>
        <v/>
      </c>
      <c r="I83" s="645" t="str">
        <f>IF(Pop_cible!D83="","",'Couverture CPN'!E83/Pop_cible!D83*100)</f>
        <v/>
      </c>
      <c r="J83" s="645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39"/>
      <c r="B85" s="637" t="s">
        <v>527</v>
      </c>
      <c r="C85" s="641"/>
      <c r="D85" s="641"/>
      <c r="E85" s="641"/>
      <c r="F85" s="641"/>
      <c r="G85" s="645" t="str">
        <f>IF(Pop_cible!D85="","",'Couverture CPN'!C85/Pop_cible!D85*100)</f>
        <v/>
      </c>
      <c r="H85" s="645" t="str">
        <f t="shared" si="4"/>
        <v/>
      </c>
      <c r="I85" s="645" t="str">
        <f>IF(Pop_cible!D85="","",'Couverture CPN'!E85/Pop_cible!D85*100)</f>
        <v/>
      </c>
      <c r="J85" s="645" t="str">
        <f t="shared" si="5"/>
        <v/>
      </c>
    </row>
    <row r="86" spans="1:10" ht="15" customHeight="1">
      <c r="A86" s="639"/>
      <c r="B86" s="637" t="s">
        <v>528</v>
      </c>
      <c r="C86" s="641"/>
      <c r="D86" s="641"/>
      <c r="E86" s="641"/>
      <c r="F86" s="641"/>
      <c r="G86" s="645" t="str">
        <f>IF(Pop_cible!D86="","",'Couverture CPN'!C86/Pop_cible!D86*100)</f>
        <v/>
      </c>
      <c r="H86" s="645" t="str">
        <f t="shared" si="4"/>
        <v/>
      </c>
      <c r="I86" s="645" t="str">
        <f>IF(Pop_cible!D86="","",'Couverture CPN'!E86/Pop_cible!D86*100)</f>
        <v/>
      </c>
      <c r="J86" s="645" t="str">
        <f t="shared" si="5"/>
        <v/>
      </c>
    </row>
    <row r="87" spans="1:10" s="6" customFormat="1" ht="15" customHeight="1">
      <c r="A87" s="639"/>
      <c r="B87" s="637" t="s">
        <v>529</v>
      </c>
      <c r="C87" s="641"/>
      <c r="D87" s="641"/>
      <c r="E87" s="641"/>
      <c r="F87" s="641"/>
      <c r="G87" s="645" t="str">
        <f>IF(Pop_cible!D87="","",'Couverture CPN'!C87/Pop_cible!D87*100)</f>
        <v/>
      </c>
      <c r="H87" s="645" t="str">
        <f t="shared" si="4"/>
        <v/>
      </c>
      <c r="I87" s="645" t="str">
        <f>IF(Pop_cible!D87="","",'Couverture CPN'!E87/Pop_cible!D87*100)</f>
        <v/>
      </c>
      <c r="J87" s="645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646" t="str">
        <f>IF(Pop_cible!D88="","",'Couverture CPN'!C88/Pop_cible!D88*100)</f>
        <v/>
      </c>
      <c r="H88" s="646" t="str">
        <f t="shared" si="4"/>
        <v/>
      </c>
      <c r="I88" s="646" t="str">
        <f>IF(Pop_cible!D88="","",'Couverture CPN'!E88/Pop_cible!D88*100)</f>
        <v/>
      </c>
      <c r="J88" s="646" t="str">
        <f t="shared" si="5"/>
        <v/>
      </c>
    </row>
    <row r="89" spans="1:10" ht="15" customHeight="1">
      <c r="A89" s="639"/>
      <c r="B89" s="637" t="s">
        <v>531</v>
      </c>
      <c r="C89" s="641"/>
      <c r="D89" s="641"/>
      <c r="E89" s="641"/>
      <c r="F89" s="641"/>
      <c r="G89" s="645" t="str">
        <f>IF(Pop_cible!D89="","",'Couverture CPN'!C89/Pop_cible!D89*100)</f>
        <v/>
      </c>
      <c r="H89" s="645" t="str">
        <f t="shared" si="4"/>
        <v/>
      </c>
      <c r="I89" s="645" t="str">
        <f>IF(Pop_cible!D89="","",'Couverture CPN'!E89/Pop_cible!D89*100)</f>
        <v/>
      </c>
      <c r="J89" s="645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39"/>
      <c r="B91" s="637" t="s">
        <v>533</v>
      </c>
      <c r="C91" s="641"/>
      <c r="D91" s="641"/>
      <c r="E91" s="641"/>
      <c r="F91" s="641"/>
      <c r="G91" s="645" t="str">
        <f>IF(Pop_cible!D91="","",'Couverture CPN'!C91/Pop_cible!D91*100)</f>
        <v/>
      </c>
      <c r="H91" s="645" t="str">
        <f t="shared" si="4"/>
        <v/>
      </c>
      <c r="I91" s="645" t="str">
        <f>IF(Pop_cible!D91="","",'Couverture CPN'!E91/Pop_cible!D91*100)</f>
        <v/>
      </c>
      <c r="J91" s="645" t="str">
        <f t="shared" si="5"/>
        <v/>
      </c>
    </row>
    <row r="92" spans="1:10" s="6" customFormat="1" ht="15" customHeight="1">
      <c r="A92" s="639"/>
      <c r="B92" s="637" t="s">
        <v>534</v>
      </c>
      <c r="C92" s="641"/>
      <c r="D92" s="641"/>
      <c r="E92" s="641"/>
      <c r="F92" s="641"/>
      <c r="G92" s="645" t="str">
        <f>IF(Pop_cible!D92="","",'Couverture CPN'!C92/Pop_cible!D92*100)</f>
        <v/>
      </c>
      <c r="H92" s="645" t="str">
        <f t="shared" si="4"/>
        <v/>
      </c>
      <c r="I92" s="645" t="str">
        <f>IF(Pop_cible!D92="","",'Couverture CPN'!E92/Pop_cible!D92*100)</f>
        <v/>
      </c>
      <c r="J92" s="645" t="str">
        <f t="shared" si="5"/>
        <v/>
      </c>
    </row>
    <row r="93" spans="1:10" ht="15" customHeight="1">
      <c r="A93" s="639"/>
      <c r="B93" s="637" t="s">
        <v>535</v>
      </c>
      <c r="C93" s="641"/>
      <c r="D93" s="641"/>
      <c r="E93" s="641"/>
      <c r="F93" s="641"/>
      <c r="G93" s="645" t="str">
        <f>IF(Pop_cible!D93="","",'Couverture CPN'!C93/Pop_cible!D93*100)</f>
        <v/>
      </c>
      <c r="H93" s="645" t="str">
        <f t="shared" si="4"/>
        <v/>
      </c>
      <c r="I93" s="645" t="str">
        <f>IF(Pop_cible!D93="","",'Couverture CPN'!E93/Pop_cible!D93*100)</f>
        <v/>
      </c>
      <c r="J93" s="645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37"/>
      <c r="B95" s="637" t="s">
        <v>537</v>
      </c>
      <c r="C95" s="641"/>
      <c r="D95" s="641"/>
      <c r="E95" s="641"/>
      <c r="F95" s="641"/>
      <c r="G95" s="645" t="str">
        <f>IF(Pop_cible!D95="","",'Couverture CPN'!C95/Pop_cible!D95*100)</f>
        <v/>
      </c>
      <c r="H95" s="645" t="str">
        <f t="shared" si="4"/>
        <v/>
      </c>
      <c r="I95" s="645" t="str">
        <f>IF(Pop_cible!D95="","",'Couverture CPN'!E95/Pop_cible!D95*100)</f>
        <v/>
      </c>
      <c r="J95" s="645" t="str">
        <f t="shared" si="5"/>
        <v/>
      </c>
    </row>
    <row r="96" spans="1:10" ht="15" customHeight="1">
      <c r="A96" s="637"/>
      <c r="B96" s="637" t="s">
        <v>538</v>
      </c>
      <c r="C96" s="641"/>
      <c r="D96" s="641"/>
      <c r="E96" s="641"/>
      <c r="F96" s="641"/>
      <c r="G96" s="645" t="str">
        <f>IF(Pop_cible!D96="","",'Couverture CPN'!C96/Pop_cible!D96*100)</f>
        <v/>
      </c>
      <c r="H96" s="645" t="str">
        <f t="shared" si="4"/>
        <v/>
      </c>
      <c r="I96" s="645" t="str">
        <f>IF(Pop_cible!D96="","",'Couverture CPN'!E96/Pop_cible!D96*100)</f>
        <v/>
      </c>
      <c r="J96" s="645" t="str">
        <f t="shared" si="5"/>
        <v/>
      </c>
    </row>
    <row r="97" spans="1:10" ht="15" customHeight="1">
      <c r="A97" s="637"/>
      <c r="B97" s="637" t="s">
        <v>539</v>
      </c>
      <c r="C97" s="641"/>
      <c r="D97" s="641"/>
      <c r="E97" s="641"/>
      <c r="F97" s="641"/>
      <c r="G97" s="645" t="str">
        <f>IF(Pop_cible!D97="","",'Couverture CPN'!C97/Pop_cible!D97*100)</f>
        <v/>
      </c>
      <c r="H97" s="645" t="str">
        <f t="shared" si="4"/>
        <v/>
      </c>
      <c r="I97" s="645" t="str">
        <f>IF(Pop_cible!D97="","",'Couverture CPN'!E97/Pop_cible!D97*100)</f>
        <v/>
      </c>
      <c r="J97" s="645" t="str">
        <f t="shared" si="5"/>
        <v/>
      </c>
    </row>
    <row r="98" spans="1:10" s="6" customFormat="1" ht="15" customHeight="1">
      <c r="A98" s="637"/>
      <c r="B98" s="637" t="s">
        <v>540</v>
      </c>
      <c r="C98" s="641"/>
      <c r="D98" s="641"/>
      <c r="E98" s="641"/>
      <c r="F98" s="641"/>
      <c r="G98" s="645" t="str">
        <f>IF(Pop_cible!D98="","",'Couverture CPN'!C98/Pop_cible!D98*100)</f>
        <v/>
      </c>
      <c r="H98" s="645" t="str">
        <f t="shared" si="4"/>
        <v/>
      </c>
      <c r="I98" s="645" t="str">
        <f>IF(Pop_cible!D98="","",'Couverture CPN'!E98/Pop_cible!D98*100)</f>
        <v/>
      </c>
      <c r="J98" s="645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646" t="str">
        <f>IF(Pop_cible!D99="","",'Couverture CPN'!C99/Pop_cible!D99*100)</f>
        <v/>
      </c>
      <c r="H99" s="646" t="str">
        <f t="shared" ref="H99:H111" si="6">IFERROR(D99/C99*100,"")</f>
        <v/>
      </c>
      <c r="I99" s="646" t="str">
        <f>IF(Pop_cible!D99="","",'Couverture CPN'!E99/Pop_cible!D99*100)</f>
        <v/>
      </c>
      <c r="J99" s="646" t="str">
        <f t="shared" ref="J99:J111" si="7">IFERROR(F99/C99*100,"")</f>
        <v/>
      </c>
    </row>
    <row r="100" spans="1:10" ht="15" customHeight="1">
      <c r="A100" s="639"/>
      <c r="B100" s="637" t="s">
        <v>542</v>
      </c>
      <c r="C100" s="641"/>
      <c r="D100" s="641"/>
      <c r="E100" s="641"/>
      <c r="F100" s="641"/>
      <c r="G100" s="645" t="str">
        <f>IF(Pop_cible!D100="","",'Couverture CPN'!C100/Pop_cible!D100*100)</f>
        <v/>
      </c>
      <c r="H100" s="645" t="str">
        <f t="shared" si="6"/>
        <v/>
      </c>
      <c r="I100" s="645" t="str">
        <f>IF(Pop_cible!D100="","",'Couverture CPN'!E100/Pop_cible!D100*100)</f>
        <v/>
      </c>
      <c r="J100" s="645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37"/>
      <c r="B102" s="637" t="s">
        <v>544</v>
      </c>
      <c r="C102" s="641"/>
      <c r="D102" s="641"/>
      <c r="E102" s="641"/>
      <c r="F102" s="641"/>
      <c r="G102" s="645" t="str">
        <f>IF(Pop_cible!D102="","",'Couverture CPN'!C102/Pop_cible!D102*100)</f>
        <v/>
      </c>
      <c r="H102" s="645" t="str">
        <f t="shared" si="6"/>
        <v/>
      </c>
      <c r="I102" s="645" t="str">
        <f>IF(Pop_cible!D102="","",'Couverture CPN'!E102/Pop_cible!D102*100)</f>
        <v/>
      </c>
      <c r="J102" s="645" t="str">
        <f t="shared" si="7"/>
        <v/>
      </c>
    </row>
    <row r="103" spans="1:10" ht="15" customHeight="1">
      <c r="A103" s="639"/>
      <c r="B103" s="637" t="s">
        <v>545</v>
      </c>
      <c r="C103" s="641"/>
      <c r="D103" s="641"/>
      <c r="E103" s="641"/>
      <c r="F103" s="641"/>
      <c r="G103" s="645" t="str">
        <f>IF(Pop_cible!D103="","",'Couverture CPN'!C103/Pop_cible!D103*100)</f>
        <v/>
      </c>
      <c r="H103" s="645" t="str">
        <f t="shared" si="6"/>
        <v/>
      </c>
      <c r="I103" s="645" t="str">
        <f>IF(Pop_cible!D103="","",'Couverture CPN'!E103/Pop_cible!D103*100)</f>
        <v/>
      </c>
      <c r="J103" s="645" t="str">
        <f t="shared" si="7"/>
        <v/>
      </c>
    </row>
    <row r="104" spans="1:10" ht="15" customHeight="1">
      <c r="A104" s="639"/>
      <c r="B104" s="637" t="s">
        <v>546</v>
      </c>
      <c r="C104" s="641"/>
      <c r="D104" s="641"/>
      <c r="E104" s="641"/>
      <c r="F104" s="641"/>
      <c r="G104" s="645" t="str">
        <f>IF(Pop_cible!D104="","",'Couverture CPN'!C104/Pop_cible!D104*100)</f>
        <v/>
      </c>
      <c r="H104" s="645" t="str">
        <f t="shared" si="6"/>
        <v/>
      </c>
      <c r="I104" s="645" t="str">
        <f>IF(Pop_cible!D104="","",'Couverture CPN'!E104/Pop_cible!D104*100)</f>
        <v/>
      </c>
      <c r="J104" s="645" t="str">
        <f t="shared" si="7"/>
        <v/>
      </c>
    </row>
    <row r="105" spans="1:10" ht="15" customHeight="1">
      <c r="A105" s="639"/>
      <c r="B105" s="637" t="s">
        <v>547</v>
      </c>
      <c r="C105" s="641"/>
      <c r="D105" s="641"/>
      <c r="E105" s="641"/>
      <c r="F105" s="641"/>
      <c r="G105" s="645" t="str">
        <f>IF(Pop_cible!D105="","",'Couverture CPN'!C105/Pop_cible!D105*100)</f>
        <v/>
      </c>
      <c r="H105" s="645" t="str">
        <f t="shared" si="6"/>
        <v/>
      </c>
      <c r="I105" s="645" t="str">
        <f>IF(Pop_cible!D105="","",'Couverture CPN'!E105/Pop_cible!D105*100)</f>
        <v/>
      </c>
      <c r="J105" s="645" t="str">
        <f t="shared" si="7"/>
        <v/>
      </c>
    </row>
    <row r="106" spans="1:10" ht="15.75" customHeight="1">
      <c r="A106" s="639"/>
      <c r="B106" s="637" t="s">
        <v>548</v>
      </c>
      <c r="C106" s="641"/>
      <c r="D106" s="641"/>
      <c r="E106" s="641"/>
      <c r="F106" s="641"/>
      <c r="G106" s="645" t="str">
        <f>IF(Pop_cible!D106="","",'Couverture CPN'!C106/Pop_cible!D106*100)</f>
        <v/>
      </c>
      <c r="H106" s="645" t="str">
        <f t="shared" si="6"/>
        <v/>
      </c>
      <c r="I106" s="645" t="str">
        <f>IF(Pop_cible!D106="","",'Couverture CPN'!E106/Pop_cible!D106*100)</f>
        <v/>
      </c>
      <c r="J106" s="645" t="str">
        <f t="shared" si="7"/>
        <v/>
      </c>
    </row>
    <row r="107" spans="1:10" ht="15.75" customHeight="1">
      <c r="A107" s="639"/>
      <c r="B107" s="637" t="s">
        <v>549</v>
      </c>
      <c r="C107" s="641"/>
      <c r="D107" s="641"/>
      <c r="E107" s="641"/>
      <c r="F107" s="641"/>
      <c r="G107" s="645" t="str">
        <f>IF(Pop_cible!D107="","",'Couverture CPN'!C107/Pop_cible!D107*100)</f>
        <v/>
      </c>
      <c r="H107" s="645" t="str">
        <f t="shared" si="6"/>
        <v/>
      </c>
      <c r="I107" s="645" t="str">
        <f>IF(Pop_cible!D107="","",'Couverture CPN'!E107/Pop_cible!D107*100)</f>
        <v/>
      </c>
      <c r="J107" s="645" t="str">
        <f t="shared" si="7"/>
        <v/>
      </c>
    </row>
    <row r="108" spans="1:10" ht="15.75" customHeight="1">
      <c r="A108" s="639"/>
      <c r="B108" s="637" t="s">
        <v>550</v>
      </c>
      <c r="C108" s="641"/>
      <c r="D108" s="641"/>
      <c r="E108" s="641"/>
      <c r="F108" s="641"/>
      <c r="G108" s="645" t="str">
        <f>IF(Pop_cible!D108="","",'Couverture CPN'!C108/Pop_cible!D108*100)</f>
        <v/>
      </c>
      <c r="H108" s="645" t="str">
        <f t="shared" si="6"/>
        <v/>
      </c>
      <c r="I108" s="645" t="str">
        <f>IF(Pop_cible!D108="","",'Couverture CPN'!E108/Pop_cible!D108*100)</f>
        <v/>
      </c>
      <c r="J108" s="645" t="str">
        <f t="shared" si="7"/>
        <v/>
      </c>
    </row>
    <row r="109" spans="1:10" ht="15.75" customHeight="1">
      <c r="A109" s="2" t="s">
        <v>551</v>
      </c>
      <c r="B109" s="2"/>
      <c r="C109" s="643"/>
      <c r="D109" s="643"/>
      <c r="E109" s="643"/>
      <c r="F109" s="643"/>
      <c r="G109" s="647" t="str">
        <f>IF(Pop_cible!D109="","",'Couverture CPN'!C109/Pop_cible!D109*100)</f>
        <v/>
      </c>
      <c r="H109" s="647" t="str">
        <f t="shared" si="6"/>
        <v/>
      </c>
      <c r="I109" s="647" t="str">
        <f>IF(Pop_cible!D109="","",'Couverture CPN'!E109/Pop_cible!D109*100)</f>
        <v/>
      </c>
      <c r="J109" s="647" t="str">
        <f t="shared" si="7"/>
        <v/>
      </c>
    </row>
    <row r="110" spans="1:10" ht="15.75" customHeight="1">
      <c r="A110" s="2" t="s">
        <v>552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1" t="s">
        <v>553</v>
      </c>
      <c r="B111" s="281"/>
      <c r="C111" s="205"/>
      <c r="D111" s="205"/>
      <c r="E111" s="205"/>
      <c r="F111" s="205"/>
      <c r="G111" s="648" t="str">
        <f>IF(Pop_cible!D111="","",'Couverture CPN'!C111/Pop_cible!D111*100)</f>
        <v/>
      </c>
      <c r="H111" s="648" t="str">
        <f t="shared" si="6"/>
        <v/>
      </c>
      <c r="I111" s="648" t="str">
        <f>IF(Pop_cible!D111="","",'Couverture CPN'!E111/Pop_cible!D111*100)</f>
        <v/>
      </c>
      <c r="J111" s="648" t="str">
        <f t="shared" si="7"/>
        <v/>
      </c>
    </row>
  </sheetData>
  <mergeCells count="1">
    <mergeCell ref="A2:B2"/>
  </mergeCells>
  <conditionalFormatting sqref="C3:J93">
    <cfRule type="containsBlanks" dxfId="370" priority="3">
      <formula>LEN(TRIM(C3))=0</formula>
    </cfRule>
  </conditionalFormatting>
  <conditionalFormatting sqref="C94:J99">
    <cfRule type="containsBlanks" dxfId="369" priority="5">
      <formula>LEN(TRIM(C94))=0</formula>
    </cfRule>
  </conditionalFormatting>
  <conditionalFormatting sqref="C98:J98">
    <cfRule type="containsBlanks" dxfId="368" priority="4" stopIfTrue="1">
      <formula>LEN(TRIM(C98))=0</formula>
    </cfRule>
  </conditionalFormatting>
  <conditionalFormatting sqref="C100:J108">
    <cfRule type="containsBlanks" dxfId="367" priority="2">
      <formula>LEN(TRIM(C100))=0</formula>
    </cfRule>
  </conditionalFormatting>
  <conditionalFormatting sqref="C110:J110">
    <cfRule type="containsBlanks" dxfId="36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39" customWidth="1"/>
    <col min="2" max="2" width="20.06640625" style="339" customWidth="1"/>
    <col min="3" max="3" width="9.46484375" style="339" customWidth="1"/>
    <col min="4" max="4" width="12.19921875" style="339" customWidth="1"/>
    <col min="5" max="5" width="16.19921875" style="339" customWidth="1"/>
    <col min="6" max="6" width="16.796875" style="339" customWidth="1"/>
    <col min="7" max="7" width="19.33203125" style="339" customWidth="1"/>
    <col min="8" max="8" width="20.46484375" style="339" customWidth="1"/>
    <col min="9" max="24" width="10.796875" style="339" customWidth="1"/>
    <col min="25" max="26" width="14.3984375" style="339" customWidth="1"/>
    <col min="27" max="16384" width="14.3984375" style="339"/>
  </cols>
  <sheetData>
    <row r="1" spans="1:8" s="344" customFormat="1" ht="18.75" customHeight="1">
      <c r="A1" s="14" t="s">
        <v>986</v>
      </c>
      <c r="C1" s="345"/>
      <c r="D1" s="345"/>
    </row>
    <row r="2" spans="1:8" ht="107.75" customHeight="1" thickBot="1">
      <c r="A2" s="958" t="s">
        <v>571</v>
      </c>
      <c r="B2" s="890"/>
      <c r="C2" s="341" t="s">
        <v>987</v>
      </c>
      <c r="D2" s="347" t="s">
        <v>988</v>
      </c>
      <c r="E2" s="341" t="s">
        <v>989</v>
      </c>
      <c r="F2" s="341" t="s">
        <v>990</v>
      </c>
      <c r="G2" s="347" t="s">
        <v>991</v>
      </c>
      <c r="H2" s="341" t="s">
        <v>992</v>
      </c>
    </row>
    <row r="3" spans="1:8" ht="15" customHeight="1">
      <c r="A3" s="2" t="s">
        <v>445</v>
      </c>
      <c r="B3" s="2"/>
      <c r="C3" s="25"/>
      <c r="D3" s="25"/>
      <c r="E3" s="103"/>
      <c r="F3" s="25"/>
      <c r="G3" s="25"/>
      <c r="H3" s="103"/>
    </row>
    <row r="4" spans="1:8" ht="15" customHeight="1">
      <c r="A4" s="639"/>
      <c r="B4" s="637" t="s">
        <v>446</v>
      </c>
      <c r="C4" s="642"/>
      <c r="D4" s="642"/>
      <c r="E4" s="677"/>
      <c r="F4" s="642"/>
      <c r="G4" s="642"/>
      <c r="H4" s="677"/>
    </row>
    <row r="5" spans="1:8" ht="15" customHeight="1">
      <c r="A5" s="639"/>
      <c r="B5" s="637" t="s">
        <v>447</v>
      </c>
      <c r="C5" s="641"/>
      <c r="D5" s="641"/>
      <c r="E5" s="645"/>
      <c r="F5" s="641"/>
      <c r="G5" s="641"/>
      <c r="H5" s="645"/>
    </row>
    <row r="6" spans="1:8" ht="15" customHeight="1">
      <c r="A6" s="639"/>
      <c r="B6" s="637" t="s">
        <v>448</v>
      </c>
      <c r="C6" s="641"/>
      <c r="D6" s="641"/>
      <c r="E6" s="645"/>
      <c r="F6" s="641"/>
      <c r="G6" s="641"/>
      <c r="H6" s="645"/>
    </row>
    <row r="7" spans="1:8" ht="15" customHeight="1">
      <c r="A7" s="639"/>
      <c r="B7" s="637" t="s">
        <v>449</v>
      </c>
      <c r="C7" s="641"/>
      <c r="D7" s="641"/>
      <c r="E7" s="645"/>
      <c r="F7" s="641"/>
      <c r="G7" s="641"/>
      <c r="H7" s="645"/>
    </row>
    <row r="8" spans="1:8" ht="15" customHeight="1">
      <c r="A8" s="2" t="s">
        <v>450</v>
      </c>
      <c r="B8" s="2"/>
      <c r="C8" s="25"/>
      <c r="D8" s="25"/>
      <c r="E8" s="103"/>
      <c r="F8" s="25"/>
      <c r="G8" s="25"/>
      <c r="H8" s="103"/>
    </row>
    <row r="9" spans="1:8" ht="15" customHeight="1">
      <c r="A9" s="639"/>
      <c r="B9" s="637" t="s">
        <v>451</v>
      </c>
      <c r="C9" s="641"/>
      <c r="D9" s="641"/>
      <c r="E9" s="645"/>
      <c r="F9" s="641"/>
      <c r="G9" s="641"/>
      <c r="H9" s="645"/>
    </row>
    <row r="10" spans="1:8" ht="15" customHeight="1">
      <c r="A10" s="639"/>
      <c r="B10" s="637" t="s">
        <v>452</v>
      </c>
      <c r="C10" s="641"/>
      <c r="D10" s="641"/>
      <c r="E10" s="645"/>
      <c r="F10" s="641"/>
      <c r="G10" s="641"/>
      <c r="H10" s="645"/>
    </row>
    <row r="11" spans="1:8" ht="15" customHeight="1">
      <c r="A11" s="639"/>
      <c r="B11" s="637" t="s">
        <v>453</v>
      </c>
      <c r="C11" s="641"/>
      <c r="D11" s="641"/>
      <c r="E11" s="645"/>
      <c r="F11" s="641"/>
      <c r="G11" s="641"/>
      <c r="H11" s="645"/>
    </row>
    <row r="12" spans="1:8" ht="15" customHeight="1">
      <c r="A12" s="639"/>
      <c r="B12" s="637" t="s">
        <v>454</v>
      </c>
      <c r="C12" s="641"/>
      <c r="D12" s="641"/>
      <c r="E12" s="645"/>
      <c r="F12" s="641"/>
      <c r="G12" s="641"/>
      <c r="H12" s="645"/>
    </row>
    <row r="13" spans="1:8" ht="15" customHeight="1">
      <c r="A13" s="639"/>
      <c r="B13" s="637" t="s">
        <v>455</v>
      </c>
      <c r="C13" s="641"/>
      <c r="D13" s="641"/>
      <c r="E13" s="645"/>
      <c r="F13" s="641"/>
      <c r="G13" s="641"/>
      <c r="H13" s="645"/>
    </row>
    <row r="14" spans="1:8" ht="15" customHeight="1">
      <c r="A14" s="639"/>
      <c r="B14" s="637" t="s">
        <v>456</v>
      </c>
      <c r="C14" s="641"/>
      <c r="D14" s="641"/>
      <c r="E14" s="645"/>
      <c r="F14" s="641"/>
      <c r="G14" s="641"/>
      <c r="H14" s="645"/>
    </row>
    <row r="15" spans="1:8" ht="15" customHeight="1">
      <c r="A15" s="2" t="s">
        <v>457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37"/>
      <c r="B16" s="637" t="s">
        <v>458</v>
      </c>
      <c r="C16" s="641"/>
      <c r="D16" s="641"/>
      <c r="E16" s="645"/>
      <c r="F16" s="641"/>
      <c r="G16" s="641"/>
      <c r="H16" s="645"/>
    </row>
    <row r="17" spans="1:8" ht="15" customHeight="1">
      <c r="A17" s="639"/>
      <c r="B17" s="637" t="s">
        <v>459</v>
      </c>
      <c r="C17" s="641"/>
      <c r="D17" s="641"/>
      <c r="E17" s="645"/>
      <c r="F17" s="641"/>
      <c r="G17" s="641"/>
      <c r="H17" s="645"/>
    </row>
    <row r="18" spans="1:8" ht="15" customHeight="1">
      <c r="A18" s="639"/>
      <c r="B18" s="637" t="s">
        <v>460</v>
      </c>
      <c r="C18" s="641"/>
      <c r="D18" s="641"/>
      <c r="E18" s="645"/>
      <c r="F18" s="641"/>
      <c r="G18" s="641"/>
      <c r="H18" s="645"/>
    </row>
    <row r="19" spans="1:8" ht="15" customHeight="1">
      <c r="A19" s="2" t="s">
        <v>461</v>
      </c>
      <c r="B19" s="6"/>
      <c r="C19" s="49"/>
      <c r="D19" s="49"/>
      <c r="E19" s="646"/>
      <c r="F19" s="49"/>
      <c r="G19" s="49"/>
      <c r="H19" s="646"/>
    </row>
    <row r="20" spans="1:8" ht="15" customHeight="1">
      <c r="A20" s="637"/>
      <c r="B20" s="638" t="s">
        <v>462</v>
      </c>
      <c r="C20" s="642"/>
      <c r="D20" s="642"/>
      <c r="E20" s="677"/>
      <c r="F20" s="642"/>
      <c r="G20" s="642"/>
      <c r="H20" s="677"/>
    </row>
    <row r="21" spans="1:8" ht="15" customHeight="1">
      <c r="A21" s="639"/>
      <c r="B21" s="637" t="s">
        <v>463</v>
      </c>
      <c r="C21" s="641"/>
      <c r="D21" s="641"/>
      <c r="E21" s="645"/>
      <c r="F21" s="641"/>
      <c r="G21" s="641"/>
      <c r="H21" s="645"/>
    </row>
    <row r="22" spans="1:8" ht="15" customHeight="1">
      <c r="A22" s="639"/>
      <c r="B22" s="637" t="s">
        <v>464</v>
      </c>
      <c r="C22" s="641"/>
      <c r="D22" s="641"/>
      <c r="E22" s="645"/>
      <c r="F22" s="641"/>
      <c r="G22" s="641"/>
      <c r="H22" s="645"/>
    </row>
    <row r="23" spans="1:8" ht="15" customHeight="1">
      <c r="A23" s="639"/>
      <c r="B23" s="637" t="s">
        <v>465</v>
      </c>
      <c r="C23" s="641"/>
      <c r="D23" s="641"/>
      <c r="E23" s="645"/>
      <c r="F23" s="641"/>
      <c r="G23" s="641"/>
      <c r="H23" s="645"/>
    </row>
    <row r="24" spans="1:8" ht="15" customHeight="1">
      <c r="A24" s="639"/>
      <c r="B24" s="637" t="s">
        <v>466</v>
      </c>
      <c r="C24" s="641"/>
      <c r="D24" s="641"/>
      <c r="E24" s="645"/>
      <c r="F24" s="641"/>
      <c r="G24" s="641"/>
      <c r="H24" s="645"/>
    </row>
    <row r="25" spans="1:8" ht="15" customHeight="1">
      <c r="A25" s="639"/>
      <c r="B25" s="637" t="s">
        <v>467</v>
      </c>
      <c r="C25" s="641"/>
      <c r="D25" s="641"/>
      <c r="E25" s="645"/>
      <c r="F25" s="641"/>
      <c r="G25" s="641"/>
      <c r="H25" s="645"/>
    </row>
    <row r="26" spans="1:8" ht="15" customHeight="1">
      <c r="A26" s="639"/>
      <c r="B26" s="637" t="s">
        <v>468</v>
      </c>
      <c r="C26" s="641"/>
      <c r="D26" s="641"/>
      <c r="E26" s="645"/>
      <c r="F26" s="641"/>
      <c r="G26" s="641"/>
      <c r="H26" s="645"/>
    </row>
    <row r="27" spans="1:8" ht="15" customHeight="1">
      <c r="A27" s="639"/>
      <c r="B27" s="637" t="s">
        <v>469</v>
      </c>
      <c r="C27" s="641"/>
      <c r="D27" s="641"/>
      <c r="E27" s="645"/>
      <c r="F27" s="641"/>
      <c r="G27" s="641"/>
      <c r="H27" s="645"/>
    </row>
    <row r="28" spans="1:8" ht="15" customHeight="1">
      <c r="A28" s="639"/>
      <c r="B28" s="637" t="s">
        <v>470</v>
      </c>
      <c r="C28" s="641"/>
      <c r="D28" s="641"/>
      <c r="E28" s="645"/>
      <c r="F28" s="641"/>
      <c r="G28" s="641"/>
      <c r="H28" s="645"/>
    </row>
    <row r="29" spans="1:8" s="6" customFormat="1" ht="15" customHeight="1">
      <c r="A29" s="2" t="s">
        <v>471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37"/>
      <c r="B30" s="637" t="s">
        <v>472</v>
      </c>
      <c r="C30" s="642"/>
      <c r="D30" s="642"/>
      <c r="E30" s="677"/>
      <c r="F30" s="642"/>
      <c r="G30" s="642"/>
      <c r="H30" s="677"/>
    </row>
    <row r="31" spans="1:8" ht="15" customHeight="1">
      <c r="A31" s="637"/>
      <c r="B31" s="637" t="s">
        <v>473</v>
      </c>
      <c r="C31" s="641"/>
      <c r="D31" s="641"/>
      <c r="E31" s="645"/>
      <c r="F31" s="641"/>
      <c r="G31" s="641"/>
      <c r="H31" s="645"/>
    </row>
    <row r="32" spans="1:8" ht="15" customHeight="1">
      <c r="A32" s="637"/>
      <c r="B32" s="637" t="s">
        <v>474</v>
      </c>
      <c r="C32" s="641"/>
      <c r="D32" s="641"/>
      <c r="E32" s="645"/>
      <c r="F32" s="641"/>
      <c r="G32" s="641"/>
      <c r="H32" s="645"/>
    </row>
    <row r="33" spans="1:8" ht="15" customHeight="1">
      <c r="A33" s="637"/>
      <c r="B33" s="637" t="s">
        <v>475</v>
      </c>
      <c r="C33" s="641"/>
      <c r="D33" s="641"/>
      <c r="E33" s="645"/>
      <c r="F33" s="641"/>
      <c r="G33" s="641"/>
      <c r="H33" s="645"/>
    </row>
    <row r="34" spans="1:8" ht="15" customHeight="1">
      <c r="A34" s="637"/>
      <c r="B34" s="637" t="s">
        <v>476</v>
      </c>
      <c r="C34" s="641"/>
      <c r="D34" s="641"/>
      <c r="E34" s="645"/>
      <c r="F34" s="641"/>
      <c r="G34" s="641"/>
      <c r="H34" s="645"/>
    </row>
    <row r="35" spans="1:8" ht="15" customHeight="1">
      <c r="A35" s="637"/>
      <c r="B35" s="637" t="s">
        <v>477</v>
      </c>
      <c r="C35" s="641"/>
      <c r="D35" s="641"/>
      <c r="E35" s="645"/>
      <c r="F35" s="641"/>
      <c r="G35" s="641"/>
      <c r="H35" s="645"/>
    </row>
    <row r="36" spans="1:8" ht="15" customHeight="1">
      <c r="A36" s="637"/>
      <c r="B36" s="637" t="s">
        <v>478</v>
      </c>
      <c r="C36" s="641"/>
      <c r="D36" s="641"/>
      <c r="E36" s="645"/>
      <c r="F36" s="641"/>
      <c r="G36" s="641"/>
      <c r="H36" s="645"/>
    </row>
    <row r="37" spans="1:8" ht="15" customHeight="1">
      <c r="A37" s="639"/>
      <c r="B37" s="637" t="s">
        <v>479</v>
      </c>
      <c r="C37" s="641"/>
      <c r="D37" s="641"/>
      <c r="E37" s="645"/>
      <c r="F37" s="641"/>
      <c r="G37" s="641"/>
      <c r="H37" s="645"/>
    </row>
    <row r="38" spans="1:8" s="6" customFormat="1" ht="15" customHeight="1">
      <c r="A38" s="639"/>
      <c r="B38" s="637" t="s">
        <v>480</v>
      </c>
      <c r="C38" s="641"/>
      <c r="D38" s="641"/>
      <c r="E38" s="645"/>
      <c r="F38" s="641"/>
      <c r="G38" s="641"/>
      <c r="H38" s="645"/>
    </row>
    <row r="39" spans="1:8" ht="15" customHeight="1">
      <c r="A39" s="639"/>
      <c r="B39" s="637" t="s">
        <v>481</v>
      </c>
      <c r="C39" s="641"/>
      <c r="D39" s="641"/>
      <c r="E39" s="645"/>
      <c r="F39" s="641"/>
      <c r="G39" s="641"/>
      <c r="H39" s="645"/>
    </row>
    <row r="40" spans="1:8" ht="15" customHeight="1">
      <c r="A40" s="639"/>
      <c r="B40" s="637" t="s">
        <v>482</v>
      </c>
      <c r="C40" s="641"/>
      <c r="D40" s="641"/>
      <c r="E40" s="645"/>
      <c r="F40" s="641"/>
      <c r="G40" s="641"/>
      <c r="H40" s="645"/>
    </row>
    <row r="41" spans="1:8" ht="15" customHeight="1">
      <c r="A41" s="639"/>
      <c r="B41" s="637" t="s">
        <v>483</v>
      </c>
      <c r="C41" s="641"/>
      <c r="D41" s="641"/>
      <c r="E41" s="645"/>
      <c r="F41" s="641"/>
      <c r="G41" s="641"/>
      <c r="H41" s="645"/>
    </row>
    <row r="42" spans="1:8" ht="15" customHeight="1">
      <c r="A42" s="2" t="s">
        <v>484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37"/>
      <c r="B43" s="637" t="s">
        <v>485</v>
      </c>
      <c r="C43" s="641"/>
      <c r="D43" s="641"/>
      <c r="E43" s="645"/>
      <c r="F43" s="641"/>
      <c r="G43" s="641"/>
      <c r="H43" s="645"/>
    </row>
    <row r="44" spans="1:8" ht="15" customHeight="1">
      <c r="A44" s="639"/>
      <c r="B44" s="637" t="s">
        <v>486</v>
      </c>
      <c r="C44" s="641"/>
      <c r="D44" s="641"/>
      <c r="E44" s="645"/>
      <c r="F44" s="641"/>
      <c r="G44" s="641"/>
      <c r="H44" s="645"/>
    </row>
    <row r="45" spans="1:8" ht="15" customHeight="1">
      <c r="A45" s="639"/>
      <c r="B45" s="637" t="s">
        <v>487</v>
      </c>
      <c r="C45" s="641"/>
      <c r="D45" s="641"/>
      <c r="E45" s="645"/>
      <c r="F45" s="641"/>
      <c r="G45" s="641"/>
      <c r="H45" s="645"/>
    </row>
    <row r="46" spans="1:8" s="6" customFormat="1" ht="15" customHeight="1">
      <c r="A46" s="639"/>
      <c r="B46" s="637" t="s">
        <v>488</v>
      </c>
      <c r="C46" s="641"/>
      <c r="D46" s="641"/>
      <c r="E46" s="645"/>
      <c r="F46" s="641"/>
      <c r="G46" s="641"/>
      <c r="H46" s="645"/>
    </row>
    <row r="47" spans="1:8" ht="15" customHeight="1">
      <c r="A47" s="639"/>
      <c r="B47" s="637" t="s">
        <v>489</v>
      </c>
      <c r="C47" s="641"/>
      <c r="D47" s="641"/>
      <c r="E47" s="645"/>
      <c r="F47" s="641"/>
      <c r="G47" s="641"/>
      <c r="H47" s="645"/>
    </row>
    <row r="48" spans="1:8" ht="15" customHeight="1">
      <c r="A48" s="639"/>
      <c r="B48" s="637" t="s">
        <v>490</v>
      </c>
      <c r="C48" s="641"/>
      <c r="D48" s="641"/>
      <c r="E48" s="645"/>
      <c r="F48" s="641"/>
      <c r="G48" s="641"/>
      <c r="H48" s="645"/>
    </row>
    <row r="49" spans="1:8" ht="15" customHeight="1">
      <c r="A49" s="639"/>
      <c r="B49" s="637" t="s">
        <v>491</v>
      </c>
      <c r="C49" s="641"/>
      <c r="D49" s="641"/>
      <c r="E49" s="645"/>
      <c r="F49" s="641"/>
      <c r="G49" s="641"/>
      <c r="H49" s="645"/>
    </row>
    <row r="50" spans="1:8" ht="15" customHeight="1">
      <c r="A50" s="2" t="s">
        <v>492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37"/>
      <c r="B51" s="637" t="s">
        <v>493</v>
      </c>
      <c r="C51" s="641"/>
      <c r="D51" s="641"/>
      <c r="E51" s="645"/>
      <c r="F51" s="641"/>
      <c r="G51" s="641"/>
      <c r="H51" s="645"/>
    </row>
    <row r="52" spans="1:8" ht="15" customHeight="1">
      <c r="A52" s="639"/>
      <c r="B52" s="637" t="s">
        <v>494</v>
      </c>
      <c r="C52" s="641"/>
      <c r="D52" s="641"/>
      <c r="E52" s="645"/>
      <c r="F52" s="641"/>
      <c r="G52" s="641"/>
      <c r="H52" s="645"/>
    </row>
    <row r="53" spans="1:8" ht="15" customHeight="1">
      <c r="A53" s="639"/>
      <c r="B53" s="637" t="s">
        <v>495</v>
      </c>
      <c r="C53" s="641"/>
      <c r="D53" s="641"/>
      <c r="E53" s="645"/>
      <c r="F53" s="641"/>
      <c r="G53" s="641"/>
      <c r="H53" s="645"/>
    </row>
    <row r="54" spans="1:8" ht="15" customHeight="1">
      <c r="A54" s="639"/>
      <c r="B54" s="637" t="s">
        <v>496</v>
      </c>
      <c r="C54" s="641"/>
      <c r="D54" s="641"/>
      <c r="E54" s="645"/>
      <c r="F54" s="641"/>
      <c r="G54" s="641"/>
      <c r="H54" s="645"/>
    </row>
    <row r="55" spans="1:8" s="6" customFormat="1" ht="15" customHeight="1">
      <c r="A55" s="2" t="s">
        <v>497</v>
      </c>
      <c r="B55" s="2"/>
      <c r="C55" s="49"/>
      <c r="D55" s="49"/>
      <c r="E55" s="646"/>
      <c r="F55" s="49"/>
      <c r="G55" s="49"/>
      <c r="H55" s="646"/>
    </row>
    <row r="56" spans="1:8" ht="15" customHeight="1">
      <c r="A56" s="637"/>
      <c r="B56" s="637" t="s">
        <v>498</v>
      </c>
      <c r="C56" s="642"/>
      <c r="D56" s="642"/>
      <c r="E56" s="677"/>
      <c r="F56" s="642"/>
      <c r="G56" s="642"/>
      <c r="H56" s="677"/>
    </row>
    <row r="57" spans="1:8" ht="15" customHeight="1">
      <c r="A57" s="639"/>
      <c r="B57" s="637" t="s">
        <v>499</v>
      </c>
      <c r="C57" s="641"/>
      <c r="D57" s="641"/>
      <c r="E57" s="645"/>
      <c r="F57" s="641"/>
      <c r="G57" s="641"/>
      <c r="H57" s="645"/>
    </row>
    <row r="58" spans="1:8" ht="15" customHeight="1">
      <c r="A58" s="639"/>
      <c r="B58" s="637" t="s">
        <v>500</v>
      </c>
      <c r="C58" s="641"/>
      <c r="D58" s="641"/>
      <c r="E58" s="645"/>
      <c r="F58" s="641"/>
      <c r="G58" s="641"/>
      <c r="H58" s="645"/>
    </row>
    <row r="59" spans="1:8" ht="15" customHeight="1">
      <c r="A59" s="639"/>
      <c r="B59" s="637" t="s">
        <v>501</v>
      </c>
      <c r="C59" s="641"/>
      <c r="D59" s="641"/>
      <c r="E59" s="645"/>
      <c r="F59" s="641"/>
      <c r="G59" s="641"/>
      <c r="H59" s="645"/>
    </row>
    <row r="60" spans="1:8" ht="15" customHeight="1">
      <c r="A60" s="639"/>
      <c r="B60" s="637" t="s">
        <v>502</v>
      </c>
      <c r="C60" s="641"/>
      <c r="D60" s="641"/>
      <c r="E60" s="645"/>
      <c r="F60" s="641"/>
      <c r="G60" s="641"/>
      <c r="H60" s="645"/>
    </row>
    <row r="61" spans="1:8" s="6" customFormat="1" ht="15" customHeight="1">
      <c r="A61" s="639"/>
      <c r="B61" s="637" t="s">
        <v>503</v>
      </c>
      <c r="C61" s="641"/>
      <c r="D61" s="641"/>
      <c r="E61" s="645"/>
      <c r="F61" s="641"/>
      <c r="G61" s="641"/>
      <c r="H61" s="645"/>
    </row>
    <row r="62" spans="1:8" ht="15" customHeight="1">
      <c r="A62" s="639"/>
      <c r="B62" s="637" t="s">
        <v>504</v>
      </c>
      <c r="C62" s="641"/>
      <c r="D62" s="641"/>
      <c r="E62" s="645"/>
      <c r="F62" s="641"/>
      <c r="G62" s="641"/>
      <c r="H62" s="645"/>
    </row>
    <row r="63" spans="1:8" ht="15" customHeight="1">
      <c r="A63" s="639"/>
      <c r="B63" s="637" t="s">
        <v>505</v>
      </c>
      <c r="C63" s="641"/>
      <c r="D63" s="641"/>
      <c r="E63" s="645"/>
      <c r="F63" s="641"/>
      <c r="G63" s="641"/>
      <c r="H63" s="645"/>
    </row>
    <row r="64" spans="1:8" ht="15" customHeight="1">
      <c r="A64" s="2" t="s">
        <v>506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37"/>
      <c r="B65" s="637" t="s">
        <v>507</v>
      </c>
      <c r="C65" s="641"/>
      <c r="D65" s="641"/>
      <c r="E65" s="645"/>
      <c r="F65" s="641"/>
      <c r="G65" s="641"/>
      <c r="H65" s="645"/>
    </row>
    <row r="66" spans="1:8" ht="15" customHeight="1">
      <c r="A66" s="639"/>
      <c r="B66" s="637" t="s">
        <v>508</v>
      </c>
      <c r="C66" s="641"/>
      <c r="D66" s="641"/>
      <c r="E66" s="645"/>
      <c r="F66" s="641"/>
      <c r="G66" s="641"/>
      <c r="H66" s="645"/>
    </row>
    <row r="67" spans="1:8" ht="15" customHeight="1">
      <c r="A67" s="639"/>
      <c r="B67" s="637" t="s">
        <v>509</v>
      </c>
      <c r="C67" s="641"/>
      <c r="D67" s="641"/>
      <c r="E67" s="645"/>
      <c r="F67" s="641"/>
      <c r="G67" s="641"/>
      <c r="H67" s="645"/>
    </row>
    <row r="68" spans="1:8" ht="15" customHeight="1">
      <c r="A68" s="639"/>
      <c r="B68" s="637" t="s">
        <v>510</v>
      </c>
      <c r="C68" s="641"/>
      <c r="D68" s="641"/>
      <c r="E68" s="645"/>
      <c r="F68" s="641"/>
      <c r="G68" s="641"/>
      <c r="H68" s="645"/>
    </row>
    <row r="69" spans="1:8" s="6" customFormat="1" ht="15" customHeight="1">
      <c r="A69" s="639"/>
      <c r="B69" s="637" t="s">
        <v>511</v>
      </c>
      <c r="C69" s="641"/>
      <c r="D69" s="641"/>
      <c r="E69" s="645"/>
      <c r="F69" s="641"/>
      <c r="G69" s="641"/>
      <c r="H69" s="645"/>
    </row>
    <row r="70" spans="1:8" ht="15" customHeight="1">
      <c r="A70" s="639"/>
      <c r="B70" s="637" t="s">
        <v>512</v>
      </c>
      <c r="C70" s="641"/>
      <c r="D70" s="641"/>
      <c r="E70" s="645"/>
      <c r="F70" s="641"/>
      <c r="G70" s="641"/>
      <c r="H70" s="645"/>
    </row>
    <row r="71" spans="1:8" ht="15" customHeight="1">
      <c r="A71" s="639"/>
      <c r="B71" s="637" t="s">
        <v>513</v>
      </c>
      <c r="C71" s="641"/>
      <c r="D71" s="641"/>
      <c r="E71" s="645"/>
      <c r="F71" s="641"/>
      <c r="G71" s="641"/>
      <c r="H71" s="645"/>
    </row>
    <row r="72" spans="1:8" ht="15" customHeight="1">
      <c r="A72" s="639"/>
      <c r="B72" s="637" t="s">
        <v>514</v>
      </c>
      <c r="C72" s="641"/>
      <c r="D72" s="641"/>
      <c r="E72" s="645"/>
      <c r="F72" s="641"/>
      <c r="G72" s="641"/>
      <c r="H72" s="645"/>
    </row>
    <row r="73" spans="1:8" ht="15" customHeight="1">
      <c r="A73" s="2" t="s">
        <v>515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37"/>
      <c r="B74" s="637" t="s">
        <v>516</v>
      </c>
      <c r="C74" s="641"/>
      <c r="D74" s="641"/>
      <c r="E74" s="645"/>
      <c r="F74" s="641"/>
      <c r="G74" s="641"/>
      <c r="H74" s="645"/>
    </row>
    <row r="75" spans="1:8" ht="15" customHeight="1">
      <c r="A75" s="639"/>
      <c r="B75" s="637" t="s">
        <v>517</v>
      </c>
      <c r="C75" s="641"/>
      <c r="D75" s="641"/>
      <c r="E75" s="645"/>
      <c r="F75" s="641"/>
      <c r="G75" s="641"/>
      <c r="H75" s="645"/>
    </row>
    <row r="76" spans="1:8" ht="15" customHeight="1">
      <c r="A76" s="639"/>
      <c r="B76" s="637" t="s">
        <v>518</v>
      </c>
      <c r="C76" s="641"/>
      <c r="D76" s="641"/>
      <c r="E76" s="645"/>
      <c r="F76" s="641"/>
      <c r="G76" s="641"/>
      <c r="H76" s="645"/>
    </row>
    <row r="77" spans="1:8" ht="15" customHeight="1">
      <c r="A77" s="639"/>
      <c r="B77" s="637" t="s">
        <v>519</v>
      </c>
      <c r="C77" s="641"/>
      <c r="D77" s="641"/>
      <c r="E77" s="645"/>
      <c r="F77" s="641"/>
      <c r="G77" s="641"/>
      <c r="H77" s="645"/>
    </row>
    <row r="78" spans="1:8" ht="15" customHeight="1">
      <c r="A78" s="639"/>
      <c r="B78" s="637" t="s">
        <v>520</v>
      </c>
      <c r="C78" s="641"/>
      <c r="D78" s="641"/>
      <c r="E78" s="645"/>
      <c r="F78" s="641"/>
      <c r="G78" s="641"/>
      <c r="H78" s="645"/>
    </row>
    <row r="79" spans="1:8" s="6" customFormat="1" ht="15" customHeight="1">
      <c r="A79" s="2" t="s">
        <v>521</v>
      </c>
      <c r="B79" s="2"/>
      <c r="C79" s="49"/>
      <c r="D79" s="49"/>
      <c r="E79" s="646"/>
      <c r="F79" s="49"/>
      <c r="G79" s="49"/>
      <c r="H79" s="646"/>
    </row>
    <row r="80" spans="1:8" ht="15" customHeight="1">
      <c r="A80" s="637"/>
      <c r="B80" s="637" t="s">
        <v>522</v>
      </c>
      <c r="C80" s="642"/>
      <c r="D80" s="642"/>
      <c r="E80" s="677"/>
      <c r="F80" s="642"/>
      <c r="G80" s="642"/>
      <c r="H80" s="677"/>
    </row>
    <row r="81" spans="1:8" ht="15" customHeight="1">
      <c r="A81" s="639"/>
      <c r="B81" s="637" t="s">
        <v>523</v>
      </c>
      <c r="C81" s="641"/>
      <c r="D81" s="641"/>
      <c r="E81" s="645"/>
      <c r="F81" s="641"/>
      <c r="G81" s="641"/>
      <c r="H81" s="645"/>
    </row>
    <row r="82" spans="1:8" ht="15" customHeight="1">
      <c r="A82" s="639"/>
      <c r="B82" s="637" t="s">
        <v>524</v>
      </c>
      <c r="C82" s="641"/>
      <c r="D82" s="641"/>
      <c r="E82" s="645"/>
      <c r="F82" s="641"/>
      <c r="G82" s="641"/>
      <c r="H82" s="645"/>
    </row>
    <row r="83" spans="1:8" ht="15" customHeight="1">
      <c r="A83" s="639"/>
      <c r="B83" s="637" t="s">
        <v>525</v>
      </c>
      <c r="C83" s="641"/>
      <c r="D83" s="641"/>
      <c r="E83" s="645"/>
      <c r="F83" s="641"/>
      <c r="G83" s="641"/>
      <c r="H83" s="645"/>
    </row>
    <row r="84" spans="1:8" ht="15" customHeight="1">
      <c r="A84" s="2" t="s">
        <v>526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39"/>
      <c r="B85" s="637" t="s">
        <v>527</v>
      </c>
      <c r="C85" s="641"/>
      <c r="D85" s="641"/>
      <c r="E85" s="645"/>
      <c r="F85" s="641"/>
      <c r="G85" s="641"/>
      <c r="H85" s="645"/>
    </row>
    <row r="86" spans="1:8" ht="15" customHeight="1">
      <c r="A86" s="639"/>
      <c r="B86" s="637" t="s">
        <v>528</v>
      </c>
      <c r="C86" s="641"/>
      <c r="D86" s="641"/>
      <c r="E86" s="645"/>
      <c r="F86" s="641"/>
      <c r="G86" s="641"/>
      <c r="H86" s="645"/>
    </row>
    <row r="87" spans="1:8" s="6" customFormat="1" ht="15" customHeight="1">
      <c r="A87" s="639"/>
      <c r="B87" s="637" t="s">
        <v>529</v>
      </c>
      <c r="C87" s="641"/>
      <c r="D87" s="641"/>
      <c r="E87" s="645"/>
      <c r="F87" s="641"/>
      <c r="G87" s="641"/>
      <c r="H87" s="645"/>
    </row>
    <row r="88" spans="1:8" ht="15" customHeight="1">
      <c r="A88" s="2" t="s">
        <v>530</v>
      </c>
      <c r="B88" s="2"/>
      <c r="C88" s="49"/>
      <c r="D88" s="49"/>
      <c r="E88" s="646"/>
      <c r="F88" s="49"/>
      <c r="G88" s="49"/>
      <c r="H88" s="646"/>
    </row>
    <row r="89" spans="1:8" ht="15" customHeight="1">
      <c r="A89" s="639"/>
      <c r="B89" s="637" t="s">
        <v>531</v>
      </c>
      <c r="C89" s="641"/>
      <c r="D89" s="641"/>
      <c r="E89" s="645"/>
      <c r="F89" s="641"/>
      <c r="G89" s="641"/>
      <c r="H89" s="645"/>
    </row>
    <row r="90" spans="1:8" ht="15" customHeight="1">
      <c r="A90" s="2" t="s">
        <v>532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39"/>
      <c r="B91" s="637" t="s">
        <v>533</v>
      </c>
      <c r="C91" s="641"/>
      <c r="D91" s="641"/>
      <c r="E91" s="645"/>
      <c r="F91" s="641"/>
      <c r="G91" s="641"/>
      <c r="H91" s="645"/>
    </row>
    <row r="92" spans="1:8" s="6" customFormat="1" ht="15" customHeight="1">
      <c r="A92" s="639"/>
      <c r="B92" s="637" t="s">
        <v>534</v>
      </c>
      <c r="C92" s="641"/>
      <c r="D92" s="641"/>
      <c r="E92" s="645"/>
      <c r="F92" s="641"/>
      <c r="G92" s="641"/>
      <c r="H92" s="645"/>
    </row>
    <row r="93" spans="1:8" ht="15" customHeight="1">
      <c r="A93" s="639"/>
      <c r="B93" s="637" t="s">
        <v>535</v>
      </c>
      <c r="C93" s="641"/>
      <c r="D93" s="641"/>
      <c r="E93" s="645"/>
      <c r="F93" s="641"/>
      <c r="G93" s="641"/>
      <c r="H93" s="645"/>
    </row>
    <row r="94" spans="1:8" ht="15" customHeight="1">
      <c r="A94" s="2" t="s">
        <v>536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37"/>
      <c r="B95" s="637" t="s">
        <v>537</v>
      </c>
      <c r="C95" s="641"/>
      <c r="D95" s="641"/>
      <c r="E95" s="645"/>
      <c r="F95" s="641"/>
      <c r="G95" s="641"/>
      <c r="H95" s="645"/>
    </row>
    <row r="96" spans="1:8" ht="15" customHeight="1">
      <c r="A96" s="637"/>
      <c r="B96" s="637" t="s">
        <v>538</v>
      </c>
      <c r="C96" s="641"/>
      <c r="D96" s="641"/>
      <c r="E96" s="645"/>
      <c r="F96" s="641"/>
      <c r="G96" s="641"/>
      <c r="H96" s="645"/>
    </row>
    <row r="97" spans="1:8" ht="15" customHeight="1">
      <c r="A97" s="637"/>
      <c r="B97" s="637" t="s">
        <v>539</v>
      </c>
      <c r="C97" s="641"/>
      <c r="D97" s="641"/>
      <c r="E97" s="645"/>
      <c r="F97" s="641"/>
      <c r="G97" s="641"/>
      <c r="H97" s="645"/>
    </row>
    <row r="98" spans="1:8" s="6" customFormat="1" ht="15" customHeight="1">
      <c r="A98" s="637"/>
      <c r="B98" s="637" t="s">
        <v>540</v>
      </c>
      <c r="C98" s="641"/>
      <c r="D98" s="641"/>
      <c r="E98" s="645"/>
      <c r="F98" s="641"/>
      <c r="G98" s="641"/>
      <c r="H98" s="645"/>
    </row>
    <row r="99" spans="1:8" ht="15" customHeight="1">
      <c r="A99" s="2" t="s">
        <v>541</v>
      </c>
      <c r="B99" s="2"/>
      <c r="C99" s="49"/>
      <c r="D99" s="49"/>
      <c r="E99" s="646"/>
      <c r="F99" s="49"/>
      <c r="G99" s="49"/>
      <c r="H99" s="646"/>
    </row>
    <row r="100" spans="1:8" ht="15" customHeight="1">
      <c r="A100" s="639"/>
      <c r="B100" s="637" t="s">
        <v>542</v>
      </c>
      <c r="C100" s="641"/>
      <c r="D100" s="641"/>
      <c r="E100" s="645"/>
      <c r="F100" s="641"/>
      <c r="G100" s="641"/>
      <c r="H100" s="645"/>
    </row>
    <row r="101" spans="1:8" ht="15" customHeight="1">
      <c r="A101" s="2" t="s">
        <v>543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37"/>
      <c r="B102" s="637" t="s">
        <v>544</v>
      </c>
      <c r="C102" s="641"/>
      <c r="D102" s="641"/>
      <c r="E102" s="645"/>
      <c r="F102" s="641"/>
      <c r="G102" s="641"/>
      <c r="H102" s="645"/>
    </row>
    <row r="103" spans="1:8" ht="15" customHeight="1">
      <c r="A103" s="639"/>
      <c r="B103" s="637" t="s">
        <v>545</v>
      </c>
      <c r="C103" s="641"/>
      <c r="D103" s="641"/>
      <c r="E103" s="645"/>
      <c r="F103" s="641"/>
      <c r="G103" s="641"/>
      <c r="H103" s="645"/>
    </row>
    <row r="104" spans="1:8" ht="15" customHeight="1">
      <c r="A104" s="639"/>
      <c r="B104" s="637" t="s">
        <v>546</v>
      </c>
      <c r="C104" s="641"/>
      <c r="D104" s="641"/>
      <c r="E104" s="645"/>
      <c r="F104" s="641"/>
      <c r="G104" s="641"/>
      <c r="H104" s="645"/>
    </row>
    <row r="105" spans="1:8" ht="15" customHeight="1">
      <c r="A105" s="639"/>
      <c r="B105" s="637" t="s">
        <v>547</v>
      </c>
      <c r="C105" s="641"/>
      <c r="D105" s="641"/>
      <c r="E105" s="645"/>
      <c r="F105" s="641"/>
      <c r="G105" s="641"/>
      <c r="H105" s="645"/>
    </row>
    <row r="106" spans="1:8" ht="15.75" customHeight="1">
      <c r="A106" s="639"/>
      <c r="B106" s="637" t="s">
        <v>548</v>
      </c>
      <c r="C106" s="641"/>
      <c r="D106" s="641"/>
      <c r="E106" s="645"/>
      <c r="F106" s="641"/>
      <c r="G106" s="641"/>
      <c r="H106" s="645"/>
    </row>
    <row r="107" spans="1:8" ht="15.75" customHeight="1">
      <c r="A107" s="639"/>
      <c r="B107" s="637" t="s">
        <v>549</v>
      </c>
      <c r="C107" s="641"/>
      <c r="D107" s="641"/>
      <c r="E107" s="645"/>
      <c r="F107" s="641"/>
      <c r="G107" s="641"/>
      <c r="H107" s="645"/>
    </row>
    <row r="108" spans="1:8" ht="15.75" customHeight="1">
      <c r="A108" s="639"/>
      <c r="B108" s="637" t="s">
        <v>550</v>
      </c>
      <c r="C108" s="641"/>
      <c r="D108" s="641"/>
      <c r="E108" s="645"/>
      <c r="F108" s="641"/>
      <c r="G108" s="641"/>
      <c r="H108" s="645"/>
    </row>
    <row r="109" spans="1:8" ht="15.75" customHeight="1">
      <c r="A109" s="2" t="s">
        <v>551</v>
      </c>
      <c r="B109" s="2"/>
      <c r="C109" s="643"/>
      <c r="D109" s="643"/>
      <c r="E109" s="647"/>
      <c r="F109" s="643"/>
      <c r="G109" s="643"/>
      <c r="H109" s="647"/>
    </row>
    <row r="110" spans="1:8" ht="15.75" customHeight="1">
      <c r="A110" s="2" t="s">
        <v>552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1" t="s">
        <v>553</v>
      </c>
      <c r="B111" s="281"/>
      <c r="C111" s="205"/>
      <c r="D111" s="205"/>
      <c r="E111" s="648"/>
      <c r="F111" s="205"/>
      <c r="G111" s="205"/>
      <c r="H111" s="648"/>
    </row>
  </sheetData>
  <mergeCells count="1">
    <mergeCell ref="A2:B2"/>
  </mergeCells>
  <conditionalFormatting sqref="C3:D93 F3:G93">
    <cfRule type="containsBlanks" dxfId="365" priority="7">
      <formula>LEN(TRIM(C3))=0</formula>
    </cfRule>
  </conditionalFormatting>
  <conditionalFormatting sqref="C94:D99 F94:G99">
    <cfRule type="containsBlanks" dxfId="364" priority="9">
      <formula>LEN(TRIM(C94))=0</formula>
    </cfRule>
  </conditionalFormatting>
  <conditionalFormatting sqref="C100:D108 F100:G108">
    <cfRule type="containsBlanks" dxfId="363" priority="6">
      <formula>LEN(TRIM(C100))=0</formula>
    </cfRule>
  </conditionalFormatting>
  <conditionalFormatting sqref="C98:H98">
    <cfRule type="containsBlanks" dxfId="362" priority="8" stopIfTrue="1">
      <formula>LEN(TRIM(C98))=0</formula>
    </cfRule>
  </conditionalFormatting>
  <conditionalFormatting sqref="C110:H110">
    <cfRule type="containsBlanks" dxfId="361" priority="5">
      <formula>LEN(TRIM(C110))=0</formula>
    </cfRule>
  </conditionalFormatting>
  <conditionalFormatting sqref="E3:E108">
    <cfRule type="containsBlanks" dxfId="360" priority="1">
      <formula>LEN(TRIM(E3))=0</formula>
    </cfRule>
  </conditionalFormatting>
  <conditionalFormatting sqref="H3:H108">
    <cfRule type="containsBlanks" dxfId="359" priority="2">
      <formula>LEN(TRIM(H3))=0</formula>
    </cfRule>
  </conditionalFormatting>
  <conditionalFormatting sqref="I3:X3">
    <cfRule type="cellIs" dxfId="358" priority="395" stopIfTrue="1" operator="greaterThan">
      <formula>-1</formula>
    </cfRule>
  </conditionalFormatting>
  <conditionalFormatting sqref="K105">
    <cfRule type="containsBlanks" dxfId="357" priority="17">
      <formula>LEN(TRIM(K105))=0</formula>
    </cfRule>
    <cfRule type="cellIs" dxfId="356" priority="18" stopIfTrue="1" operator="greaterThan">
      <formula>-1</formula>
    </cfRule>
    <cfRule type="containsBlanks" dxfId="355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39" customWidth="1"/>
    <col min="2" max="2" width="22.53125" style="339" customWidth="1"/>
    <col min="3" max="3" width="22.3984375" style="339" customWidth="1"/>
    <col min="4" max="5" width="27.53125" style="339" customWidth="1"/>
    <col min="6" max="6" width="11.3984375" style="339" customWidth="1"/>
    <col min="7" max="25" width="10.796875" style="339" customWidth="1"/>
    <col min="26" max="27" width="14.3984375" style="339" customWidth="1"/>
    <col min="28" max="16384" width="14.3984375" style="339"/>
  </cols>
  <sheetData>
    <row r="1" spans="1:7" ht="15.75" customHeight="1">
      <c r="A1" s="6" t="s">
        <v>993</v>
      </c>
      <c r="C1" s="342"/>
      <c r="D1" s="342"/>
    </row>
    <row r="2" spans="1:7" ht="20.25" customHeight="1" thickBot="1">
      <c r="A2" s="959" t="s">
        <v>977</v>
      </c>
      <c r="B2" s="951"/>
      <c r="C2" s="334" t="s">
        <v>557</v>
      </c>
      <c r="D2" s="334" t="s">
        <v>994</v>
      </c>
      <c r="E2" s="343" t="s">
        <v>995</v>
      </c>
    </row>
    <row r="3" spans="1:7" s="6" customFormat="1" ht="15" customHeight="1">
      <c r="A3" s="2" t="s">
        <v>445</v>
      </c>
      <c r="B3" s="2"/>
      <c r="C3" s="25" t="str">
        <f>IF(Pop_cible!D3="","",+Pop_cible!D3)</f>
        <v/>
      </c>
      <c r="D3" s="25"/>
      <c r="E3" s="103" t="str">
        <f t="shared" ref="E3:E34" si="0">IFERROR(D3/C3*100,"")</f>
        <v/>
      </c>
    </row>
    <row r="4" spans="1:7" ht="15" customHeight="1">
      <c r="A4" s="639"/>
      <c r="B4" s="637" t="s">
        <v>446</v>
      </c>
      <c r="C4" s="642" t="str">
        <f>IF(Pop_cible!D4="","",+Pop_cible!D4)</f>
        <v/>
      </c>
      <c r="D4" s="642"/>
      <c r="E4" s="677" t="str">
        <f t="shared" si="0"/>
        <v/>
      </c>
    </row>
    <row r="5" spans="1:7" ht="15" customHeight="1">
      <c r="A5" s="639"/>
      <c r="B5" s="637" t="s">
        <v>447</v>
      </c>
      <c r="C5" s="641" t="str">
        <f>IF(Pop_cible!D5="","",+Pop_cible!D5)</f>
        <v/>
      </c>
      <c r="D5" s="641"/>
      <c r="E5" s="645" t="str">
        <f t="shared" si="0"/>
        <v/>
      </c>
    </row>
    <row r="6" spans="1:7" ht="15" customHeight="1">
      <c r="A6" s="639"/>
      <c r="B6" s="637" t="s">
        <v>448</v>
      </c>
      <c r="C6" s="641" t="str">
        <f>IF(Pop_cible!D6="","",+Pop_cible!D6)</f>
        <v/>
      </c>
      <c r="D6" s="641"/>
      <c r="E6" s="645" t="str">
        <f t="shared" si="0"/>
        <v/>
      </c>
    </row>
    <row r="7" spans="1:7" ht="15" customHeight="1">
      <c r="A7" s="639"/>
      <c r="B7" s="637" t="s">
        <v>449</v>
      </c>
      <c r="C7" s="641" t="str">
        <f>IF(Pop_cible!D7="","",+Pop_cible!D7)</f>
        <v/>
      </c>
      <c r="D7" s="641"/>
      <c r="E7" s="645" t="str">
        <f t="shared" si="0"/>
        <v/>
      </c>
      <c r="G7" s="226"/>
    </row>
    <row r="8" spans="1:7" ht="15" customHeight="1">
      <c r="A8" s="2" t="s">
        <v>450</v>
      </c>
      <c r="B8" s="2"/>
      <c r="C8" s="25" t="str">
        <f>IF(Pop_cible!D8="","",+Pop_cible!D8)</f>
        <v/>
      </c>
      <c r="D8" s="25"/>
      <c r="E8" s="103" t="str">
        <f t="shared" si="0"/>
        <v/>
      </c>
    </row>
    <row r="9" spans="1:7" ht="15" customHeight="1">
      <c r="A9" s="639"/>
      <c r="B9" s="637" t="s">
        <v>451</v>
      </c>
      <c r="C9" s="641" t="str">
        <f>IF(Pop_cible!D9="","",+Pop_cible!D9)</f>
        <v/>
      </c>
      <c r="D9" s="641"/>
      <c r="E9" s="645" t="str">
        <f t="shared" si="0"/>
        <v/>
      </c>
    </row>
    <row r="10" spans="1:7" ht="15" customHeight="1">
      <c r="A10" s="639"/>
      <c r="B10" s="637" t="s">
        <v>452</v>
      </c>
      <c r="C10" s="641" t="str">
        <f>IF(Pop_cible!D10="","",+Pop_cible!D10)</f>
        <v/>
      </c>
      <c r="D10" s="641"/>
      <c r="E10" s="645" t="str">
        <f t="shared" si="0"/>
        <v/>
      </c>
    </row>
    <row r="11" spans="1:7" s="6" customFormat="1" ht="15" customHeight="1">
      <c r="A11" s="639"/>
      <c r="B11" s="637" t="s">
        <v>453</v>
      </c>
      <c r="C11" s="641" t="str">
        <f>IF(Pop_cible!D11="","",+Pop_cible!D11)</f>
        <v/>
      </c>
      <c r="D11" s="641"/>
      <c r="E11" s="645" t="str">
        <f t="shared" si="0"/>
        <v/>
      </c>
    </row>
    <row r="12" spans="1:7" ht="15" customHeight="1">
      <c r="A12" s="639"/>
      <c r="B12" s="637" t="s">
        <v>454</v>
      </c>
      <c r="C12" s="641" t="str">
        <f>IF(Pop_cible!D12="","",+Pop_cible!D12)</f>
        <v/>
      </c>
      <c r="D12" s="641"/>
      <c r="E12" s="645" t="str">
        <f t="shared" si="0"/>
        <v/>
      </c>
    </row>
    <row r="13" spans="1:7" ht="15" customHeight="1">
      <c r="A13" s="639"/>
      <c r="B13" s="637" t="s">
        <v>455</v>
      </c>
      <c r="C13" s="641" t="str">
        <f>IF(Pop_cible!D13="","",+Pop_cible!D13)</f>
        <v/>
      </c>
      <c r="D13" s="641"/>
      <c r="E13" s="645" t="str">
        <f t="shared" si="0"/>
        <v/>
      </c>
    </row>
    <row r="14" spans="1:7" ht="15" customHeight="1">
      <c r="A14" s="639"/>
      <c r="B14" s="637" t="s">
        <v>456</v>
      </c>
      <c r="C14" s="641" t="str">
        <f>IF(Pop_cible!D14="","",+Pop_cible!D14)</f>
        <v/>
      </c>
      <c r="D14" s="641"/>
      <c r="E14" s="645" t="str">
        <f t="shared" si="0"/>
        <v/>
      </c>
    </row>
    <row r="15" spans="1:7" ht="15" customHeight="1">
      <c r="A15" s="2" t="s">
        <v>457</v>
      </c>
      <c r="B15" s="2"/>
      <c r="C15" s="25" t="str">
        <f>IF(Pop_cible!D15="","",+Pop_cible!D15)</f>
        <v/>
      </c>
      <c r="D15" s="25"/>
      <c r="E15" s="103" t="str">
        <f t="shared" si="0"/>
        <v/>
      </c>
    </row>
    <row r="16" spans="1:7" s="6" customFormat="1" ht="15" customHeight="1">
      <c r="A16" s="637"/>
      <c r="B16" s="637" t="s">
        <v>458</v>
      </c>
      <c r="C16" s="641" t="str">
        <f>IF(Pop_cible!D16="","",+Pop_cible!D16)</f>
        <v/>
      </c>
      <c r="D16" s="641"/>
      <c r="E16" s="645" t="str">
        <f t="shared" si="0"/>
        <v/>
      </c>
    </row>
    <row r="17" spans="1:5" ht="15" customHeight="1">
      <c r="A17" s="639"/>
      <c r="B17" s="637" t="s">
        <v>459</v>
      </c>
      <c r="C17" s="641" t="str">
        <f>IF(Pop_cible!D17="","",+Pop_cible!D17)</f>
        <v/>
      </c>
      <c r="D17" s="641"/>
      <c r="E17" s="645" t="str">
        <f t="shared" si="0"/>
        <v/>
      </c>
    </row>
    <row r="18" spans="1:5" ht="15" customHeight="1">
      <c r="A18" s="639"/>
      <c r="B18" s="637" t="s">
        <v>460</v>
      </c>
      <c r="C18" s="641" t="str">
        <f>IF(Pop_cible!D18="","",+Pop_cible!D18)</f>
        <v/>
      </c>
      <c r="D18" s="641"/>
      <c r="E18" s="645" t="str">
        <f t="shared" si="0"/>
        <v/>
      </c>
    </row>
    <row r="19" spans="1:5" ht="15" customHeight="1">
      <c r="A19" s="2" t="s">
        <v>461</v>
      </c>
      <c r="B19" s="6"/>
      <c r="C19" s="49" t="str">
        <f>IF(Pop_cible!D19="","",+Pop_cible!D19)</f>
        <v/>
      </c>
      <c r="D19" s="49"/>
      <c r="E19" s="646" t="str">
        <f t="shared" si="0"/>
        <v/>
      </c>
    </row>
    <row r="20" spans="1:5" ht="15" customHeight="1">
      <c r="A20" s="637"/>
      <c r="B20" s="638" t="s">
        <v>462</v>
      </c>
      <c r="C20" s="642" t="str">
        <f>IF(Pop_cible!D20="","",+Pop_cible!D20)</f>
        <v/>
      </c>
      <c r="D20" s="642"/>
      <c r="E20" s="677" t="str">
        <f t="shared" si="0"/>
        <v/>
      </c>
    </row>
    <row r="21" spans="1:5" ht="15" customHeight="1">
      <c r="A21" s="639"/>
      <c r="B21" s="637" t="s">
        <v>463</v>
      </c>
      <c r="C21" s="641" t="str">
        <f>IF(Pop_cible!D21="","",+Pop_cible!D21)</f>
        <v/>
      </c>
      <c r="D21" s="641"/>
      <c r="E21" s="645" t="str">
        <f t="shared" si="0"/>
        <v/>
      </c>
    </row>
    <row r="22" spans="1:5" ht="15" customHeight="1">
      <c r="A22" s="639"/>
      <c r="B22" s="637" t="s">
        <v>464</v>
      </c>
      <c r="C22" s="641" t="str">
        <f>IF(Pop_cible!D22="","",+Pop_cible!D22)</f>
        <v/>
      </c>
      <c r="D22" s="641"/>
      <c r="E22" s="645" t="str">
        <f t="shared" si="0"/>
        <v/>
      </c>
    </row>
    <row r="23" spans="1:5" ht="15" customHeight="1">
      <c r="A23" s="639"/>
      <c r="B23" s="637" t="s">
        <v>465</v>
      </c>
      <c r="C23" s="641" t="str">
        <f>IF(Pop_cible!D23="","",+Pop_cible!D23)</f>
        <v/>
      </c>
      <c r="D23" s="641"/>
      <c r="E23" s="645" t="str">
        <f t="shared" si="0"/>
        <v/>
      </c>
    </row>
    <row r="24" spans="1:5" ht="15" customHeight="1">
      <c r="A24" s="639"/>
      <c r="B24" s="637" t="s">
        <v>466</v>
      </c>
      <c r="C24" s="641" t="str">
        <f>IF(Pop_cible!D24="","",+Pop_cible!D24)</f>
        <v/>
      </c>
      <c r="D24" s="641"/>
      <c r="E24" s="645" t="str">
        <f t="shared" si="0"/>
        <v/>
      </c>
    </row>
    <row r="25" spans="1:5" ht="15" customHeight="1">
      <c r="A25" s="639"/>
      <c r="B25" s="637" t="s">
        <v>467</v>
      </c>
      <c r="C25" s="641" t="str">
        <f>IF(Pop_cible!D25="","",+Pop_cible!D25)</f>
        <v/>
      </c>
      <c r="D25" s="641"/>
      <c r="E25" s="645" t="str">
        <f t="shared" si="0"/>
        <v/>
      </c>
    </row>
    <row r="26" spans="1:5" ht="15" customHeight="1">
      <c r="A26" s="639"/>
      <c r="B26" s="637" t="s">
        <v>468</v>
      </c>
      <c r="C26" s="641" t="str">
        <f>IF(Pop_cible!D26="","",+Pop_cible!D26)</f>
        <v/>
      </c>
      <c r="D26" s="641"/>
      <c r="E26" s="645" t="str">
        <f t="shared" si="0"/>
        <v/>
      </c>
    </row>
    <row r="27" spans="1:5" ht="15" customHeight="1">
      <c r="A27" s="639"/>
      <c r="B27" s="637" t="s">
        <v>469</v>
      </c>
      <c r="C27" s="641" t="str">
        <f>IF(Pop_cible!D27="","",+Pop_cible!D27)</f>
        <v/>
      </c>
      <c r="D27" s="641"/>
      <c r="E27" s="645" t="str">
        <f t="shared" si="0"/>
        <v/>
      </c>
    </row>
    <row r="28" spans="1:5" ht="15" customHeight="1">
      <c r="A28" s="639"/>
      <c r="B28" s="637" t="s">
        <v>470</v>
      </c>
      <c r="C28" s="641" t="str">
        <f>IF(Pop_cible!D28="","",+Pop_cible!D28)</f>
        <v/>
      </c>
      <c r="D28" s="641"/>
      <c r="E28" s="645" t="str">
        <f t="shared" si="0"/>
        <v/>
      </c>
    </row>
    <row r="29" spans="1:5" s="6" customFormat="1" ht="15" customHeight="1">
      <c r="A29" s="2" t="s">
        <v>471</v>
      </c>
      <c r="B29" s="2"/>
      <c r="C29" s="25" t="str">
        <f>IF(Pop_cible!D29="","",+Pop_cible!D29)</f>
        <v/>
      </c>
      <c r="D29" s="25"/>
      <c r="E29" s="103" t="str">
        <f t="shared" si="0"/>
        <v/>
      </c>
    </row>
    <row r="30" spans="1:5" ht="15" customHeight="1">
      <c r="A30" s="637"/>
      <c r="B30" s="637" t="s">
        <v>472</v>
      </c>
      <c r="C30" s="642" t="str">
        <f>IF(Pop_cible!D30="","",+Pop_cible!D30)</f>
        <v/>
      </c>
      <c r="D30" s="642"/>
      <c r="E30" s="677" t="str">
        <f t="shared" si="0"/>
        <v/>
      </c>
    </row>
    <row r="31" spans="1:5" ht="15" customHeight="1">
      <c r="A31" s="637"/>
      <c r="B31" s="637" t="s">
        <v>473</v>
      </c>
      <c r="C31" s="641" t="str">
        <f>IF(Pop_cible!D31="","",+Pop_cible!D31)</f>
        <v/>
      </c>
      <c r="D31" s="641"/>
      <c r="E31" s="645" t="str">
        <f t="shared" si="0"/>
        <v/>
      </c>
    </row>
    <row r="32" spans="1:5" ht="15" customHeight="1">
      <c r="A32" s="637"/>
      <c r="B32" s="637" t="s">
        <v>474</v>
      </c>
      <c r="C32" s="641" t="str">
        <f>IF(Pop_cible!D32="","",+Pop_cible!D32)</f>
        <v/>
      </c>
      <c r="D32" s="641"/>
      <c r="E32" s="645" t="str">
        <f t="shared" si="0"/>
        <v/>
      </c>
    </row>
    <row r="33" spans="1:5" ht="15" customHeight="1">
      <c r="A33" s="637"/>
      <c r="B33" s="637" t="s">
        <v>475</v>
      </c>
      <c r="C33" s="641" t="str">
        <f>IF(Pop_cible!D33="","",+Pop_cible!D33)</f>
        <v/>
      </c>
      <c r="D33" s="641"/>
      <c r="E33" s="645" t="str">
        <f t="shared" si="0"/>
        <v/>
      </c>
    </row>
    <row r="34" spans="1:5" ht="15" customHeight="1">
      <c r="A34" s="637"/>
      <c r="B34" s="637" t="s">
        <v>476</v>
      </c>
      <c r="C34" s="641" t="str">
        <f>IF(Pop_cible!D34="","",+Pop_cible!D34)</f>
        <v/>
      </c>
      <c r="D34" s="641"/>
      <c r="E34" s="645" t="str">
        <f t="shared" si="0"/>
        <v/>
      </c>
    </row>
    <row r="35" spans="1:5" ht="15" customHeight="1">
      <c r="A35" s="637"/>
      <c r="B35" s="637" t="s">
        <v>477</v>
      </c>
      <c r="C35" s="641" t="str">
        <f>IF(Pop_cible!D35="","",+Pop_cible!D35)</f>
        <v/>
      </c>
      <c r="D35" s="641"/>
      <c r="E35" s="645" t="str">
        <f t="shared" ref="E35:E66" si="1">IFERROR(D35/C35*100,"")</f>
        <v/>
      </c>
    </row>
    <row r="36" spans="1:5" ht="15" customHeight="1">
      <c r="A36" s="637"/>
      <c r="B36" s="637" t="s">
        <v>478</v>
      </c>
      <c r="C36" s="641" t="str">
        <f>IF(Pop_cible!D36="","",+Pop_cible!D36)</f>
        <v/>
      </c>
      <c r="D36" s="641"/>
      <c r="E36" s="645" t="str">
        <f t="shared" si="1"/>
        <v/>
      </c>
    </row>
    <row r="37" spans="1:5" ht="15" customHeight="1">
      <c r="A37" s="639"/>
      <c r="B37" s="637" t="s">
        <v>479</v>
      </c>
      <c r="C37" s="641" t="str">
        <f>IF(Pop_cible!D37="","",+Pop_cible!D37)</f>
        <v/>
      </c>
      <c r="D37" s="641"/>
      <c r="E37" s="645" t="str">
        <f t="shared" si="1"/>
        <v/>
      </c>
    </row>
    <row r="38" spans="1:5" s="6" customFormat="1" ht="15" customHeight="1">
      <c r="A38" s="639"/>
      <c r="B38" s="637" t="s">
        <v>480</v>
      </c>
      <c r="C38" s="641" t="str">
        <f>IF(Pop_cible!D38="","",+Pop_cible!D38)</f>
        <v/>
      </c>
      <c r="D38" s="641"/>
      <c r="E38" s="645" t="str">
        <f t="shared" si="1"/>
        <v/>
      </c>
    </row>
    <row r="39" spans="1:5" ht="15" customHeight="1">
      <c r="A39" s="639"/>
      <c r="B39" s="637" t="s">
        <v>481</v>
      </c>
      <c r="C39" s="641" t="str">
        <f>IF(Pop_cible!D39="","",+Pop_cible!D39)</f>
        <v/>
      </c>
      <c r="D39" s="641"/>
      <c r="E39" s="645" t="str">
        <f t="shared" si="1"/>
        <v/>
      </c>
    </row>
    <row r="40" spans="1:5" ht="15" customHeight="1">
      <c r="A40" s="639"/>
      <c r="B40" s="637" t="s">
        <v>482</v>
      </c>
      <c r="C40" s="641" t="str">
        <f>IF(Pop_cible!D40="","",+Pop_cible!D40)</f>
        <v/>
      </c>
      <c r="D40" s="641"/>
      <c r="E40" s="645" t="str">
        <f t="shared" si="1"/>
        <v/>
      </c>
    </row>
    <row r="41" spans="1:5" ht="15" customHeight="1">
      <c r="A41" s="639"/>
      <c r="B41" s="637" t="s">
        <v>483</v>
      </c>
      <c r="C41" s="641" t="str">
        <f>IF(Pop_cible!D41="","",+Pop_cible!D41)</f>
        <v/>
      </c>
      <c r="D41" s="641"/>
      <c r="E41" s="645" t="str">
        <f t="shared" si="1"/>
        <v/>
      </c>
    </row>
    <row r="42" spans="1:5" ht="15" customHeight="1">
      <c r="A42" s="2" t="s">
        <v>484</v>
      </c>
      <c r="B42" s="2"/>
      <c r="C42" s="25" t="str">
        <f>IF(Pop_cible!D42="","",+Pop_cible!D42)</f>
        <v/>
      </c>
      <c r="D42" s="25"/>
      <c r="E42" s="103" t="str">
        <f t="shared" si="1"/>
        <v/>
      </c>
    </row>
    <row r="43" spans="1:5" ht="15" customHeight="1">
      <c r="A43" s="637"/>
      <c r="B43" s="637" t="s">
        <v>485</v>
      </c>
      <c r="C43" s="641" t="str">
        <f>IF(Pop_cible!D43="","",+Pop_cible!D43)</f>
        <v/>
      </c>
      <c r="D43" s="641"/>
      <c r="E43" s="645" t="str">
        <f t="shared" si="1"/>
        <v/>
      </c>
    </row>
    <row r="44" spans="1:5" ht="15" customHeight="1">
      <c r="A44" s="639"/>
      <c r="B44" s="637" t="s">
        <v>486</v>
      </c>
      <c r="C44" s="641" t="str">
        <f>IF(Pop_cible!D44="","",+Pop_cible!D44)</f>
        <v/>
      </c>
      <c r="D44" s="641"/>
      <c r="E44" s="645" t="str">
        <f t="shared" si="1"/>
        <v/>
      </c>
    </row>
    <row r="45" spans="1:5" ht="15" customHeight="1">
      <c r="A45" s="639"/>
      <c r="B45" s="637" t="s">
        <v>487</v>
      </c>
      <c r="C45" s="641" t="str">
        <f>IF(Pop_cible!D45="","",+Pop_cible!D45)</f>
        <v/>
      </c>
      <c r="D45" s="641"/>
      <c r="E45" s="645" t="str">
        <f t="shared" si="1"/>
        <v/>
      </c>
    </row>
    <row r="46" spans="1:5" s="6" customFormat="1" ht="15" customHeight="1">
      <c r="A46" s="639"/>
      <c r="B46" s="637" t="s">
        <v>488</v>
      </c>
      <c r="C46" s="641" t="str">
        <f>IF(Pop_cible!D46="","",+Pop_cible!D46)</f>
        <v/>
      </c>
      <c r="D46" s="641"/>
      <c r="E46" s="645" t="str">
        <f t="shared" si="1"/>
        <v/>
      </c>
    </row>
    <row r="47" spans="1:5" ht="15" customHeight="1">
      <c r="A47" s="639"/>
      <c r="B47" s="637" t="s">
        <v>489</v>
      </c>
      <c r="C47" s="641" t="str">
        <f>IF(Pop_cible!D47="","",+Pop_cible!D47)</f>
        <v/>
      </c>
      <c r="D47" s="641"/>
      <c r="E47" s="645" t="str">
        <f t="shared" si="1"/>
        <v/>
      </c>
    </row>
    <row r="48" spans="1:5" ht="15" customHeight="1">
      <c r="A48" s="639"/>
      <c r="B48" s="637" t="s">
        <v>490</v>
      </c>
      <c r="C48" s="641" t="str">
        <f>IF(Pop_cible!D48="","",+Pop_cible!D48)</f>
        <v/>
      </c>
      <c r="D48" s="641"/>
      <c r="E48" s="645" t="str">
        <f t="shared" si="1"/>
        <v/>
      </c>
    </row>
    <row r="49" spans="1:5" ht="15" customHeight="1">
      <c r="A49" s="639"/>
      <c r="B49" s="637" t="s">
        <v>491</v>
      </c>
      <c r="C49" s="641" t="str">
        <f>IF(Pop_cible!D49="","",+Pop_cible!D49)</f>
        <v/>
      </c>
      <c r="D49" s="641"/>
      <c r="E49" s="645" t="str">
        <f t="shared" si="1"/>
        <v/>
      </c>
    </row>
    <row r="50" spans="1:5" ht="15" customHeight="1">
      <c r="A50" s="2" t="s">
        <v>492</v>
      </c>
      <c r="B50" s="2"/>
      <c r="C50" s="25" t="str">
        <f>IF(Pop_cible!D50="","",+Pop_cible!D50)</f>
        <v/>
      </c>
      <c r="D50" s="25"/>
      <c r="E50" s="103" t="str">
        <f t="shared" si="1"/>
        <v/>
      </c>
    </row>
    <row r="51" spans="1:5" ht="15" customHeight="1">
      <c r="A51" s="637"/>
      <c r="B51" s="637" t="s">
        <v>493</v>
      </c>
      <c r="C51" s="641" t="str">
        <f>IF(Pop_cible!D51="","",+Pop_cible!D51)</f>
        <v/>
      </c>
      <c r="D51" s="641"/>
      <c r="E51" s="645" t="str">
        <f t="shared" si="1"/>
        <v/>
      </c>
    </row>
    <row r="52" spans="1:5" ht="15" customHeight="1">
      <c r="A52" s="639"/>
      <c r="B52" s="637" t="s">
        <v>494</v>
      </c>
      <c r="C52" s="641" t="str">
        <f>IF(Pop_cible!D52="","",+Pop_cible!D52)</f>
        <v/>
      </c>
      <c r="D52" s="641"/>
      <c r="E52" s="645" t="str">
        <f t="shared" si="1"/>
        <v/>
      </c>
    </row>
    <row r="53" spans="1:5" ht="15" customHeight="1">
      <c r="A53" s="639"/>
      <c r="B53" s="637" t="s">
        <v>495</v>
      </c>
      <c r="C53" s="641" t="str">
        <f>IF(Pop_cible!D53="","",+Pop_cible!D53)</f>
        <v/>
      </c>
      <c r="D53" s="641"/>
      <c r="E53" s="645" t="str">
        <f t="shared" si="1"/>
        <v/>
      </c>
    </row>
    <row r="54" spans="1:5" ht="15" customHeight="1">
      <c r="A54" s="639"/>
      <c r="B54" s="637" t="s">
        <v>496</v>
      </c>
      <c r="C54" s="641" t="str">
        <f>IF(Pop_cible!D54="","",+Pop_cible!D54)</f>
        <v/>
      </c>
      <c r="D54" s="641"/>
      <c r="E54" s="645" t="str">
        <f t="shared" si="1"/>
        <v/>
      </c>
    </row>
    <row r="55" spans="1:5" s="6" customFormat="1" ht="15" customHeight="1">
      <c r="A55" s="2" t="s">
        <v>497</v>
      </c>
      <c r="B55" s="2"/>
      <c r="C55" s="49" t="str">
        <f>IF(Pop_cible!D55="","",+Pop_cible!D55)</f>
        <v/>
      </c>
      <c r="D55" s="49"/>
      <c r="E55" s="646" t="str">
        <f t="shared" si="1"/>
        <v/>
      </c>
    </row>
    <row r="56" spans="1:5" ht="15" customHeight="1">
      <c r="A56" s="637"/>
      <c r="B56" s="637" t="s">
        <v>498</v>
      </c>
      <c r="C56" s="642" t="str">
        <f>IF(Pop_cible!D56="","",+Pop_cible!D56)</f>
        <v/>
      </c>
      <c r="D56" s="642"/>
      <c r="E56" s="677" t="str">
        <f t="shared" si="1"/>
        <v/>
      </c>
    </row>
    <row r="57" spans="1:5" ht="15" customHeight="1">
      <c r="A57" s="639"/>
      <c r="B57" s="637" t="s">
        <v>499</v>
      </c>
      <c r="C57" s="641" t="str">
        <f>IF(Pop_cible!D57="","",+Pop_cible!D57)</f>
        <v/>
      </c>
      <c r="D57" s="641"/>
      <c r="E57" s="645" t="str">
        <f t="shared" si="1"/>
        <v/>
      </c>
    </row>
    <row r="58" spans="1:5" ht="15" customHeight="1">
      <c r="A58" s="639"/>
      <c r="B58" s="637" t="s">
        <v>500</v>
      </c>
      <c r="C58" s="641" t="str">
        <f>IF(Pop_cible!D58="","",+Pop_cible!D58)</f>
        <v/>
      </c>
      <c r="D58" s="641"/>
      <c r="E58" s="645" t="str">
        <f t="shared" si="1"/>
        <v/>
      </c>
    </row>
    <row r="59" spans="1:5" ht="15" customHeight="1">
      <c r="A59" s="639"/>
      <c r="B59" s="637" t="s">
        <v>501</v>
      </c>
      <c r="C59" s="641" t="str">
        <f>IF(Pop_cible!D59="","",+Pop_cible!D59)</f>
        <v/>
      </c>
      <c r="D59" s="641"/>
      <c r="E59" s="645" t="str">
        <f t="shared" si="1"/>
        <v/>
      </c>
    </row>
    <row r="60" spans="1:5" ht="15" customHeight="1">
      <c r="A60" s="639"/>
      <c r="B60" s="637" t="s">
        <v>502</v>
      </c>
      <c r="C60" s="641" t="str">
        <f>IF(Pop_cible!D60="","",+Pop_cible!D60)</f>
        <v/>
      </c>
      <c r="D60" s="641"/>
      <c r="E60" s="645" t="str">
        <f t="shared" si="1"/>
        <v/>
      </c>
    </row>
    <row r="61" spans="1:5" s="6" customFormat="1" ht="15" customHeight="1">
      <c r="A61" s="639"/>
      <c r="B61" s="637" t="s">
        <v>503</v>
      </c>
      <c r="C61" s="641" t="str">
        <f>IF(Pop_cible!D61="","",+Pop_cible!D61)</f>
        <v/>
      </c>
      <c r="D61" s="641"/>
      <c r="E61" s="645" t="str">
        <f t="shared" si="1"/>
        <v/>
      </c>
    </row>
    <row r="62" spans="1:5" ht="15" customHeight="1">
      <c r="A62" s="639"/>
      <c r="B62" s="637" t="s">
        <v>504</v>
      </c>
      <c r="C62" s="641" t="str">
        <f>IF(Pop_cible!D62="","",+Pop_cible!D62)</f>
        <v/>
      </c>
      <c r="D62" s="641"/>
      <c r="E62" s="645" t="str">
        <f t="shared" si="1"/>
        <v/>
      </c>
    </row>
    <row r="63" spans="1:5" ht="15" customHeight="1">
      <c r="A63" s="639"/>
      <c r="B63" s="637" t="s">
        <v>505</v>
      </c>
      <c r="C63" s="641" t="str">
        <f>IF(Pop_cible!D63="","",+Pop_cible!D63)</f>
        <v/>
      </c>
      <c r="D63" s="641"/>
      <c r="E63" s="645" t="str">
        <f t="shared" si="1"/>
        <v/>
      </c>
    </row>
    <row r="64" spans="1:5" ht="15" customHeight="1">
      <c r="A64" s="2" t="s">
        <v>506</v>
      </c>
      <c r="B64" s="2"/>
      <c r="C64" s="25" t="str">
        <f>IF(Pop_cible!D64="","",+Pop_cible!D64)</f>
        <v/>
      </c>
      <c r="D64" s="25"/>
      <c r="E64" s="103" t="str">
        <f t="shared" si="1"/>
        <v/>
      </c>
    </row>
    <row r="65" spans="1:5" ht="15" customHeight="1">
      <c r="A65" s="637"/>
      <c r="B65" s="637" t="s">
        <v>507</v>
      </c>
      <c r="C65" s="641" t="str">
        <f>IF(Pop_cible!D65="","",+Pop_cible!D65)</f>
        <v/>
      </c>
      <c r="D65" s="641"/>
      <c r="E65" s="645" t="str">
        <f t="shared" si="1"/>
        <v/>
      </c>
    </row>
    <row r="66" spans="1:5" ht="15" customHeight="1">
      <c r="A66" s="639"/>
      <c r="B66" s="637" t="s">
        <v>508</v>
      </c>
      <c r="C66" s="641" t="str">
        <f>IF(Pop_cible!D66="","",+Pop_cible!D66)</f>
        <v/>
      </c>
      <c r="D66" s="641"/>
      <c r="E66" s="645" t="str">
        <f t="shared" si="1"/>
        <v/>
      </c>
    </row>
    <row r="67" spans="1:5" ht="15" customHeight="1">
      <c r="A67" s="639"/>
      <c r="B67" s="637" t="s">
        <v>509</v>
      </c>
      <c r="C67" s="641" t="str">
        <f>IF(Pop_cible!D67="","",+Pop_cible!D67)</f>
        <v/>
      </c>
      <c r="D67" s="641"/>
      <c r="E67" s="645" t="str">
        <f t="shared" ref="E67:E98" si="2">IFERROR(D67/C67*100,"")</f>
        <v/>
      </c>
    </row>
    <row r="68" spans="1:5" ht="15" customHeight="1">
      <c r="A68" s="639"/>
      <c r="B68" s="637" t="s">
        <v>510</v>
      </c>
      <c r="C68" s="641" t="str">
        <f>IF(Pop_cible!D68="","",+Pop_cible!D68)</f>
        <v/>
      </c>
      <c r="D68" s="641"/>
      <c r="E68" s="645" t="str">
        <f t="shared" si="2"/>
        <v/>
      </c>
    </row>
    <row r="69" spans="1:5" s="6" customFormat="1" ht="15" customHeight="1">
      <c r="A69" s="639"/>
      <c r="B69" s="637" t="s">
        <v>511</v>
      </c>
      <c r="C69" s="641" t="str">
        <f>IF(Pop_cible!D69="","",+Pop_cible!D69)</f>
        <v/>
      </c>
      <c r="D69" s="641"/>
      <c r="E69" s="645" t="str">
        <f t="shared" si="2"/>
        <v/>
      </c>
    </row>
    <row r="70" spans="1:5" ht="15" customHeight="1">
      <c r="A70" s="639"/>
      <c r="B70" s="637" t="s">
        <v>512</v>
      </c>
      <c r="C70" s="641" t="str">
        <f>IF(Pop_cible!D70="","",+Pop_cible!D70)</f>
        <v/>
      </c>
      <c r="D70" s="641"/>
      <c r="E70" s="645" t="str">
        <f t="shared" si="2"/>
        <v/>
      </c>
    </row>
    <row r="71" spans="1:5" ht="15" customHeight="1">
      <c r="A71" s="639"/>
      <c r="B71" s="637" t="s">
        <v>513</v>
      </c>
      <c r="C71" s="641" t="str">
        <f>IF(Pop_cible!D71="","",+Pop_cible!D71)</f>
        <v/>
      </c>
      <c r="D71" s="641"/>
      <c r="E71" s="645" t="str">
        <f t="shared" si="2"/>
        <v/>
      </c>
    </row>
    <row r="72" spans="1:5" ht="15" customHeight="1">
      <c r="A72" s="639"/>
      <c r="B72" s="637" t="s">
        <v>514</v>
      </c>
      <c r="C72" s="641" t="str">
        <f>IF(Pop_cible!D72="","",+Pop_cible!D72)</f>
        <v/>
      </c>
      <c r="D72" s="641"/>
      <c r="E72" s="645" t="str">
        <f t="shared" si="2"/>
        <v/>
      </c>
    </row>
    <row r="73" spans="1:5" ht="15" customHeight="1">
      <c r="A73" s="2" t="s">
        <v>515</v>
      </c>
      <c r="B73" s="2"/>
      <c r="C73" s="25" t="str">
        <f>IF(Pop_cible!D73="","",+Pop_cible!D73)</f>
        <v/>
      </c>
      <c r="D73" s="25"/>
      <c r="E73" s="103" t="str">
        <f t="shared" si="2"/>
        <v/>
      </c>
    </row>
    <row r="74" spans="1:5" ht="15" customHeight="1">
      <c r="A74" s="637"/>
      <c r="B74" s="637" t="s">
        <v>516</v>
      </c>
      <c r="C74" s="641" t="str">
        <f>IF(Pop_cible!D74="","",+Pop_cible!D74)</f>
        <v/>
      </c>
      <c r="D74" s="641"/>
      <c r="E74" s="645" t="str">
        <f t="shared" si="2"/>
        <v/>
      </c>
    </row>
    <row r="75" spans="1:5" ht="15" customHeight="1">
      <c r="A75" s="639"/>
      <c r="B75" s="637" t="s">
        <v>517</v>
      </c>
      <c r="C75" s="641" t="str">
        <f>IF(Pop_cible!D75="","",+Pop_cible!D75)</f>
        <v/>
      </c>
      <c r="D75" s="641"/>
      <c r="E75" s="645" t="str">
        <f t="shared" si="2"/>
        <v/>
      </c>
    </row>
    <row r="76" spans="1:5" ht="15" customHeight="1">
      <c r="A76" s="639"/>
      <c r="B76" s="637" t="s">
        <v>518</v>
      </c>
      <c r="C76" s="641" t="str">
        <f>IF(Pop_cible!D76="","",+Pop_cible!D76)</f>
        <v/>
      </c>
      <c r="D76" s="641"/>
      <c r="E76" s="645" t="str">
        <f t="shared" si="2"/>
        <v/>
      </c>
    </row>
    <row r="77" spans="1:5" ht="15" customHeight="1">
      <c r="A77" s="639"/>
      <c r="B77" s="637" t="s">
        <v>519</v>
      </c>
      <c r="C77" s="641" t="str">
        <f>IF(Pop_cible!D77="","",+Pop_cible!D77)</f>
        <v/>
      </c>
      <c r="D77" s="641"/>
      <c r="E77" s="645" t="str">
        <f t="shared" si="2"/>
        <v/>
      </c>
    </row>
    <row r="78" spans="1:5" ht="15" customHeight="1">
      <c r="A78" s="639"/>
      <c r="B78" s="637" t="s">
        <v>520</v>
      </c>
      <c r="C78" s="641" t="str">
        <f>IF(Pop_cible!D78="","",+Pop_cible!D78)</f>
        <v/>
      </c>
      <c r="D78" s="641"/>
      <c r="E78" s="645" t="str">
        <f t="shared" si="2"/>
        <v/>
      </c>
    </row>
    <row r="79" spans="1:5" s="6" customFormat="1" ht="15" customHeight="1">
      <c r="A79" s="2" t="s">
        <v>521</v>
      </c>
      <c r="B79" s="2"/>
      <c r="C79" s="49" t="str">
        <f>IF(Pop_cible!D79="","",+Pop_cible!D79)</f>
        <v/>
      </c>
      <c r="D79" s="49"/>
      <c r="E79" s="646" t="str">
        <f t="shared" si="2"/>
        <v/>
      </c>
    </row>
    <row r="80" spans="1:5" ht="15" customHeight="1">
      <c r="A80" s="637"/>
      <c r="B80" s="637" t="s">
        <v>522</v>
      </c>
      <c r="C80" s="642" t="str">
        <f>IF(Pop_cible!D80="","",+Pop_cible!D80)</f>
        <v/>
      </c>
      <c r="D80" s="642"/>
      <c r="E80" s="677" t="str">
        <f t="shared" si="2"/>
        <v/>
      </c>
    </row>
    <row r="81" spans="1:5" ht="15" customHeight="1">
      <c r="A81" s="639"/>
      <c r="B81" s="637" t="s">
        <v>523</v>
      </c>
      <c r="C81" s="641" t="str">
        <f>IF(Pop_cible!D81="","",+Pop_cible!D81)</f>
        <v/>
      </c>
      <c r="D81" s="641"/>
      <c r="E81" s="645" t="str">
        <f t="shared" si="2"/>
        <v/>
      </c>
    </row>
    <row r="82" spans="1:5" ht="15" customHeight="1">
      <c r="A82" s="639"/>
      <c r="B82" s="637" t="s">
        <v>524</v>
      </c>
      <c r="C82" s="641" t="str">
        <f>IF(Pop_cible!D82="","",+Pop_cible!D82)</f>
        <v/>
      </c>
      <c r="D82" s="641"/>
      <c r="E82" s="645" t="str">
        <f t="shared" si="2"/>
        <v/>
      </c>
    </row>
    <row r="83" spans="1:5" ht="15" customHeight="1">
      <c r="A83" s="639"/>
      <c r="B83" s="637" t="s">
        <v>525</v>
      </c>
      <c r="C83" s="641" t="str">
        <f>IF(Pop_cible!D83="","",+Pop_cible!D83)</f>
        <v/>
      </c>
      <c r="D83" s="641"/>
      <c r="E83" s="645" t="str">
        <f t="shared" si="2"/>
        <v/>
      </c>
    </row>
    <row r="84" spans="1:5" ht="15" customHeight="1">
      <c r="A84" s="2" t="s">
        <v>526</v>
      </c>
      <c r="B84" s="2"/>
      <c r="C84" s="25" t="str">
        <f>IF(Pop_cible!D84="","",+Pop_cible!D84)</f>
        <v/>
      </c>
      <c r="D84" s="25"/>
      <c r="E84" s="103" t="str">
        <f t="shared" si="2"/>
        <v/>
      </c>
    </row>
    <row r="85" spans="1:5" ht="15" customHeight="1">
      <c r="A85" s="639"/>
      <c r="B85" s="637" t="s">
        <v>527</v>
      </c>
      <c r="C85" s="641" t="str">
        <f>IF(Pop_cible!D85="","",+Pop_cible!D85)</f>
        <v/>
      </c>
      <c r="D85" s="641"/>
      <c r="E85" s="645" t="str">
        <f t="shared" si="2"/>
        <v/>
      </c>
    </row>
    <row r="86" spans="1:5" ht="15" customHeight="1">
      <c r="A86" s="639"/>
      <c r="B86" s="637" t="s">
        <v>528</v>
      </c>
      <c r="C86" s="641" t="str">
        <f>IF(Pop_cible!D86="","",+Pop_cible!D86)</f>
        <v/>
      </c>
      <c r="D86" s="641"/>
      <c r="E86" s="645" t="str">
        <f t="shared" si="2"/>
        <v/>
      </c>
    </row>
    <row r="87" spans="1:5" s="6" customFormat="1" ht="15" customHeight="1">
      <c r="A87" s="639"/>
      <c r="B87" s="637" t="s">
        <v>529</v>
      </c>
      <c r="C87" s="641" t="str">
        <f>IF(Pop_cible!D87="","",+Pop_cible!D87)</f>
        <v/>
      </c>
      <c r="D87" s="641"/>
      <c r="E87" s="645" t="str">
        <f t="shared" si="2"/>
        <v/>
      </c>
    </row>
    <row r="88" spans="1:5" ht="15" customHeight="1">
      <c r="A88" s="2" t="s">
        <v>530</v>
      </c>
      <c r="B88" s="2"/>
      <c r="C88" s="49" t="str">
        <f>IF(Pop_cible!D88="","",+Pop_cible!D88)</f>
        <v/>
      </c>
      <c r="D88" s="49"/>
      <c r="E88" s="646" t="str">
        <f t="shared" si="2"/>
        <v/>
      </c>
    </row>
    <row r="89" spans="1:5" ht="15" customHeight="1">
      <c r="A89" s="639"/>
      <c r="B89" s="637" t="s">
        <v>531</v>
      </c>
      <c r="C89" s="641" t="str">
        <f>IF(Pop_cible!D89="","",+Pop_cible!D89)</f>
        <v/>
      </c>
      <c r="D89" s="641"/>
      <c r="E89" s="645" t="str">
        <f t="shared" si="2"/>
        <v/>
      </c>
    </row>
    <row r="90" spans="1:5" ht="15" customHeight="1">
      <c r="A90" s="2" t="s">
        <v>532</v>
      </c>
      <c r="B90" s="2"/>
      <c r="C90" s="25" t="str">
        <f>IF(Pop_cible!D90="","",+Pop_cible!D90)</f>
        <v/>
      </c>
      <c r="D90" s="25"/>
      <c r="E90" s="103" t="str">
        <f t="shared" si="2"/>
        <v/>
      </c>
    </row>
    <row r="91" spans="1:5" ht="15" customHeight="1">
      <c r="A91" s="639"/>
      <c r="B91" s="637" t="s">
        <v>533</v>
      </c>
      <c r="C91" s="641" t="str">
        <f>IF(Pop_cible!D91="","",+Pop_cible!D91)</f>
        <v/>
      </c>
      <c r="D91" s="641"/>
      <c r="E91" s="645" t="str">
        <f t="shared" si="2"/>
        <v/>
      </c>
    </row>
    <row r="92" spans="1:5" s="6" customFormat="1" ht="15" customHeight="1">
      <c r="A92" s="639"/>
      <c r="B92" s="637" t="s">
        <v>534</v>
      </c>
      <c r="C92" s="641" t="str">
        <f>IF(Pop_cible!D92="","",+Pop_cible!D92)</f>
        <v/>
      </c>
      <c r="D92" s="641"/>
      <c r="E92" s="645" t="str">
        <f t="shared" si="2"/>
        <v/>
      </c>
    </row>
    <row r="93" spans="1:5" ht="15" customHeight="1">
      <c r="A93" s="639"/>
      <c r="B93" s="637" t="s">
        <v>535</v>
      </c>
      <c r="C93" s="641" t="str">
        <f>IF(Pop_cible!D93="","",+Pop_cible!D93)</f>
        <v/>
      </c>
      <c r="D93" s="641"/>
      <c r="E93" s="645" t="str">
        <f t="shared" si="2"/>
        <v/>
      </c>
    </row>
    <row r="94" spans="1:5" ht="15" customHeight="1">
      <c r="A94" s="2" t="s">
        <v>536</v>
      </c>
      <c r="B94" s="2"/>
      <c r="C94" s="25" t="str">
        <f>IF(Pop_cible!D94="","",+Pop_cible!D94)</f>
        <v/>
      </c>
      <c r="D94" s="25"/>
      <c r="E94" s="103" t="str">
        <f t="shared" si="2"/>
        <v/>
      </c>
    </row>
    <row r="95" spans="1:5" ht="15" customHeight="1">
      <c r="A95" s="637"/>
      <c r="B95" s="637" t="s">
        <v>537</v>
      </c>
      <c r="C95" s="641" t="str">
        <f>IF(Pop_cible!D95="","",+Pop_cible!D95)</f>
        <v/>
      </c>
      <c r="D95" s="641"/>
      <c r="E95" s="645" t="str">
        <f t="shared" si="2"/>
        <v/>
      </c>
    </row>
    <row r="96" spans="1:5" ht="15" customHeight="1">
      <c r="A96" s="637"/>
      <c r="B96" s="637" t="s">
        <v>538</v>
      </c>
      <c r="C96" s="641" t="str">
        <f>IF(Pop_cible!D96="","",+Pop_cible!D96)</f>
        <v/>
      </c>
      <c r="D96" s="641"/>
      <c r="E96" s="645" t="str">
        <f t="shared" si="2"/>
        <v/>
      </c>
    </row>
    <row r="97" spans="1:5" ht="15" customHeight="1">
      <c r="A97" s="637"/>
      <c r="B97" s="637" t="s">
        <v>539</v>
      </c>
      <c r="C97" s="641" t="str">
        <f>IF(Pop_cible!D97="","",+Pop_cible!D97)</f>
        <v/>
      </c>
      <c r="D97" s="641"/>
      <c r="E97" s="645" t="str">
        <f t="shared" si="2"/>
        <v/>
      </c>
    </row>
    <row r="98" spans="1:5" s="6" customFormat="1" ht="15" customHeight="1">
      <c r="A98" s="637"/>
      <c r="B98" s="637" t="s">
        <v>540</v>
      </c>
      <c r="C98" s="641" t="str">
        <f>IF(Pop_cible!D98="","",+Pop_cible!D98)</f>
        <v/>
      </c>
      <c r="D98" s="641"/>
      <c r="E98" s="645" t="str">
        <f t="shared" si="2"/>
        <v/>
      </c>
    </row>
    <row r="99" spans="1:5" ht="15" customHeight="1">
      <c r="A99" s="2" t="s">
        <v>541</v>
      </c>
      <c r="B99" s="2"/>
      <c r="C99" s="49" t="str">
        <f>IF(Pop_cible!D99="","",+Pop_cible!D99)</f>
        <v/>
      </c>
      <c r="D99" s="49"/>
      <c r="E99" s="646" t="str">
        <f t="shared" ref="E99:E111" si="3">IFERROR(D99/C99*100,"")</f>
        <v/>
      </c>
    </row>
    <row r="100" spans="1:5" ht="15" customHeight="1">
      <c r="A100" s="639"/>
      <c r="B100" s="637" t="s">
        <v>542</v>
      </c>
      <c r="C100" s="641" t="str">
        <f>IF(Pop_cible!D100="","",+Pop_cible!D100)</f>
        <v/>
      </c>
      <c r="D100" s="641"/>
      <c r="E100" s="645" t="str">
        <f t="shared" si="3"/>
        <v/>
      </c>
    </row>
    <row r="101" spans="1:5" ht="15" customHeight="1">
      <c r="A101" s="2" t="s">
        <v>543</v>
      </c>
      <c r="B101" s="2"/>
      <c r="C101" s="25" t="str">
        <f>IF(Pop_cible!D101="","",+Pop_cible!D101)</f>
        <v/>
      </c>
      <c r="D101" s="25"/>
      <c r="E101" s="103" t="str">
        <f t="shared" si="3"/>
        <v/>
      </c>
    </row>
    <row r="102" spans="1:5" ht="15" customHeight="1">
      <c r="A102" s="637"/>
      <c r="B102" s="637" t="s">
        <v>544</v>
      </c>
      <c r="C102" s="641" t="str">
        <f>IF(Pop_cible!D102="","",+Pop_cible!D102)</f>
        <v/>
      </c>
      <c r="D102" s="641"/>
      <c r="E102" s="645" t="str">
        <f t="shared" si="3"/>
        <v/>
      </c>
    </row>
    <row r="103" spans="1:5" ht="15" customHeight="1">
      <c r="A103" s="639"/>
      <c r="B103" s="637" t="s">
        <v>545</v>
      </c>
      <c r="C103" s="641" t="str">
        <f>IF(Pop_cible!D103="","",+Pop_cible!D103)</f>
        <v/>
      </c>
      <c r="D103" s="641"/>
      <c r="E103" s="645" t="str">
        <f t="shared" si="3"/>
        <v/>
      </c>
    </row>
    <row r="104" spans="1:5" ht="15" customHeight="1">
      <c r="A104" s="639"/>
      <c r="B104" s="637" t="s">
        <v>546</v>
      </c>
      <c r="C104" s="641" t="str">
        <f>IF(Pop_cible!D104="","",+Pop_cible!D104)</f>
        <v/>
      </c>
      <c r="D104" s="641"/>
      <c r="E104" s="645" t="str">
        <f t="shared" si="3"/>
        <v/>
      </c>
    </row>
    <row r="105" spans="1:5" ht="15" customHeight="1">
      <c r="A105" s="639"/>
      <c r="B105" s="637" t="s">
        <v>547</v>
      </c>
      <c r="C105" s="641" t="str">
        <f>IF(Pop_cible!D105="","",+Pop_cible!D105)</f>
        <v/>
      </c>
      <c r="D105" s="641"/>
      <c r="E105" s="645" t="str">
        <f t="shared" si="3"/>
        <v/>
      </c>
    </row>
    <row r="106" spans="1:5" ht="15.75" customHeight="1">
      <c r="A106" s="639"/>
      <c r="B106" s="637" t="s">
        <v>548</v>
      </c>
      <c r="C106" s="641" t="str">
        <f>IF(Pop_cible!D106="","",+Pop_cible!D106)</f>
        <v/>
      </c>
      <c r="D106" s="641"/>
      <c r="E106" s="645" t="str">
        <f t="shared" si="3"/>
        <v/>
      </c>
    </row>
    <row r="107" spans="1:5" ht="15.75" customHeight="1">
      <c r="A107" s="639"/>
      <c r="B107" s="637" t="s">
        <v>549</v>
      </c>
      <c r="C107" s="641" t="str">
        <f>IF(Pop_cible!D107="","",+Pop_cible!D107)</f>
        <v/>
      </c>
      <c r="D107" s="641"/>
      <c r="E107" s="645" t="str">
        <f t="shared" si="3"/>
        <v/>
      </c>
    </row>
    <row r="108" spans="1:5" ht="15.75" customHeight="1">
      <c r="A108" s="639"/>
      <c r="B108" s="637" t="s">
        <v>550</v>
      </c>
      <c r="C108" s="641" t="str">
        <f>IF(Pop_cible!D108="","",+Pop_cible!D108)</f>
        <v/>
      </c>
      <c r="D108" s="641"/>
      <c r="E108" s="645" t="str">
        <f t="shared" si="3"/>
        <v/>
      </c>
    </row>
    <row r="109" spans="1:5" ht="15.75" customHeight="1">
      <c r="A109" s="2" t="s">
        <v>551</v>
      </c>
      <c r="B109" s="2"/>
      <c r="C109" s="643" t="str">
        <f>IF(Pop_cible!D109="","",+Pop_cible!D109)</f>
        <v/>
      </c>
      <c r="D109" s="643"/>
      <c r="E109" s="647" t="str">
        <f t="shared" si="3"/>
        <v/>
      </c>
    </row>
    <row r="110" spans="1:5" ht="15.75" customHeight="1">
      <c r="A110" s="2" t="s">
        <v>552</v>
      </c>
      <c r="B110" s="2"/>
      <c r="C110" s="25" t="str">
        <f>IF(Pop_cible!D110="","",+Pop_cible!D110)</f>
        <v/>
      </c>
      <c r="D110" s="25"/>
      <c r="E110" s="103" t="str">
        <f t="shared" si="3"/>
        <v/>
      </c>
    </row>
    <row r="111" spans="1:5" ht="15.75" customHeight="1" thickBot="1">
      <c r="A111" s="281" t="s">
        <v>553</v>
      </c>
      <c r="B111" s="281"/>
      <c r="C111" s="205" t="str">
        <f>IF(Pop_cible!D111="","",+Pop_cible!D111)</f>
        <v/>
      </c>
      <c r="D111" s="205"/>
      <c r="E111" s="648" t="str">
        <f t="shared" si="3"/>
        <v/>
      </c>
    </row>
  </sheetData>
  <mergeCells count="1">
    <mergeCell ref="A2:B2"/>
  </mergeCells>
  <conditionalFormatting sqref="C3:D93">
    <cfRule type="containsBlanks" dxfId="354" priority="4">
      <formula>LEN(TRIM(C3))=0</formula>
    </cfRule>
  </conditionalFormatting>
  <conditionalFormatting sqref="C94:D99">
    <cfRule type="containsBlanks" dxfId="353" priority="6">
      <formula>LEN(TRIM(C94))=0</formula>
    </cfRule>
  </conditionalFormatting>
  <conditionalFormatting sqref="C100:D108">
    <cfRule type="containsBlanks" dxfId="352" priority="3">
      <formula>LEN(TRIM(C100))=0</formula>
    </cfRule>
  </conditionalFormatting>
  <conditionalFormatting sqref="C98:E98">
    <cfRule type="containsBlanks" dxfId="351" priority="5" stopIfTrue="1">
      <formula>LEN(TRIM(C98))=0</formula>
    </cfRule>
  </conditionalFormatting>
  <conditionalFormatting sqref="C110:E110">
    <cfRule type="containsBlanks" dxfId="350" priority="2">
      <formula>LEN(TRIM(C110))=0</formula>
    </cfRule>
  </conditionalFormatting>
  <conditionalFormatting sqref="E3:E108">
    <cfRule type="containsBlanks" dxfId="349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39" customWidth="1"/>
    <col min="2" max="2" width="20" style="339" customWidth="1"/>
    <col min="3" max="3" width="8.796875" style="339" customWidth="1"/>
    <col min="4" max="4" width="16.265625" style="339" customWidth="1"/>
    <col min="5" max="5" width="12.53125" style="339" customWidth="1"/>
    <col min="6" max="6" width="13.46484375" style="339" customWidth="1"/>
    <col min="7" max="7" width="15.33203125" style="339" customWidth="1"/>
    <col min="8" max="8" width="14.33203125" style="339" customWidth="1"/>
    <col min="9" max="16" width="10.796875" style="339" customWidth="1"/>
    <col min="17" max="18" width="14.3984375" style="339" customWidth="1"/>
    <col min="19" max="16384" width="14.3984375" style="339"/>
  </cols>
  <sheetData>
    <row r="1" spans="1:16" ht="17.75" customHeight="1">
      <c r="A1" s="14" t="s">
        <v>996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60" t="s">
        <v>576</v>
      </c>
      <c r="B2" s="890"/>
      <c r="C2" s="341" t="s">
        <v>997</v>
      </c>
      <c r="D2" s="341" t="s">
        <v>998</v>
      </c>
      <c r="E2" s="341" t="s">
        <v>999</v>
      </c>
      <c r="F2" s="341" t="s">
        <v>1000</v>
      </c>
      <c r="G2" s="341" t="s">
        <v>1001</v>
      </c>
      <c r="H2" s="341" t="s">
        <v>294</v>
      </c>
    </row>
    <row r="3" spans="1:16" ht="15" customHeight="1">
      <c r="A3" s="2" t="s">
        <v>445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39"/>
      <c r="B4" s="637" t="s">
        <v>446</v>
      </c>
      <c r="C4" s="642"/>
      <c r="D4" s="642"/>
      <c r="E4" s="642"/>
      <c r="F4" s="642"/>
      <c r="G4" s="642"/>
      <c r="H4" s="677" t="str">
        <f>IF(Pop_cible!E4="","",Accouchement!F4/Pop_cible!E4*100)</f>
        <v/>
      </c>
    </row>
    <row r="5" spans="1:16" ht="15" customHeight="1">
      <c r="A5" s="639"/>
      <c r="B5" s="637" t="s">
        <v>447</v>
      </c>
      <c r="C5" s="641"/>
      <c r="D5" s="641"/>
      <c r="E5" s="641"/>
      <c r="F5" s="641"/>
      <c r="G5" s="641"/>
      <c r="H5" s="645" t="str">
        <f>IF(Pop_cible!E5="","",Accouchement!F5/Pop_cible!E5*100)</f>
        <v/>
      </c>
    </row>
    <row r="6" spans="1:16" ht="15" customHeight="1">
      <c r="A6" s="639"/>
      <c r="B6" s="637" t="s">
        <v>448</v>
      </c>
      <c r="C6" s="641"/>
      <c r="D6" s="641"/>
      <c r="E6" s="641"/>
      <c r="F6" s="641"/>
      <c r="G6" s="641"/>
      <c r="H6" s="645" t="str">
        <f>IF(Pop_cible!E6="","",Accouchement!F6/Pop_cible!E6*100)</f>
        <v/>
      </c>
    </row>
    <row r="7" spans="1:16" ht="15" customHeight="1">
      <c r="A7" s="639"/>
      <c r="B7" s="637" t="s">
        <v>449</v>
      </c>
      <c r="C7" s="641"/>
      <c r="D7" s="641"/>
      <c r="E7" s="641"/>
      <c r="F7" s="641"/>
      <c r="G7" s="641"/>
      <c r="H7" s="645" t="str">
        <f>IF(Pop_cible!E7="","",Accouchement!F7/Pop_cible!E7*100)</f>
        <v/>
      </c>
    </row>
    <row r="8" spans="1:16" ht="15" customHeight="1">
      <c r="A8" s="2" t="s">
        <v>450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39"/>
      <c r="B9" s="637" t="s">
        <v>451</v>
      </c>
      <c r="C9" s="641"/>
      <c r="D9" s="641"/>
      <c r="E9" s="641"/>
      <c r="F9" s="641"/>
      <c r="G9" s="641"/>
      <c r="H9" s="645" t="str">
        <f>IF(Pop_cible!E9="","",Accouchement!F9/Pop_cible!E9*100)</f>
        <v/>
      </c>
    </row>
    <row r="10" spans="1:16" ht="15" customHeight="1">
      <c r="A10" s="639"/>
      <c r="B10" s="637" t="s">
        <v>452</v>
      </c>
      <c r="C10" s="641"/>
      <c r="D10" s="641"/>
      <c r="E10" s="641"/>
      <c r="F10" s="641"/>
      <c r="G10" s="641"/>
      <c r="H10" s="645" t="str">
        <f>IF(Pop_cible!E10="","",Accouchement!F10/Pop_cible!E10*100)</f>
        <v/>
      </c>
    </row>
    <row r="11" spans="1:16" ht="15" customHeight="1">
      <c r="A11" s="639"/>
      <c r="B11" s="637" t="s">
        <v>453</v>
      </c>
      <c r="C11" s="641"/>
      <c r="D11" s="641"/>
      <c r="E11" s="641"/>
      <c r="F11" s="641"/>
      <c r="G11" s="641"/>
      <c r="H11" s="645" t="str">
        <f>IF(Pop_cible!E11="","",Accouchement!F11/Pop_cible!E11*100)</f>
        <v/>
      </c>
    </row>
    <row r="12" spans="1:16" ht="15" customHeight="1">
      <c r="A12" s="639"/>
      <c r="B12" s="637" t="s">
        <v>454</v>
      </c>
      <c r="C12" s="641"/>
      <c r="D12" s="641"/>
      <c r="E12" s="641"/>
      <c r="F12" s="641"/>
      <c r="G12" s="641"/>
      <c r="H12" s="645" t="str">
        <f>IF(Pop_cible!E12="","",Accouchement!F12/Pop_cible!E12*100)</f>
        <v/>
      </c>
    </row>
    <row r="13" spans="1:16" ht="15" customHeight="1">
      <c r="A13" s="639"/>
      <c r="B13" s="637" t="s">
        <v>455</v>
      </c>
      <c r="C13" s="641"/>
      <c r="D13" s="641"/>
      <c r="E13" s="641"/>
      <c r="F13" s="641"/>
      <c r="G13" s="641"/>
      <c r="H13" s="645" t="str">
        <f>IF(Pop_cible!E13="","",Accouchement!F13/Pop_cible!E13*100)</f>
        <v/>
      </c>
    </row>
    <row r="14" spans="1:16" ht="15" customHeight="1">
      <c r="A14" s="639"/>
      <c r="B14" s="637" t="s">
        <v>456</v>
      </c>
      <c r="C14" s="641"/>
      <c r="D14" s="641"/>
      <c r="E14" s="641"/>
      <c r="F14" s="641"/>
      <c r="G14" s="641"/>
      <c r="H14" s="645" t="str">
        <f>IF(Pop_cible!E14="","",Accouchement!F14/Pop_cible!E14*100)</f>
        <v/>
      </c>
    </row>
    <row r="15" spans="1:16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37"/>
      <c r="B16" s="637" t="s">
        <v>458</v>
      </c>
      <c r="C16" s="641"/>
      <c r="D16" s="641"/>
      <c r="E16" s="641"/>
      <c r="F16" s="641"/>
      <c r="G16" s="641"/>
      <c r="H16" s="645" t="str">
        <f>IF(Pop_cible!E16="","",Accouchement!F16/Pop_cible!E16*100)</f>
        <v/>
      </c>
    </row>
    <row r="17" spans="1:8" ht="15" customHeight="1">
      <c r="A17" s="639"/>
      <c r="B17" s="637" t="s">
        <v>459</v>
      </c>
      <c r="C17" s="641"/>
      <c r="D17" s="641"/>
      <c r="E17" s="641"/>
      <c r="F17" s="641"/>
      <c r="G17" s="641"/>
      <c r="H17" s="645" t="str">
        <f>IF(Pop_cible!E17="","",Accouchement!F17/Pop_cible!E17*100)</f>
        <v/>
      </c>
    </row>
    <row r="18" spans="1:8" ht="15" customHeight="1">
      <c r="A18" s="639"/>
      <c r="B18" s="637" t="s">
        <v>460</v>
      </c>
      <c r="C18" s="641"/>
      <c r="D18" s="641"/>
      <c r="E18" s="641"/>
      <c r="F18" s="641"/>
      <c r="G18" s="641"/>
      <c r="H18" s="645" t="str">
        <f>IF(Pop_cible!E18="","",Accouchement!F18/Pop_cible!E18*100)</f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>IF(Pop_cible!E19="","",Accouchement!F19/Pop_cible!E19*100)</f>
        <v/>
      </c>
    </row>
    <row r="20" spans="1:8" ht="15" customHeight="1">
      <c r="A20" s="637"/>
      <c r="B20" s="638" t="s">
        <v>462</v>
      </c>
      <c r="C20" s="642"/>
      <c r="D20" s="642"/>
      <c r="E20" s="642"/>
      <c r="F20" s="642"/>
      <c r="G20" s="642"/>
      <c r="H20" s="677" t="str">
        <f>IF(Pop_cible!E20="","",Accouchement!F20/Pop_cible!E20*100)</f>
        <v/>
      </c>
    </row>
    <row r="21" spans="1:8" ht="15" customHeight="1">
      <c r="A21" s="639"/>
      <c r="B21" s="637" t="s">
        <v>463</v>
      </c>
      <c r="C21" s="641"/>
      <c r="D21" s="641"/>
      <c r="E21" s="641"/>
      <c r="F21" s="641"/>
      <c r="G21" s="641"/>
      <c r="H21" s="645" t="str">
        <f>IF(Pop_cible!E21="","",Accouchement!F21/Pop_cible!E21*100)</f>
        <v/>
      </c>
    </row>
    <row r="22" spans="1:8" ht="15" customHeight="1">
      <c r="A22" s="639"/>
      <c r="B22" s="637" t="s">
        <v>464</v>
      </c>
      <c r="C22" s="641"/>
      <c r="D22" s="641"/>
      <c r="E22" s="641"/>
      <c r="F22" s="641"/>
      <c r="G22" s="641"/>
      <c r="H22" s="645" t="str">
        <f>IF(Pop_cible!E22="","",Accouchement!F22/Pop_cible!E22*100)</f>
        <v/>
      </c>
    </row>
    <row r="23" spans="1:8" ht="15" customHeight="1">
      <c r="A23" s="639"/>
      <c r="B23" s="637" t="s">
        <v>465</v>
      </c>
      <c r="C23" s="641"/>
      <c r="D23" s="641"/>
      <c r="E23" s="641"/>
      <c r="F23" s="641"/>
      <c r="G23" s="641"/>
      <c r="H23" s="645" t="str">
        <f>IF(Pop_cible!E23="","",Accouchement!F23/Pop_cible!E23*100)</f>
        <v/>
      </c>
    </row>
    <row r="24" spans="1:8" ht="15" customHeight="1">
      <c r="A24" s="639"/>
      <c r="B24" s="637" t="s">
        <v>466</v>
      </c>
      <c r="C24" s="641"/>
      <c r="D24" s="641"/>
      <c r="E24" s="641"/>
      <c r="F24" s="641"/>
      <c r="G24" s="641"/>
      <c r="H24" s="645" t="str">
        <f>IF(Pop_cible!E24="","",Accouchement!F24/Pop_cible!E24*100)</f>
        <v/>
      </c>
    </row>
    <row r="25" spans="1:8" ht="15" customHeight="1">
      <c r="A25" s="639"/>
      <c r="B25" s="637" t="s">
        <v>467</v>
      </c>
      <c r="C25" s="641"/>
      <c r="D25" s="641"/>
      <c r="E25" s="641"/>
      <c r="F25" s="641"/>
      <c r="G25" s="641"/>
      <c r="H25" s="645" t="str">
        <f>IF(Pop_cible!E25="","",Accouchement!F25/Pop_cible!E25*100)</f>
        <v/>
      </c>
    </row>
    <row r="26" spans="1:8" ht="15" customHeight="1">
      <c r="A26" s="639"/>
      <c r="B26" s="637" t="s">
        <v>468</v>
      </c>
      <c r="C26" s="641"/>
      <c r="D26" s="641"/>
      <c r="E26" s="641"/>
      <c r="F26" s="641"/>
      <c r="G26" s="641"/>
      <c r="H26" s="645" t="str">
        <f>IF(Pop_cible!E26="","",Accouchement!F26/Pop_cible!E26*100)</f>
        <v/>
      </c>
    </row>
    <row r="27" spans="1:8" ht="15" customHeight="1">
      <c r="A27" s="639"/>
      <c r="B27" s="637" t="s">
        <v>469</v>
      </c>
      <c r="C27" s="641"/>
      <c r="D27" s="641"/>
      <c r="E27" s="641"/>
      <c r="F27" s="641"/>
      <c r="G27" s="641"/>
      <c r="H27" s="645" t="str">
        <f>IF(Pop_cible!E27="","",Accouchement!F27/Pop_cible!E27*100)</f>
        <v/>
      </c>
    </row>
    <row r="28" spans="1:8" ht="15" customHeight="1">
      <c r="A28" s="639"/>
      <c r="B28" s="637" t="s">
        <v>470</v>
      </c>
      <c r="C28" s="641"/>
      <c r="D28" s="641"/>
      <c r="E28" s="641"/>
      <c r="F28" s="641"/>
      <c r="G28" s="641"/>
      <c r="H28" s="645" t="str">
        <f>IF(Pop_cible!E28="","",Accouchement!F28/Pop_cible!E28*100)</f>
        <v/>
      </c>
    </row>
    <row r="29" spans="1:8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37"/>
      <c r="B30" s="637" t="s">
        <v>472</v>
      </c>
      <c r="C30" s="642"/>
      <c r="D30" s="642"/>
      <c r="E30" s="642"/>
      <c r="F30" s="642"/>
      <c r="G30" s="642"/>
      <c r="H30" s="677" t="str">
        <f>IF(Pop_cible!E30="","",Accouchement!F30/Pop_cible!E30*100)</f>
        <v/>
      </c>
    </row>
    <row r="31" spans="1:8" ht="15" customHeight="1">
      <c r="A31" s="637"/>
      <c r="B31" s="637" t="s">
        <v>473</v>
      </c>
      <c r="C31" s="641"/>
      <c r="D31" s="641"/>
      <c r="E31" s="641"/>
      <c r="F31" s="641"/>
      <c r="G31" s="641"/>
      <c r="H31" s="645" t="str">
        <f>IF(Pop_cible!E31="","",Accouchement!F31/Pop_cible!E31*100)</f>
        <v/>
      </c>
    </row>
    <row r="32" spans="1:8" ht="15" customHeight="1">
      <c r="A32" s="637"/>
      <c r="B32" s="637" t="s">
        <v>474</v>
      </c>
      <c r="C32" s="641"/>
      <c r="D32" s="641"/>
      <c r="E32" s="641"/>
      <c r="F32" s="641"/>
      <c r="G32" s="641"/>
      <c r="H32" s="645" t="str">
        <f>IF(Pop_cible!E32="","",Accouchement!F32/Pop_cible!E32*100)</f>
        <v/>
      </c>
    </row>
    <row r="33" spans="1:8" ht="15" customHeight="1">
      <c r="A33" s="637"/>
      <c r="B33" s="637" t="s">
        <v>475</v>
      </c>
      <c r="C33" s="641"/>
      <c r="D33" s="641"/>
      <c r="E33" s="641"/>
      <c r="F33" s="641"/>
      <c r="G33" s="641"/>
      <c r="H33" s="645" t="str">
        <f>IF(Pop_cible!E33="","",Accouchement!F33/Pop_cible!E33*100)</f>
        <v/>
      </c>
    </row>
    <row r="34" spans="1:8" ht="15" customHeight="1">
      <c r="A34" s="637"/>
      <c r="B34" s="637" t="s">
        <v>476</v>
      </c>
      <c r="C34" s="641"/>
      <c r="D34" s="641"/>
      <c r="E34" s="641"/>
      <c r="F34" s="641"/>
      <c r="G34" s="641"/>
      <c r="H34" s="645" t="str">
        <f>IF(Pop_cible!E34="","",Accouchement!F34/Pop_cible!E34*100)</f>
        <v/>
      </c>
    </row>
    <row r="35" spans="1:8" ht="15" customHeight="1">
      <c r="A35" s="637"/>
      <c r="B35" s="637" t="s">
        <v>477</v>
      </c>
      <c r="C35" s="641"/>
      <c r="D35" s="641"/>
      <c r="E35" s="641"/>
      <c r="F35" s="641"/>
      <c r="G35" s="641"/>
      <c r="H35" s="645" t="str">
        <f>IF(Pop_cible!E35="","",Accouchement!F35/Pop_cible!E35*100)</f>
        <v/>
      </c>
    </row>
    <row r="36" spans="1:8" ht="15" customHeight="1">
      <c r="A36" s="637"/>
      <c r="B36" s="637" t="s">
        <v>478</v>
      </c>
      <c r="C36" s="641"/>
      <c r="D36" s="641"/>
      <c r="E36" s="641"/>
      <c r="F36" s="641"/>
      <c r="G36" s="641"/>
      <c r="H36" s="645" t="str">
        <f>IF(Pop_cible!E36="","",Accouchement!F36/Pop_cible!E36*100)</f>
        <v/>
      </c>
    </row>
    <row r="37" spans="1:8" ht="15" customHeight="1">
      <c r="A37" s="639"/>
      <c r="B37" s="637" t="s">
        <v>479</v>
      </c>
      <c r="C37" s="641"/>
      <c r="D37" s="641"/>
      <c r="E37" s="641"/>
      <c r="F37" s="641"/>
      <c r="G37" s="641"/>
      <c r="H37" s="645" t="str">
        <f>IF(Pop_cible!E37="","",Accouchement!F37/Pop_cible!E37*100)</f>
        <v/>
      </c>
    </row>
    <row r="38" spans="1:8" ht="15" customHeight="1">
      <c r="A38" s="639"/>
      <c r="B38" s="637" t="s">
        <v>480</v>
      </c>
      <c r="C38" s="641"/>
      <c r="D38" s="641"/>
      <c r="E38" s="641"/>
      <c r="F38" s="641"/>
      <c r="G38" s="641"/>
      <c r="H38" s="645" t="str">
        <f>IF(Pop_cible!E38="","",Accouchement!F38/Pop_cible!E38*100)</f>
        <v/>
      </c>
    </row>
    <row r="39" spans="1:8" ht="15" customHeight="1">
      <c r="A39" s="639"/>
      <c r="B39" s="637" t="s">
        <v>481</v>
      </c>
      <c r="C39" s="641"/>
      <c r="D39" s="641"/>
      <c r="E39" s="641"/>
      <c r="F39" s="641"/>
      <c r="G39" s="641"/>
      <c r="H39" s="645" t="str">
        <f>IF(Pop_cible!E39="","",Accouchement!F39/Pop_cible!E39*100)</f>
        <v/>
      </c>
    </row>
    <row r="40" spans="1:8" ht="15" customHeight="1">
      <c r="A40" s="639"/>
      <c r="B40" s="637" t="s">
        <v>482</v>
      </c>
      <c r="C40" s="641"/>
      <c r="D40" s="641"/>
      <c r="E40" s="641"/>
      <c r="F40" s="641"/>
      <c r="G40" s="641"/>
      <c r="H40" s="645" t="str">
        <f>IF(Pop_cible!E40="","",Accouchement!F40/Pop_cible!E40*100)</f>
        <v/>
      </c>
    </row>
    <row r="41" spans="1:8" ht="15" customHeight="1">
      <c r="A41" s="639"/>
      <c r="B41" s="637" t="s">
        <v>483</v>
      </c>
      <c r="C41" s="641"/>
      <c r="D41" s="641"/>
      <c r="E41" s="641"/>
      <c r="F41" s="641"/>
      <c r="G41" s="641"/>
      <c r="H41" s="645" t="str">
        <f>IF(Pop_cible!E41="","",Accouchement!F41/Pop_cible!E41*100)</f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37"/>
      <c r="B43" s="637" t="s">
        <v>485</v>
      </c>
      <c r="C43" s="641"/>
      <c r="D43" s="641"/>
      <c r="E43" s="641"/>
      <c r="F43" s="641"/>
      <c r="G43" s="641"/>
      <c r="H43" s="645" t="str">
        <f>IF(Pop_cible!E43="","",Accouchement!F43/Pop_cible!E43*100)</f>
        <v/>
      </c>
    </row>
    <row r="44" spans="1:8" ht="15" customHeight="1">
      <c r="A44" s="639"/>
      <c r="B44" s="637" t="s">
        <v>486</v>
      </c>
      <c r="C44" s="641"/>
      <c r="D44" s="641"/>
      <c r="E44" s="641"/>
      <c r="F44" s="641"/>
      <c r="G44" s="641"/>
      <c r="H44" s="645" t="str">
        <f>IF(Pop_cible!E44="","",Accouchement!F44/Pop_cible!E44*100)</f>
        <v/>
      </c>
    </row>
    <row r="45" spans="1:8" ht="15" customHeight="1">
      <c r="A45" s="639"/>
      <c r="B45" s="637" t="s">
        <v>487</v>
      </c>
      <c r="C45" s="641"/>
      <c r="D45" s="641"/>
      <c r="E45" s="641"/>
      <c r="F45" s="641"/>
      <c r="G45" s="641"/>
      <c r="H45" s="645" t="str">
        <f>IF(Pop_cible!E45="","",Accouchement!F45/Pop_cible!E45*100)</f>
        <v/>
      </c>
    </row>
    <row r="46" spans="1:8" ht="15" customHeight="1">
      <c r="A46" s="639"/>
      <c r="B46" s="637" t="s">
        <v>488</v>
      </c>
      <c r="C46" s="641"/>
      <c r="D46" s="641"/>
      <c r="E46" s="641"/>
      <c r="F46" s="641"/>
      <c r="G46" s="641"/>
      <c r="H46" s="645" t="str">
        <f>IF(Pop_cible!E46="","",Accouchement!F46/Pop_cible!E46*100)</f>
        <v/>
      </c>
    </row>
    <row r="47" spans="1:8" ht="15" customHeight="1">
      <c r="A47" s="639"/>
      <c r="B47" s="637" t="s">
        <v>489</v>
      </c>
      <c r="C47" s="641"/>
      <c r="D47" s="641"/>
      <c r="E47" s="641"/>
      <c r="F47" s="641"/>
      <c r="G47" s="641"/>
      <c r="H47" s="645" t="str">
        <f>IF(Pop_cible!E47="","",Accouchement!F47/Pop_cible!E47*100)</f>
        <v/>
      </c>
    </row>
    <row r="48" spans="1:8" ht="15" customHeight="1">
      <c r="A48" s="639"/>
      <c r="B48" s="637" t="s">
        <v>490</v>
      </c>
      <c r="C48" s="641"/>
      <c r="D48" s="641"/>
      <c r="E48" s="641"/>
      <c r="F48" s="641"/>
      <c r="G48" s="641"/>
      <c r="H48" s="645" t="str">
        <f>IF(Pop_cible!E48="","",Accouchement!F48/Pop_cible!E48*100)</f>
        <v/>
      </c>
    </row>
    <row r="49" spans="1:8" ht="15" customHeight="1">
      <c r="A49" s="639"/>
      <c r="B49" s="637" t="s">
        <v>491</v>
      </c>
      <c r="C49" s="641"/>
      <c r="D49" s="641"/>
      <c r="E49" s="641"/>
      <c r="F49" s="641"/>
      <c r="G49" s="641"/>
      <c r="H49" s="645" t="str">
        <f>IF(Pop_cible!E49="","",Accouchement!F49/Pop_cible!E49*100)</f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37"/>
      <c r="B51" s="637" t="s">
        <v>493</v>
      </c>
      <c r="C51" s="641"/>
      <c r="D51" s="641"/>
      <c r="E51" s="641"/>
      <c r="F51" s="641"/>
      <c r="G51" s="641"/>
      <c r="H51" s="645" t="str">
        <f>IF(Pop_cible!E51="","",Accouchement!F51/Pop_cible!E51*100)</f>
        <v/>
      </c>
    </row>
    <row r="52" spans="1:8" ht="15" customHeight="1">
      <c r="A52" s="639"/>
      <c r="B52" s="637" t="s">
        <v>494</v>
      </c>
      <c r="C52" s="641"/>
      <c r="D52" s="641"/>
      <c r="E52" s="641"/>
      <c r="F52" s="641"/>
      <c r="G52" s="641"/>
      <c r="H52" s="645" t="str">
        <f>IF(Pop_cible!E52="","",Accouchement!F52/Pop_cible!E52*100)</f>
        <v/>
      </c>
    </row>
    <row r="53" spans="1:8" ht="15" customHeight="1">
      <c r="A53" s="639"/>
      <c r="B53" s="637" t="s">
        <v>495</v>
      </c>
      <c r="C53" s="641"/>
      <c r="D53" s="641"/>
      <c r="E53" s="641"/>
      <c r="F53" s="641"/>
      <c r="G53" s="641"/>
      <c r="H53" s="645" t="str">
        <f>IF(Pop_cible!E53="","",Accouchement!F53/Pop_cible!E53*100)</f>
        <v/>
      </c>
    </row>
    <row r="54" spans="1:8" ht="15" customHeight="1">
      <c r="A54" s="639"/>
      <c r="B54" s="637" t="s">
        <v>496</v>
      </c>
      <c r="C54" s="641"/>
      <c r="D54" s="641"/>
      <c r="E54" s="641"/>
      <c r="F54" s="641"/>
      <c r="G54" s="641"/>
      <c r="H54" s="645" t="str">
        <f>IF(Pop_cible!E54="","",Accouchement!F54/Pop_cible!E54*100)</f>
        <v/>
      </c>
    </row>
    <row r="55" spans="1:8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>IF(Pop_cible!E55="","",Accouchement!F55/Pop_cible!E55*100)</f>
        <v/>
      </c>
    </row>
    <row r="56" spans="1:8" ht="15" customHeight="1">
      <c r="A56" s="637"/>
      <c r="B56" s="637" t="s">
        <v>498</v>
      </c>
      <c r="C56" s="642"/>
      <c r="D56" s="642"/>
      <c r="E56" s="642"/>
      <c r="F56" s="642"/>
      <c r="G56" s="642"/>
      <c r="H56" s="677" t="str">
        <f>IF(Pop_cible!E56="","",Accouchement!F56/Pop_cible!E56*100)</f>
        <v/>
      </c>
    </row>
    <row r="57" spans="1:8" ht="15" customHeight="1">
      <c r="A57" s="639"/>
      <c r="B57" s="637" t="s">
        <v>499</v>
      </c>
      <c r="C57" s="641"/>
      <c r="D57" s="641"/>
      <c r="E57" s="641"/>
      <c r="F57" s="641"/>
      <c r="G57" s="641"/>
      <c r="H57" s="645" t="str">
        <f>IF(Pop_cible!E57="","",Accouchement!F57/Pop_cible!E57*100)</f>
        <v/>
      </c>
    </row>
    <row r="58" spans="1:8" ht="15" customHeight="1">
      <c r="A58" s="639"/>
      <c r="B58" s="637" t="s">
        <v>500</v>
      </c>
      <c r="C58" s="641"/>
      <c r="D58" s="641"/>
      <c r="E58" s="641"/>
      <c r="F58" s="641"/>
      <c r="G58" s="641"/>
      <c r="H58" s="645" t="str">
        <f>IF(Pop_cible!E58="","",Accouchement!F58/Pop_cible!E58*100)</f>
        <v/>
      </c>
    </row>
    <row r="59" spans="1:8" ht="15" customHeight="1">
      <c r="A59" s="639"/>
      <c r="B59" s="637" t="s">
        <v>501</v>
      </c>
      <c r="C59" s="641"/>
      <c r="D59" s="641"/>
      <c r="E59" s="641"/>
      <c r="F59" s="641"/>
      <c r="G59" s="641"/>
      <c r="H59" s="645" t="str">
        <f>IF(Pop_cible!E59="","",Accouchement!F59/Pop_cible!E59*100)</f>
        <v/>
      </c>
    </row>
    <row r="60" spans="1:8" ht="15" customHeight="1">
      <c r="A60" s="639"/>
      <c r="B60" s="637" t="s">
        <v>502</v>
      </c>
      <c r="C60" s="641"/>
      <c r="D60" s="641"/>
      <c r="E60" s="641"/>
      <c r="F60" s="641"/>
      <c r="G60" s="641"/>
      <c r="H60" s="645" t="str">
        <f>IF(Pop_cible!E60="","",Accouchement!F60/Pop_cible!E60*100)</f>
        <v/>
      </c>
    </row>
    <row r="61" spans="1:8" s="6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5" t="str">
        <f>IF(Pop_cible!E61="","",Accouchement!F61/Pop_cible!E61*100)</f>
        <v/>
      </c>
    </row>
    <row r="62" spans="1:8" ht="15" customHeight="1">
      <c r="A62" s="639"/>
      <c r="B62" s="637" t="s">
        <v>504</v>
      </c>
      <c r="C62" s="641"/>
      <c r="D62" s="641"/>
      <c r="E62" s="641"/>
      <c r="F62" s="641"/>
      <c r="G62" s="641"/>
      <c r="H62" s="645" t="str">
        <f>IF(Pop_cible!E62="","",Accouchement!F62/Pop_cible!E62*100)</f>
        <v/>
      </c>
    </row>
    <row r="63" spans="1:8" ht="15" customHeight="1">
      <c r="A63" s="639"/>
      <c r="B63" s="637" t="s">
        <v>505</v>
      </c>
      <c r="C63" s="641"/>
      <c r="D63" s="641"/>
      <c r="E63" s="641"/>
      <c r="F63" s="641"/>
      <c r="G63" s="641"/>
      <c r="H63" s="645" t="str">
        <f>IF(Pop_cible!E63="","",Accouchement!F63/Pop_cible!E63*100)</f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37"/>
      <c r="B65" s="637" t="s">
        <v>507</v>
      </c>
      <c r="C65" s="641"/>
      <c r="D65" s="641"/>
      <c r="E65" s="641"/>
      <c r="F65" s="641"/>
      <c r="G65" s="641"/>
      <c r="H65" s="645" t="str">
        <f>IF(Pop_cible!E65="","",Accouchement!F65/Pop_cible!E65*100)</f>
        <v/>
      </c>
    </row>
    <row r="66" spans="1:8" ht="15" customHeight="1">
      <c r="A66" s="639"/>
      <c r="B66" s="637" t="s">
        <v>508</v>
      </c>
      <c r="C66" s="641"/>
      <c r="D66" s="641"/>
      <c r="E66" s="641"/>
      <c r="F66" s="641"/>
      <c r="G66" s="641"/>
      <c r="H66" s="645" t="str">
        <f>IF(Pop_cible!E66="","",Accouchement!F66/Pop_cible!E66*100)</f>
        <v/>
      </c>
    </row>
    <row r="67" spans="1:8" ht="15" customHeight="1">
      <c r="A67" s="639"/>
      <c r="B67" s="637" t="s">
        <v>509</v>
      </c>
      <c r="C67" s="641"/>
      <c r="D67" s="641"/>
      <c r="E67" s="641"/>
      <c r="F67" s="641"/>
      <c r="G67" s="641"/>
      <c r="H67" s="645" t="str">
        <f>IF(Pop_cible!E67="","",Accouchement!F67/Pop_cible!E67*100)</f>
        <v/>
      </c>
    </row>
    <row r="68" spans="1:8" ht="15" customHeight="1">
      <c r="A68" s="639"/>
      <c r="B68" s="637" t="s">
        <v>510</v>
      </c>
      <c r="C68" s="641"/>
      <c r="D68" s="641"/>
      <c r="E68" s="641"/>
      <c r="F68" s="641"/>
      <c r="G68" s="641"/>
      <c r="H68" s="645" t="str">
        <f>IF(Pop_cible!E68="","",Accouchement!F68/Pop_cible!E68*100)</f>
        <v/>
      </c>
    </row>
    <row r="69" spans="1:8" s="6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5" t="str">
        <f>IF(Pop_cible!E69="","",Accouchement!F69/Pop_cible!E69*100)</f>
        <v/>
      </c>
    </row>
    <row r="70" spans="1:8" ht="15" customHeight="1">
      <c r="A70" s="639"/>
      <c r="B70" s="637" t="s">
        <v>512</v>
      </c>
      <c r="C70" s="641"/>
      <c r="D70" s="641"/>
      <c r="E70" s="641"/>
      <c r="F70" s="641"/>
      <c r="G70" s="641"/>
      <c r="H70" s="645" t="str">
        <f>IF(Pop_cible!E70="","",Accouchement!F70/Pop_cible!E70*100)</f>
        <v/>
      </c>
    </row>
    <row r="71" spans="1:8" ht="15" customHeight="1">
      <c r="A71" s="639"/>
      <c r="B71" s="637" t="s">
        <v>513</v>
      </c>
      <c r="C71" s="641"/>
      <c r="D71" s="641"/>
      <c r="E71" s="641"/>
      <c r="F71" s="641"/>
      <c r="G71" s="641"/>
      <c r="H71" s="645" t="str">
        <f>IF(Pop_cible!E71="","",Accouchement!F71/Pop_cible!E71*100)</f>
        <v/>
      </c>
    </row>
    <row r="72" spans="1:8" ht="15" customHeight="1">
      <c r="A72" s="639"/>
      <c r="B72" s="637" t="s">
        <v>514</v>
      </c>
      <c r="C72" s="641"/>
      <c r="D72" s="641"/>
      <c r="E72" s="641"/>
      <c r="F72" s="641"/>
      <c r="G72" s="641"/>
      <c r="H72" s="645" t="str">
        <f>IF(Pop_cible!E72="","",Accouchement!F72/Pop_cible!E72*100)</f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37"/>
      <c r="B74" s="637" t="s">
        <v>516</v>
      </c>
      <c r="C74" s="641"/>
      <c r="D74" s="641"/>
      <c r="E74" s="641"/>
      <c r="F74" s="641"/>
      <c r="G74" s="641"/>
      <c r="H74" s="645" t="str">
        <f>IF(Pop_cible!E74="","",Accouchement!F74/Pop_cible!E74*100)</f>
        <v/>
      </c>
    </row>
    <row r="75" spans="1:8" ht="15" customHeight="1">
      <c r="A75" s="639"/>
      <c r="B75" s="637" t="s">
        <v>517</v>
      </c>
      <c r="C75" s="641"/>
      <c r="D75" s="641"/>
      <c r="E75" s="641"/>
      <c r="F75" s="641"/>
      <c r="G75" s="641"/>
      <c r="H75" s="645" t="str">
        <f>IF(Pop_cible!E75="","",Accouchement!F75/Pop_cible!E75*100)</f>
        <v/>
      </c>
    </row>
    <row r="76" spans="1:8" ht="15" customHeight="1">
      <c r="A76" s="639"/>
      <c r="B76" s="637" t="s">
        <v>518</v>
      </c>
      <c r="C76" s="641"/>
      <c r="D76" s="641"/>
      <c r="E76" s="641"/>
      <c r="F76" s="641"/>
      <c r="G76" s="641"/>
      <c r="H76" s="645" t="str">
        <f>IF(Pop_cible!E76="","",Accouchement!F76/Pop_cible!E76*100)</f>
        <v/>
      </c>
    </row>
    <row r="77" spans="1:8" ht="15" customHeight="1">
      <c r="A77" s="639"/>
      <c r="B77" s="637" t="s">
        <v>519</v>
      </c>
      <c r="C77" s="641"/>
      <c r="D77" s="641"/>
      <c r="E77" s="641"/>
      <c r="F77" s="641"/>
      <c r="G77" s="641"/>
      <c r="H77" s="645" t="str">
        <f>IF(Pop_cible!E77="","",Accouchement!F77/Pop_cible!E77*100)</f>
        <v/>
      </c>
    </row>
    <row r="78" spans="1:8" ht="15" customHeight="1">
      <c r="A78" s="639"/>
      <c r="B78" s="637" t="s">
        <v>520</v>
      </c>
      <c r="C78" s="641"/>
      <c r="D78" s="641"/>
      <c r="E78" s="641"/>
      <c r="F78" s="641"/>
      <c r="G78" s="641"/>
      <c r="H78" s="645" t="str">
        <f>IF(Pop_cible!E78="","",Accouchement!F78/Pop_cible!E78*100)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>IF(Pop_cible!E79="","",Accouchement!F79/Pop_cible!E79*100)</f>
        <v/>
      </c>
    </row>
    <row r="80" spans="1:8" ht="15" customHeight="1">
      <c r="A80" s="637"/>
      <c r="B80" s="637" t="s">
        <v>522</v>
      </c>
      <c r="C80" s="642"/>
      <c r="D80" s="642"/>
      <c r="E80" s="642"/>
      <c r="F80" s="642"/>
      <c r="G80" s="642"/>
      <c r="H80" s="677" t="str">
        <f>IF(Pop_cible!E80="","",Accouchement!F80/Pop_cible!E80*100)</f>
        <v/>
      </c>
    </row>
    <row r="81" spans="1:8" ht="15" customHeight="1">
      <c r="A81" s="639"/>
      <c r="B81" s="637" t="s">
        <v>523</v>
      </c>
      <c r="C81" s="641"/>
      <c r="D81" s="641"/>
      <c r="E81" s="641"/>
      <c r="F81" s="641"/>
      <c r="G81" s="641"/>
      <c r="H81" s="645" t="str">
        <f>IF(Pop_cible!E81="","",Accouchement!F81/Pop_cible!E81*100)</f>
        <v/>
      </c>
    </row>
    <row r="82" spans="1:8" ht="15" customHeight="1">
      <c r="A82" s="639"/>
      <c r="B82" s="637" t="s">
        <v>524</v>
      </c>
      <c r="C82" s="641"/>
      <c r="D82" s="641"/>
      <c r="E82" s="641"/>
      <c r="F82" s="641"/>
      <c r="G82" s="641"/>
      <c r="H82" s="645" t="str">
        <f>IF(Pop_cible!E82="","",Accouchement!F82/Pop_cible!E82*100)</f>
        <v/>
      </c>
    </row>
    <row r="83" spans="1:8" ht="15" customHeight="1">
      <c r="A83" s="639"/>
      <c r="B83" s="637" t="s">
        <v>525</v>
      </c>
      <c r="C83" s="641"/>
      <c r="D83" s="641"/>
      <c r="E83" s="641"/>
      <c r="F83" s="641"/>
      <c r="G83" s="641"/>
      <c r="H83" s="645" t="str">
        <f>IF(Pop_cible!E83="","",Accouchement!F83/Pop_cible!E83*100)</f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39"/>
      <c r="B85" s="637" t="s">
        <v>527</v>
      </c>
      <c r="C85" s="641"/>
      <c r="D85" s="641"/>
      <c r="E85" s="641"/>
      <c r="F85" s="641"/>
      <c r="G85" s="641"/>
      <c r="H85" s="645" t="str">
        <f>IF(Pop_cible!E85="","",Accouchement!F85/Pop_cible!E85*100)</f>
        <v/>
      </c>
    </row>
    <row r="86" spans="1:8" ht="15" customHeight="1">
      <c r="A86" s="639"/>
      <c r="B86" s="637" t="s">
        <v>528</v>
      </c>
      <c r="C86" s="641"/>
      <c r="D86" s="641"/>
      <c r="E86" s="641"/>
      <c r="F86" s="641"/>
      <c r="G86" s="641"/>
      <c r="H86" s="645" t="str">
        <f>IF(Pop_cible!E86="","",Accouchement!F86/Pop_cible!E86*100)</f>
        <v/>
      </c>
    </row>
    <row r="87" spans="1:8" s="6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5" t="str">
        <f>IF(Pop_cible!E87="","",Accouchement!F87/Pop_cible!E87*100)</f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>IF(Pop_cible!E88="","",Accouchement!F88/Pop_cible!E88*100)</f>
        <v/>
      </c>
    </row>
    <row r="89" spans="1:8" ht="15" customHeight="1">
      <c r="A89" s="639"/>
      <c r="B89" s="637" t="s">
        <v>531</v>
      </c>
      <c r="C89" s="641"/>
      <c r="D89" s="641"/>
      <c r="E89" s="641"/>
      <c r="F89" s="641"/>
      <c r="G89" s="641"/>
      <c r="H89" s="645" t="str">
        <f>IF(Pop_cible!E89="","",Accouchement!F89/Pop_cible!E89*100)</f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39"/>
      <c r="B91" s="637" t="s">
        <v>533</v>
      </c>
      <c r="C91" s="641"/>
      <c r="D91" s="641"/>
      <c r="E91" s="641"/>
      <c r="F91" s="641"/>
      <c r="G91" s="641"/>
      <c r="H91" s="645" t="str">
        <f>IF(Pop_cible!E91="","",Accouchement!F91/Pop_cible!E91*100)</f>
        <v/>
      </c>
    </row>
    <row r="92" spans="1:8" s="6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5" t="str">
        <f>IF(Pop_cible!E92="","",Accouchement!F92/Pop_cible!E92*100)</f>
        <v/>
      </c>
    </row>
    <row r="93" spans="1:8" ht="15" customHeight="1">
      <c r="A93" s="639"/>
      <c r="B93" s="637" t="s">
        <v>535</v>
      </c>
      <c r="C93" s="641"/>
      <c r="D93" s="641"/>
      <c r="E93" s="641"/>
      <c r="F93" s="641"/>
      <c r="G93" s="641"/>
      <c r="H93" s="645" t="str">
        <f>IF(Pop_cible!E93="","",Accouchement!F93/Pop_cible!E93*100)</f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37"/>
      <c r="B95" s="637" t="s">
        <v>537</v>
      </c>
      <c r="C95" s="641"/>
      <c r="D95" s="641"/>
      <c r="E95" s="641"/>
      <c r="F95" s="641"/>
      <c r="G95" s="641"/>
      <c r="H95" s="645" t="str">
        <f>IF(Pop_cible!E95="","",Accouchement!F95/Pop_cible!E95*100)</f>
        <v/>
      </c>
    </row>
    <row r="96" spans="1:8" ht="15" customHeight="1">
      <c r="A96" s="637"/>
      <c r="B96" s="637" t="s">
        <v>538</v>
      </c>
      <c r="C96" s="641"/>
      <c r="D96" s="641"/>
      <c r="E96" s="641"/>
      <c r="F96" s="641"/>
      <c r="G96" s="641"/>
      <c r="H96" s="645" t="str">
        <f>IF(Pop_cible!E96="","",Accouchement!F96/Pop_cible!E96*100)</f>
        <v/>
      </c>
    </row>
    <row r="97" spans="1:8" ht="15" customHeight="1">
      <c r="A97" s="637"/>
      <c r="B97" s="637" t="s">
        <v>539</v>
      </c>
      <c r="C97" s="641"/>
      <c r="D97" s="641"/>
      <c r="E97" s="641"/>
      <c r="F97" s="641"/>
      <c r="G97" s="641"/>
      <c r="H97" s="645" t="str">
        <f>IF(Pop_cible!E97="","",Accouchement!F97/Pop_cible!E97*100)</f>
        <v/>
      </c>
    </row>
    <row r="98" spans="1:8" s="6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5" t="str">
        <f>IF(Pop_cible!E98="","",Accouchement!F98/Pop_cible!E98*100)</f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>IF(Pop_cible!E99="","",Accouchement!F99/Pop_cible!E99*100)</f>
        <v/>
      </c>
    </row>
    <row r="100" spans="1: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5" t="str">
        <f>IF(Pop_cible!E100="","",Accouchement!F100/Pop_cible!E100*100)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5" t="str">
        <f>IF(Pop_cible!E102="","",Accouchement!F102/Pop_cible!E102*100)</f>
        <v/>
      </c>
    </row>
    <row r="103" spans="1: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5" t="str">
        <f>IF(Pop_cible!E103="","",Accouchement!F103/Pop_cible!E103*100)</f>
        <v/>
      </c>
    </row>
    <row r="104" spans="1: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5" t="str">
        <f>IF(Pop_cible!E104="","",Accouchement!F104/Pop_cible!E104*100)</f>
        <v/>
      </c>
    </row>
    <row r="105" spans="1: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5" t="str">
        <f>IF(Pop_cible!E105="","",Accouchement!F105/Pop_cible!E105*100)</f>
        <v/>
      </c>
    </row>
    <row r="106" spans="1:8" ht="11" customHeight="1">
      <c r="A106" s="639"/>
      <c r="B106" s="637" t="s">
        <v>548</v>
      </c>
      <c r="C106" s="641"/>
      <c r="D106" s="641"/>
      <c r="E106" s="641"/>
      <c r="F106" s="641"/>
      <c r="G106" s="641"/>
      <c r="H106" s="645" t="str">
        <f>IF(Pop_cible!E106="","",Accouchement!F106/Pop_cible!E106*100)</f>
        <v/>
      </c>
    </row>
    <row r="107" spans="1:8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5" t="str">
        <f>IF(Pop_cible!E107="","",Accouchement!F107/Pop_cible!E107*100)</f>
        <v/>
      </c>
    </row>
    <row r="108" spans="1:8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5" t="str">
        <f>IF(Pop_cible!E108="","",Accouchement!F108/Pop_cible!E108*100)</f>
        <v/>
      </c>
    </row>
    <row r="109" spans="1:8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>IF(Pop_cible!E109="","",Accouchement!F109/Pop_cible!E109*100)</f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348" priority="6">
      <formula>LEN(TRIM(C3))=0</formula>
    </cfRule>
  </conditionalFormatting>
  <conditionalFormatting sqref="C94:D99">
    <cfRule type="containsBlanks" dxfId="347" priority="8">
      <formula>LEN(TRIM(C94))=0</formula>
    </cfRule>
  </conditionalFormatting>
  <conditionalFormatting sqref="C100:D108">
    <cfRule type="containsBlanks" dxfId="346" priority="5">
      <formula>LEN(TRIM(C100))=0</formula>
    </cfRule>
  </conditionalFormatting>
  <conditionalFormatting sqref="C98:H98">
    <cfRule type="containsBlanks" dxfId="345" priority="7" stopIfTrue="1">
      <formula>LEN(TRIM(C98))=0</formula>
    </cfRule>
  </conditionalFormatting>
  <conditionalFormatting sqref="C110:H110">
    <cfRule type="containsBlanks" dxfId="344" priority="4">
      <formula>LEN(TRIM(C110))=0</formula>
    </cfRule>
  </conditionalFormatting>
  <conditionalFormatting sqref="E3:H108">
    <cfRule type="containsBlanks" dxfId="343" priority="1">
      <formula>LEN(TRIM(E3))=0</formula>
    </cfRule>
  </conditionalFormatting>
  <conditionalFormatting sqref="I23:K23">
    <cfRule type="containsBlanks" dxfId="342" priority="20">
      <formula>LEN(TRIM(I23))=0</formula>
    </cfRule>
    <cfRule type="containsBlanks" dxfId="341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23" t="s">
        <v>1002</v>
      </c>
      <c r="B1" s="223"/>
      <c r="C1" s="223"/>
      <c r="D1" s="3"/>
      <c r="E1" s="22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96" t="s">
        <v>576</v>
      </c>
      <c r="B2" s="96"/>
      <c r="C2" s="224" t="s">
        <v>1000</v>
      </c>
      <c r="D2" s="222" t="s">
        <v>1003</v>
      </c>
      <c r="E2" s="224" t="s">
        <v>295</v>
      </c>
      <c r="F2" s="222" t="s">
        <v>1004</v>
      </c>
      <c r="G2" s="222" t="s">
        <v>1005</v>
      </c>
      <c r="H2" s="54" t="s">
        <v>1006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445</v>
      </c>
      <c r="B3" s="2"/>
      <c r="C3" s="25">
        <f>Accouchement!F3</f>
        <v>0</v>
      </c>
      <c r="D3" s="25"/>
      <c r="E3" s="103"/>
      <c r="F3" s="25"/>
      <c r="G3" s="25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39"/>
      <c r="B4" s="637" t="s">
        <v>446</v>
      </c>
      <c r="C4" s="642">
        <f>Accouchement!F4</f>
        <v>0</v>
      </c>
      <c r="D4" s="642"/>
      <c r="E4" s="680"/>
      <c r="F4" s="642"/>
      <c r="G4" s="642"/>
      <c r="H4" s="680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39"/>
      <c r="B5" s="637" t="s">
        <v>447</v>
      </c>
      <c r="C5" s="641">
        <f>Accouchement!F5</f>
        <v>0</v>
      </c>
      <c r="D5" s="641"/>
      <c r="E5" s="681"/>
      <c r="F5" s="641"/>
      <c r="G5" s="641"/>
      <c r="H5" s="681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39"/>
      <c r="B6" s="637" t="s">
        <v>448</v>
      </c>
      <c r="C6" s="641">
        <f>Accouchement!F6</f>
        <v>0</v>
      </c>
      <c r="D6" s="641"/>
      <c r="E6" s="681"/>
      <c r="F6" s="641"/>
      <c r="G6" s="641"/>
      <c r="H6" s="681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39"/>
      <c r="B7" s="637" t="s">
        <v>449</v>
      </c>
      <c r="C7" s="641">
        <f>Accouchement!F7</f>
        <v>0</v>
      </c>
      <c r="D7" s="641"/>
      <c r="E7" s="681"/>
      <c r="F7" s="641"/>
      <c r="G7" s="641"/>
      <c r="H7" s="681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450</v>
      </c>
      <c r="B8" s="2"/>
      <c r="C8" s="25">
        <f>Accouchement!F8</f>
        <v>0</v>
      </c>
      <c r="D8" s="25"/>
      <c r="E8" s="103"/>
      <c r="F8" s="25"/>
      <c r="G8" s="25"/>
      <c r="H8" s="103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39"/>
      <c r="B9" s="637" t="s">
        <v>451</v>
      </c>
      <c r="C9" s="641">
        <f>Accouchement!F9</f>
        <v>0</v>
      </c>
      <c r="D9" s="641"/>
      <c r="E9" s="681"/>
      <c r="F9" s="641"/>
      <c r="G9" s="641"/>
      <c r="H9" s="681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39"/>
      <c r="B10" s="637" t="s">
        <v>452</v>
      </c>
      <c r="C10" s="641">
        <f>Accouchement!F10</f>
        <v>0</v>
      </c>
      <c r="D10" s="641"/>
      <c r="E10" s="681"/>
      <c r="F10" s="641"/>
      <c r="G10" s="641"/>
      <c r="H10" s="681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39"/>
      <c r="B11" s="637" t="s">
        <v>453</v>
      </c>
      <c r="C11" s="641">
        <f>Accouchement!F11</f>
        <v>0</v>
      </c>
      <c r="D11" s="641"/>
      <c r="E11" s="681"/>
      <c r="F11" s="641"/>
      <c r="G11" s="641"/>
      <c r="H11" s="68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39"/>
      <c r="B12" s="637" t="s">
        <v>454</v>
      </c>
      <c r="C12" s="641">
        <f>Accouchement!F12</f>
        <v>0</v>
      </c>
      <c r="D12" s="641"/>
      <c r="E12" s="681"/>
      <c r="F12" s="641"/>
      <c r="G12" s="641"/>
      <c r="H12" s="681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39"/>
      <c r="B13" s="637" t="s">
        <v>455</v>
      </c>
      <c r="C13" s="641">
        <f>Accouchement!F13</f>
        <v>0</v>
      </c>
      <c r="D13" s="641"/>
      <c r="E13" s="681"/>
      <c r="F13" s="641"/>
      <c r="G13" s="641"/>
      <c r="H13" s="681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39"/>
      <c r="B14" s="637" t="s">
        <v>456</v>
      </c>
      <c r="C14" s="641">
        <f>Accouchement!F14</f>
        <v>0</v>
      </c>
      <c r="D14" s="641"/>
      <c r="E14" s="681"/>
      <c r="F14" s="641"/>
      <c r="G14" s="641"/>
      <c r="H14" s="681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457</v>
      </c>
      <c r="B15" s="2"/>
      <c r="C15" s="25">
        <f>Accouchement!F15</f>
        <v>0</v>
      </c>
      <c r="D15" s="25"/>
      <c r="E15" s="103"/>
      <c r="F15" s="25"/>
      <c r="G15" s="25"/>
      <c r="H15" s="10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37"/>
      <c r="B16" s="637" t="s">
        <v>458</v>
      </c>
      <c r="C16" s="641">
        <f>Accouchement!F16</f>
        <v>0</v>
      </c>
      <c r="D16" s="641"/>
      <c r="E16" s="681"/>
      <c r="F16" s="641"/>
      <c r="G16" s="641"/>
      <c r="H16" s="68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639"/>
      <c r="B17" s="637" t="s">
        <v>459</v>
      </c>
      <c r="C17" s="641">
        <f>Accouchement!F17</f>
        <v>0</v>
      </c>
      <c r="D17" s="641"/>
      <c r="E17" s="681"/>
      <c r="F17" s="641"/>
      <c r="G17" s="641"/>
      <c r="H17" s="681"/>
    </row>
    <row r="18" spans="1:8" ht="15" customHeight="1">
      <c r="A18" s="639"/>
      <c r="B18" s="637" t="s">
        <v>460</v>
      </c>
      <c r="C18" s="641">
        <f>Accouchement!F18</f>
        <v>0</v>
      </c>
      <c r="D18" s="641"/>
      <c r="E18" s="681"/>
      <c r="F18" s="641"/>
      <c r="G18" s="641"/>
      <c r="H18" s="681"/>
    </row>
    <row r="19" spans="1:8" ht="15" customHeight="1">
      <c r="A19" s="2" t="s">
        <v>461</v>
      </c>
      <c r="B19" s="6"/>
      <c r="C19" s="49">
        <f>Accouchement!F19</f>
        <v>0</v>
      </c>
      <c r="D19" s="49"/>
      <c r="E19" s="646"/>
      <c r="F19" s="49"/>
      <c r="G19" s="49"/>
      <c r="H19" s="646"/>
    </row>
    <row r="20" spans="1:8" ht="15" customHeight="1">
      <c r="A20" s="637"/>
      <c r="B20" s="638" t="s">
        <v>462</v>
      </c>
      <c r="C20" s="642">
        <f>Accouchement!F20</f>
        <v>0</v>
      </c>
      <c r="D20" s="642"/>
      <c r="E20" s="680"/>
      <c r="F20" s="642"/>
      <c r="G20" s="642"/>
      <c r="H20" s="680"/>
    </row>
    <row r="21" spans="1:8" ht="15" customHeight="1">
      <c r="A21" s="639"/>
      <c r="B21" s="637" t="s">
        <v>463</v>
      </c>
      <c r="C21" s="641">
        <f>Accouchement!F21</f>
        <v>0</v>
      </c>
      <c r="D21" s="641"/>
      <c r="E21" s="681"/>
      <c r="F21" s="641"/>
      <c r="G21" s="641"/>
      <c r="H21" s="681"/>
    </row>
    <row r="22" spans="1:8" ht="15" customHeight="1">
      <c r="A22" s="639"/>
      <c r="B22" s="637" t="s">
        <v>464</v>
      </c>
      <c r="C22" s="641">
        <f>Accouchement!F22</f>
        <v>0</v>
      </c>
      <c r="D22" s="641"/>
      <c r="E22" s="681"/>
      <c r="F22" s="641"/>
      <c r="G22" s="641"/>
      <c r="H22" s="681"/>
    </row>
    <row r="23" spans="1:8" ht="15" customHeight="1">
      <c r="A23" s="639"/>
      <c r="B23" s="637" t="s">
        <v>465</v>
      </c>
      <c r="C23" s="641">
        <f>Accouchement!F23</f>
        <v>0</v>
      </c>
      <c r="D23" s="641"/>
      <c r="E23" s="681"/>
      <c r="F23" s="641"/>
      <c r="G23" s="641"/>
      <c r="H23" s="681"/>
    </row>
    <row r="24" spans="1:8" ht="15" customHeight="1">
      <c r="A24" s="639"/>
      <c r="B24" s="637" t="s">
        <v>466</v>
      </c>
      <c r="C24" s="641">
        <f>Accouchement!F24</f>
        <v>0</v>
      </c>
      <c r="D24" s="641"/>
      <c r="E24" s="681"/>
      <c r="F24" s="641"/>
      <c r="G24" s="641"/>
      <c r="H24" s="681"/>
    </row>
    <row r="25" spans="1:8" ht="15" customHeight="1">
      <c r="A25" s="639"/>
      <c r="B25" s="637" t="s">
        <v>467</v>
      </c>
      <c r="C25" s="641">
        <f>Accouchement!F25</f>
        <v>0</v>
      </c>
      <c r="D25" s="641"/>
      <c r="E25" s="681"/>
      <c r="F25" s="641"/>
      <c r="G25" s="641"/>
      <c r="H25" s="681"/>
    </row>
    <row r="26" spans="1:8" ht="15" customHeight="1">
      <c r="A26" s="639"/>
      <c r="B26" s="637" t="s">
        <v>468</v>
      </c>
      <c r="C26" s="641">
        <f>Accouchement!F26</f>
        <v>0</v>
      </c>
      <c r="D26" s="641"/>
      <c r="E26" s="681"/>
      <c r="F26" s="641"/>
      <c r="G26" s="641"/>
      <c r="H26" s="681"/>
    </row>
    <row r="27" spans="1:8" ht="15" customHeight="1">
      <c r="A27" s="639"/>
      <c r="B27" s="637" t="s">
        <v>469</v>
      </c>
      <c r="C27" s="641">
        <f>Accouchement!F27</f>
        <v>0</v>
      </c>
      <c r="D27" s="641"/>
      <c r="E27" s="681"/>
      <c r="F27" s="641"/>
      <c r="G27" s="641"/>
      <c r="H27" s="681"/>
    </row>
    <row r="28" spans="1:8" ht="15" customHeight="1">
      <c r="A28" s="639"/>
      <c r="B28" s="637" t="s">
        <v>470</v>
      </c>
      <c r="C28" s="641">
        <f>Accouchement!F28</f>
        <v>0</v>
      </c>
      <c r="D28" s="641"/>
      <c r="E28" s="681"/>
      <c r="F28" s="641"/>
      <c r="G28" s="641"/>
      <c r="H28" s="681"/>
    </row>
    <row r="29" spans="1:8" s="87" customFormat="1" ht="15" customHeight="1">
      <c r="A29" s="2" t="s">
        <v>471</v>
      </c>
      <c r="B29" s="2"/>
      <c r="C29" s="25">
        <f>Accouchement!F29</f>
        <v>0</v>
      </c>
      <c r="D29" s="25"/>
      <c r="E29" s="103"/>
      <c r="F29" s="25"/>
      <c r="G29" s="25"/>
      <c r="H29" s="103"/>
    </row>
    <row r="30" spans="1:8" ht="15" customHeight="1">
      <c r="A30" s="637"/>
      <c r="B30" s="637" t="s">
        <v>472</v>
      </c>
      <c r="C30" s="642">
        <f>Accouchement!F30</f>
        <v>0</v>
      </c>
      <c r="D30" s="642"/>
      <c r="E30" s="680"/>
      <c r="F30" s="642"/>
      <c r="G30" s="642"/>
      <c r="H30" s="680"/>
    </row>
    <row r="31" spans="1:8" ht="15" customHeight="1">
      <c r="A31" s="637"/>
      <c r="B31" s="637" t="s">
        <v>473</v>
      </c>
      <c r="C31" s="641">
        <f>Accouchement!F31</f>
        <v>0</v>
      </c>
      <c r="D31" s="641"/>
      <c r="E31" s="681"/>
      <c r="F31" s="641"/>
      <c r="G31" s="641"/>
      <c r="H31" s="681"/>
    </row>
    <row r="32" spans="1:8" ht="15" customHeight="1">
      <c r="A32" s="637"/>
      <c r="B32" s="637" t="s">
        <v>474</v>
      </c>
      <c r="C32" s="641">
        <f>Accouchement!F32</f>
        <v>0</v>
      </c>
      <c r="D32" s="641"/>
      <c r="E32" s="681"/>
      <c r="F32" s="641"/>
      <c r="G32" s="641"/>
      <c r="H32" s="681"/>
    </row>
    <row r="33" spans="1:8" ht="15" customHeight="1">
      <c r="A33" s="637"/>
      <c r="B33" s="637" t="s">
        <v>475</v>
      </c>
      <c r="C33" s="641">
        <f>Accouchement!F33</f>
        <v>0</v>
      </c>
      <c r="D33" s="641"/>
      <c r="E33" s="681"/>
      <c r="F33" s="641"/>
      <c r="G33" s="641"/>
      <c r="H33" s="681"/>
    </row>
    <row r="34" spans="1:8" ht="15" customHeight="1">
      <c r="A34" s="637"/>
      <c r="B34" s="637" t="s">
        <v>476</v>
      </c>
      <c r="C34" s="641">
        <f>Accouchement!F34</f>
        <v>0</v>
      </c>
      <c r="D34" s="641"/>
      <c r="E34" s="681"/>
      <c r="F34" s="641"/>
      <c r="G34" s="641"/>
      <c r="H34" s="681"/>
    </row>
    <row r="35" spans="1:8" ht="15" customHeight="1">
      <c r="A35" s="637"/>
      <c r="B35" s="637" t="s">
        <v>477</v>
      </c>
      <c r="C35" s="641">
        <f>Accouchement!F35</f>
        <v>0</v>
      </c>
      <c r="D35" s="641"/>
      <c r="E35" s="681"/>
      <c r="F35" s="641"/>
      <c r="G35" s="641"/>
      <c r="H35" s="681"/>
    </row>
    <row r="36" spans="1:8" ht="15" customHeight="1">
      <c r="A36" s="637"/>
      <c r="B36" s="637" t="s">
        <v>478</v>
      </c>
      <c r="C36" s="641">
        <f>Accouchement!F36</f>
        <v>0</v>
      </c>
      <c r="D36" s="641"/>
      <c r="E36" s="681"/>
      <c r="F36" s="641"/>
      <c r="G36" s="641"/>
      <c r="H36" s="681"/>
    </row>
    <row r="37" spans="1:8" ht="15" customHeight="1">
      <c r="A37" s="639"/>
      <c r="B37" s="637" t="s">
        <v>479</v>
      </c>
      <c r="C37" s="641">
        <f>Accouchement!F37</f>
        <v>0</v>
      </c>
      <c r="D37" s="641"/>
      <c r="E37" s="681"/>
      <c r="F37" s="641"/>
      <c r="G37" s="641"/>
      <c r="H37" s="681"/>
    </row>
    <row r="38" spans="1:8" s="87" customFormat="1" ht="15" customHeight="1">
      <c r="A38" s="639"/>
      <c r="B38" s="637" t="s">
        <v>480</v>
      </c>
      <c r="C38" s="641">
        <f>Accouchement!F38</f>
        <v>0</v>
      </c>
      <c r="D38" s="641"/>
      <c r="E38" s="681"/>
      <c r="F38" s="641"/>
      <c r="G38" s="641"/>
      <c r="H38" s="681"/>
    </row>
    <row r="39" spans="1:8" ht="15" customHeight="1">
      <c r="A39" s="639"/>
      <c r="B39" s="637" t="s">
        <v>481</v>
      </c>
      <c r="C39" s="641">
        <f>Accouchement!F39</f>
        <v>0</v>
      </c>
      <c r="D39" s="641"/>
      <c r="E39" s="681"/>
      <c r="F39" s="641"/>
      <c r="G39" s="641"/>
      <c r="H39" s="681"/>
    </row>
    <row r="40" spans="1:8" ht="15" customHeight="1">
      <c r="A40" s="639"/>
      <c r="B40" s="637" t="s">
        <v>482</v>
      </c>
      <c r="C40" s="641">
        <f>Accouchement!F40</f>
        <v>0</v>
      </c>
      <c r="D40" s="641"/>
      <c r="E40" s="681"/>
      <c r="F40" s="641"/>
      <c r="G40" s="641"/>
      <c r="H40" s="681"/>
    </row>
    <row r="41" spans="1:8" ht="15" customHeight="1">
      <c r="A41" s="639"/>
      <c r="B41" s="637" t="s">
        <v>483</v>
      </c>
      <c r="C41" s="641">
        <f>Accouchement!F41</f>
        <v>0</v>
      </c>
      <c r="D41" s="641"/>
      <c r="E41" s="681"/>
      <c r="F41" s="641"/>
      <c r="G41" s="641"/>
      <c r="H41" s="681"/>
    </row>
    <row r="42" spans="1:8" ht="15" customHeight="1">
      <c r="A42" s="2" t="s">
        <v>484</v>
      </c>
      <c r="B42" s="2"/>
      <c r="C42" s="25">
        <f>Accouchement!F42</f>
        <v>0</v>
      </c>
      <c r="D42" s="25"/>
      <c r="E42" s="103"/>
      <c r="F42" s="25"/>
      <c r="G42" s="25"/>
      <c r="H42" s="103"/>
    </row>
    <row r="43" spans="1:8" ht="15" customHeight="1">
      <c r="A43" s="637"/>
      <c r="B43" s="637" t="s">
        <v>485</v>
      </c>
      <c r="C43" s="641">
        <f>Accouchement!F43</f>
        <v>0</v>
      </c>
      <c r="D43" s="641"/>
      <c r="E43" s="681"/>
      <c r="F43" s="641"/>
      <c r="G43" s="641"/>
      <c r="H43" s="681"/>
    </row>
    <row r="44" spans="1:8" ht="15" customHeight="1">
      <c r="A44" s="639"/>
      <c r="B44" s="637" t="s">
        <v>486</v>
      </c>
      <c r="C44" s="641">
        <f>Accouchement!F44</f>
        <v>0</v>
      </c>
      <c r="D44" s="641"/>
      <c r="E44" s="681"/>
      <c r="F44" s="641"/>
      <c r="G44" s="641"/>
      <c r="H44" s="681"/>
    </row>
    <row r="45" spans="1:8" ht="15" customHeight="1">
      <c r="A45" s="639"/>
      <c r="B45" s="637" t="s">
        <v>487</v>
      </c>
      <c r="C45" s="641">
        <f>Accouchement!F45</f>
        <v>0</v>
      </c>
      <c r="D45" s="641"/>
      <c r="E45" s="681"/>
      <c r="F45" s="641"/>
      <c r="G45" s="641"/>
      <c r="H45" s="681"/>
    </row>
    <row r="46" spans="1:8" s="87" customFormat="1" ht="15" customHeight="1">
      <c r="A46" s="639"/>
      <c r="B46" s="637" t="s">
        <v>488</v>
      </c>
      <c r="C46" s="641">
        <f>Accouchement!F46</f>
        <v>0</v>
      </c>
      <c r="D46" s="641"/>
      <c r="E46" s="681"/>
      <c r="F46" s="641"/>
      <c r="G46" s="641"/>
      <c r="H46" s="681"/>
    </row>
    <row r="47" spans="1:8" ht="15" customHeight="1">
      <c r="A47" s="639"/>
      <c r="B47" s="637" t="s">
        <v>489</v>
      </c>
      <c r="C47" s="641">
        <f>Accouchement!F47</f>
        <v>0</v>
      </c>
      <c r="D47" s="641"/>
      <c r="E47" s="681"/>
      <c r="F47" s="641"/>
      <c r="G47" s="641"/>
      <c r="H47" s="681"/>
    </row>
    <row r="48" spans="1:8" ht="15" customHeight="1">
      <c r="A48" s="639"/>
      <c r="B48" s="637" t="s">
        <v>490</v>
      </c>
      <c r="C48" s="641">
        <f>Accouchement!F48</f>
        <v>0</v>
      </c>
      <c r="D48" s="641"/>
      <c r="E48" s="681"/>
      <c r="F48" s="641"/>
      <c r="G48" s="641"/>
      <c r="H48" s="681"/>
    </row>
    <row r="49" spans="1:8" ht="15" customHeight="1">
      <c r="A49" s="639"/>
      <c r="B49" s="637" t="s">
        <v>491</v>
      </c>
      <c r="C49" s="641">
        <f>Accouchement!F49</f>
        <v>0</v>
      </c>
      <c r="D49" s="641"/>
      <c r="E49" s="681"/>
      <c r="F49" s="641"/>
      <c r="G49" s="641"/>
      <c r="H49" s="681"/>
    </row>
    <row r="50" spans="1:8" ht="15" customHeight="1">
      <c r="A50" s="2" t="s">
        <v>492</v>
      </c>
      <c r="B50" s="2"/>
      <c r="C50" s="25">
        <f>Accouchement!F50</f>
        <v>0</v>
      </c>
      <c r="D50" s="25"/>
      <c r="E50" s="103"/>
      <c r="F50" s="25"/>
      <c r="G50" s="25"/>
      <c r="H50" s="103"/>
    </row>
    <row r="51" spans="1:8" ht="15" customHeight="1">
      <c r="A51" s="637"/>
      <c r="B51" s="637" t="s">
        <v>493</v>
      </c>
      <c r="C51" s="641">
        <f>Accouchement!F51</f>
        <v>0</v>
      </c>
      <c r="D51" s="641"/>
      <c r="E51" s="681"/>
      <c r="F51" s="641"/>
      <c r="G51" s="641"/>
      <c r="H51" s="681"/>
    </row>
    <row r="52" spans="1:8" ht="15" customHeight="1">
      <c r="A52" s="639"/>
      <c r="B52" s="637" t="s">
        <v>494</v>
      </c>
      <c r="C52" s="641">
        <f>Accouchement!F52</f>
        <v>0</v>
      </c>
      <c r="D52" s="641"/>
      <c r="E52" s="681"/>
      <c r="F52" s="641"/>
      <c r="G52" s="641"/>
      <c r="H52" s="681"/>
    </row>
    <row r="53" spans="1:8" ht="14.25" customHeight="1">
      <c r="A53" s="639"/>
      <c r="B53" s="637" t="s">
        <v>495</v>
      </c>
      <c r="C53" s="641">
        <f>Accouchement!F53</f>
        <v>0</v>
      </c>
      <c r="D53" s="641"/>
      <c r="E53" s="681"/>
      <c r="F53" s="641"/>
      <c r="G53" s="641"/>
      <c r="H53" s="681"/>
    </row>
    <row r="54" spans="1:8" ht="14.25" customHeight="1">
      <c r="A54" s="639"/>
      <c r="B54" s="637" t="s">
        <v>496</v>
      </c>
      <c r="C54" s="641">
        <f>Accouchement!F54</f>
        <v>0</v>
      </c>
      <c r="D54" s="641"/>
      <c r="E54" s="681"/>
      <c r="F54" s="641"/>
      <c r="G54" s="641"/>
      <c r="H54" s="681"/>
    </row>
    <row r="55" spans="1:8" s="87" customFormat="1" ht="15" customHeight="1">
      <c r="A55" s="2" t="s">
        <v>497</v>
      </c>
      <c r="B55" s="2"/>
      <c r="C55" s="49">
        <f>Accouchement!F55</f>
        <v>0</v>
      </c>
      <c r="D55" s="49"/>
      <c r="E55" s="646"/>
      <c r="F55" s="49"/>
      <c r="G55" s="49"/>
      <c r="H55" s="646"/>
    </row>
    <row r="56" spans="1:8" ht="15" customHeight="1">
      <c r="A56" s="637"/>
      <c r="B56" s="637" t="s">
        <v>498</v>
      </c>
      <c r="C56" s="642">
        <f>Accouchement!F56</f>
        <v>0</v>
      </c>
      <c r="D56" s="642"/>
      <c r="E56" s="680"/>
      <c r="F56" s="642"/>
      <c r="G56" s="642"/>
      <c r="H56" s="680"/>
    </row>
    <row r="57" spans="1:8" ht="15" customHeight="1">
      <c r="A57" s="639"/>
      <c r="B57" s="637" t="s">
        <v>499</v>
      </c>
      <c r="C57" s="641">
        <f>Accouchement!F57</f>
        <v>0</v>
      </c>
      <c r="D57" s="641"/>
      <c r="E57" s="681"/>
      <c r="F57" s="641"/>
      <c r="G57" s="641"/>
      <c r="H57" s="681"/>
    </row>
    <row r="58" spans="1:8" ht="15" customHeight="1">
      <c r="A58" s="639"/>
      <c r="B58" s="637" t="s">
        <v>500</v>
      </c>
      <c r="C58" s="641">
        <f>Accouchement!F58</f>
        <v>0</v>
      </c>
      <c r="D58" s="641"/>
      <c r="E58" s="681"/>
      <c r="F58" s="641"/>
      <c r="G58" s="641"/>
      <c r="H58" s="681"/>
    </row>
    <row r="59" spans="1:8" ht="15" customHeight="1">
      <c r="A59" s="639"/>
      <c r="B59" s="637" t="s">
        <v>501</v>
      </c>
      <c r="C59" s="641">
        <f>Accouchement!F59</f>
        <v>0</v>
      </c>
      <c r="D59" s="641"/>
      <c r="E59" s="681"/>
      <c r="F59" s="641"/>
      <c r="G59" s="641"/>
      <c r="H59" s="681"/>
    </row>
    <row r="60" spans="1:8" ht="15" customHeight="1">
      <c r="A60" s="639"/>
      <c r="B60" s="637" t="s">
        <v>502</v>
      </c>
      <c r="C60" s="641">
        <f>Accouchement!F60</f>
        <v>0</v>
      </c>
      <c r="D60" s="641"/>
      <c r="E60" s="681"/>
      <c r="F60" s="641"/>
      <c r="G60" s="641"/>
      <c r="H60" s="681"/>
    </row>
    <row r="61" spans="1:8" s="87" customFormat="1" ht="15" customHeight="1">
      <c r="A61" s="639"/>
      <c r="B61" s="637" t="s">
        <v>503</v>
      </c>
      <c r="C61" s="641">
        <f>Accouchement!F61</f>
        <v>0</v>
      </c>
      <c r="D61" s="641"/>
      <c r="E61" s="681"/>
      <c r="F61" s="641"/>
      <c r="G61" s="641"/>
      <c r="H61" s="681"/>
    </row>
    <row r="62" spans="1:8" ht="15" customHeight="1">
      <c r="A62" s="639"/>
      <c r="B62" s="637" t="s">
        <v>504</v>
      </c>
      <c r="C62" s="641">
        <f>Accouchement!F62</f>
        <v>0</v>
      </c>
      <c r="D62" s="641"/>
      <c r="E62" s="681"/>
      <c r="F62" s="641"/>
      <c r="G62" s="641"/>
      <c r="H62" s="681"/>
    </row>
    <row r="63" spans="1:8" ht="15" customHeight="1">
      <c r="A63" s="639"/>
      <c r="B63" s="637" t="s">
        <v>505</v>
      </c>
      <c r="C63" s="641">
        <f>Accouchement!F63</f>
        <v>0</v>
      </c>
      <c r="D63" s="641"/>
      <c r="E63" s="681"/>
      <c r="F63" s="641"/>
      <c r="G63" s="641"/>
      <c r="H63" s="681"/>
    </row>
    <row r="64" spans="1:8" ht="15" customHeight="1">
      <c r="A64" s="2" t="s">
        <v>506</v>
      </c>
      <c r="B64" s="2"/>
      <c r="C64" s="25">
        <f>Accouchement!F64</f>
        <v>0</v>
      </c>
      <c r="D64" s="25"/>
      <c r="E64" s="103"/>
      <c r="F64" s="25"/>
      <c r="G64" s="25"/>
      <c r="H64" s="103"/>
    </row>
    <row r="65" spans="1:8" ht="15" customHeight="1">
      <c r="A65" s="637"/>
      <c r="B65" s="637" t="s">
        <v>507</v>
      </c>
      <c r="C65" s="641">
        <f>Accouchement!F65</f>
        <v>0</v>
      </c>
      <c r="D65" s="641"/>
      <c r="E65" s="681"/>
      <c r="F65" s="641"/>
      <c r="G65" s="641"/>
      <c r="H65" s="681"/>
    </row>
    <row r="66" spans="1:8" ht="15" customHeight="1">
      <c r="A66" s="639"/>
      <c r="B66" s="637" t="s">
        <v>508</v>
      </c>
      <c r="C66" s="641">
        <f>Accouchement!F66</f>
        <v>0</v>
      </c>
      <c r="D66" s="641"/>
      <c r="E66" s="681"/>
      <c r="F66" s="641"/>
      <c r="G66" s="641"/>
      <c r="H66" s="681"/>
    </row>
    <row r="67" spans="1:8" ht="15" customHeight="1">
      <c r="A67" s="639"/>
      <c r="B67" s="637" t="s">
        <v>509</v>
      </c>
      <c r="C67" s="641">
        <f>Accouchement!F67</f>
        <v>0</v>
      </c>
      <c r="D67" s="641"/>
      <c r="E67" s="681"/>
      <c r="F67" s="641"/>
      <c r="G67" s="641"/>
      <c r="H67" s="681"/>
    </row>
    <row r="68" spans="1:8" ht="15" customHeight="1">
      <c r="A68" s="639"/>
      <c r="B68" s="637" t="s">
        <v>510</v>
      </c>
      <c r="C68" s="641">
        <f>Accouchement!F68</f>
        <v>0</v>
      </c>
      <c r="D68" s="641"/>
      <c r="E68" s="681"/>
      <c r="F68" s="641"/>
      <c r="G68" s="641"/>
      <c r="H68" s="681"/>
    </row>
    <row r="69" spans="1:8" s="87" customFormat="1" ht="15" customHeight="1">
      <c r="A69" s="639"/>
      <c r="B69" s="637" t="s">
        <v>511</v>
      </c>
      <c r="C69" s="641">
        <f>Accouchement!F69</f>
        <v>0</v>
      </c>
      <c r="D69" s="641"/>
      <c r="E69" s="681"/>
      <c r="F69" s="641"/>
      <c r="G69" s="641"/>
      <c r="H69" s="681"/>
    </row>
    <row r="70" spans="1:8" ht="15" customHeight="1">
      <c r="A70" s="639"/>
      <c r="B70" s="637" t="s">
        <v>512</v>
      </c>
      <c r="C70" s="641">
        <f>Accouchement!F70</f>
        <v>0</v>
      </c>
      <c r="D70" s="641"/>
      <c r="E70" s="681"/>
      <c r="F70" s="641"/>
      <c r="G70" s="641"/>
      <c r="H70" s="681"/>
    </row>
    <row r="71" spans="1:8" ht="15" customHeight="1">
      <c r="A71" s="639"/>
      <c r="B71" s="637" t="s">
        <v>513</v>
      </c>
      <c r="C71" s="641">
        <f>Accouchement!F71</f>
        <v>0</v>
      </c>
      <c r="D71" s="641"/>
      <c r="E71" s="681"/>
      <c r="F71" s="641"/>
      <c r="G71" s="641"/>
      <c r="H71" s="681"/>
    </row>
    <row r="72" spans="1:8" ht="15" customHeight="1">
      <c r="A72" s="639"/>
      <c r="B72" s="637" t="s">
        <v>514</v>
      </c>
      <c r="C72" s="641">
        <f>Accouchement!F72</f>
        <v>0</v>
      </c>
      <c r="D72" s="641"/>
      <c r="E72" s="681"/>
      <c r="F72" s="641"/>
      <c r="G72" s="641"/>
      <c r="H72" s="681"/>
    </row>
    <row r="73" spans="1:8" ht="15" customHeight="1">
      <c r="A73" s="2" t="s">
        <v>515</v>
      </c>
      <c r="B73" s="2"/>
      <c r="C73" s="25">
        <f>Accouchement!F73</f>
        <v>0</v>
      </c>
      <c r="D73" s="25"/>
      <c r="E73" s="103"/>
      <c r="F73" s="25"/>
      <c r="G73" s="25"/>
      <c r="H73" s="103"/>
    </row>
    <row r="74" spans="1:8" ht="15" customHeight="1">
      <c r="A74" s="637"/>
      <c r="B74" s="637" t="s">
        <v>516</v>
      </c>
      <c r="C74" s="641">
        <f>Accouchement!F74</f>
        <v>0</v>
      </c>
      <c r="D74" s="641"/>
      <c r="E74" s="681"/>
      <c r="F74" s="641"/>
      <c r="G74" s="641"/>
      <c r="H74" s="681"/>
    </row>
    <row r="75" spans="1:8" ht="15" customHeight="1">
      <c r="A75" s="639"/>
      <c r="B75" s="637" t="s">
        <v>517</v>
      </c>
      <c r="C75" s="641">
        <f>Accouchement!F75</f>
        <v>0</v>
      </c>
      <c r="D75" s="641"/>
      <c r="E75" s="681"/>
      <c r="F75" s="641"/>
      <c r="G75" s="641"/>
      <c r="H75" s="681"/>
    </row>
    <row r="76" spans="1:8" ht="15" customHeight="1">
      <c r="A76" s="639"/>
      <c r="B76" s="637" t="s">
        <v>518</v>
      </c>
      <c r="C76" s="641">
        <f>Accouchement!F76</f>
        <v>0</v>
      </c>
      <c r="D76" s="641"/>
      <c r="E76" s="681"/>
      <c r="F76" s="641"/>
      <c r="G76" s="641"/>
      <c r="H76" s="681"/>
    </row>
    <row r="77" spans="1:8" ht="15" customHeight="1">
      <c r="A77" s="639"/>
      <c r="B77" s="637" t="s">
        <v>519</v>
      </c>
      <c r="C77" s="641">
        <f>Accouchement!F77</f>
        <v>0</v>
      </c>
      <c r="D77" s="641"/>
      <c r="E77" s="681"/>
      <c r="F77" s="641"/>
      <c r="G77" s="641"/>
      <c r="H77" s="681"/>
    </row>
    <row r="78" spans="1:8" ht="15" customHeight="1">
      <c r="A78" s="639"/>
      <c r="B78" s="637" t="s">
        <v>520</v>
      </c>
      <c r="C78" s="641">
        <f>Accouchement!F78</f>
        <v>0</v>
      </c>
      <c r="D78" s="641"/>
      <c r="E78" s="681"/>
      <c r="F78" s="641"/>
      <c r="G78" s="641"/>
      <c r="H78" s="681"/>
    </row>
    <row r="79" spans="1:8" s="87" customFormat="1" ht="15" customHeight="1">
      <c r="A79" s="2" t="s">
        <v>521</v>
      </c>
      <c r="B79" s="2"/>
      <c r="C79" s="49">
        <f>Accouchement!F79</f>
        <v>0</v>
      </c>
      <c r="D79" s="49"/>
      <c r="E79" s="646"/>
      <c r="F79" s="49"/>
      <c r="G79" s="49"/>
      <c r="H79" s="646"/>
    </row>
    <row r="80" spans="1:8" ht="15" customHeight="1">
      <c r="A80" s="637"/>
      <c r="B80" s="637" t="s">
        <v>522</v>
      </c>
      <c r="C80" s="642">
        <f>Accouchement!F80</f>
        <v>0</v>
      </c>
      <c r="D80" s="642"/>
      <c r="E80" s="680"/>
      <c r="F80" s="642"/>
      <c r="G80" s="642"/>
      <c r="H80" s="680"/>
    </row>
    <row r="81" spans="1:8" ht="15" customHeight="1">
      <c r="A81" s="639"/>
      <c r="B81" s="637" t="s">
        <v>523</v>
      </c>
      <c r="C81" s="641">
        <f>Accouchement!F81</f>
        <v>0</v>
      </c>
      <c r="D81" s="641"/>
      <c r="E81" s="681"/>
      <c r="F81" s="641"/>
      <c r="G81" s="641"/>
      <c r="H81" s="681"/>
    </row>
    <row r="82" spans="1:8" ht="15" customHeight="1">
      <c r="A82" s="639"/>
      <c r="B82" s="637" t="s">
        <v>524</v>
      </c>
      <c r="C82" s="641">
        <f>Accouchement!F82</f>
        <v>0</v>
      </c>
      <c r="D82" s="641"/>
      <c r="E82" s="681"/>
      <c r="F82" s="641"/>
      <c r="G82" s="641"/>
      <c r="H82" s="681"/>
    </row>
    <row r="83" spans="1:8" ht="15" customHeight="1">
      <c r="A83" s="639"/>
      <c r="B83" s="637" t="s">
        <v>525</v>
      </c>
      <c r="C83" s="641">
        <f>Accouchement!F83</f>
        <v>0</v>
      </c>
      <c r="D83" s="641"/>
      <c r="E83" s="681"/>
      <c r="F83" s="641"/>
      <c r="G83" s="641"/>
      <c r="H83" s="681"/>
    </row>
    <row r="84" spans="1:8" ht="15" customHeight="1">
      <c r="A84" s="2" t="s">
        <v>526</v>
      </c>
      <c r="B84" s="2"/>
      <c r="C84" s="25">
        <f>Accouchement!F84</f>
        <v>0</v>
      </c>
      <c r="D84" s="25"/>
      <c r="E84" s="103"/>
      <c r="F84" s="25"/>
      <c r="G84" s="25"/>
      <c r="H84" s="103"/>
    </row>
    <row r="85" spans="1:8" ht="15" customHeight="1">
      <c r="A85" s="639"/>
      <c r="B85" s="637" t="s">
        <v>527</v>
      </c>
      <c r="C85" s="641">
        <f>Accouchement!F85</f>
        <v>0</v>
      </c>
      <c r="D85" s="641"/>
      <c r="E85" s="681"/>
      <c r="F85" s="641"/>
      <c r="G85" s="641"/>
      <c r="H85" s="681"/>
    </row>
    <row r="86" spans="1:8" ht="15" customHeight="1">
      <c r="A86" s="639"/>
      <c r="B86" s="637" t="s">
        <v>528</v>
      </c>
      <c r="C86" s="641">
        <f>Accouchement!F86</f>
        <v>0</v>
      </c>
      <c r="D86" s="641"/>
      <c r="E86" s="681"/>
      <c r="F86" s="641"/>
      <c r="G86" s="641"/>
      <c r="H86" s="681"/>
    </row>
    <row r="87" spans="1:8" s="87" customFormat="1" ht="15" customHeight="1">
      <c r="A87" s="639"/>
      <c r="B87" s="637" t="s">
        <v>529</v>
      </c>
      <c r="C87" s="641">
        <f>Accouchement!F87</f>
        <v>0</v>
      </c>
      <c r="D87" s="641"/>
      <c r="E87" s="681"/>
      <c r="F87" s="641"/>
      <c r="G87" s="641"/>
      <c r="H87" s="681"/>
    </row>
    <row r="88" spans="1:8" ht="15" customHeight="1">
      <c r="A88" s="2" t="s">
        <v>530</v>
      </c>
      <c r="B88" s="2"/>
      <c r="C88" s="49">
        <f>Accouchement!F88</f>
        <v>0</v>
      </c>
      <c r="D88" s="49"/>
      <c r="E88" s="646"/>
      <c r="F88" s="49"/>
      <c r="G88" s="49"/>
      <c r="H88" s="646"/>
    </row>
    <row r="89" spans="1:8" ht="15" customHeight="1">
      <c r="A89" s="639"/>
      <c r="B89" s="637" t="s">
        <v>531</v>
      </c>
      <c r="C89" s="641">
        <f>Accouchement!F89</f>
        <v>0</v>
      </c>
      <c r="D89" s="641"/>
      <c r="E89" s="681"/>
      <c r="F89" s="641"/>
      <c r="G89" s="641"/>
      <c r="H89" s="681"/>
    </row>
    <row r="90" spans="1:8" ht="15" customHeight="1">
      <c r="A90" s="2" t="s">
        <v>532</v>
      </c>
      <c r="B90" s="2"/>
      <c r="C90" s="25">
        <f>Accouchement!F90</f>
        <v>0</v>
      </c>
      <c r="D90" s="25"/>
      <c r="E90" s="103"/>
      <c r="F90" s="25"/>
      <c r="G90" s="25"/>
      <c r="H90" s="103"/>
    </row>
    <row r="91" spans="1:8" ht="15" customHeight="1">
      <c r="A91" s="639"/>
      <c r="B91" s="637" t="s">
        <v>533</v>
      </c>
      <c r="C91" s="641">
        <f>Accouchement!F91</f>
        <v>0</v>
      </c>
      <c r="D91" s="641"/>
      <c r="E91" s="681"/>
      <c r="F91" s="641"/>
      <c r="G91" s="641"/>
      <c r="H91" s="681"/>
    </row>
    <row r="92" spans="1:8" s="87" customFormat="1" ht="15" customHeight="1">
      <c r="A92" s="639"/>
      <c r="B92" s="637" t="s">
        <v>534</v>
      </c>
      <c r="C92" s="641">
        <f>Accouchement!F92</f>
        <v>0</v>
      </c>
      <c r="D92" s="641"/>
      <c r="E92" s="681"/>
      <c r="F92" s="641"/>
      <c r="G92" s="641"/>
      <c r="H92" s="681"/>
    </row>
    <row r="93" spans="1:8" ht="15" customHeight="1">
      <c r="A93" s="639"/>
      <c r="B93" s="637" t="s">
        <v>535</v>
      </c>
      <c r="C93" s="641">
        <f>Accouchement!F93</f>
        <v>0</v>
      </c>
      <c r="D93" s="641"/>
      <c r="E93" s="681"/>
      <c r="F93" s="641"/>
      <c r="G93" s="641"/>
      <c r="H93" s="681"/>
    </row>
    <row r="94" spans="1:8" ht="15" customHeight="1">
      <c r="A94" s="2" t="s">
        <v>536</v>
      </c>
      <c r="B94" s="2"/>
      <c r="C94" s="25">
        <f>Accouchement!F94</f>
        <v>0</v>
      </c>
      <c r="D94" s="25"/>
      <c r="E94" s="103"/>
      <c r="F94" s="25"/>
      <c r="G94" s="25"/>
      <c r="H94" s="103"/>
    </row>
    <row r="95" spans="1:8" ht="15" customHeight="1">
      <c r="A95" s="637"/>
      <c r="B95" s="637" t="s">
        <v>537</v>
      </c>
      <c r="C95" s="641">
        <f>Accouchement!F95</f>
        <v>0</v>
      </c>
      <c r="D95" s="641"/>
      <c r="E95" s="681"/>
      <c r="F95" s="641"/>
      <c r="G95" s="641"/>
      <c r="H95" s="681"/>
    </row>
    <row r="96" spans="1:8" ht="15" customHeight="1">
      <c r="A96" s="637"/>
      <c r="B96" s="637" t="s">
        <v>538</v>
      </c>
      <c r="C96" s="641">
        <f>Accouchement!F96</f>
        <v>0</v>
      </c>
      <c r="D96" s="641"/>
      <c r="E96" s="681"/>
      <c r="F96" s="641"/>
      <c r="G96" s="641"/>
      <c r="H96" s="681"/>
    </row>
    <row r="97" spans="1:8" ht="15" customHeight="1">
      <c r="A97" s="637"/>
      <c r="B97" s="637" t="s">
        <v>539</v>
      </c>
      <c r="C97" s="641">
        <f>Accouchement!F97</f>
        <v>0</v>
      </c>
      <c r="D97" s="641"/>
      <c r="E97" s="681"/>
      <c r="F97" s="641"/>
      <c r="G97" s="641"/>
      <c r="H97" s="681"/>
    </row>
    <row r="98" spans="1:8" s="87" customFormat="1" ht="15" customHeight="1">
      <c r="A98" s="637"/>
      <c r="B98" s="637" t="s">
        <v>540</v>
      </c>
      <c r="C98" s="641">
        <f>Accouchement!F98</f>
        <v>0</v>
      </c>
      <c r="D98" s="641"/>
      <c r="E98" s="681"/>
      <c r="F98" s="641"/>
      <c r="G98" s="641"/>
      <c r="H98" s="681"/>
    </row>
    <row r="99" spans="1:8" ht="15" customHeight="1">
      <c r="A99" s="2" t="s">
        <v>541</v>
      </c>
      <c r="B99" s="2"/>
      <c r="C99" s="49">
        <f>Accouchement!F99</f>
        <v>0</v>
      </c>
      <c r="D99" s="49"/>
      <c r="E99" s="646"/>
      <c r="F99" s="49"/>
      <c r="G99" s="49"/>
      <c r="H99" s="646"/>
    </row>
    <row r="100" spans="1:8" ht="15" customHeight="1">
      <c r="A100" s="639"/>
      <c r="B100" s="637" t="s">
        <v>542</v>
      </c>
      <c r="C100" s="641">
        <f>Accouchement!F100</f>
        <v>0</v>
      </c>
      <c r="D100" s="641"/>
      <c r="E100" s="681"/>
      <c r="F100" s="641"/>
      <c r="G100" s="641"/>
      <c r="H100" s="681"/>
    </row>
    <row r="101" spans="1:8" ht="15" customHeight="1">
      <c r="A101" s="2" t="s">
        <v>543</v>
      </c>
      <c r="B101" s="2"/>
      <c r="C101" s="25">
        <f>Accouchement!F101</f>
        <v>0</v>
      </c>
      <c r="D101" s="25"/>
      <c r="E101" s="103"/>
      <c r="F101" s="25"/>
      <c r="G101" s="25"/>
      <c r="H101" s="103"/>
    </row>
    <row r="102" spans="1:8" ht="15" customHeight="1">
      <c r="A102" s="637"/>
      <c r="B102" s="637" t="s">
        <v>544</v>
      </c>
      <c r="C102" s="641">
        <f>Accouchement!F102</f>
        <v>0</v>
      </c>
      <c r="D102" s="641"/>
      <c r="E102" s="681"/>
      <c r="F102" s="641"/>
      <c r="G102" s="641"/>
      <c r="H102" s="681"/>
    </row>
    <row r="103" spans="1:8" ht="15" customHeight="1">
      <c r="A103" s="639"/>
      <c r="B103" s="637" t="s">
        <v>545</v>
      </c>
      <c r="C103" s="641">
        <f>Accouchement!F103</f>
        <v>0</v>
      </c>
      <c r="D103" s="641"/>
      <c r="E103" s="681"/>
      <c r="F103" s="641"/>
      <c r="G103" s="641"/>
      <c r="H103" s="681"/>
    </row>
    <row r="104" spans="1:8" ht="15" customHeight="1">
      <c r="A104" s="639"/>
      <c r="B104" s="637" t="s">
        <v>546</v>
      </c>
      <c r="C104" s="641">
        <f>Accouchement!F104</f>
        <v>0</v>
      </c>
      <c r="D104" s="641"/>
      <c r="E104" s="681"/>
      <c r="F104" s="641"/>
      <c r="G104" s="641"/>
      <c r="H104" s="681"/>
    </row>
    <row r="105" spans="1:8" ht="15" customHeight="1">
      <c r="A105" s="639"/>
      <c r="B105" s="637" t="s">
        <v>547</v>
      </c>
      <c r="C105" s="641">
        <f>Accouchement!F105</f>
        <v>0</v>
      </c>
      <c r="D105" s="641"/>
      <c r="E105" s="681"/>
      <c r="F105" s="641"/>
      <c r="G105" s="641"/>
      <c r="H105" s="681"/>
    </row>
    <row r="106" spans="1:8" ht="14.25" customHeight="1">
      <c r="A106" s="639"/>
      <c r="B106" s="637" t="s">
        <v>548</v>
      </c>
      <c r="C106" s="641">
        <f>Accouchement!F106</f>
        <v>0</v>
      </c>
      <c r="D106" s="641"/>
      <c r="E106" s="681"/>
      <c r="F106" s="641"/>
      <c r="G106" s="641"/>
      <c r="H106" s="681"/>
    </row>
    <row r="107" spans="1:8" ht="14.25" customHeight="1">
      <c r="A107" s="639"/>
      <c r="B107" s="637" t="s">
        <v>549</v>
      </c>
      <c r="C107" s="641">
        <f>Accouchement!F107</f>
        <v>0</v>
      </c>
      <c r="D107" s="641"/>
      <c r="E107" s="681"/>
      <c r="F107" s="641"/>
      <c r="G107" s="641"/>
      <c r="H107" s="681"/>
    </row>
    <row r="108" spans="1:8" ht="14.25" customHeight="1">
      <c r="A108" s="639"/>
      <c r="B108" s="637" t="s">
        <v>550</v>
      </c>
      <c r="C108" s="641">
        <f>Accouchement!F108</f>
        <v>0</v>
      </c>
      <c r="D108" s="641"/>
      <c r="E108" s="681"/>
      <c r="F108" s="641"/>
      <c r="G108" s="641"/>
      <c r="H108" s="681"/>
    </row>
    <row r="109" spans="1:8" ht="14.25" customHeight="1">
      <c r="A109" s="2" t="s">
        <v>551</v>
      </c>
      <c r="B109" s="2"/>
      <c r="C109" s="643">
        <f>Accouchement!F109</f>
        <v>0</v>
      </c>
      <c r="D109" s="643"/>
      <c r="E109" s="647"/>
      <c r="F109" s="643"/>
      <c r="G109" s="643"/>
      <c r="H109" s="647"/>
    </row>
    <row r="110" spans="1:8" ht="14.25" customHeight="1">
      <c r="A110" s="2" t="s">
        <v>552</v>
      </c>
      <c r="B110" s="2"/>
      <c r="C110" s="25">
        <f>Accouchement!F110</f>
        <v>0</v>
      </c>
      <c r="D110" s="25"/>
      <c r="E110" s="103"/>
      <c r="F110" s="25"/>
      <c r="G110" s="25"/>
      <c r="H110" s="103"/>
    </row>
    <row r="111" spans="1:8" ht="14.25" customHeight="1" thickBot="1">
      <c r="A111" s="281" t="s">
        <v>553</v>
      </c>
      <c r="B111" s="281"/>
      <c r="C111" s="205">
        <f>Accouchement!F111</f>
        <v>0</v>
      </c>
      <c r="D111" s="205"/>
      <c r="E111" s="648"/>
      <c r="F111" s="205"/>
      <c r="G111" s="205"/>
      <c r="H111" s="648"/>
    </row>
  </sheetData>
  <conditionalFormatting sqref="C3:D108">
    <cfRule type="containsBlanks" dxfId="340" priority="20">
      <formula>LEN(TRIM(C3))=0</formula>
    </cfRule>
  </conditionalFormatting>
  <conditionalFormatting sqref="C98:G98">
    <cfRule type="containsBlanks" dxfId="339" priority="10" stopIfTrue="1">
      <formula>LEN(TRIM(C98))=0</formula>
    </cfRule>
  </conditionalFormatting>
  <conditionalFormatting sqref="C110:H110">
    <cfRule type="containsBlanks" dxfId="338" priority="4">
      <formula>LEN(TRIM(C110))=0</formula>
    </cfRule>
  </conditionalFormatting>
  <conditionalFormatting sqref="E3:E108">
    <cfRule type="containsBlanks" dxfId="337" priority="6">
      <formula>LEN(TRIM(E3))=0</formula>
    </cfRule>
  </conditionalFormatting>
  <conditionalFormatting sqref="F3:F108">
    <cfRule type="containsBlanks" dxfId="336" priority="15">
      <formula>LEN(TRIM(F3))=0</formula>
    </cfRule>
  </conditionalFormatting>
  <conditionalFormatting sqref="G3:H108">
    <cfRule type="containsBlanks" dxfId="335" priority="1">
      <formula>LEN(TRIM(G3))=0</formula>
    </cfRule>
  </conditionalFormatting>
  <conditionalFormatting sqref="H98">
    <cfRule type="containsBlanks" dxfId="334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1007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96"/>
      <c r="B2" s="96"/>
      <c r="C2" s="336" t="s">
        <v>1008</v>
      </c>
      <c r="D2" s="336" t="s">
        <v>1009</v>
      </c>
      <c r="E2" s="684" t="s">
        <v>1010</v>
      </c>
      <c r="F2" s="336" t="s">
        <v>1011</v>
      </c>
      <c r="G2" s="336" t="s">
        <v>1012</v>
      </c>
      <c r="H2" s="573" t="s">
        <v>1013</v>
      </c>
      <c r="I2" s="684" t="s">
        <v>1014</v>
      </c>
      <c r="J2" s="573" t="s">
        <v>297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IF(C3=0," ",D3*100/C3)</f>
        <v xml:space="preserve"> </v>
      </c>
      <c r="I3" s="103" t="str">
        <f t="shared" ref="I3:I34" si="1">IFERROR(F3/(D3+E3)*100,"")</f>
        <v/>
      </c>
      <c r="J3" s="103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39"/>
      <c r="B4" s="637" t="s">
        <v>446</v>
      </c>
      <c r="C4" s="682"/>
      <c r="D4" s="682"/>
      <c r="E4" s="682"/>
      <c r="F4" s="682"/>
      <c r="G4" s="682"/>
      <c r="H4" s="680" t="str">
        <f t="shared" si="0"/>
        <v xml:space="preserve"> </v>
      </c>
      <c r="I4" s="680" t="str">
        <f t="shared" si="1"/>
        <v/>
      </c>
      <c r="J4" s="680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39"/>
      <c r="B5" s="637" t="s">
        <v>447</v>
      </c>
      <c r="C5" s="683"/>
      <c r="D5" s="683"/>
      <c r="E5" s="683"/>
      <c r="F5" s="683"/>
      <c r="G5" s="683"/>
      <c r="H5" s="681" t="str">
        <f t="shared" si="0"/>
        <v xml:space="preserve"> </v>
      </c>
      <c r="I5" s="681" t="str">
        <f t="shared" si="1"/>
        <v/>
      </c>
      <c r="J5" s="681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39"/>
      <c r="B6" s="637" t="s">
        <v>448</v>
      </c>
      <c r="C6" s="683"/>
      <c r="D6" s="683"/>
      <c r="E6" s="683"/>
      <c r="F6" s="683"/>
      <c r="G6" s="683"/>
      <c r="H6" s="681" t="str">
        <f t="shared" si="0"/>
        <v xml:space="preserve"> </v>
      </c>
      <c r="I6" s="681" t="str">
        <f t="shared" si="1"/>
        <v/>
      </c>
      <c r="J6" s="681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39"/>
      <c r="B7" s="637" t="s">
        <v>449</v>
      </c>
      <c r="C7" s="683"/>
      <c r="D7" s="683"/>
      <c r="E7" s="683"/>
      <c r="F7" s="683"/>
      <c r="G7" s="683"/>
      <c r="H7" s="681" t="str">
        <f t="shared" si="0"/>
        <v xml:space="preserve"> </v>
      </c>
      <c r="I7" s="681" t="str">
        <f t="shared" si="1"/>
        <v/>
      </c>
      <c r="J7" s="681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 xml:space="preserve"> </v>
      </c>
      <c r="I8" s="103" t="str">
        <f t="shared" si="1"/>
        <v/>
      </c>
      <c r="J8" s="103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39"/>
      <c r="B9" s="637" t="s">
        <v>451</v>
      </c>
      <c r="C9" s="683"/>
      <c r="D9" s="683"/>
      <c r="E9" s="683"/>
      <c r="F9" s="683"/>
      <c r="G9" s="683"/>
      <c r="H9" s="681" t="str">
        <f t="shared" si="0"/>
        <v xml:space="preserve"> </v>
      </c>
      <c r="I9" s="681" t="str">
        <f t="shared" si="1"/>
        <v/>
      </c>
      <c r="J9" s="681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39"/>
      <c r="B10" s="637" t="s">
        <v>452</v>
      </c>
      <c r="C10" s="683"/>
      <c r="D10" s="683"/>
      <c r="E10" s="683"/>
      <c r="F10" s="683"/>
      <c r="G10" s="683"/>
      <c r="H10" s="681" t="str">
        <f t="shared" si="0"/>
        <v xml:space="preserve"> </v>
      </c>
      <c r="I10" s="681" t="str">
        <f t="shared" si="1"/>
        <v/>
      </c>
      <c r="J10" s="681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639"/>
      <c r="B11" s="637" t="s">
        <v>453</v>
      </c>
      <c r="C11" s="683"/>
      <c r="D11" s="683"/>
      <c r="E11" s="683"/>
      <c r="F11" s="683"/>
      <c r="G11" s="683"/>
      <c r="H11" s="681" t="str">
        <f t="shared" si="0"/>
        <v xml:space="preserve"> </v>
      </c>
      <c r="I11" s="681" t="str">
        <f t="shared" si="1"/>
        <v/>
      </c>
      <c r="J11" s="681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39"/>
      <c r="B12" s="637" t="s">
        <v>454</v>
      </c>
      <c r="C12" s="683"/>
      <c r="D12" s="683"/>
      <c r="E12" s="683"/>
      <c r="F12" s="683"/>
      <c r="G12" s="683"/>
      <c r="H12" s="681" t="str">
        <f t="shared" si="0"/>
        <v xml:space="preserve"> </v>
      </c>
      <c r="I12" s="681" t="str">
        <f t="shared" si="1"/>
        <v/>
      </c>
      <c r="J12" s="681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39"/>
      <c r="B13" s="637" t="s">
        <v>455</v>
      </c>
      <c r="C13" s="683"/>
      <c r="D13" s="683"/>
      <c r="E13" s="683"/>
      <c r="F13" s="683"/>
      <c r="G13" s="683"/>
      <c r="H13" s="681" t="str">
        <f t="shared" si="0"/>
        <v xml:space="preserve"> </v>
      </c>
      <c r="I13" s="681" t="str">
        <f t="shared" si="1"/>
        <v/>
      </c>
      <c r="J13" s="681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39"/>
      <c r="B14" s="637" t="s">
        <v>456</v>
      </c>
      <c r="C14" s="683"/>
      <c r="D14" s="683"/>
      <c r="E14" s="683"/>
      <c r="F14" s="683"/>
      <c r="G14" s="683"/>
      <c r="H14" s="681" t="str">
        <f t="shared" si="0"/>
        <v xml:space="preserve"> </v>
      </c>
      <c r="I14" s="681" t="str">
        <f t="shared" si="1"/>
        <v/>
      </c>
      <c r="J14" s="681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 xml:space="preserve"> </v>
      </c>
      <c r="I15" s="103" t="str">
        <f t="shared" si="1"/>
        <v/>
      </c>
      <c r="J15" s="103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637"/>
      <c r="B16" s="637" t="s">
        <v>458</v>
      </c>
      <c r="C16" s="683"/>
      <c r="D16" s="683"/>
      <c r="E16" s="683"/>
      <c r="F16" s="683"/>
      <c r="G16" s="683"/>
      <c r="H16" s="681" t="str">
        <f t="shared" si="0"/>
        <v xml:space="preserve"> </v>
      </c>
      <c r="I16" s="681" t="str">
        <f t="shared" si="1"/>
        <v/>
      </c>
      <c r="J16" s="681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639"/>
      <c r="B17" s="637" t="s">
        <v>459</v>
      </c>
      <c r="C17" s="683"/>
      <c r="D17" s="683"/>
      <c r="E17" s="683"/>
      <c r="F17" s="683"/>
      <c r="G17" s="683"/>
      <c r="H17" s="681" t="str">
        <f t="shared" si="0"/>
        <v xml:space="preserve"> </v>
      </c>
      <c r="I17" s="681" t="str">
        <f t="shared" si="1"/>
        <v/>
      </c>
      <c r="J17" s="681" t="str">
        <f t="shared" si="2"/>
        <v xml:space="preserve"> </v>
      </c>
    </row>
    <row r="18" spans="1:10" ht="15" customHeight="1">
      <c r="A18" s="639"/>
      <c r="B18" s="637" t="s">
        <v>460</v>
      </c>
      <c r="C18" s="683"/>
      <c r="D18" s="683"/>
      <c r="E18" s="683"/>
      <c r="F18" s="683"/>
      <c r="G18" s="683"/>
      <c r="H18" s="681" t="str">
        <f t="shared" si="0"/>
        <v xml:space="preserve"> </v>
      </c>
      <c r="I18" s="681" t="str">
        <f t="shared" si="1"/>
        <v/>
      </c>
      <c r="J18" s="681" t="str">
        <f t="shared" si="2"/>
        <v xml:space="preserve"> </v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 t="shared" si="0"/>
        <v xml:space="preserve"> </v>
      </c>
      <c r="I19" s="646" t="str">
        <f t="shared" si="1"/>
        <v/>
      </c>
      <c r="J19" s="646" t="str">
        <f t="shared" si="2"/>
        <v xml:space="preserve"> </v>
      </c>
    </row>
    <row r="20" spans="1:10" ht="15" customHeight="1">
      <c r="A20" s="637"/>
      <c r="B20" s="638" t="s">
        <v>462</v>
      </c>
      <c r="C20" s="682"/>
      <c r="D20" s="682"/>
      <c r="E20" s="682"/>
      <c r="F20" s="682"/>
      <c r="G20" s="682"/>
      <c r="H20" s="680" t="str">
        <f t="shared" si="0"/>
        <v xml:space="preserve"> </v>
      </c>
      <c r="I20" s="680" t="str">
        <f t="shared" si="1"/>
        <v/>
      </c>
      <c r="J20" s="680" t="str">
        <f t="shared" si="2"/>
        <v xml:space="preserve"> </v>
      </c>
    </row>
    <row r="21" spans="1:10" ht="15" customHeight="1">
      <c r="A21" s="639"/>
      <c r="B21" s="637" t="s">
        <v>463</v>
      </c>
      <c r="C21" s="683"/>
      <c r="D21" s="683"/>
      <c r="E21" s="683"/>
      <c r="F21" s="683"/>
      <c r="G21" s="683"/>
      <c r="H21" s="681" t="str">
        <f t="shared" si="0"/>
        <v xml:space="preserve"> </v>
      </c>
      <c r="I21" s="681" t="str">
        <f t="shared" si="1"/>
        <v/>
      </c>
      <c r="J21" s="681" t="str">
        <f t="shared" si="2"/>
        <v xml:space="preserve"> </v>
      </c>
    </row>
    <row r="22" spans="1:10" ht="15" customHeight="1">
      <c r="A22" s="639"/>
      <c r="B22" s="637" t="s">
        <v>464</v>
      </c>
      <c r="C22" s="683"/>
      <c r="D22" s="683"/>
      <c r="E22" s="683"/>
      <c r="F22" s="683"/>
      <c r="G22" s="683"/>
      <c r="H22" s="681" t="str">
        <f t="shared" si="0"/>
        <v xml:space="preserve"> </v>
      </c>
      <c r="I22" s="681" t="str">
        <f t="shared" si="1"/>
        <v/>
      </c>
      <c r="J22" s="681" t="str">
        <f t="shared" si="2"/>
        <v xml:space="preserve"> </v>
      </c>
    </row>
    <row r="23" spans="1:10" ht="15" customHeight="1">
      <c r="A23" s="639"/>
      <c r="B23" s="637" t="s">
        <v>465</v>
      </c>
      <c r="C23" s="683"/>
      <c r="D23" s="683"/>
      <c r="E23" s="683"/>
      <c r="F23" s="683"/>
      <c r="G23" s="683"/>
      <c r="H23" s="681" t="str">
        <f t="shared" si="0"/>
        <v xml:space="preserve"> </v>
      </c>
      <c r="I23" s="681" t="str">
        <f t="shared" si="1"/>
        <v/>
      </c>
      <c r="J23" s="681" t="str">
        <f t="shared" si="2"/>
        <v xml:space="preserve"> </v>
      </c>
    </row>
    <row r="24" spans="1:10" ht="15" customHeight="1">
      <c r="A24" s="639"/>
      <c r="B24" s="637" t="s">
        <v>466</v>
      </c>
      <c r="C24" s="683"/>
      <c r="D24" s="683"/>
      <c r="E24" s="683"/>
      <c r="F24" s="683"/>
      <c r="G24" s="683"/>
      <c r="H24" s="681" t="str">
        <f t="shared" si="0"/>
        <v xml:space="preserve"> </v>
      </c>
      <c r="I24" s="681" t="str">
        <f t="shared" si="1"/>
        <v/>
      </c>
      <c r="J24" s="681" t="str">
        <f t="shared" si="2"/>
        <v xml:space="preserve"> </v>
      </c>
    </row>
    <row r="25" spans="1:10" ht="15" customHeight="1">
      <c r="A25" s="639"/>
      <c r="B25" s="637" t="s">
        <v>467</v>
      </c>
      <c r="C25" s="683"/>
      <c r="D25" s="683"/>
      <c r="E25" s="683"/>
      <c r="F25" s="683"/>
      <c r="G25" s="683"/>
      <c r="H25" s="681" t="str">
        <f t="shared" si="0"/>
        <v xml:space="preserve"> </v>
      </c>
      <c r="I25" s="681" t="str">
        <f t="shared" si="1"/>
        <v/>
      </c>
      <c r="J25" s="681" t="str">
        <f t="shared" si="2"/>
        <v xml:space="preserve"> </v>
      </c>
    </row>
    <row r="26" spans="1:10" ht="15" customHeight="1">
      <c r="A26" s="639"/>
      <c r="B26" s="637" t="s">
        <v>468</v>
      </c>
      <c r="C26" s="683"/>
      <c r="D26" s="683"/>
      <c r="E26" s="683"/>
      <c r="F26" s="683"/>
      <c r="G26" s="683"/>
      <c r="H26" s="681" t="str">
        <f t="shared" si="0"/>
        <v xml:space="preserve"> </v>
      </c>
      <c r="I26" s="681" t="str">
        <f t="shared" si="1"/>
        <v/>
      </c>
      <c r="J26" s="681" t="str">
        <f t="shared" si="2"/>
        <v xml:space="preserve"> </v>
      </c>
    </row>
    <row r="27" spans="1:10" ht="15" customHeight="1">
      <c r="A27" s="639"/>
      <c r="B27" s="637" t="s">
        <v>469</v>
      </c>
      <c r="C27" s="683"/>
      <c r="D27" s="683"/>
      <c r="E27" s="683"/>
      <c r="F27" s="683"/>
      <c r="G27" s="683"/>
      <c r="H27" s="681" t="str">
        <f t="shared" si="0"/>
        <v xml:space="preserve"> </v>
      </c>
      <c r="I27" s="681" t="str">
        <f t="shared" si="1"/>
        <v/>
      </c>
      <c r="J27" s="681" t="str">
        <f t="shared" si="2"/>
        <v xml:space="preserve"> </v>
      </c>
    </row>
    <row r="28" spans="1:10" ht="15" customHeight="1">
      <c r="A28" s="639"/>
      <c r="B28" s="637" t="s">
        <v>470</v>
      </c>
      <c r="C28" s="683"/>
      <c r="D28" s="683"/>
      <c r="E28" s="683"/>
      <c r="F28" s="683"/>
      <c r="G28" s="683"/>
      <c r="H28" s="681" t="str">
        <f t="shared" si="0"/>
        <v xml:space="preserve"> </v>
      </c>
      <c r="I28" s="681" t="str">
        <f t="shared" si="1"/>
        <v/>
      </c>
      <c r="J28" s="681" t="str">
        <f t="shared" si="2"/>
        <v xml:space="preserve"> </v>
      </c>
    </row>
    <row r="29" spans="1:10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 xml:space="preserve"> </v>
      </c>
      <c r="I29" s="103" t="str">
        <f t="shared" si="1"/>
        <v/>
      </c>
      <c r="J29" s="103" t="str">
        <f t="shared" si="2"/>
        <v xml:space="preserve"> </v>
      </c>
    </row>
    <row r="30" spans="1:10" ht="15" customHeight="1">
      <c r="A30" s="637"/>
      <c r="B30" s="637" t="s">
        <v>472</v>
      </c>
      <c r="C30" s="682"/>
      <c r="D30" s="682"/>
      <c r="E30" s="682"/>
      <c r="F30" s="682"/>
      <c r="G30" s="682"/>
      <c r="H30" s="680" t="str">
        <f t="shared" si="0"/>
        <v xml:space="preserve"> </v>
      </c>
      <c r="I30" s="680" t="str">
        <f t="shared" si="1"/>
        <v/>
      </c>
      <c r="J30" s="680" t="str">
        <f t="shared" si="2"/>
        <v xml:space="preserve"> </v>
      </c>
    </row>
    <row r="31" spans="1:10" ht="15" customHeight="1">
      <c r="A31" s="637"/>
      <c r="B31" s="637" t="s">
        <v>473</v>
      </c>
      <c r="C31" s="683"/>
      <c r="D31" s="683"/>
      <c r="E31" s="683"/>
      <c r="F31" s="683"/>
      <c r="G31" s="683"/>
      <c r="H31" s="681" t="str">
        <f t="shared" si="0"/>
        <v xml:space="preserve"> </v>
      </c>
      <c r="I31" s="681" t="str">
        <f t="shared" si="1"/>
        <v/>
      </c>
      <c r="J31" s="681" t="str">
        <f t="shared" si="2"/>
        <v xml:space="preserve"> </v>
      </c>
    </row>
    <row r="32" spans="1:10" ht="15" customHeight="1">
      <c r="A32" s="637"/>
      <c r="B32" s="637" t="s">
        <v>474</v>
      </c>
      <c r="C32" s="683"/>
      <c r="D32" s="683"/>
      <c r="E32" s="683"/>
      <c r="F32" s="683"/>
      <c r="G32" s="683"/>
      <c r="H32" s="681" t="str">
        <f t="shared" si="0"/>
        <v xml:space="preserve"> </v>
      </c>
      <c r="I32" s="681" t="str">
        <f t="shared" si="1"/>
        <v/>
      </c>
      <c r="J32" s="681" t="str">
        <f t="shared" si="2"/>
        <v xml:space="preserve"> </v>
      </c>
    </row>
    <row r="33" spans="1:10" ht="15" customHeight="1">
      <c r="A33" s="637"/>
      <c r="B33" s="637" t="s">
        <v>475</v>
      </c>
      <c r="C33" s="683"/>
      <c r="D33" s="683"/>
      <c r="E33" s="683"/>
      <c r="F33" s="683"/>
      <c r="G33" s="683"/>
      <c r="H33" s="681" t="str">
        <f t="shared" si="0"/>
        <v xml:space="preserve"> </v>
      </c>
      <c r="I33" s="681" t="str">
        <f t="shared" si="1"/>
        <v/>
      </c>
      <c r="J33" s="681" t="str">
        <f t="shared" si="2"/>
        <v xml:space="preserve"> </v>
      </c>
    </row>
    <row r="34" spans="1:10" ht="15" customHeight="1">
      <c r="A34" s="637"/>
      <c r="B34" s="637" t="s">
        <v>476</v>
      </c>
      <c r="C34" s="683"/>
      <c r="D34" s="683"/>
      <c r="E34" s="683"/>
      <c r="F34" s="683"/>
      <c r="G34" s="683"/>
      <c r="H34" s="681" t="str">
        <f t="shared" si="0"/>
        <v xml:space="preserve"> </v>
      </c>
      <c r="I34" s="681" t="str">
        <f t="shared" si="1"/>
        <v/>
      </c>
      <c r="J34" s="681" t="str">
        <f t="shared" si="2"/>
        <v xml:space="preserve"> </v>
      </c>
    </row>
    <row r="35" spans="1:10" ht="15" customHeight="1">
      <c r="A35" s="637"/>
      <c r="B35" s="637" t="s">
        <v>477</v>
      </c>
      <c r="C35" s="683"/>
      <c r="D35" s="683"/>
      <c r="E35" s="683"/>
      <c r="F35" s="683"/>
      <c r="G35" s="683"/>
      <c r="H35" s="681" t="str">
        <f t="shared" ref="H35:H66" si="3">IF(C35=0," ",D35*100/C35)</f>
        <v xml:space="preserve"> </v>
      </c>
      <c r="I35" s="681" t="str">
        <f t="shared" ref="I35:I66" si="4">IFERROR(F35/(D35+E35)*100,"")</f>
        <v/>
      </c>
      <c r="J35" s="681" t="str">
        <f t="shared" ref="J35:J66" si="5">IF(C35=0," ",G35*100/C35)</f>
        <v xml:space="preserve"> </v>
      </c>
    </row>
    <row r="36" spans="1:10" ht="15" customHeight="1">
      <c r="A36" s="637"/>
      <c r="B36" s="637" t="s">
        <v>478</v>
      </c>
      <c r="C36" s="683"/>
      <c r="D36" s="683"/>
      <c r="E36" s="683"/>
      <c r="F36" s="683"/>
      <c r="G36" s="683"/>
      <c r="H36" s="681" t="str">
        <f t="shared" si="3"/>
        <v xml:space="preserve"> </v>
      </c>
      <c r="I36" s="681" t="str">
        <f t="shared" si="4"/>
        <v/>
      </c>
      <c r="J36" s="681" t="str">
        <f t="shared" si="5"/>
        <v xml:space="preserve"> </v>
      </c>
    </row>
    <row r="37" spans="1:10" ht="15" customHeight="1">
      <c r="A37" s="639"/>
      <c r="B37" s="637" t="s">
        <v>479</v>
      </c>
      <c r="C37" s="683"/>
      <c r="D37" s="683"/>
      <c r="E37" s="683"/>
      <c r="F37" s="683"/>
      <c r="G37" s="683"/>
      <c r="H37" s="681" t="str">
        <f t="shared" si="3"/>
        <v xml:space="preserve"> </v>
      </c>
      <c r="I37" s="681" t="str">
        <f t="shared" si="4"/>
        <v/>
      </c>
      <c r="J37" s="681" t="str">
        <f t="shared" si="5"/>
        <v xml:space="preserve"> </v>
      </c>
    </row>
    <row r="38" spans="1:10" s="87" customFormat="1" ht="15" customHeight="1">
      <c r="A38" s="639"/>
      <c r="B38" s="637" t="s">
        <v>480</v>
      </c>
      <c r="C38" s="683"/>
      <c r="D38" s="683"/>
      <c r="E38" s="683"/>
      <c r="F38" s="683"/>
      <c r="G38" s="683"/>
      <c r="H38" s="681" t="str">
        <f t="shared" si="3"/>
        <v xml:space="preserve"> </v>
      </c>
      <c r="I38" s="681" t="str">
        <f t="shared" si="4"/>
        <v/>
      </c>
      <c r="J38" s="681" t="str">
        <f t="shared" si="5"/>
        <v xml:space="preserve"> </v>
      </c>
    </row>
    <row r="39" spans="1:10" ht="15" customHeight="1">
      <c r="A39" s="639"/>
      <c r="B39" s="637" t="s">
        <v>481</v>
      </c>
      <c r="C39" s="683"/>
      <c r="D39" s="683"/>
      <c r="E39" s="683"/>
      <c r="F39" s="683"/>
      <c r="G39" s="683"/>
      <c r="H39" s="681" t="str">
        <f t="shared" si="3"/>
        <v xml:space="preserve"> </v>
      </c>
      <c r="I39" s="681" t="str">
        <f t="shared" si="4"/>
        <v/>
      </c>
      <c r="J39" s="681" t="str">
        <f t="shared" si="5"/>
        <v xml:space="preserve"> </v>
      </c>
    </row>
    <row r="40" spans="1:10" ht="15" customHeight="1">
      <c r="A40" s="639"/>
      <c r="B40" s="637" t="s">
        <v>482</v>
      </c>
      <c r="C40" s="683"/>
      <c r="D40" s="683"/>
      <c r="E40" s="683"/>
      <c r="F40" s="683"/>
      <c r="G40" s="683"/>
      <c r="H40" s="681" t="str">
        <f t="shared" si="3"/>
        <v xml:space="preserve"> </v>
      </c>
      <c r="I40" s="681" t="str">
        <f t="shared" si="4"/>
        <v/>
      </c>
      <c r="J40" s="681" t="str">
        <f t="shared" si="5"/>
        <v xml:space="preserve"> </v>
      </c>
    </row>
    <row r="41" spans="1:10" ht="15" customHeight="1">
      <c r="A41" s="639"/>
      <c r="B41" s="637" t="s">
        <v>483</v>
      </c>
      <c r="C41" s="683"/>
      <c r="D41" s="683"/>
      <c r="E41" s="683"/>
      <c r="F41" s="683"/>
      <c r="G41" s="683"/>
      <c r="H41" s="681" t="str">
        <f t="shared" si="3"/>
        <v xml:space="preserve"> </v>
      </c>
      <c r="I41" s="681" t="str">
        <f t="shared" si="4"/>
        <v/>
      </c>
      <c r="J41" s="681" t="str">
        <f t="shared" si="5"/>
        <v xml:space="preserve"> </v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3"/>
        <v xml:space="preserve"> </v>
      </c>
      <c r="I42" s="103" t="str">
        <f t="shared" si="4"/>
        <v/>
      </c>
      <c r="J42" s="103" t="str">
        <f t="shared" si="5"/>
        <v xml:space="preserve"> </v>
      </c>
    </row>
    <row r="43" spans="1:10" ht="15" customHeight="1">
      <c r="A43" s="637"/>
      <c r="B43" s="637" t="s">
        <v>485</v>
      </c>
      <c r="C43" s="683"/>
      <c r="D43" s="683"/>
      <c r="E43" s="683"/>
      <c r="F43" s="683"/>
      <c r="G43" s="683"/>
      <c r="H43" s="681" t="str">
        <f t="shared" si="3"/>
        <v xml:space="preserve"> </v>
      </c>
      <c r="I43" s="681" t="str">
        <f t="shared" si="4"/>
        <v/>
      </c>
      <c r="J43" s="681" t="str">
        <f t="shared" si="5"/>
        <v xml:space="preserve"> </v>
      </c>
    </row>
    <row r="44" spans="1:10" ht="15" customHeight="1">
      <c r="A44" s="639"/>
      <c r="B44" s="637" t="s">
        <v>486</v>
      </c>
      <c r="C44" s="683"/>
      <c r="D44" s="683"/>
      <c r="E44" s="683"/>
      <c r="F44" s="683"/>
      <c r="G44" s="683"/>
      <c r="H44" s="681" t="str">
        <f t="shared" si="3"/>
        <v xml:space="preserve"> </v>
      </c>
      <c r="I44" s="681" t="str">
        <f t="shared" si="4"/>
        <v/>
      </c>
      <c r="J44" s="681" t="str">
        <f t="shared" si="5"/>
        <v xml:space="preserve"> </v>
      </c>
    </row>
    <row r="45" spans="1:10" ht="15" customHeight="1">
      <c r="A45" s="639"/>
      <c r="B45" s="637" t="s">
        <v>487</v>
      </c>
      <c r="C45" s="683"/>
      <c r="D45" s="683"/>
      <c r="E45" s="683"/>
      <c r="F45" s="683"/>
      <c r="G45" s="683"/>
      <c r="H45" s="681" t="str">
        <f t="shared" si="3"/>
        <v xml:space="preserve"> </v>
      </c>
      <c r="I45" s="681" t="str">
        <f t="shared" si="4"/>
        <v/>
      </c>
      <c r="J45" s="681" t="str">
        <f t="shared" si="5"/>
        <v xml:space="preserve"> </v>
      </c>
    </row>
    <row r="46" spans="1:10" s="87" customFormat="1" ht="15" customHeight="1">
      <c r="A46" s="639"/>
      <c r="B46" s="637" t="s">
        <v>488</v>
      </c>
      <c r="C46" s="683"/>
      <c r="D46" s="683"/>
      <c r="E46" s="683"/>
      <c r="F46" s="683"/>
      <c r="G46" s="683"/>
      <c r="H46" s="681" t="str">
        <f t="shared" si="3"/>
        <v xml:space="preserve"> </v>
      </c>
      <c r="I46" s="681" t="str">
        <f t="shared" si="4"/>
        <v/>
      </c>
      <c r="J46" s="681" t="str">
        <f t="shared" si="5"/>
        <v xml:space="preserve"> </v>
      </c>
    </row>
    <row r="47" spans="1:10" ht="15" customHeight="1">
      <c r="A47" s="639"/>
      <c r="B47" s="637" t="s">
        <v>489</v>
      </c>
      <c r="C47" s="683"/>
      <c r="D47" s="683"/>
      <c r="E47" s="683"/>
      <c r="F47" s="683"/>
      <c r="G47" s="683"/>
      <c r="H47" s="681" t="str">
        <f t="shared" si="3"/>
        <v xml:space="preserve"> </v>
      </c>
      <c r="I47" s="681" t="str">
        <f t="shared" si="4"/>
        <v/>
      </c>
      <c r="J47" s="681" t="str">
        <f t="shared" si="5"/>
        <v xml:space="preserve"> </v>
      </c>
    </row>
    <row r="48" spans="1:10" ht="15" customHeight="1">
      <c r="A48" s="639"/>
      <c r="B48" s="637" t="s">
        <v>490</v>
      </c>
      <c r="C48" s="683"/>
      <c r="D48" s="683"/>
      <c r="E48" s="683"/>
      <c r="F48" s="683"/>
      <c r="G48" s="683"/>
      <c r="H48" s="681" t="str">
        <f t="shared" si="3"/>
        <v xml:space="preserve"> </v>
      </c>
      <c r="I48" s="681" t="str">
        <f t="shared" si="4"/>
        <v/>
      </c>
      <c r="J48" s="681" t="str">
        <f t="shared" si="5"/>
        <v xml:space="preserve"> </v>
      </c>
    </row>
    <row r="49" spans="1:10" ht="15" customHeight="1">
      <c r="A49" s="639"/>
      <c r="B49" s="637" t="s">
        <v>491</v>
      </c>
      <c r="C49" s="683"/>
      <c r="D49" s="683"/>
      <c r="E49" s="683"/>
      <c r="F49" s="683"/>
      <c r="G49" s="683"/>
      <c r="H49" s="681" t="str">
        <f t="shared" si="3"/>
        <v xml:space="preserve"> </v>
      </c>
      <c r="I49" s="681" t="str">
        <f t="shared" si="4"/>
        <v/>
      </c>
      <c r="J49" s="681" t="str">
        <f t="shared" si="5"/>
        <v xml:space="preserve"> </v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3"/>
        <v xml:space="preserve"> </v>
      </c>
      <c r="I50" s="103" t="str">
        <f t="shared" si="4"/>
        <v/>
      </c>
      <c r="J50" s="103" t="str">
        <f t="shared" si="5"/>
        <v xml:space="preserve"> </v>
      </c>
    </row>
    <row r="51" spans="1:10" ht="15" customHeight="1">
      <c r="A51" s="637"/>
      <c r="B51" s="637" t="s">
        <v>493</v>
      </c>
      <c r="C51" s="683"/>
      <c r="D51" s="683"/>
      <c r="E51" s="683"/>
      <c r="F51" s="683"/>
      <c r="G51" s="683"/>
      <c r="H51" s="681" t="str">
        <f t="shared" si="3"/>
        <v xml:space="preserve"> </v>
      </c>
      <c r="I51" s="681" t="str">
        <f t="shared" si="4"/>
        <v/>
      </c>
      <c r="J51" s="681" t="str">
        <f t="shared" si="5"/>
        <v xml:space="preserve"> </v>
      </c>
    </row>
    <row r="52" spans="1:10" ht="15" customHeight="1">
      <c r="A52" s="639"/>
      <c r="B52" s="637" t="s">
        <v>494</v>
      </c>
      <c r="C52" s="683"/>
      <c r="D52" s="683"/>
      <c r="E52" s="683"/>
      <c r="F52" s="683"/>
      <c r="G52" s="683"/>
      <c r="H52" s="681" t="str">
        <f t="shared" si="3"/>
        <v xml:space="preserve"> </v>
      </c>
      <c r="I52" s="681" t="str">
        <f t="shared" si="4"/>
        <v/>
      </c>
      <c r="J52" s="681" t="str">
        <f t="shared" si="5"/>
        <v xml:space="preserve"> </v>
      </c>
    </row>
    <row r="53" spans="1:10" ht="15" customHeight="1">
      <c r="A53" s="639"/>
      <c r="B53" s="637" t="s">
        <v>495</v>
      </c>
      <c r="C53" s="683"/>
      <c r="D53" s="683"/>
      <c r="E53" s="683"/>
      <c r="F53" s="683"/>
      <c r="G53" s="683"/>
      <c r="H53" s="681" t="str">
        <f t="shared" si="3"/>
        <v xml:space="preserve"> </v>
      </c>
      <c r="I53" s="681" t="str">
        <f t="shared" si="4"/>
        <v/>
      </c>
      <c r="J53" s="681" t="str">
        <f t="shared" si="5"/>
        <v xml:space="preserve"> </v>
      </c>
    </row>
    <row r="54" spans="1:10" ht="15" customHeight="1">
      <c r="A54" s="639"/>
      <c r="B54" s="637" t="s">
        <v>496</v>
      </c>
      <c r="C54" s="683"/>
      <c r="D54" s="683"/>
      <c r="E54" s="683"/>
      <c r="F54" s="683"/>
      <c r="G54" s="683"/>
      <c r="H54" s="681" t="str">
        <f t="shared" si="3"/>
        <v xml:space="preserve"> </v>
      </c>
      <c r="I54" s="681" t="str">
        <f t="shared" si="4"/>
        <v/>
      </c>
      <c r="J54" s="681" t="str">
        <f t="shared" si="5"/>
        <v xml:space="preserve"> </v>
      </c>
    </row>
    <row r="55" spans="1:10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 t="shared" si="3"/>
        <v xml:space="preserve"> </v>
      </c>
      <c r="I55" s="646" t="str">
        <f t="shared" si="4"/>
        <v/>
      </c>
      <c r="J55" s="646" t="str">
        <f t="shared" si="5"/>
        <v xml:space="preserve"> </v>
      </c>
    </row>
    <row r="56" spans="1:10" ht="15" customHeight="1">
      <c r="A56" s="637"/>
      <c r="B56" s="637" t="s">
        <v>498</v>
      </c>
      <c r="C56" s="682"/>
      <c r="D56" s="682"/>
      <c r="E56" s="682"/>
      <c r="F56" s="682"/>
      <c r="G56" s="682"/>
      <c r="H56" s="680" t="str">
        <f t="shared" si="3"/>
        <v xml:space="preserve"> </v>
      </c>
      <c r="I56" s="680" t="str">
        <f t="shared" si="4"/>
        <v/>
      </c>
      <c r="J56" s="680" t="str">
        <f t="shared" si="5"/>
        <v xml:space="preserve"> </v>
      </c>
    </row>
    <row r="57" spans="1:10" ht="15" customHeight="1">
      <c r="A57" s="639"/>
      <c r="B57" s="637" t="s">
        <v>499</v>
      </c>
      <c r="C57" s="683"/>
      <c r="D57" s="683"/>
      <c r="E57" s="683"/>
      <c r="F57" s="683"/>
      <c r="G57" s="683"/>
      <c r="H57" s="681" t="str">
        <f t="shared" si="3"/>
        <v xml:space="preserve"> </v>
      </c>
      <c r="I57" s="681" t="str">
        <f t="shared" si="4"/>
        <v/>
      </c>
      <c r="J57" s="681" t="str">
        <f t="shared" si="5"/>
        <v xml:space="preserve"> </v>
      </c>
    </row>
    <row r="58" spans="1:10" ht="15" customHeight="1">
      <c r="A58" s="639"/>
      <c r="B58" s="637" t="s">
        <v>500</v>
      </c>
      <c r="C58" s="683"/>
      <c r="D58" s="683"/>
      <c r="E58" s="683"/>
      <c r="F58" s="683"/>
      <c r="G58" s="683"/>
      <c r="H58" s="681" t="str">
        <f t="shared" si="3"/>
        <v xml:space="preserve"> </v>
      </c>
      <c r="I58" s="681" t="str">
        <f t="shared" si="4"/>
        <v/>
      </c>
      <c r="J58" s="681" t="str">
        <f t="shared" si="5"/>
        <v xml:space="preserve"> </v>
      </c>
    </row>
    <row r="59" spans="1:10" ht="15" customHeight="1">
      <c r="A59" s="639"/>
      <c r="B59" s="637" t="s">
        <v>501</v>
      </c>
      <c r="C59" s="683"/>
      <c r="D59" s="683"/>
      <c r="E59" s="683"/>
      <c r="F59" s="683"/>
      <c r="G59" s="683"/>
      <c r="H59" s="681" t="str">
        <f t="shared" si="3"/>
        <v xml:space="preserve"> </v>
      </c>
      <c r="I59" s="681" t="str">
        <f t="shared" si="4"/>
        <v/>
      </c>
      <c r="J59" s="681" t="str">
        <f t="shared" si="5"/>
        <v xml:space="preserve"> </v>
      </c>
    </row>
    <row r="60" spans="1:10" ht="15" customHeight="1">
      <c r="A60" s="639"/>
      <c r="B60" s="637" t="s">
        <v>502</v>
      </c>
      <c r="C60" s="683"/>
      <c r="D60" s="683"/>
      <c r="E60" s="683"/>
      <c r="F60" s="683"/>
      <c r="G60" s="683"/>
      <c r="H60" s="681" t="str">
        <f t="shared" si="3"/>
        <v xml:space="preserve"> </v>
      </c>
      <c r="I60" s="681" t="str">
        <f t="shared" si="4"/>
        <v/>
      </c>
      <c r="J60" s="681" t="str">
        <f t="shared" si="5"/>
        <v xml:space="preserve"> </v>
      </c>
    </row>
    <row r="61" spans="1:10" s="87" customFormat="1" ht="15" customHeight="1">
      <c r="A61" s="639"/>
      <c r="B61" s="637" t="s">
        <v>503</v>
      </c>
      <c r="C61" s="683"/>
      <c r="D61" s="683"/>
      <c r="E61" s="683"/>
      <c r="F61" s="683"/>
      <c r="G61" s="683"/>
      <c r="H61" s="681" t="str">
        <f t="shared" si="3"/>
        <v xml:space="preserve"> </v>
      </c>
      <c r="I61" s="681" t="str">
        <f t="shared" si="4"/>
        <v/>
      </c>
      <c r="J61" s="681" t="str">
        <f t="shared" si="5"/>
        <v xml:space="preserve"> </v>
      </c>
    </row>
    <row r="62" spans="1:10" ht="15" customHeight="1">
      <c r="A62" s="639"/>
      <c r="B62" s="637" t="s">
        <v>504</v>
      </c>
      <c r="C62" s="683"/>
      <c r="D62" s="683"/>
      <c r="E62" s="683"/>
      <c r="F62" s="683"/>
      <c r="G62" s="683"/>
      <c r="H62" s="681" t="str">
        <f t="shared" si="3"/>
        <v xml:space="preserve"> </v>
      </c>
      <c r="I62" s="681" t="str">
        <f t="shared" si="4"/>
        <v/>
      </c>
      <c r="J62" s="681" t="str">
        <f t="shared" si="5"/>
        <v xml:space="preserve"> </v>
      </c>
    </row>
    <row r="63" spans="1:10" ht="15" customHeight="1">
      <c r="A63" s="639"/>
      <c r="B63" s="637" t="s">
        <v>505</v>
      </c>
      <c r="C63" s="683"/>
      <c r="D63" s="683"/>
      <c r="E63" s="683"/>
      <c r="F63" s="683"/>
      <c r="G63" s="683"/>
      <c r="H63" s="681" t="str">
        <f t="shared" si="3"/>
        <v xml:space="preserve"> </v>
      </c>
      <c r="I63" s="681" t="str">
        <f t="shared" si="4"/>
        <v/>
      </c>
      <c r="J63" s="681" t="str">
        <f t="shared" si="5"/>
        <v xml:space="preserve"> </v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3"/>
        <v xml:space="preserve"> </v>
      </c>
      <c r="I64" s="103" t="str">
        <f t="shared" si="4"/>
        <v/>
      </c>
      <c r="J64" s="103" t="str">
        <f t="shared" si="5"/>
        <v xml:space="preserve"> </v>
      </c>
    </row>
    <row r="65" spans="1:10" ht="15" customHeight="1">
      <c r="A65" s="637"/>
      <c r="B65" s="637" t="s">
        <v>507</v>
      </c>
      <c r="C65" s="683"/>
      <c r="D65" s="683"/>
      <c r="E65" s="683"/>
      <c r="F65" s="683"/>
      <c r="G65" s="683"/>
      <c r="H65" s="681" t="str">
        <f t="shared" si="3"/>
        <v xml:space="preserve"> </v>
      </c>
      <c r="I65" s="681" t="str">
        <f t="shared" si="4"/>
        <v/>
      </c>
      <c r="J65" s="681" t="str">
        <f t="shared" si="5"/>
        <v xml:space="preserve"> </v>
      </c>
    </row>
    <row r="66" spans="1:10" ht="15" customHeight="1">
      <c r="A66" s="639"/>
      <c r="B66" s="637" t="s">
        <v>508</v>
      </c>
      <c r="C66" s="683"/>
      <c r="D66" s="683"/>
      <c r="E66" s="683"/>
      <c r="F66" s="683"/>
      <c r="G66" s="683"/>
      <c r="H66" s="681" t="str">
        <f t="shared" si="3"/>
        <v xml:space="preserve"> </v>
      </c>
      <c r="I66" s="681" t="str">
        <f t="shared" si="4"/>
        <v/>
      </c>
      <c r="J66" s="681" t="str">
        <f t="shared" si="5"/>
        <v xml:space="preserve"> </v>
      </c>
    </row>
    <row r="67" spans="1:10" ht="15" customHeight="1">
      <c r="A67" s="639"/>
      <c r="B67" s="637" t="s">
        <v>509</v>
      </c>
      <c r="C67" s="683"/>
      <c r="D67" s="683"/>
      <c r="E67" s="683"/>
      <c r="F67" s="683"/>
      <c r="G67" s="683"/>
      <c r="H67" s="681" t="str">
        <f t="shared" ref="H67:H98" si="6">IF(C67=0," ",D67*100/C67)</f>
        <v xml:space="preserve"> </v>
      </c>
      <c r="I67" s="681" t="str">
        <f t="shared" ref="I67:I98" si="7">IFERROR(F67/(D67+E67)*100,"")</f>
        <v/>
      </c>
      <c r="J67" s="681" t="str">
        <f t="shared" ref="J67:J98" si="8">IF(C67=0," ",G67*100/C67)</f>
        <v xml:space="preserve"> </v>
      </c>
    </row>
    <row r="68" spans="1:10" ht="15" customHeight="1">
      <c r="A68" s="639"/>
      <c r="B68" s="637" t="s">
        <v>510</v>
      </c>
      <c r="C68" s="683"/>
      <c r="D68" s="683"/>
      <c r="E68" s="683"/>
      <c r="F68" s="683"/>
      <c r="G68" s="683"/>
      <c r="H68" s="681" t="str">
        <f t="shared" si="6"/>
        <v xml:space="preserve"> </v>
      </c>
      <c r="I68" s="681" t="str">
        <f t="shared" si="7"/>
        <v/>
      </c>
      <c r="J68" s="681" t="str">
        <f t="shared" si="8"/>
        <v xml:space="preserve"> </v>
      </c>
    </row>
    <row r="69" spans="1:10" s="87" customFormat="1" ht="15" customHeight="1">
      <c r="A69" s="639"/>
      <c r="B69" s="637" t="s">
        <v>511</v>
      </c>
      <c r="C69" s="683"/>
      <c r="D69" s="683"/>
      <c r="E69" s="683"/>
      <c r="F69" s="683"/>
      <c r="G69" s="683"/>
      <c r="H69" s="681" t="str">
        <f t="shared" si="6"/>
        <v xml:space="preserve"> </v>
      </c>
      <c r="I69" s="681" t="str">
        <f t="shared" si="7"/>
        <v/>
      </c>
      <c r="J69" s="681" t="str">
        <f t="shared" si="8"/>
        <v xml:space="preserve"> </v>
      </c>
    </row>
    <row r="70" spans="1:10" ht="15" customHeight="1">
      <c r="A70" s="639"/>
      <c r="B70" s="637" t="s">
        <v>512</v>
      </c>
      <c r="C70" s="683"/>
      <c r="D70" s="683"/>
      <c r="E70" s="683"/>
      <c r="F70" s="683"/>
      <c r="G70" s="683"/>
      <c r="H70" s="681" t="str">
        <f t="shared" si="6"/>
        <v xml:space="preserve"> </v>
      </c>
      <c r="I70" s="681" t="str">
        <f t="shared" si="7"/>
        <v/>
      </c>
      <c r="J70" s="681" t="str">
        <f t="shared" si="8"/>
        <v xml:space="preserve"> </v>
      </c>
    </row>
    <row r="71" spans="1:10" ht="15" customHeight="1">
      <c r="A71" s="639"/>
      <c r="B71" s="637" t="s">
        <v>513</v>
      </c>
      <c r="C71" s="683"/>
      <c r="D71" s="683"/>
      <c r="E71" s="683"/>
      <c r="F71" s="683"/>
      <c r="G71" s="683"/>
      <c r="H71" s="681" t="str">
        <f t="shared" si="6"/>
        <v xml:space="preserve"> </v>
      </c>
      <c r="I71" s="681" t="str">
        <f t="shared" si="7"/>
        <v/>
      </c>
      <c r="J71" s="681" t="str">
        <f t="shared" si="8"/>
        <v xml:space="preserve"> </v>
      </c>
    </row>
    <row r="72" spans="1:10" ht="15" customHeight="1">
      <c r="A72" s="639"/>
      <c r="B72" s="637" t="s">
        <v>514</v>
      </c>
      <c r="C72" s="683"/>
      <c r="D72" s="683"/>
      <c r="E72" s="683"/>
      <c r="F72" s="683"/>
      <c r="G72" s="683"/>
      <c r="H72" s="681" t="str">
        <f t="shared" si="6"/>
        <v xml:space="preserve"> </v>
      </c>
      <c r="I72" s="681" t="str">
        <f t="shared" si="7"/>
        <v/>
      </c>
      <c r="J72" s="681" t="str">
        <f t="shared" si="8"/>
        <v xml:space="preserve"> </v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6"/>
        <v xml:space="preserve"> </v>
      </c>
      <c r="I73" s="103" t="str">
        <f t="shared" si="7"/>
        <v/>
      </c>
      <c r="J73" s="103" t="str">
        <f t="shared" si="8"/>
        <v xml:space="preserve"> </v>
      </c>
    </row>
    <row r="74" spans="1:10" ht="15" customHeight="1">
      <c r="A74" s="637"/>
      <c r="B74" s="637" t="s">
        <v>516</v>
      </c>
      <c r="C74" s="683"/>
      <c r="D74" s="683"/>
      <c r="E74" s="683"/>
      <c r="F74" s="683"/>
      <c r="G74" s="683"/>
      <c r="H74" s="681" t="str">
        <f t="shared" si="6"/>
        <v xml:space="preserve"> </v>
      </c>
      <c r="I74" s="681" t="str">
        <f t="shared" si="7"/>
        <v/>
      </c>
      <c r="J74" s="681" t="str">
        <f t="shared" si="8"/>
        <v xml:space="preserve"> </v>
      </c>
    </row>
    <row r="75" spans="1:10" ht="15" customHeight="1">
      <c r="A75" s="639"/>
      <c r="B75" s="637" t="s">
        <v>517</v>
      </c>
      <c r="C75" s="683"/>
      <c r="D75" s="683"/>
      <c r="E75" s="683"/>
      <c r="F75" s="683"/>
      <c r="G75" s="683"/>
      <c r="H75" s="681" t="str">
        <f t="shared" si="6"/>
        <v xml:space="preserve"> </v>
      </c>
      <c r="I75" s="681" t="str">
        <f t="shared" si="7"/>
        <v/>
      </c>
      <c r="J75" s="681" t="str">
        <f t="shared" si="8"/>
        <v xml:space="preserve"> </v>
      </c>
    </row>
    <row r="76" spans="1:10" ht="15" customHeight="1">
      <c r="A76" s="639"/>
      <c r="B76" s="637" t="s">
        <v>518</v>
      </c>
      <c r="C76" s="683"/>
      <c r="D76" s="683"/>
      <c r="E76" s="683"/>
      <c r="F76" s="683"/>
      <c r="G76" s="683"/>
      <c r="H76" s="681" t="str">
        <f t="shared" si="6"/>
        <v xml:space="preserve"> </v>
      </c>
      <c r="I76" s="681" t="str">
        <f t="shared" si="7"/>
        <v/>
      </c>
      <c r="J76" s="681" t="str">
        <f t="shared" si="8"/>
        <v xml:space="preserve"> </v>
      </c>
    </row>
    <row r="77" spans="1:10" ht="15" customHeight="1">
      <c r="A77" s="639"/>
      <c r="B77" s="637" t="s">
        <v>519</v>
      </c>
      <c r="C77" s="683"/>
      <c r="D77" s="683"/>
      <c r="E77" s="683"/>
      <c r="F77" s="683"/>
      <c r="G77" s="683"/>
      <c r="H77" s="681" t="str">
        <f t="shared" si="6"/>
        <v xml:space="preserve"> </v>
      </c>
      <c r="I77" s="681" t="str">
        <f t="shared" si="7"/>
        <v/>
      </c>
      <c r="J77" s="681" t="str">
        <f t="shared" si="8"/>
        <v xml:space="preserve"> </v>
      </c>
    </row>
    <row r="78" spans="1:10" ht="15" customHeight="1">
      <c r="A78" s="639"/>
      <c r="B78" s="637" t="s">
        <v>520</v>
      </c>
      <c r="C78" s="683"/>
      <c r="D78" s="683"/>
      <c r="E78" s="683"/>
      <c r="F78" s="683"/>
      <c r="G78" s="683"/>
      <c r="H78" s="681" t="str">
        <f t="shared" si="6"/>
        <v xml:space="preserve"> </v>
      </c>
      <c r="I78" s="681" t="str">
        <f t="shared" si="7"/>
        <v/>
      </c>
      <c r="J78" s="681" t="str">
        <f t="shared" si="8"/>
        <v xml:space="preserve"> </v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 t="shared" si="6"/>
        <v xml:space="preserve"> </v>
      </c>
      <c r="I79" s="646" t="str">
        <f t="shared" si="7"/>
        <v/>
      </c>
      <c r="J79" s="646" t="str">
        <f t="shared" si="8"/>
        <v xml:space="preserve"> </v>
      </c>
    </row>
    <row r="80" spans="1:10" ht="15" customHeight="1">
      <c r="A80" s="637"/>
      <c r="B80" s="637" t="s">
        <v>522</v>
      </c>
      <c r="C80" s="682"/>
      <c r="D80" s="682"/>
      <c r="E80" s="682"/>
      <c r="F80" s="682"/>
      <c r="G80" s="682"/>
      <c r="H80" s="680" t="str">
        <f t="shared" si="6"/>
        <v xml:space="preserve"> </v>
      </c>
      <c r="I80" s="680" t="str">
        <f t="shared" si="7"/>
        <v/>
      </c>
      <c r="J80" s="680" t="str">
        <f t="shared" si="8"/>
        <v xml:space="preserve"> </v>
      </c>
    </row>
    <row r="81" spans="1:10" ht="15" customHeight="1">
      <c r="A81" s="639"/>
      <c r="B81" s="637" t="s">
        <v>523</v>
      </c>
      <c r="C81" s="683"/>
      <c r="D81" s="683"/>
      <c r="E81" s="683"/>
      <c r="F81" s="683"/>
      <c r="G81" s="683"/>
      <c r="H81" s="681" t="str">
        <f t="shared" si="6"/>
        <v xml:space="preserve"> </v>
      </c>
      <c r="I81" s="681" t="str">
        <f t="shared" si="7"/>
        <v/>
      </c>
      <c r="J81" s="681" t="str">
        <f t="shared" si="8"/>
        <v xml:space="preserve"> </v>
      </c>
    </row>
    <row r="82" spans="1:10" ht="15" customHeight="1">
      <c r="A82" s="639"/>
      <c r="B82" s="637" t="s">
        <v>524</v>
      </c>
      <c r="C82" s="683"/>
      <c r="D82" s="683"/>
      <c r="E82" s="683"/>
      <c r="F82" s="683"/>
      <c r="G82" s="683"/>
      <c r="H82" s="681" t="str">
        <f t="shared" si="6"/>
        <v xml:space="preserve"> </v>
      </c>
      <c r="I82" s="681" t="str">
        <f t="shared" si="7"/>
        <v/>
      </c>
      <c r="J82" s="681" t="str">
        <f t="shared" si="8"/>
        <v xml:space="preserve"> </v>
      </c>
    </row>
    <row r="83" spans="1:10" ht="15" customHeight="1">
      <c r="A83" s="639"/>
      <c r="B83" s="637" t="s">
        <v>525</v>
      </c>
      <c r="C83" s="683"/>
      <c r="D83" s="683"/>
      <c r="E83" s="683"/>
      <c r="F83" s="683"/>
      <c r="G83" s="683"/>
      <c r="H83" s="681" t="str">
        <f t="shared" si="6"/>
        <v xml:space="preserve"> </v>
      </c>
      <c r="I83" s="681" t="str">
        <f t="shared" si="7"/>
        <v/>
      </c>
      <c r="J83" s="681" t="str">
        <f t="shared" si="8"/>
        <v xml:space="preserve"> </v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6"/>
        <v xml:space="preserve"> </v>
      </c>
      <c r="I84" s="103" t="str">
        <f t="shared" si="7"/>
        <v/>
      </c>
      <c r="J84" s="103" t="str">
        <f t="shared" si="8"/>
        <v xml:space="preserve"> </v>
      </c>
    </row>
    <row r="85" spans="1:10" ht="15" customHeight="1">
      <c r="A85" s="639"/>
      <c r="B85" s="637" t="s">
        <v>527</v>
      </c>
      <c r="C85" s="683"/>
      <c r="D85" s="683"/>
      <c r="E85" s="683"/>
      <c r="F85" s="683"/>
      <c r="G85" s="683"/>
      <c r="H85" s="681" t="str">
        <f t="shared" si="6"/>
        <v xml:space="preserve"> </v>
      </c>
      <c r="I85" s="681" t="str">
        <f t="shared" si="7"/>
        <v/>
      </c>
      <c r="J85" s="681" t="str">
        <f t="shared" si="8"/>
        <v xml:space="preserve"> </v>
      </c>
    </row>
    <row r="86" spans="1:10" ht="15" customHeight="1">
      <c r="A86" s="639"/>
      <c r="B86" s="637" t="s">
        <v>528</v>
      </c>
      <c r="C86" s="683"/>
      <c r="D86" s="683"/>
      <c r="E86" s="683"/>
      <c r="F86" s="683"/>
      <c r="G86" s="683"/>
      <c r="H86" s="681" t="str">
        <f t="shared" si="6"/>
        <v xml:space="preserve"> </v>
      </c>
      <c r="I86" s="681" t="str">
        <f t="shared" si="7"/>
        <v/>
      </c>
      <c r="J86" s="681" t="str">
        <f t="shared" si="8"/>
        <v xml:space="preserve"> </v>
      </c>
    </row>
    <row r="87" spans="1:10" s="87" customFormat="1" ht="15" customHeight="1">
      <c r="A87" s="639"/>
      <c r="B87" s="637" t="s">
        <v>529</v>
      </c>
      <c r="C87" s="683"/>
      <c r="D87" s="683"/>
      <c r="E87" s="683"/>
      <c r="F87" s="683"/>
      <c r="G87" s="683"/>
      <c r="H87" s="681" t="str">
        <f t="shared" si="6"/>
        <v xml:space="preserve"> </v>
      </c>
      <c r="I87" s="681" t="str">
        <f t="shared" si="7"/>
        <v/>
      </c>
      <c r="J87" s="681" t="str">
        <f t="shared" si="8"/>
        <v xml:space="preserve"> </v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 t="shared" si="6"/>
        <v xml:space="preserve"> </v>
      </c>
      <c r="I88" s="646" t="str">
        <f t="shared" si="7"/>
        <v/>
      </c>
      <c r="J88" s="646" t="str">
        <f t="shared" si="8"/>
        <v xml:space="preserve"> </v>
      </c>
    </row>
    <row r="89" spans="1:10" ht="15" customHeight="1">
      <c r="A89" s="639"/>
      <c r="B89" s="637" t="s">
        <v>531</v>
      </c>
      <c r="C89" s="683"/>
      <c r="D89" s="683"/>
      <c r="E89" s="683"/>
      <c r="F89" s="683"/>
      <c r="G89" s="683"/>
      <c r="H89" s="681" t="str">
        <f t="shared" si="6"/>
        <v xml:space="preserve"> </v>
      </c>
      <c r="I89" s="681" t="str">
        <f t="shared" si="7"/>
        <v/>
      </c>
      <c r="J89" s="681" t="str">
        <f t="shared" si="8"/>
        <v xml:space="preserve"> </v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6"/>
        <v xml:space="preserve"> </v>
      </c>
      <c r="I90" s="103" t="str">
        <f t="shared" si="7"/>
        <v/>
      </c>
      <c r="J90" s="103" t="str">
        <f t="shared" si="8"/>
        <v xml:space="preserve"> </v>
      </c>
    </row>
    <row r="91" spans="1:10" ht="15" customHeight="1">
      <c r="A91" s="639"/>
      <c r="B91" s="637" t="s">
        <v>533</v>
      </c>
      <c r="C91" s="683"/>
      <c r="D91" s="683"/>
      <c r="E91" s="683"/>
      <c r="F91" s="683"/>
      <c r="G91" s="683"/>
      <c r="H91" s="681" t="str">
        <f t="shared" si="6"/>
        <v xml:space="preserve"> </v>
      </c>
      <c r="I91" s="681" t="str">
        <f t="shared" si="7"/>
        <v/>
      </c>
      <c r="J91" s="681" t="str">
        <f t="shared" si="8"/>
        <v xml:space="preserve"> </v>
      </c>
    </row>
    <row r="92" spans="1:10" s="87" customFormat="1" ht="15" customHeight="1">
      <c r="A92" s="639"/>
      <c r="B92" s="637" t="s">
        <v>534</v>
      </c>
      <c r="C92" s="683"/>
      <c r="D92" s="683"/>
      <c r="E92" s="683"/>
      <c r="F92" s="683"/>
      <c r="G92" s="683"/>
      <c r="H92" s="681" t="str">
        <f t="shared" si="6"/>
        <v xml:space="preserve"> </v>
      </c>
      <c r="I92" s="681" t="str">
        <f t="shared" si="7"/>
        <v/>
      </c>
      <c r="J92" s="681" t="str">
        <f t="shared" si="8"/>
        <v xml:space="preserve"> </v>
      </c>
    </row>
    <row r="93" spans="1:10" ht="15" customHeight="1">
      <c r="A93" s="639"/>
      <c r="B93" s="637" t="s">
        <v>535</v>
      </c>
      <c r="C93" s="683"/>
      <c r="D93" s="683"/>
      <c r="E93" s="683"/>
      <c r="F93" s="683"/>
      <c r="G93" s="683"/>
      <c r="H93" s="681" t="str">
        <f t="shared" si="6"/>
        <v xml:space="preserve"> </v>
      </c>
      <c r="I93" s="681" t="str">
        <f t="shared" si="7"/>
        <v/>
      </c>
      <c r="J93" s="681" t="str">
        <f t="shared" si="8"/>
        <v xml:space="preserve"> </v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6"/>
        <v xml:space="preserve"> </v>
      </c>
      <c r="I94" s="103" t="str">
        <f t="shared" si="7"/>
        <v/>
      </c>
      <c r="J94" s="103" t="str">
        <f t="shared" si="8"/>
        <v xml:space="preserve"> </v>
      </c>
    </row>
    <row r="95" spans="1:10" ht="15" customHeight="1">
      <c r="A95" s="637"/>
      <c r="B95" s="637" t="s">
        <v>537</v>
      </c>
      <c r="C95" s="683"/>
      <c r="D95" s="683"/>
      <c r="E95" s="683"/>
      <c r="F95" s="683"/>
      <c r="G95" s="683"/>
      <c r="H95" s="681" t="str">
        <f t="shared" si="6"/>
        <v xml:space="preserve"> </v>
      </c>
      <c r="I95" s="681" t="str">
        <f t="shared" si="7"/>
        <v/>
      </c>
      <c r="J95" s="681" t="str">
        <f t="shared" si="8"/>
        <v xml:space="preserve"> </v>
      </c>
    </row>
    <row r="96" spans="1:10" ht="15" customHeight="1">
      <c r="A96" s="637"/>
      <c r="B96" s="637" t="s">
        <v>538</v>
      </c>
      <c r="C96" s="683"/>
      <c r="D96" s="683"/>
      <c r="E96" s="683"/>
      <c r="F96" s="683"/>
      <c r="G96" s="683"/>
      <c r="H96" s="681" t="str">
        <f t="shared" si="6"/>
        <v xml:space="preserve"> </v>
      </c>
      <c r="I96" s="681" t="str">
        <f t="shared" si="7"/>
        <v/>
      </c>
      <c r="J96" s="681" t="str">
        <f t="shared" si="8"/>
        <v xml:space="preserve"> </v>
      </c>
    </row>
    <row r="97" spans="1:10" ht="15" customHeight="1">
      <c r="A97" s="637"/>
      <c r="B97" s="637" t="s">
        <v>539</v>
      </c>
      <c r="C97" s="683"/>
      <c r="D97" s="683"/>
      <c r="E97" s="683"/>
      <c r="F97" s="683"/>
      <c r="G97" s="683"/>
      <c r="H97" s="681" t="str">
        <f t="shared" si="6"/>
        <v xml:space="preserve"> </v>
      </c>
      <c r="I97" s="681" t="str">
        <f t="shared" si="7"/>
        <v/>
      </c>
      <c r="J97" s="681" t="str">
        <f t="shared" si="8"/>
        <v xml:space="preserve"> </v>
      </c>
    </row>
    <row r="98" spans="1:10" s="87" customFormat="1" ht="15" customHeight="1">
      <c r="A98" s="637"/>
      <c r="B98" s="637" t="s">
        <v>540</v>
      </c>
      <c r="C98" s="683"/>
      <c r="D98" s="683"/>
      <c r="E98" s="683"/>
      <c r="F98" s="683"/>
      <c r="G98" s="683"/>
      <c r="H98" s="681" t="str">
        <f t="shared" si="6"/>
        <v xml:space="preserve"> </v>
      </c>
      <c r="I98" s="681" t="str">
        <f t="shared" si="7"/>
        <v/>
      </c>
      <c r="J98" s="681" t="str">
        <f t="shared" si="8"/>
        <v xml:space="preserve"> </v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 t="shared" ref="H99:H111" si="9">IF(C99=0," ",D99*100/C99)</f>
        <v xml:space="preserve"> </v>
      </c>
      <c r="I99" s="646" t="str">
        <f t="shared" ref="I99:I111" si="10">IFERROR(F99/(D99+E99)*100,"")</f>
        <v/>
      </c>
      <c r="J99" s="646" t="str">
        <f t="shared" ref="J99:J111" si="11">IF(C99=0," ",G99*100/C99)</f>
        <v xml:space="preserve"> </v>
      </c>
    </row>
    <row r="100" spans="1:10" ht="15" customHeight="1">
      <c r="A100" s="639"/>
      <c r="B100" s="637" t="s">
        <v>542</v>
      </c>
      <c r="C100" s="683"/>
      <c r="D100" s="683"/>
      <c r="E100" s="683"/>
      <c r="F100" s="683"/>
      <c r="G100" s="683"/>
      <c r="H100" s="681" t="str">
        <f t="shared" si="9"/>
        <v xml:space="preserve"> </v>
      </c>
      <c r="I100" s="681" t="str">
        <f t="shared" si="10"/>
        <v/>
      </c>
      <c r="J100" s="681" t="str">
        <f t="shared" si="11"/>
        <v xml:space="preserve"> </v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9"/>
        <v xml:space="preserve"> </v>
      </c>
      <c r="I101" s="103" t="str">
        <f t="shared" si="10"/>
        <v/>
      </c>
      <c r="J101" s="103" t="str">
        <f t="shared" si="11"/>
        <v xml:space="preserve"> </v>
      </c>
    </row>
    <row r="102" spans="1:10" ht="15" customHeight="1">
      <c r="A102" s="637"/>
      <c r="B102" s="637" t="s">
        <v>544</v>
      </c>
      <c r="C102" s="683"/>
      <c r="D102" s="683"/>
      <c r="E102" s="683"/>
      <c r="F102" s="683"/>
      <c r="G102" s="683"/>
      <c r="H102" s="681" t="str">
        <f t="shared" si="9"/>
        <v xml:space="preserve"> </v>
      </c>
      <c r="I102" s="681" t="str">
        <f t="shared" si="10"/>
        <v/>
      </c>
      <c r="J102" s="681" t="str">
        <f t="shared" si="11"/>
        <v xml:space="preserve"> </v>
      </c>
    </row>
    <row r="103" spans="1:10" ht="15" customHeight="1">
      <c r="A103" s="639"/>
      <c r="B103" s="637" t="s">
        <v>545</v>
      </c>
      <c r="C103" s="683"/>
      <c r="D103" s="683"/>
      <c r="E103" s="683"/>
      <c r="F103" s="683"/>
      <c r="G103" s="683"/>
      <c r="H103" s="681" t="str">
        <f t="shared" si="9"/>
        <v xml:space="preserve"> </v>
      </c>
      <c r="I103" s="681" t="str">
        <f t="shared" si="10"/>
        <v/>
      </c>
      <c r="J103" s="681" t="str">
        <f t="shared" si="11"/>
        <v xml:space="preserve"> </v>
      </c>
    </row>
    <row r="104" spans="1:10" ht="15" customHeight="1">
      <c r="A104" s="639"/>
      <c r="B104" s="637" t="s">
        <v>546</v>
      </c>
      <c r="C104" s="683"/>
      <c r="D104" s="683"/>
      <c r="E104" s="683"/>
      <c r="F104" s="683"/>
      <c r="G104" s="683"/>
      <c r="H104" s="681" t="str">
        <f t="shared" si="9"/>
        <v xml:space="preserve"> </v>
      </c>
      <c r="I104" s="681" t="str">
        <f t="shared" si="10"/>
        <v/>
      </c>
      <c r="J104" s="681" t="str">
        <f t="shared" si="11"/>
        <v xml:space="preserve"> </v>
      </c>
    </row>
    <row r="105" spans="1:10" ht="14.25" customHeight="1">
      <c r="A105" s="639"/>
      <c r="B105" s="637" t="s">
        <v>547</v>
      </c>
      <c r="C105" s="683"/>
      <c r="D105" s="683"/>
      <c r="E105" s="683"/>
      <c r="F105" s="683"/>
      <c r="G105" s="683"/>
      <c r="H105" s="681" t="str">
        <f t="shared" si="9"/>
        <v xml:space="preserve"> </v>
      </c>
      <c r="I105" s="681" t="str">
        <f t="shared" si="10"/>
        <v/>
      </c>
      <c r="J105" s="681" t="str">
        <f t="shared" si="11"/>
        <v xml:space="preserve"> </v>
      </c>
    </row>
    <row r="106" spans="1:10" ht="14.25" customHeight="1">
      <c r="A106" s="639"/>
      <c r="B106" s="637" t="s">
        <v>548</v>
      </c>
      <c r="C106" s="683"/>
      <c r="D106" s="683"/>
      <c r="E106" s="683"/>
      <c r="F106" s="683"/>
      <c r="G106" s="683"/>
      <c r="H106" s="681" t="str">
        <f t="shared" si="9"/>
        <v xml:space="preserve"> </v>
      </c>
      <c r="I106" s="681" t="str">
        <f t="shared" si="10"/>
        <v/>
      </c>
      <c r="J106" s="681" t="str">
        <f t="shared" si="11"/>
        <v xml:space="preserve"> </v>
      </c>
    </row>
    <row r="107" spans="1:10" ht="14.25" customHeight="1">
      <c r="A107" s="639"/>
      <c r="B107" s="637" t="s">
        <v>549</v>
      </c>
      <c r="C107" s="683"/>
      <c r="D107" s="683"/>
      <c r="E107" s="683"/>
      <c r="F107" s="683"/>
      <c r="G107" s="683"/>
      <c r="H107" s="681" t="str">
        <f t="shared" si="9"/>
        <v xml:space="preserve"> </v>
      </c>
      <c r="I107" s="681" t="str">
        <f t="shared" si="10"/>
        <v/>
      </c>
      <c r="J107" s="681" t="str">
        <f t="shared" si="11"/>
        <v xml:space="preserve"> </v>
      </c>
    </row>
    <row r="108" spans="1:10" ht="14.25" customHeight="1">
      <c r="A108" s="639"/>
      <c r="B108" s="637" t="s">
        <v>550</v>
      </c>
      <c r="C108" s="683"/>
      <c r="D108" s="683"/>
      <c r="E108" s="683"/>
      <c r="F108" s="683"/>
      <c r="G108" s="683"/>
      <c r="H108" s="681" t="str">
        <f t="shared" si="9"/>
        <v xml:space="preserve"> </v>
      </c>
      <c r="I108" s="681" t="str">
        <f t="shared" si="10"/>
        <v/>
      </c>
      <c r="J108" s="681" t="str">
        <f t="shared" si="11"/>
        <v xml:space="preserve"> </v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 t="shared" si="9"/>
        <v xml:space="preserve"> </v>
      </c>
      <c r="I109" s="647" t="str">
        <f t="shared" si="10"/>
        <v/>
      </c>
      <c r="J109" s="647" t="str">
        <f t="shared" si="11"/>
        <v xml:space="preserve"> </v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9"/>
        <v xml:space="preserve"> </v>
      </c>
      <c r="I110" s="103" t="str">
        <f t="shared" si="10"/>
        <v/>
      </c>
      <c r="J110" s="103" t="str">
        <f t="shared" si="11"/>
        <v xml:space="preserve"> </v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 t="shared" si="9"/>
        <v xml:space="preserve"> </v>
      </c>
      <c r="I111" s="648" t="str">
        <f t="shared" si="10"/>
        <v/>
      </c>
      <c r="J111" s="648" t="str">
        <f t="shared" si="11"/>
        <v xml:space="preserve"> </v>
      </c>
    </row>
  </sheetData>
  <conditionalFormatting sqref="C3:G108">
    <cfRule type="containsBlanks" dxfId="333" priority="7">
      <formula>LEN(TRIM(C3))=0</formula>
    </cfRule>
  </conditionalFormatting>
  <conditionalFormatting sqref="C98:J98">
    <cfRule type="containsBlanks" dxfId="332" priority="5" stopIfTrue="1">
      <formula>LEN(TRIM(C98))=0</formula>
    </cfRule>
  </conditionalFormatting>
  <conditionalFormatting sqref="C110:J110">
    <cfRule type="containsBlanks" dxfId="331" priority="4">
      <formula>LEN(TRIM(C110))=0</formula>
    </cfRule>
  </conditionalFormatting>
  <conditionalFormatting sqref="H3:J108">
    <cfRule type="containsBlanks" dxfId="330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1015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576</v>
      </c>
      <c r="B2" s="96"/>
      <c r="C2" s="336" t="s">
        <v>1016</v>
      </c>
      <c r="D2" s="336" t="s">
        <v>1017</v>
      </c>
      <c r="E2" s="336" t="s">
        <v>1018</v>
      </c>
      <c r="F2" s="336" t="s">
        <v>1019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445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39"/>
      <c r="B4" s="637" t="s">
        <v>446</v>
      </c>
      <c r="C4" s="642"/>
      <c r="D4" s="642"/>
      <c r="E4" s="642"/>
      <c r="F4" s="680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39"/>
      <c r="B5" s="637" t="s">
        <v>447</v>
      </c>
      <c r="C5" s="641"/>
      <c r="D5" s="641"/>
      <c r="E5" s="641"/>
      <c r="F5" s="681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9"/>
      <c r="B6" s="637" t="s">
        <v>448</v>
      </c>
      <c r="C6" s="641"/>
      <c r="D6" s="641"/>
      <c r="E6" s="641"/>
      <c r="F6" s="681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9"/>
      <c r="B7" s="637" t="s">
        <v>449</v>
      </c>
      <c r="C7" s="641"/>
      <c r="D7" s="641"/>
      <c r="E7" s="641"/>
      <c r="F7" s="681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39"/>
      <c r="B9" s="637" t="s">
        <v>451</v>
      </c>
      <c r="C9" s="641"/>
      <c r="D9" s="641"/>
      <c r="E9" s="641"/>
      <c r="F9" s="681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9"/>
      <c r="B10" s="637" t="s">
        <v>452</v>
      </c>
      <c r="C10" s="641"/>
      <c r="D10" s="641"/>
      <c r="E10" s="641"/>
      <c r="F10" s="681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9"/>
      <c r="B11" s="637" t="s">
        <v>453</v>
      </c>
      <c r="C11" s="641"/>
      <c r="D11" s="641"/>
      <c r="E11" s="641"/>
      <c r="F11" s="681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39"/>
      <c r="B12" s="637" t="s">
        <v>454</v>
      </c>
      <c r="C12" s="641"/>
      <c r="D12" s="641"/>
      <c r="E12" s="641"/>
      <c r="F12" s="681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9"/>
      <c r="B13" s="637" t="s">
        <v>455</v>
      </c>
      <c r="C13" s="641"/>
      <c r="D13" s="641"/>
      <c r="E13" s="641"/>
      <c r="F13" s="681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39"/>
      <c r="B14" s="637" t="s">
        <v>456</v>
      </c>
      <c r="C14" s="641"/>
      <c r="D14" s="641"/>
      <c r="E14" s="641"/>
      <c r="F14" s="681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7"/>
      <c r="B16" s="637" t="s">
        <v>458</v>
      </c>
      <c r="C16" s="641"/>
      <c r="D16" s="641"/>
      <c r="E16" s="641"/>
      <c r="F16" s="681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39"/>
      <c r="B17" s="637" t="s">
        <v>459</v>
      </c>
      <c r="C17" s="641"/>
      <c r="D17" s="641"/>
      <c r="E17" s="641"/>
      <c r="F17" s="681" t="str">
        <f>IF(Naissances!C17&lt;&gt;0,E17*100/Naissances!C17,"")</f>
        <v/>
      </c>
    </row>
    <row r="18" spans="1:6" ht="15" customHeight="1">
      <c r="A18" s="639"/>
      <c r="B18" s="637" t="s">
        <v>460</v>
      </c>
      <c r="C18" s="641"/>
      <c r="D18" s="641"/>
      <c r="E18" s="641"/>
      <c r="F18" s="681" t="str">
        <f>IF(Naissances!C18&lt;&gt;0,E18*100/Naissances!C18,"")</f>
        <v/>
      </c>
    </row>
    <row r="19" spans="1:6" ht="15" customHeight="1">
      <c r="A19" s="2" t="s">
        <v>461</v>
      </c>
      <c r="B19" s="6"/>
      <c r="C19" s="49"/>
      <c r="D19" s="49"/>
      <c r="E19" s="49"/>
      <c r="F19" s="646" t="str">
        <f>IF(Naissances!C19&lt;&gt;0,E19*100/Naissances!C19,"")</f>
        <v/>
      </c>
    </row>
    <row r="20" spans="1:6" ht="15" customHeight="1">
      <c r="A20" s="637"/>
      <c r="B20" s="638" t="s">
        <v>462</v>
      </c>
      <c r="C20" s="642"/>
      <c r="D20" s="642"/>
      <c r="E20" s="642"/>
      <c r="F20" s="680" t="str">
        <f>IF(Naissances!C20&lt;&gt;0,E20*100/Naissances!C20,"")</f>
        <v/>
      </c>
    </row>
    <row r="21" spans="1:6" ht="15" customHeight="1">
      <c r="A21" s="639"/>
      <c r="B21" s="637" t="s">
        <v>463</v>
      </c>
      <c r="C21" s="641"/>
      <c r="D21" s="641"/>
      <c r="E21" s="641"/>
      <c r="F21" s="681" t="str">
        <f>IF(Naissances!C21&lt;&gt;0,E21*100/Naissances!C21,"")</f>
        <v/>
      </c>
    </row>
    <row r="22" spans="1:6" ht="15" customHeight="1">
      <c r="A22" s="639"/>
      <c r="B22" s="637" t="s">
        <v>464</v>
      </c>
      <c r="C22" s="641"/>
      <c r="D22" s="641"/>
      <c r="E22" s="641"/>
      <c r="F22" s="681" t="str">
        <f>IF(Naissances!C22&lt;&gt;0,E22*100/Naissances!C22,"")</f>
        <v/>
      </c>
    </row>
    <row r="23" spans="1:6" ht="15" customHeight="1">
      <c r="A23" s="639"/>
      <c r="B23" s="637" t="s">
        <v>465</v>
      </c>
      <c r="C23" s="641"/>
      <c r="D23" s="641"/>
      <c r="E23" s="641"/>
      <c r="F23" s="681" t="str">
        <f>IF(Naissances!C23&lt;&gt;0,E23*100/Naissances!C23,"")</f>
        <v/>
      </c>
    </row>
    <row r="24" spans="1:6" ht="15" customHeight="1">
      <c r="A24" s="639"/>
      <c r="B24" s="637" t="s">
        <v>466</v>
      </c>
      <c r="C24" s="641"/>
      <c r="D24" s="641"/>
      <c r="E24" s="641"/>
      <c r="F24" s="681" t="str">
        <f>IF(Naissances!C24&lt;&gt;0,E24*100/Naissances!C24,"")</f>
        <v/>
      </c>
    </row>
    <row r="25" spans="1:6" ht="15" customHeight="1">
      <c r="A25" s="639"/>
      <c r="B25" s="637" t="s">
        <v>467</v>
      </c>
      <c r="C25" s="641"/>
      <c r="D25" s="641"/>
      <c r="E25" s="641"/>
      <c r="F25" s="681" t="str">
        <f>IF(Naissances!C25&lt;&gt;0,E25*100/Naissances!C25,"")</f>
        <v/>
      </c>
    </row>
    <row r="26" spans="1:6" ht="15" customHeight="1">
      <c r="A26" s="639"/>
      <c r="B26" s="637" t="s">
        <v>468</v>
      </c>
      <c r="C26" s="641"/>
      <c r="D26" s="641"/>
      <c r="E26" s="641"/>
      <c r="F26" s="681" t="str">
        <f>IF(Naissances!C26&lt;&gt;0,E26*100/Naissances!C26,"")</f>
        <v/>
      </c>
    </row>
    <row r="27" spans="1:6" ht="15" customHeight="1">
      <c r="A27" s="639"/>
      <c r="B27" s="637" t="s">
        <v>469</v>
      </c>
      <c r="C27" s="641"/>
      <c r="D27" s="641"/>
      <c r="E27" s="641"/>
      <c r="F27" s="681" t="str">
        <f>IF(Naissances!C27&lt;&gt;0,E27*100/Naissances!C27,"")</f>
        <v/>
      </c>
    </row>
    <row r="28" spans="1:6" ht="15" customHeight="1">
      <c r="A28" s="639"/>
      <c r="B28" s="637" t="s">
        <v>470</v>
      </c>
      <c r="C28" s="641"/>
      <c r="D28" s="641"/>
      <c r="E28" s="641"/>
      <c r="F28" s="681" t="str">
        <f>IF(Naissances!C28&lt;&gt;0,E28*100/Naissances!C28,"")</f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37"/>
      <c r="B30" s="637" t="s">
        <v>472</v>
      </c>
      <c r="C30" s="642"/>
      <c r="D30" s="642"/>
      <c r="E30" s="642"/>
      <c r="F30" s="680" t="str">
        <f>IF(Naissances!C30&lt;&gt;0,E30*100/Naissances!C30,"")</f>
        <v/>
      </c>
    </row>
    <row r="31" spans="1:6" ht="15" customHeight="1">
      <c r="A31" s="637"/>
      <c r="B31" s="637" t="s">
        <v>473</v>
      </c>
      <c r="C31" s="641"/>
      <c r="D31" s="641"/>
      <c r="E31" s="641"/>
      <c r="F31" s="681" t="str">
        <f>IF(Naissances!C31&lt;&gt;0,E31*100/Naissances!C31,"")</f>
        <v/>
      </c>
    </row>
    <row r="32" spans="1:6" ht="15" customHeight="1">
      <c r="A32" s="637"/>
      <c r="B32" s="637" t="s">
        <v>474</v>
      </c>
      <c r="C32" s="641"/>
      <c r="D32" s="641"/>
      <c r="E32" s="641"/>
      <c r="F32" s="681" t="str">
        <f>IF(Naissances!C32&lt;&gt;0,E32*100/Naissances!C32,"")</f>
        <v/>
      </c>
    </row>
    <row r="33" spans="1:6" ht="15" customHeight="1">
      <c r="A33" s="637"/>
      <c r="B33" s="637" t="s">
        <v>475</v>
      </c>
      <c r="C33" s="641"/>
      <c r="D33" s="641"/>
      <c r="E33" s="641"/>
      <c r="F33" s="681" t="str">
        <f>IF(Naissances!C33&lt;&gt;0,E33*100/Naissances!C33,"")</f>
        <v/>
      </c>
    </row>
    <row r="34" spans="1:6" ht="15" customHeight="1">
      <c r="A34" s="637"/>
      <c r="B34" s="637" t="s">
        <v>476</v>
      </c>
      <c r="C34" s="641"/>
      <c r="D34" s="641"/>
      <c r="E34" s="641"/>
      <c r="F34" s="681" t="str">
        <f>IF(Naissances!C34&lt;&gt;0,E34*100/Naissances!C34,"")</f>
        <v/>
      </c>
    </row>
    <row r="35" spans="1:6" ht="15" customHeight="1">
      <c r="A35" s="637"/>
      <c r="B35" s="637" t="s">
        <v>477</v>
      </c>
      <c r="C35" s="641"/>
      <c r="D35" s="641"/>
      <c r="E35" s="641"/>
      <c r="F35" s="681" t="str">
        <f>IF(Naissances!C35&lt;&gt;0,E35*100/Naissances!C35,"")</f>
        <v/>
      </c>
    </row>
    <row r="36" spans="1:6" ht="15" customHeight="1">
      <c r="A36" s="637"/>
      <c r="B36" s="637" t="s">
        <v>478</v>
      </c>
      <c r="C36" s="641"/>
      <c r="D36" s="641"/>
      <c r="E36" s="641"/>
      <c r="F36" s="681" t="str">
        <f>IF(Naissances!C36&lt;&gt;0,E36*100/Naissances!C36,"")</f>
        <v/>
      </c>
    </row>
    <row r="37" spans="1:6" ht="15" customHeight="1">
      <c r="A37" s="639"/>
      <c r="B37" s="637" t="s">
        <v>479</v>
      </c>
      <c r="C37" s="641"/>
      <c r="D37" s="641"/>
      <c r="E37" s="641"/>
      <c r="F37" s="681" t="str">
        <f>IF(Naissances!C37&lt;&gt;0,E37*100/Naissances!C37,"")</f>
        <v/>
      </c>
    </row>
    <row r="38" spans="1:6" s="87" customFormat="1" ht="15" customHeight="1">
      <c r="A38" s="639"/>
      <c r="B38" s="637" t="s">
        <v>480</v>
      </c>
      <c r="C38" s="641"/>
      <c r="D38" s="641"/>
      <c r="E38" s="641"/>
      <c r="F38" s="681" t="str">
        <f>IF(Naissances!C38&lt;&gt;0,E38*100/Naissances!C38,"")</f>
        <v/>
      </c>
    </row>
    <row r="39" spans="1:6" ht="15" customHeight="1">
      <c r="A39" s="639"/>
      <c r="B39" s="637" t="s">
        <v>481</v>
      </c>
      <c r="C39" s="641"/>
      <c r="D39" s="641"/>
      <c r="E39" s="641"/>
      <c r="F39" s="681" t="str">
        <f>IF(Naissances!C39&lt;&gt;0,E39*100/Naissances!C39,"")</f>
        <v/>
      </c>
    </row>
    <row r="40" spans="1:6" ht="15" customHeight="1">
      <c r="A40" s="639"/>
      <c r="B40" s="637" t="s">
        <v>482</v>
      </c>
      <c r="C40" s="641"/>
      <c r="D40" s="641"/>
      <c r="E40" s="641"/>
      <c r="F40" s="681" t="str">
        <f>IF(Naissances!C40&lt;&gt;0,E40*100/Naissances!C40,"")</f>
        <v/>
      </c>
    </row>
    <row r="41" spans="1:6" ht="15" customHeight="1">
      <c r="A41" s="639"/>
      <c r="B41" s="637" t="s">
        <v>483</v>
      </c>
      <c r="C41" s="641"/>
      <c r="D41" s="641"/>
      <c r="E41" s="641"/>
      <c r="F41" s="681" t="str">
        <f>IF(Naissances!C41&lt;&gt;0,E41*100/Naissances!C41,"")</f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37"/>
      <c r="B43" s="637" t="s">
        <v>485</v>
      </c>
      <c r="C43" s="641"/>
      <c r="D43" s="641"/>
      <c r="E43" s="641"/>
      <c r="F43" s="681" t="str">
        <f>IF(Naissances!C43&lt;&gt;0,E43*100/Naissances!C43,"")</f>
        <v/>
      </c>
    </row>
    <row r="44" spans="1:6" ht="15" customHeight="1">
      <c r="A44" s="639"/>
      <c r="B44" s="637" t="s">
        <v>486</v>
      </c>
      <c r="C44" s="641"/>
      <c r="D44" s="641"/>
      <c r="E44" s="641"/>
      <c r="F44" s="681" t="str">
        <f>IF(Naissances!C44&lt;&gt;0,E44*100/Naissances!C44,"")</f>
        <v/>
      </c>
    </row>
    <row r="45" spans="1:6" ht="15" customHeight="1">
      <c r="A45" s="639"/>
      <c r="B45" s="637" t="s">
        <v>487</v>
      </c>
      <c r="C45" s="641"/>
      <c r="D45" s="641"/>
      <c r="E45" s="641"/>
      <c r="F45" s="681" t="str">
        <f>IF(Naissances!C45&lt;&gt;0,E45*100/Naissances!C45,"")</f>
        <v/>
      </c>
    </row>
    <row r="46" spans="1:6" s="87" customFormat="1" ht="15" customHeight="1">
      <c r="A46" s="639"/>
      <c r="B46" s="637" t="s">
        <v>488</v>
      </c>
      <c r="C46" s="641"/>
      <c r="D46" s="641"/>
      <c r="E46" s="641"/>
      <c r="F46" s="681" t="str">
        <f>IF(Naissances!C46&lt;&gt;0,E46*100/Naissances!C46,"")</f>
        <v/>
      </c>
    </row>
    <row r="47" spans="1:6" ht="15" customHeight="1">
      <c r="A47" s="639"/>
      <c r="B47" s="637" t="s">
        <v>489</v>
      </c>
      <c r="C47" s="641"/>
      <c r="D47" s="641"/>
      <c r="E47" s="641"/>
      <c r="F47" s="681" t="str">
        <f>IF(Naissances!C47&lt;&gt;0,E47*100/Naissances!C47,"")</f>
        <v/>
      </c>
    </row>
    <row r="48" spans="1:6" ht="15" customHeight="1">
      <c r="A48" s="639"/>
      <c r="B48" s="637" t="s">
        <v>490</v>
      </c>
      <c r="C48" s="641"/>
      <c r="D48" s="641"/>
      <c r="E48" s="641"/>
      <c r="F48" s="681" t="str">
        <f>IF(Naissances!C48&lt;&gt;0,E48*100/Naissances!C48,"")</f>
        <v/>
      </c>
    </row>
    <row r="49" spans="1:6" ht="15" customHeight="1">
      <c r="A49" s="639"/>
      <c r="B49" s="637" t="s">
        <v>491</v>
      </c>
      <c r="C49" s="641"/>
      <c r="D49" s="641"/>
      <c r="E49" s="641"/>
      <c r="F49" s="681" t="str">
        <f>IF(Naissances!C49&lt;&gt;0,E49*100/Naissances!C49,"")</f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37"/>
      <c r="B51" s="637" t="s">
        <v>493</v>
      </c>
      <c r="C51" s="641"/>
      <c r="D51" s="641"/>
      <c r="E51" s="641"/>
      <c r="F51" s="681" t="str">
        <f>IF(Naissances!C51&lt;&gt;0,E51*100/Naissances!C51,"")</f>
        <v/>
      </c>
    </row>
    <row r="52" spans="1:6" ht="15" customHeight="1">
      <c r="A52" s="639"/>
      <c r="B52" s="637" t="s">
        <v>494</v>
      </c>
      <c r="C52" s="641"/>
      <c r="D52" s="641"/>
      <c r="E52" s="641"/>
      <c r="F52" s="681" t="str">
        <f>IF(Naissances!C52&lt;&gt;0,E52*100/Naissances!C52,"")</f>
        <v/>
      </c>
    </row>
    <row r="53" spans="1:6" ht="15" customHeight="1">
      <c r="A53" s="639"/>
      <c r="B53" s="637" t="s">
        <v>495</v>
      </c>
      <c r="C53" s="641"/>
      <c r="D53" s="641"/>
      <c r="E53" s="641"/>
      <c r="F53" s="681" t="str">
        <f>IF(Naissances!C53&lt;&gt;0,E53*100/Naissances!C53,"")</f>
        <v/>
      </c>
    </row>
    <row r="54" spans="1:6" ht="15" customHeight="1">
      <c r="A54" s="639"/>
      <c r="B54" s="637" t="s">
        <v>496</v>
      </c>
      <c r="C54" s="641"/>
      <c r="D54" s="641"/>
      <c r="E54" s="641"/>
      <c r="F54" s="681" t="str">
        <f>IF(Naissances!C54&lt;&gt;0,E54*100/Naissances!C54,"")</f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46" t="str">
        <f>IF(Naissances!C55&lt;&gt;0,E55*100/Naissances!C55,"")</f>
        <v/>
      </c>
    </row>
    <row r="56" spans="1:6" ht="15" customHeight="1">
      <c r="A56" s="637"/>
      <c r="B56" s="637" t="s">
        <v>498</v>
      </c>
      <c r="C56" s="642"/>
      <c r="D56" s="642"/>
      <c r="E56" s="642"/>
      <c r="F56" s="680" t="str">
        <f>IF(Naissances!C56&lt;&gt;0,E56*100/Naissances!C56,"")</f>
        <v/>
      </c>
    </row>
    <row r="57" spans="1:6" ht="15" customHeight="1">
      <c r="A57" s="639"/>
      <c r="B57" s="637" t="s">
        <v>499</v>
      </c>
      <c r="C57" s="641"/>
      <c r="D57" s="641"/>
      <c r="E57" s="641"/>
      <c r="F57" s="681" t="str">
        <f>IF(Naissances!C57&lt;&gt;0,E57*100/Naissances!C57,"")</f>
        <v/>
      </c>
    </row>
    <row r="58" spans="1:6" ht="15" customHeight="1">
      <c r="A58" s="639"/>
      <c r="B58" s="637" t="s">
        <v>500</v>
      </c>
      <c r="C58" s="641"/>
      <c r="D58" s="641"/>
      <c r="E58" s="641"/>
      <c r="F58" s="681" t="str">
        <f>IF(Naissances!C58&lt;&gt;0,E58*100/Naissances!C58,"")</f>
        <v/>
      </c>
    </row>
    <row r="59" spans="1:6" ht="15" customHeight="1">
      <c r="A59" s="639"/>
      <c r="B59" s="637" t="s">
        <v>501</v>
      </c>
      <c r="C59" s="641"/>
      <c r="D59" s="641"/>
      <c r="E59" s="641"/>
      <c r="F59" s="681" t="str">
        <f>IF(Naissances!C59&lt;&gt;0,E59*100/Naissances!C59,"")</f>
        <v/>
      </c>
    </row>
    <row r="60" spans="1:6" ht="15" customHeight="1">
      <c r="A60" s="639"/>
      <c r="B60" s="637" t="s">
        <v>502</v>
      </c>
      <c r="C60" s="641"/>
      <c r="D60" s="641"/>
      <c r="E60" s="641"/>
      <c r="F60" s="681" t="str">
        <f>IF(Naissances!C60&lt;&gt;0,E60*100/Naissances!C60,"")</f>
        <v/>
      </c>
    </row>
    <row r="61" spans="1:6" s="87" customFormat="1" ht="15" customHeight="1">
      <c r="A61" s="639"/>
      <c r="B61" s="637" t="s">
        <v>503</v>
      </c>
      <c r="C61" s="641"/>
      <c r="D61" s="641"/>
      <c r="E61" s="641"/>
      <c r="F61" s="681" t="str">
        <f>IF(Naissances!C61&lt;&gt;0,E61*100/Naissances!C61,"")</f>
        <v/>
      </c>
    </row>
    <row r="62" spans="1:6" ht="15" customHeight="1">
      <c r="A62" s="639"/>
      <c r="B62" s="637" t="s">
        <v>504</v>
      </c>
      <c r="C62" s="641"/>
      <c r="D62" s="641"/>
      <c r="E62" s="641"/>
      <c r="F62" s="681" t="str">
        <f>IF(Naissances!C62&lt;&gt;0,E62*100/Naissances!C62,"")</f>
        <v/>
      </c>
    </row>
    <row r="63" spans="1:6" ht="15" customHeight="1">
      <c r="A63" s="639"/>
      <c r="B63" s="637" t="s">
        <v>505</v>
      </c>
      <c r="C63" s="641"/>
      <c r="D63" s="641"/>
      <c r="E63" s="641"/>
      <c r="F63" s="681" t="str">
        <f>IF(Naissances!C63&lt;&gt;0,E63*100/Naissances!C63,"")</f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37"/>
      <c r="B65" s="637" t="s">
        <v>507</v>
      </c>
      <c r="C65" s="641"/>
      <c r="D65" s="641"/>
      <c r="E65" s="641"/>
      <c r="F65" s="681" t="str">
        <f>IF(Naissances!C65&lt;&gt;0,E65*100/Naissances!C65,"")</f>
        <v/>
      </c>
    </row>
    <row r="66" spans="1:6" ht="15" customHeight="1">
      <c r="A66" s="639"/>
      <c r="B66" s="637" t="s">
        <v>508</v>
      </c>
      <c r="C66" s="641"/>
      <c r="D66" s="641"/>
      <c r="E66" s="641"/>
      <c r="F66" s="681" t="str">
        <f>IF(Naissances!C66&lt;&gt;0,E66*100/Naissances!C66,"")</f>
        <v/>
      </c>
    </row>
    <row r="67" spans="1:6" ht="15" customHeight="1">
      <c r="A67" s="639"/>
      <c r="B67" s="637" t="s">
        <v>509</v>
      </c>
      <c r="C67" s="641"/>
      <c r="D67" s="641"/>
      <c r="E67" s="641"/>
      <c r="F67" s="681" t="str">
        <f>IF(Naissances!C67&lt;&gt;0,E67*100/Naissances!C67,"")</f>
        <v/>
      </c>
    </row>
    <row r="68" spans="1:6" ht="15" customHeight="1">
      <c r="A68" s="639"/>
      <c r="B68" s="637" t="s">
        <v>510</v>
      </c>
      <c r="C68" s="641"/>
      <c r="D68" s="641"/>
      <c r="E68" s="641"/>
      <c r="F68" s="681" t="str">
        <f>IF(Naissances!C68&lt;&gt;0,E68*100/Naissances!C68,"")</f>
        <v/>
      </c>
    </row>
    <row r="69" spans="1:6" s="87" customFormat="1" ht="15" customHeight="1">
      <c r="A69" s="639"/>
      <c r="B69" s="637" t="s">
        <v>511</v>
      </c>
      <c r="C69" s="641"/>
      <c r="D69" s="641"/>
      <c r="E69" s="641"/>
      <c r="F69" s="681" t="str">
        <f>IF(Naissances!C69&lt;&gt;0,E69*100/Naissances!C69,"")</f>
        <v/>
      </c>
    </row>
    <row r="70" spans="1:6" ht="15" customHeight="1">
      <c r="A70" s="639"/>
      <c r="B70" s="637" t="s">
        <v>512</v>
      </c>
      <c r="C70" s="641"/>
      <c r="D70" s="641"/>
      <c r="E70" s="641"/>
      <c r="F70" s="681" t="str">
        <f>IF(Naissances!C70&lt;&gt;0,E70*100/Naissances!C70,"")</f>
        <v/>
      </c>
    </row>
    <row r="71" spans="1:6" ht="15" customHeight="1">
      <c r="A71" s="639"/>
      <c r="B71" s="637" t="s">
        <v>513</v>
      </c>
      <c r="C71" s="641"/>
      <c r="D71" s="641"/>
      <c r="E71" s="641"/>
      <c r="F71" s="681" t="str">
        <f>IF(Naissances!C71&lt;&gt;0,E71*100/Naissances!C71,"")</f>
        <v/>
      </c>
    </row>
    <row r="72" spans="1:6" ht="15" customHeight="1">
      <c r="A72" s="639"/>
      <c r="B72" s="637" t="s">
        <v>514</v>
      </c>
      <c r="C72" s="641"/>
      <c r="D72" s="641"/>
      <c r="E72" s="641"/>
      <c r="F72" s="681" t="str">
        <f>IF(Naissances!C72&lt;&gt;0,E72*100/Naissances!C72,"")</f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37"/>
      <c r="B74" s="637" t="s">
        <v>516</v>
      </c>
      <c r="C74" s="641"/>
      <c r="D74" s="641"/>
      <c r="E74" s="641"/>
      <c r="F74" s="681" t="str">
        <f>IF(Naissances!C74&lt;&gt;0,E74*100/Naissances!C74,"")</f>
        <v/>
      </c>
    </row>
    <row r="75" spans="1:6" ht="15" customHeight="1">
      <c r="A75" s="639"/>
      <c r="B75" s="637" t="s">
        <v>517</v>
      </c>
      <c r="C75" s="641"/>
      <c r="D75" s="641"/>
      <c r="E75" s="641"/>
      <c r="F75" s="681" t="str">
        <f>IF(Naissances!C75&lt;&gt;0,E75*100/Naissances!C75,"")</f>
        <v/>
      </c>
    </row>
    <row r="76" spans="1:6" ht="15" customHeight="1">
      <c r="A76" s="639"/>
      <c r="B76" s="637" t="s">
        <v>518</v>
      </c>
      <c r="C76" s="641"/>
      <c r="D76" s="641"/>
      <c r="E76" s="641"/>
      <c r="F76" s="681" t="str">
        <f>IF(Naissances!C76&lt;&gt;0,E76*100/Naissances!C76,"")</f>
        <v/>
      </c>
    </row>
    <row r="77" spans="1:6" ht="15" customHeight="1">
      <c r="A77" s="639"/>
      <c r="B77" s="637" t="s">
        <v>519</v>
      </c>
      <c r="C77" s="641"/>
      <c r="D77" s="641"/>
      <c r="E77" s="641"/>
      <c r="F77" s="681" t="str">
        <f>IF(Naissances!C77&lt;&gt;0,E77*100/Naissances!C77,"")</f>
        <v/>
      </c>
    </row>
    <row r="78" spans="1:6" ht="15" customHeight="1">
      <c r="A78" s="639"/>
      <c r="B78" s="637" t="s">
        <v>520</v>
      </c>
      <c r="C78" s="641"/>
      <c r="D78" s="641"/>
      <c r="E78" s="641"/>
      <c r="F78" s="681" t="str">
        <f>IF(Naissances!C78&lt;&gt;0,E78*100/Naissances!C78,"")</f>
        <v/>
      </c>
    </row>
    <row r="79" spans="1:6" s="87" customFormat="1" ht="15" customHeight="1">
      <c r="A79" s="2" t="s">
        <v>521</v>
      </c>
      <c r="B79" s="2"/>
      <c r="C79" s="49"/>
      <c r="D79" s="49"/>
      <c r="E79" s="49"/>
      <c r="F79" s="646" t="str">
        <f>IF(Naissances!C79&lt;&gt;0,E79*100/Naissances!C79,"")</f>
        <v/>
      </c>
    </row>
    <row r="80" spans="1:6" ht="15" customHeight="1">
      <c r="A80" s="637"/>
      <c r="B80" s="637" t="s">
        <v>522</v>
      </c>
      <c r="C80" s="642"/>
      <c r="D80" s="642"/>
      <c r="E80" s="642"/>
      <c r="F80" s="680" t="str">
        <f>IF(Naissances!C80&lt;&gt;0,E80*100/Naissances!C80,"")</f>
        <v/>
      </c>
    </row>
    <row r="81" spans="1:6" ht="15" customHeight="1">
      <c r="A81" s="639"/>
      <c r="B81" s="637" t="s">
        <v>523</v>
      </c>
      <c r="C81" s="641"/>
      <c r="D81" s="641"/>
      <c r="E81" s="641"/>
      <c r="F81" s="681" t="str">
        <f>IF(Naissances!C81&lt;&gt;0,E81*100/Naissances!C81,"")</f>
        <v/>
      </c>
    </row>
    <row r="82" spans="1:6" ht="15" customHeight="1">
      <c r="A82" s="639"/>
      <c r="B82" s="637" t="s">
        <v>524</v>
      </c>
      <c r="C82" s="641"/>
      <c r="D82" s="641"/>
      <c r="E82" s="641"/>
      <c r="F82" s="681" t="str">
        <f>IF(Naissances!C82&lt;&gt;0,E82*100/Naissances!C82,"")</f>
        <v/>
      </c>
    </row>
    <row r="83" spans="1:6" ht="15" customHeight="1">
      <c r="A83" s="639"/>
      <c r="B83" s="637" t="s">
        <v>525</v>
      </c>
      <c r="C83" s="641"/>
      <c r="D83" s="641"/>
      <c r="E83" s="641"/>
      <c r="F83" s="681" t="str">
        <f>IF(Naissances!C83&lt;&gt;0,E83*100/Naissances!C83,"")</f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39"/>
      <c r="B85" s="637" t="s">
        <v>527</v>
      </c>
      <c r="C85" s="641"/>
      <c r="D85" s="641"/>
      <c r="E85" s="641"/>
      <c r="F85" s="681" t="str">
        <f>IF(Naissances!C85&lt;&gt;0,E85*100/Naissances!C85,"")</f>
        <v/>
      </c>
    </row>
    <row r="86" spans="1:6" ht="15" customHeight="1">
      <c r="A86" s="639"/>
      <c r="B86" s="637" t="s">
        <v>528</v>
      </c>
      <c r="C86" s="641"/>
      <c r="D86" s="641"/>
      <c r="E86" s="641"/>
      <c r="F86" s="681" t="str">
        <f>IF(Naissances!C86&lt;&gt;0,E86*100/Naissances!C86,"")</f>
        <v/>
      </c>
    </row>
    <row r="87" spans="1:6" s="87" customFormat="1" ht="15" customHeight="1">
      <c r="A87" s="639"/>
      <c r="B87" s="637" t="s">
        <v>529</v>
      </c>
      <c r="C87" s="641"/>
      <c r="D87" s="641"/>
      <c r="E87" s="641"/>
      <c r="F87" s="681" t="str">
        <f>IF(Naissances!C87&lt;&gt;0,E87*100/Naissances!C87,"")</f>
        <v/>
      </c>
    </row>
    <row r="88" spans="1:6" ht="15" customHeight="1">
      <c r="A88" s="2" t="s">
        <v>530</v>
      </c>
      <c r="B88" s="2"/>
      <c r="C88" s="49"/>
      <c r="D88" s="49"/>
      <c r="E88" s="49"/>
      <c r="F88" s="646" t="str">
        <f>IF(Naissances!C88&lt;&gt;0,E88*100/Naissances!C88,"")</f>
        <v/>
      </c>
    </row>
    <row r="89" spans="1:6" ht="15" customHeight="1">
      <c r="A89" s="639"/>
      <c r="B89" s="637" t="s">
        <v>531</v>
      </c>
      <c r="C89" s="641"/>
      <c r="D89" s="641"/>
      <c r="E89" s="641"/>
      <c r="F89" s="681" t="str">
        <f>IF(Naissances!C89&lt;&gt;0,E89*100/Naissances!C89,"")</f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39"/>
      <c r="B91" s="637" t="s">
        <v>533</v>
      </c>
      <c r="C91" s="641"/>
      <c r="D91" s="641"/>
      <c r="E91" s="641"/>
      <c r="F91" s="681" t="str">
        <f>IF(Naissances!C91&lt;&gt;0,E91*100/Naissances!C91,"")</f>
        <v/>
      </c>
    </row>
    <row r="92" spans="1:6" s="87" customFormat="1" ht="15" customHeight="1">
      <c r="A92" s="639"/>
      <c r="B92" s="637" t="s">
        <v>534</v>
      </c>
      <c r="C92" s="641"/>
      <c r="D92" s="641"/>
      <c r="E92" s="641"/>
      <c r="F92" s="681" t="str">
        <f>IF(Naissances!C92&lt;&gt;0,E92*100/Naissances!C92,"")</f>
        <v/>
      </c>
    </row>
    <row r="93" spans="1:6" ht="15" customHeight="1">
      <c r="A93" s="639"/>
      <c r="B93" s="637" t="s">
        <v>535</v>
      </c>
      <c r="C93" s="641"/>
      <c r="D93" s="641"/>
      <c r="E93" s="641"/>
      <c r="F93" s="681" t="str">
        <f>IF(Naissances!C93&lt;&gt;0,E93*100/Naissances!C93,"")</f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37"/>
      <c r="B95" s="637" t="s">
        <v>537</v>
      </c>
      <c r="C95" s="641"/>
      <c r="D95" s="641"/>
      <c r="E95" s="641"/>
      <c r="F95" s="681" t="str">
        <f>IF(Naissances!C95&lt;&gt;0,E95*100/Naissances!C95,"")</f>
        <v/>
      </c>
    </row>
    <row r="96" spans="1:6" ht="15" customHeight="1">
      <c r="A96" s="637"/>
      <c r="B96" s="637" t="s">
        <v>538</v>
      </c>
      <c r="C96" s="641"/>
      <c r="D96" s="641"/>
      <c r="E96" s="641"/>
      <c r="F96" s="681" t="str">
        <f>IF(Naissances!C96&lt;&gt;0,E96*100/Naissances!C96,"")</f>
        <v/>
      </c>
    </row>
    <row r="97" spans="1:6" ht="15" customHeight="1">
      <c r="A97" s="637"/>
      <c r="B97" s="637" t="s">
        <v>539</v>
      </c>
      <c r="C97" s="641"/>
      <c r="D97" s="641"/>
      <c r="E97" s="641"/>
      <c r="F97" s="681" t="str">
        <f>IF(Naissances!C97&lt;&gt;0,E97*100/Naissances!C97,"")</f>
        <v/>
      </c>
    </row>
    <row r="98" spans="1:6" s="87" customFormat="1" ht="15" customHeight="1">
      <c r="A98" s="637"/>
      <c r="B98" s="637" t="s">
        <v>540</v>
      </c>
      <c r="C98" s="641"/>
      <c r="D98" s="641"/>
      <c r="E98" s="641"/>
      <c r="F98" s="681" t="str">
        <f>IF(Naissances!C98&lt;&gt;0,E98*100/Naissances!C98,"")</f>
        <v/>
      </c>
    </row>
    <row r="99" spans="1:6" ht="15" customHeight="1">
      <c r="A99" s="2" t="s">
        <v>541</v>
      </c>
      <c r="B99" s="2"/>
      <c r="C99" s="49"/>
      <c r="D99" s="49"/>
      <c r="E99" s="49"/>
      <c r="F99" s="646" t="str">
        <f>IF(Naissances!C99&lt;&gt;0,E99*100/Naissances!C99,"")</f>
        <v/>
      </c>
    </row>
    <row r="100" spans="1:6" ht="15" customHeight="1">
      <c r="A100" s="639"/>
      <c r="B100" s="637" t="s">
        <v>542</v>
      </c>
      <c r="C100" s="641"/>
      <c r="D100" s="641"/>
      <c r="E100" s="641"/>
      <c r="F100" s="681" t="str">
        <f>IF(Naissances!C100&lt;&gt;0,E100*100/Naissances!C100,"")</f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37"/>
      <c r="B102" s="637" t="s">
        <v>544</v>
      </c>
      <c r="C102" s="641"/>
      <c r="D102" s="641"/>
      <c r="E102" s="641"/>
      <c r="F102" s="681" t="str">
        <f>IF(Naissances!C102&lt;&gt;0,E102*100/Naissances!C102,"")</f>
        <v/>
      </c>
    </row>
    <row r="103" spans="1:6" s="581" customFormat="1" ht="15" customHeight="1">
      <c r="A103" s="639"/>
      <c r="B103" s="637" t="s">
        <v>545</v>
      </c>
      <c r="C103" s="641"/>
      <c r="D103" s="641"/>
      <c r="E103" s="641"/>
      <c r="F103" s="681" t="str">
        <f>IF(Naissances!C103&lt;&gt;0,E103*100/Naissances!C103,"")</f>
        <v/>
      </c>
    </row>
    <row r="104" spans="1:6" ht="15" customHeight="1">
      <c r="A104" s="639"/>
      <c r="B104" s="637" t="s">
        <v>546</v>
      </c>
      <c r="C104" s="641"/>
      <c r="D104" s="641"/>
      <c r="E104" s="641"/>
      <c r="F104" s="681" t="str">
        <f>IF(Naissances!C104&lt;&gt;0,E104*100/Naissances!C104,"")</f>
        <v/>
      </c>
    </row>
    <row r="105" spans="1:6" ht="15" customHeight="1">
      <c r="A105" s="639"/>
      <c r="B105" s="637" t="s">
        <v>547</v>
      </c>
      <c r="C105" s="641"/>
      <c r="D105" s="641"/>
      <c r="E105" s="641"/>
      <c r="F105" s="681" t="str">
        <f>IF(Naissances!C105&lt;&gt;0,E105*100/Naissances!C105,"")</f>
        <v/>
      </c>
    </row>
    <row r="106" spans="1:6" ht="14.25" customHeight="1">
      <c r="A106" s="639"/>
      <c r="B106" s="637" t="s">
        <v>548</v>
      </c>
      <c r="C106" s="641"/>
      <c r="D106" s="641"/>
      <c r="E106" s="641"/>
      <c r="F106" s="681" t="str">
        <f>IF(Naissances!C106&lt;&gt;0,E106*100/Naissances!C106,"")</f>
        <v/>
      </c>
    </row>
    <row r="107" spans="1:6" ht="14.25" customHeight="1">
      <c r="A107" s="639"/>
      <c r="B107" s="637" t="s">
        <v>549</v>
      </c>
      <c r="C107" s="641"/>
      <c r="D107" s="641"/>
      <c r="E107" s="641"/>
      <c r="F107" s="681" t="str">
        <f>IF(Naissances!C107&lt;&gt;0,E107*100/Naissances!C107,"")</f>
        <v/>
      </c>
    </row>
    <row r="108" spans="1:6" ht="14.25" customHeight="1">
      <c r="A108" s="639"/>
      <c r="B108" s="637" t="s">
        <v>550</v>
      </c>
      <c r="C108" s="641"/>
      <c r="D108" s="641"/>
      <c r="E108" s="641"/>
      <c r="F108" s="681" t="str">
        <f>IF(Naissances!C108&lt;&gt;0,E108*100/Naissances!C108,"")</f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647" t="str">
        <f>IF(Naissances!C109&lt;&gt;0,E109*100/Naissances!C109,"")</f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648" t="str">
        <f>IF(Naissances!C111&lt;&gt;0,E111*100/Naissances!C111,"")</f>
        <v/>
      </c>
    </row>
  </sheetData>
  <conditionalFormatting sqref="C3:D108">
    <cfRule type="containsBlanks" dxfId="329" priority="10">
      <formula>LEN(TRIM(C3))=0</formula>
    </cfRule>
  </conditionalFormatting>
  <conditionalFormatting sqref="C98:F98">
    <cfRule type="containsBlanks" dxfId="328" priority="5" stopIfTrue="1">
      <formula>LEN(TRIM(C98))=0</formula>
    </cfRule>
  </conditionalFormatting>
  <conditionalFormatting sqref="C110:F110">
    <cfRule type="containsBlanks" dxfId="327" priority="4">
      <formula>LEN(TRIM(C110))=0</formula>
    </cfRule>
  </conditionalFormatting>
  <conditionalFormatting sqref="E3:F108">
    <cfRule type="containsBlanks" dxfId="326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9.6640625" style="596" bestFit="1" customWidth="1"/>
    <col min="4" max="4" width="13.796875" style="596" customWidth="1"/>
    <col min="5" max="5" width="17.06640625" style="596" customWidth="1"/>
    <col min="6" max="6" width="11.46484375" style="596" customWidth="1"/>
    <col min="7" max="7" width="13.796875" style="596" customWidth="1"/>
    <col min="8" max="8" width="9.73046875" style="596" customWidth="1"/>
    <col min="9" max="9" width="15.19921875" style="596" customWidth="1"/>
    <col min="10" max="10" width="10.1328125" style="596" customWidth="1"/>
    <col min="11" max="11" width="9.265625" style="596" customWidth="1"/>
    <col min="12" max="19" width="10.796875" style="596" customWidth="1"/>
    <col min="20" max="20" width="14.3984375" style="596" customWidth="1"/>
    <col min="21" max="16384" width="14.3984375" style="596"/>
  </cols>
  <sheetData>
    <row r="1" spans="1:19" ht="14.25" customHeight="1">
      <c r="A1" s="597" t="s">
        <v>1020</v>
      </c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</row>
    <row r="2" spans="1:19" ht="135.75" customHeight="1">
      <c r="A2" s="961" t="s">
        <v>660</v>
      </c>
      <c r="B2" s="942"/>
      <c r="C2" s="632" t="s">
        <v>1021</v>
      </c>
      <c r="D2" s="603" t="s">
        <v>1022</v>
      </c>
      <c r="E2" s="603" t="s">
        <v>1023</v>
      </c>
      <c r="F2" s="598" t="s">
        <v>1024</v>
      </c>
      <c r="G2" s="598" t="s">
        <v>1025</v>
      </c>
      <c r="H2" s="598" t="s">
        <v>1026</v>
      </c>
      <c r="I2" s="598" t="s">
        <v>1027</v>
      </c>
      <c r="J2" s="598" t="s">
        <v>1028</v>
      </c>
      <c r="K2" s="598" t="s">
        <v>1029</v>
      </c>
      <c r="L2" s="598" t="s">
        <v>1030</v>
      </c>
      <c r="M2" s="598" t="s">
        <v>1031</v>
      </c>
      <c r="N2" s="598"/>
      <c r="O2" s="598"/>
      <c r="P2" s="595"/>
      <c r="Q2" s="595"/>
      <c r="R2" s="595"/>
      <c r="S2" s="595"/>
    </row>
    <row r="3" spans="1:19" s="59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594"/>
      <c r="O3" s="594"/>
      <c r="P3" s="594"/>
      <c r="Q3" s="594"/>
      <c r="R3" s="594"/>
      <c r="S3" s="594"/>
    </row>
    <row r="4" spans="1:19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595"/>
      <c r="O4" s="595"/>
      <c r="P4" s="595"/>
      <c r="Q4" s="595"/>
      <c r="R4" s="595"/>
      <c r="S4" s="595"/>
    </row>
    <row r="5" spans="1:19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595"/>
      <c r="O5" s="595"/>
      <c r="P5" s="595"/>
      <c r="Q5" s="595"/>
      <c r="R5" s="595"/>
      <c r="S5" s="595"/>
    </row>
    <row r="6" spans="1:19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595"/>
      <c r="O6" s="595"/>
      <c r="P6" s="595"/>
      <c r="Q6" s="595"/>
      <c r="R6" s="595"/>
      <c r="S6" s="595"/>
    </row>
    <row r="7" spans="1:19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595"/>
      <c r="O7" s="595"/>
      <c r="P7" s="595"/>
      <c r="Q7" s="595"/>
      <c r="R7" s="595"/>
      <c r="S7" s="595"/>
    </row>
    <row r="8" spans="1:19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595"/>
      <c r="O8" s="595"/>
      <c r="P8" s="595"/>
      <c r="Q8" s="595"/>
      <c r="R8" s="595"/>
      <c r="S8" s="595"/>
    </row>
    <row r="9" spans="1:19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595"/>
      <c r="O9" s="595"/>
      <c r="P9" s="595"/>
      <c r="Q9" s="595"/>
      <c r="R9" s="595"/>
      <c r="S9" s="595"/>
    </row>
    <row r="10" spans="1:19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595"/>
      <c r="O10" s="595"/>
      <c r="P10" s="595"/>
      <c r="Q10" s="595"/>
      <c r="R10" s="595"/>
      <c r="S10" s="595"/>
    </row>
    <row r="11" spans="1:19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595"/>
      <c r="O11" s="595"/>
      <c r="P11" s="595"/>
      <c r="Q11" s="595"/>
      <c r="R11" s="595"/>
      <c r="S11" s="595"/>
    </row>
    <row r="12" spans="1:19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595"/>
      <c r="O12" s="595"/>
      <c r="P12" s="595"/>
      <c r="Q12" s="595"/>
      <c r="R12" s="595"/>
      <c r="S12" s="595"/>
    </row>
    <row r="13" spans="1:19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595"/>
      <c r="O13" s="595"/>
      <c r="P13" s="595"/>
      <c r="Q13" s="595"/>
      <c r="R13" s="595"/>
      <c r="S13" s="595"/>
    </row>
    <row r="14" spans="1:19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595"/>
      <c r="O14" s="595"/>
      <c r="P14" s="595"/>
      <c r="Q14" s="595"/>
      <c r="R14" s="595"/>
      <c r="S14" s="595"/>
    </row>
    <row r="15" spans="1:19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595"/>
      <c r="O15" s="595"/>
      <c r="P15" s="595"/>
      <c r="Q15" s="595"/>
      <c r="R15" s="595"/>
      <c r="S15" s="595"/>
    </row>
    <row r="16" spans="1:19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</row>
    <row r="29" spans="1:13" s="59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</row>
    <row r="38" spans="1:13" s="599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</row>
    <row r="46" spans="1:13" s="599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</row>
    <row r="55" spans="1:13" s="59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</row>
    <row r="61" spans="1:13" s="599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</row>
    <row r="69" spans="1:13" s="599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</row>
    <row r="79" spans="1:13" s="59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</row>
    <row r="87" spans="1:13" s="599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</row>
    <row r="92" spans="1:13" s="599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</row>
    <row r="98" spans="1:13" s="599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</row>
    <row r="106" spans="1:13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</row>
    <row r="107" spans="1:13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</row>
    <row r="108" spans="1:13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</row>
    <row r="109" spans="1:13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</sheetData>
  <mergeCells count="1">
    <mergeCell ref="A2:B2"/>
  </mergeCells>
  <conditionalFormatting sqref="C3:M93">
    <cfRule type="containsBlanks" dxfId="325" priority="3">
      <formula>LEN(TRIM(C3))=0</formula>
    </cfRule>
  </conditionalFormatting>
  <conditionalFormatting sqref="C94:M99">
    <cfRule type="containsBlanks" dxfId="324" priority="5">
      <formula>LEN(TRIM(C94))=0</formula>
    </cfRule>
  </conditionalFormatting>
  <conditionalFormatting sqref="C98:M98">
    <cfRule type="containsBlanks" dxfId="323" priority="4" stopIfTrue="1">
      <formula>LEN(TRIM(C98))=0</formula>
    </cfRule>
  </conditionalFormatting>
  <conditionalFormatting sqref="C100:M108">
    <cfRule type="containsBlanks" dxfId="322" priority="2">
      <formula>LEN(TRIM(C100))=0</formula>
    </cfRule>
  </conditionalFormatting>
  <conditionalFormatting sqref="C110:M110">
    <cfRule type="containsBlanks" dxfId="32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18.19921875" style="596" customWidth="1"/>
    <col min="4" max="4" width="29.59765625" style="596" customWidth="1"/>
    <col min="5" max="5" width="20.1328125" style="596" customWidth="1"/>
    <col min="6" max="6" width="25.73046875" style="596" customWidth="1"/>
    <col min="7" max="7" width="12.53125" style="596" customWidth="1"/>
    <col min="8" max="8" width="12.19921875" style="596" customWidth="1"/>
    <col min="9" max="9" width="12.59765625" style="596" customWidth="1"/>
    <col min="10" max="19" width="10.796875" style="596" customWidth="1"/>
    <col min="20" max="20" width="14.3984375" style="596" customWidth="1"/>
    <col min="21" max="16384" width="14.3984375" style="596"/>
  </cols>
  <sheetData>
    <row r="1" spans="1:19" ht="14.25" customHeight="1">
      <c r="A1" s="597" t="s">
        <v>1032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</row>
    <row r="2" spans="1:19" ht="81.75">
      <c r="A2" s="961" t="s">
        <v>660</v>
      </c>
      <c r="B2" s="942"/>
      <c r="C2" s="598" t="s">
        <v>1033</v>
      </c>
      <c r="D2" s="603" t="s">
        <v>1034</v>
      </c>
      <c r="E2" s="598" t="s">
        <v>1035</v>
      </c>
      <c r="F2" s="598" t="s">
        <v>1036</v>
      </c>
      <c r="G2" s="598" t="s">
        <v>1037</v>
      </c>
      <c r="H2" s="598" t="s">
        <v>1038</v>
      </c>
      <c r="I2" s="598" t="s">
        <v>1039</v>
      </c>
      <c r="J2" s="598"/>
      <c r="K2" s="598"/>
      <c r="L2" s="598"/>
      <c r="M2" s="595"/>
      <c r="N2" s="595"/>
      <c r="O2" s="595"/>
      <c r="P2" s="595"/>
      <c r="Q2" s="595"/>
      <c r="R2" s="595"/>
      <c r="S2" s="595"/>
    </row>
    <row r="3" spans="1:19" s="599" customFormat="1" ht="15" customHeight="1">
      <c r="A3" s="2" t="s">
        <v>445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594"/>
      <c r="K3" s="594"/>
      <c r="L3" s="594"/>
      <c r="M3" s="594"/>
      <c r="N3" s="594"/>
      <c r="O3" s="594"/>
      <c r="P3" s="594"/>
      <c r="Q3" s="594"/>
      <c r="R3" s="594"/>
      <c r="S3" s="594"/>
    </row>
    <row r="4" spans="1:19" ht="15" customHeight="1">
      <c r="A4" s="639"/>
      <c r="B4" s="637" t="s">
        <v>446</v>
      </c>
      <c r="C4" s="680" t="str">
        <f>IFERROR(+Integration_service!D4*100/Integration_service!C4,"")</f>
        <v/>
      </c>
      <c r="D4" s="680" t="str">
        <f>IFERROR(Integration_service!E4/Integration_service!F4*100,"")</f>
        <v/>
      </c>
      <c r="E4" s="680" t="str">
        <f>IFERROR(Integration_service!G4/Integration_service!H4*100,"")</f>
        <v/>
      </c>
      <c r="F4" s="680" t="str">
        <f>IFERROR(Integration_service!I4*100/Integration_service!J4,"")</f>
        <v/>
      </c>
      <c r="G4" s="680" t="str">
        <f>IFERROR(Integration_service!K4*100/'Taux de décès maternel'!C4,"")</f>
        <v/>
      </c>
      <c r="H4" s="680" t="str">
        <f>IFERROR(Integration_service!L4*100/'Taux de décès maternel'!C4,"")</f>
        <v/>
      </c>
      <c r="I4" s="680" t="str">
        <f>IFERROR(Integration_service!M4*100/'Taux de décès maternel'!C4,"")</f>
        <v/>
      </c>
      <c r="J4" s="595"/>
      <c r="K4" s="595"/>
      <c r="L4" s="595"/>
      <c r="M4" s="595"/>
      <c r="N4" s="595"/>
      <c r="O4" s="595"/>
      <c r="P4" s="595"/>
      <c r="Q4" s="595"/>
      <c r="R4" s="595"/>
      <c r="S4" s="595"/>
    </row>
    <row r="5" spans="1:19" ht="15" customHeight="1">
      <c r="A5" s="639"/>
      <c r="B5" s="637" t="s">
        <v>447</v>
      </c>
      <c r="C5" s="681" t="str">
        <f>IFERROR(+Integration_service!D5*100/Integration_service!C5,"")</f>
        <v/>
      </c>
      <c r="D5" s="681" t="str">
        <f>IFERROR(Integration_service!E5/Integration_service!F5*100,"")</f>
        <v/>
      </c>
      <c r="E5" s="681" t="str">
        <f>IFERROR(Integration_service!G5/Integration_service!H5*100,"")</f>
        <v/>
      </c>
      <c r="F5" s="681" t="str">
        <f>IFERROR(Integration_service!I5*100/Integration_service!J5,"")</f>
        <v/>
      </c>
      <c r="G5" s="681" t="str">
        <f>IFERROR(Integration_service!K5*100/'Taux de décès maternel'!C5,"")</f>
        <v/>
      </c>
      <c r="H5" s="681" t="str">
        <f>IFERROR(Integration_service!L5*100/'Taux de décès maternel'!C5,"")</f>
        <v/>
      </c>
      <c r="I5" s="681" t="str">
        <f>IFERROR(Integration_service!M5*100/'Taux de décès maternel'!C5,"")</f>
        <v/>
      </c>
      <c r="J5" s="595"/>
      <c r="K5" s="595"/>
      <c r="L5" s="595"/>
      <c r="M5" s="595"/>
      <c r="N5" s="595"/>
      <c r="O5" s="595"/>
      <c r="P5" s="595"/>
      <c r="Q5" s="595"/>
      <c r="R5" s="595"/>
      <c r="S5" s="595"/>
    </row>
    <row r="6" spans="1:19" ht="15" customHeight="1">
      <c r="A6" s="639"/>
      <c r="B6" s="637" t="s">
        <v>448</v>
      </c>
      <c r="C6" s="681" t="str">
        <f>IFERROR(+Integration_service!D6*100/Integration_service!C6,"")</f>
        <v/>
      </c>
      <c r="D6" s="681" t="str">
        <f>IFERROR(Integration_service!E6/Integration_service!F6*100,"")</f>
        <v/>
      </c>
      <c r="E6" s="681" t="str">
        <f>IFERROR(Integration_service!G6/Integration_service!H6*100,"")</f>
        <v/>
      </c>
      <c r="F6" s="681" t="str">
        <f>IFERROR(Integration_service!I6*100/Integration_service!J6,"")</f>
        <v/>
      </c>
      <c r="G6" s="681" t="str">
        <f>IFERROR(Integration_service!K6*100/'Taux de décès maternel'!C6,"")</f>
        <v/>
      </c>
      <c r="H6" s="681" t="str">
        <f>IFERROR(Integration_service!L6*100/'Taux de décès maternel'!C6,"")</f>
        <v/>
      </c>
      <c r="I6" s="681" t="str">
        <f>IFERROR(Integration_service!M6*100/'Taux de décès maternel'!C6,"")</f>
        <v/>
      </c>
      <c r="J6" s="595"/>
      <c r="K6" s="595"/>
      <c r="L6" s="595"/>
      <c r="M6" s="595"/>
      <c r="N6" s="595"/>
      <c r="O6" s="595"/>
      <c r="P6" s="595"/>
      <c r="Q6" s="595"/>
      <c r="R6" s="595"/>
      <c r="S6" s="595"/>
    </row>
    <row r="7" spans="1:19" ht="15" customHeight="1">
      <c r="A7" s="639"/>
      <c r="B7" s="637" t="s">
        <v>449</v>
      </c>
      <c r="C7" s="681" t="str">
        <f>IFERROR(+Integration_service!D7*100/Integration_service!C7,"")</f>
        <v/>
      </c>
      <c r="D7" s="681" t="str">
        <f>IFERROR(Integration_service!E7/Integration_service!F7*100,"")</f>
        <v/>
      </c>
      <c r="E7" s="681" t="str">
        <f>IFERROR(Integration_service!G7/Integration_service!H7*100,"")</f>
        <v/>
      </c>
      <c r="F7" s="681" t="str">
        <f>IFERROR(Integration_service!I7*100/Integration_service!J7,"")</f>
        <v/>
      </c>
      <c r="G7" s="681" t="str">
        <f>IFERROR(Integration_service!K7*100/'Taux de décès maternel'!C7,"")</f>
        <v/>
      </c>
      <c r="H7" s="681" t="str">
        <f>IFERROR(Integration_service!L7*100/'Taux de décès maternel'!C7,"")</f>
        <v/>
      </c>
      <c r="I7" s="681" t="str">
        <f>IFERROR(Integration_service!M7*100/'Taux de décès maternel'!C7,"")</f>
        <v/>
      </c>
      <c r="J7" s="595"/>
      <c r="K7" s="595"/>
      <c r="L7" s="595"/>
      <c r="M7" s="595"/>
      <c r="N7" s="595"/>
      <c r="O7" s="595"/>
      <c r="P7" s="595"/>
      <c r="Q7" s="595"/>
      <c r="R7" s="595"/>
      <c r="S7" s="595"/>
    </row>
    <row r="8" spans="1:19" ht="15" customHeight="1">
      <c r="A8" s="2" t="s">
        <v>450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595"/>
      <c r="K8" s="595"/>
      <c r="L8" s="595"/>
      <c r="M8" s="595"/>
      <c r="N8" s="595"/>
      <c r="O8" s="595"/>
      <c r="P8" s="595"/>
      <c r="Q8" s="595"/>
      <c r="R8" s="595"/>
      <c r="S8" s="595"/>
    </row>
    <row r="9" spans="1:19" ht="15" customHeight="1">
      <c r="A9" s="639"/>
      <c r="B9" s="637" t="s">
        <v>451</v>
      </c>
      <c r="C9" s="681" t="str">
        <f>IFERROR(+Integration_service!D9*100/Integration_service!C9,"")</f>
        <v/>
      </c>
      <c r="D9" s="681" t="str">
        <f>IFERROR(Integration_service!E9/Integration_service!F9*100,"")</f>
        <v/>
      </c>
      <c r="E9" s="681" t="str">
        <f>IFERROR(Integration_service!G9/Integration_service!H9*100,"")</f>
        <v/>
      </c>
      <c r="F9" s="681" t="str">
        <f>IFERROR(Integration_service!I9*100/Integration_service!J9,"")</f>
        <v/>
      </c>
      <c r="G9" s="681" t="str">
        <f>IFERROR(Integration_service!K9*100/'Taux de décès maternel'!C9,"")</f>
        <v/>
      </c>
      <c r="H9" s="681" t="str">
        <f>IFERROR(Integration_service!L9*100/'Taux de décès maternel'!C9,"")</f>
        <v/>
      </c>
      <c r="I9" s="681" t="str">
        <f>IFERROR(Integration_service!M9*100/'Taux de décès maternel'!C9,"")</f>
        <v/>
      </c>
      <c r="J9" s="595"/>
      <c r="K9" s="595"/>
      <c r="L9" s="595"/>
      <c r="M9" s="595"/>
      <c r="N9" s="595"/>
      <c r="O9" s="595"/>
      <c r="P9" s="595"/>
      <c r="Q9" s="595"/>
      <c r="R9" s="595"/>
      <c r="S9" s="595"/>
    </row>
    <row r="10" spans="1:19" ht="15" customHeight="1">
      <c r="A10" s="639"/>
      <c r="B10" s="637" t="s">
        <v>452</v>
      </c>
      <c r="C10" s="681" t="str">
        <f>IFERROR(+Integration_service!D10*100/Integration_service!C10,"")</f>
        <v/>
      </c>
      <c r="D10" s="681" t="str">
        <f>IFERROR(Integration_service!E10/Integration_service!F10*100,"")</f>
        <v/>
      </c>
      <c r="E10" s="681" t="str">
        <f>IFERROR(Integration_service!G10/Integration_service!H10*100,"")</f>
        <v/>
      </c>
      <c r="F10" s="681" t="str">
        <f>IFERROR(Integration_service!I10*100/Integration_service!J10,"")</f>
        <v/>
      </c>
      <c r="G10" s="681" t="str">
        <f>IFERROR(Integration_service!K10*100/'Taux de décès maternel'!C10,"")</f>
        <v/>
      </c>
      <c r="H10" s="681" t="str">
        <f>IFERROR(Integration_service!L10*100/'Taux de décès maternel'!C10,"")</f>
        <v/>
      </c>
      <c r="I10" s="681" t="str">
        <f>IFERROR(Integration_service!M10*100/'Taux de décès maternel'!C10,"")</f>
        <v/>
      </c>
      <c r="J10" s="595"/>
      <c r="K10" s="595"/>
      <c r="L10" s="595"/>
      <c r="M10" s="595"/>
      <c r="N10" s="595"/>
      <c r="O10" s="595"/>
      <c r="P10" s="595"/>
      <c r="Q10" s="595"/>
      <c r="R10" s="595"/>
      <c r="S10" s="595"/>
    </row>
    <row r="11" spans="1:19" ht="15" customHeight="1">
      <c r="A11" s="639"/>
      <c r="B11" s="637" t="s">
        <v>453</v>
      </c>
      <c r="C11" s="681" t="str">
        <f>IFERROR(+Integration_service!D11*100/Integration_service!C11,"")</f>
        <v/>
      </c>
      <c r="D11" s="681" t="str">
        <f>IFERROR(Integration_service!E11/Integration_service!F11*100,"")</f>
        <v/>
      </c>
      <c r="E11" s="681" t="str">
        <f>IFERROR(Integration_service!G11/Integration_service!H11*100,"")</f>
        <v/>
      </c>
      <c r="F11" s="681" t="str">
        <f>IFERROR(Integration_service!I11*100/Integration_service!J11,"")</f>
        <v/>
      </c>
      <c r="G11" s="681" t="str">
        <f>IFERROR(Integration_service!K11*100/'Taux de décès maternel'!C11,"")</f>
        <v/>
      </c>
      <c r="H11" s="681" t="str">
        <f>IFERROR(Integration_service!L11*100/'Taux de décès maternel'!C11,"")</f>
        <v/>
      </c>
      <c r="I11" s="681" t="str">
        <f>IFERROR(Integration_service!M11*100/'Taux de décès maternel'!C11,"")</f>
        <v/>
      </c>
      <c r="J11" s="595"/>
      <c r="K11" s="595"/>
      <c r="L11" s="595"/>
      <c r="M11" s="595"/>
      <c r="N11" s="595"/>
      <c r="O11" s="595"/>
      <c r="P11" s="595"/>
      <c r="Q11" s="595"/>
      <c r="R11" s="595"/>
      <c r="S11" s="595"/>
    </row>
    <row r="12" spans="1:19" ht="15" customHeight="1">
      <c r="A12" s="639"/>
      <c r="B12" s="637" t="s">
        <v>454</v>
      </c>
      <c r="C12" s="681" t="str">
        <f>IFERROR(+Integration_service!D12*100/Integration_service!C12,"")</f>
        <v/>
      </c>
      <c r="D12" s="681" t="str">
        <f>IFERROR(Integration_service!E12/Integration_service!F12*100,"")</f>
        <v/>
      </c>
      <c r="E12" s="681" t="str">
        <f>IFERROR(Integration_service!G12/Integration_service!H12*100,"")</f>
        <v/>
      </c>
      <c r="F12" s="681" t="str">
        <f>IFERROR(Integration_service!I12*100/Integration_service!J12,"")</f>
        <v/>
      </c>
      <c r="G12" s="681" t="str">
        <f>IFERROR(Integration_service!K12*100/'Taux de décès maternel'!C12,"")</f>
        <v/>
      </c>
      <c r="H12" s="681" t="str">
        <f>IFERROR(Integration_service!L12*100/'Taux de décès maternel'!C12,"")</f>
        <v/>
      </c>
      <c r="I12" s="681" t="str">
        <f>IFERROR(Integration_service!M12*100/'Taux de décès maternel'!C12,"")</f>
        <v/>
      </c>
      <c r="J12" s="595"/>
      <c r="K12" s="595"/>
      <c r="L12" s="595"/>
      <c r="M12" s="595"/>
      <c r="N12" s="595"/>
      <c r="O12" s="595"/>
      <c r="P12" s="595"/>
      <c r="Q12" s="595"/>
      <c r="R12" s="595"/>
      <c r="S12" s="595"/>
    </row>
    <row r="13" spans="1:19" ht="15" customHeight="1">
      <c r="A13" s="639"/>
      <c r="B13" s="637" t="s">
        <v>455</v>
      </c>
      <c r="C13" s="681" t="str">
        <f>IFERROR(+Integration_service!D13*100/Integration_service!C13,"")</f>
        <v/>
      </c>
      <c r="D13" s="681" t="str">
        <f>IFERROR(Integration_service!E13/Integration_service!F13*100,"")</f>
        <v/>
      </c>
      <c r="E13" s="681" t="str">
        <f>IFERROR(Integration_service!G13/Integration_service!H13*100,"")</f>
        <v/>
      </c>
      <c r="F13" s="681" t="str">
        <f>IFERROR(Integration_service!I13*100/Integration_service!J13,"")</f>
        <v/>
      </c>
      <c r="G13" s="681" t="str">
        <f>IFERROR(Integration_service!K13*100/'Taux de décès maternel'!C13,"")</f>
        <v/>
      </c>
      <c r="H13" s="681" t="str">
        <f>IFERROR(Integration_service!L13*100/'Taux de décès maternel'!C13,"")</f>
        <v/>
      </c>
      <c r="I13" s="681" t="str">
        <f>IFERROR(Integration_service!M13*100/'Taux de décès maternel'!C13,"")</f>
        <v/>
      </c>
      <c r="J13" s="595"/>
      <c r="K13" s="595"/>
      <c r="L13" s="595"/>
      <c r="M13" s="595"/>
      <c r="N13" s="595"/>
      <c r="O13" s="595"/>
      <c r="P13" s="595"/>
      <c r="Q13" s="595"/>
      <c r="R13" s="595"/>
      <c r="S13" s="595"/>
    </row>
    <row r="14" spans="1:19" ht="15" customHeight="1">
      <c r="A14" s="639"/>
      <c r="B14" s="637" t="s">
        <v>456</v>
      </c>
      <c r="C14" s="681" t="str">
        <f>IFERROR(+Integration_service!D14*100/Integration_service!C14,"")</f>
        <v/>
      </c>
      <c r="D14" s="681" t="str">
        <f>IFERROR(Integration_service!E14/Integration_service!F14*100,"")</f>
        <v/>
      </c>
      <c r="E14" s="681" t="str">
        <f>IFERROR(Integration_service!G14/Integration_service!H14*100,"")</f>
        <v/>
      </c>
      <c r="F14" s="681" t="str">
        <f>IFERROR(Integration_service!I14*100/Integration_service!J14,"")</f>
        <v/>
      </c>
      <c r="G14" s="681" t="str">
        <f>IFERROR(Integration_service!K14*100/'Taux de décès maternel'!C14,"")</f>
        <v/>
      </c>
      <c r="H14" s="681" t="str">
        <f>IFERROR(Integration_service!L14*100/'Taux de décès maternel'!C14,"")</f>
        <v/>
      </c>
      <c r="I14" s="681" t="str">
        <f>IFERROR(Integration_service!M14*100/'Taux de décès maternel'!C14,"")</f>
        <v/>
      </c>
      <c r="J14" s="595"/>
      <c r="K14" s="595"/>
      <c r="L14" s="595"/>
      <c r="M14" s="595"/>
      <c r="N14" s="595"/>
      <c r="O14" s="595"/>
      <c r="P14" s="595"/>
      <c r="Q14" s="595"/>
      <c r="R14" s="595"/>
      <c r="S14" s="595"/>
    </row>
    <row r="15" spans="1:19" ht="15" customHeight="1">
      <c r="A15" s="2" t="s">
        <v>457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595"/>
      <c r="K15" s="595"/>
      <c r="L15" s="595"/>
      <c r="M15" s="595"/>
      <c r="N15" s="595"/>
      <c r="O15" s="595"/>
      <c r="P15" s="595"/>
      <c r="Q15" s="595"/>
      <c r="R15" s="595"/>
      <c r="S15" s="595"/>
    </row>
    <row r="16" spans="1:19" ht="15" customHeight="1">
      <c r="A16" s="637"/>
      <c r="B16" s="637" t="s">
        <v>458</v>
      </c>
      <c r="C16" s="681" t="str">
        <f>IFERROR(+Integration_service!D16*100/Integration_service!C16,"")</f>
        <v/>
      </c>
      <c r="D16" s="681" t="str">
        <f>IFERROR(Integration_service!E16/Integration_service!F16*100,"")</f>
        <v/>
      </c>
      <c r="E16" s="681" t="str">
        <f>IFERROR(Integration_service!G16/Integration_service!H16*100,"")</f>
        <v/>
      </c>
      <c r="F16" s="681" t="str">
        <f>IFERROR(Integration_service!I16*100/Integration_service!J16,"")</f>
        <v/>
      </c>
      <c r="G16" s="681" t="str">
        <f>IFERROR(Integration_service!K16*100/'Taux de décès maternel'!C16,"")</f>
        <v/>
      </c>
      <c r="H16" s="681" t="str">
        <f>IFERROR(Integration_service!L16*100/'Taux de décès maternel'!C16,"")</f>
        <v/>
      </c>
      <c r="I16" s="681" t="str">
        <f>IFERROR(Integration_service!M16*100/'Taux de décès maternel'!C16,"")</f>
        <v/>
      </c>
    </row>
    <row r="17" spans="1:9" ht="15" customHeight="1">
      <c r="A17" s="639"/>
      <c r="B17" s="637" t="s">
        <v>459</v>
      </c>
      <c r="C17" s="681" t="str">
        <f>IFERROR(+Integration_service!D17*100/Integration_service!C17,"")</f>
        <v/>
      </c>
      <c r="D17" s="681" t="str">
        <f>IFERROR(Integration_service!E17/Integration_service!F17*100,"")</f>
        <v/>
      </c>
      <c r="E17" s="681" t="str">
        <f>IFERROR(Integration_service!G17/Integration_service!H17*100,"")</f>
        <v/>
      </c>
      <c r="F17" s="681" t="str">
        <f>IFERROR(Integration_service!I17*100/Integration_service!J17,"")</f>
        <v/>
      </c>
      <c r="G17" s="681" t="str">
        <f>IFERROR(Integration_service!K17*100/'Taux de décès maternel'!C17,"")</f>
        <v/>
      </c>
      <c r="H17" s="681" t="str">
        <f>IFERROR(Integration_service!L17*100/'Taux de décès maternel'!C17,"")</f>
        <v/>
      </c>
      <c r="I17" s="681" t="str">
        <f>IFERROR(Integration_service!M17*100/'Taux de décès maternel'!C17,"")</f>
        <v/>
      </c>
    </row>
    <row r="18" spans="1:9" ht="15" customHeight="1">
      <c r="A18" s="639"/>
      <c r="B18" s="637" t="s">
        <v>460</v>
      </c>
      <c r="C18" s="681" t="str">
        <f>IFERROR(+Integration_service!D18*100/Integration_service!C18,"")</f>
        <v/>
      </c>
      <c r="D18" s="681" t="str">
        <f>IFERROR(Integration_service!E18/Integration_service!F18*100,"")</f>
        <v/>
      </c>
      <c r="E18" s="681" t="str">
        <f>IFERROR(Integration_service!G18/Integration_service!H18*100,"")</f>
        <v/>
      </c>
      <c r="F18" s="681" t="str">
        <f>IFERROR(Integration_service!I18*100/Integration_service!J18,"")</f>
        <v/>
      </c>
      <c r="G18" s="681" t="str">
        <f>IFERROR(Integration_service!K18*100/'Taux de décès maternel'!C18,"")</f>
        <v/>
      </c>
      <c r="H18" s="681" t="str">
        <f>IFERROR(Integration_service!L18*100/'Taux de décès maternel'!C18,"")</f>
        <v/>
      </c>
      <c r="I18" s="681" t="str">
        <f>IFERROR(Integration_service!M18*100/'Taux de décès maternel'!C18,"")</f>
        <v/>
      </c>
    </row>
    <row r="19" spans="1:9" ht="15" customHeight="1">
      <c r="A19" s="2" t="s">
        <v>461</v>
      </c>
      <c r="B19" s="6"/>
      <c r="C19" s="646" t="str">
        <f>IFERROR(+Integration_service!D19*100/Integration_service!C19,"")</f>
        <v/>
      </c>
      <c r="D19" s="646" t="str">
        <f>IFERROR(Integration_service!E19/Integration_service!F19*100,"")</f>
        <v/>
      </c>
      <c r="E19" s="646" t="str">
        <f>IFERROR(Integration_service!G19/Integration_service!H19*100,"")</f>
        <v/>
      </c>
      <c r="F19" s="646" t="str">
        <f>IFERROR(Integration_service!I19*100/Integration_service!J19,"")</f>
        <v/>
      </c>
      <c r="G19" s="646" t="str">
        <f>IFERROR(Integration_service!K19*100/'Taux de décès maternel'!C19,"")</f>
        <v/>
      </c>
      <c r="H19" s="646" t="str">
        <f>IFERROR(Integration_service!L19*100/'Taux de décès maternel'!C19,"")</f>
        <v/>
      </c>
      <c r="I19" s="646" t="str">
        <f>IFERROR(Integration_service!M19*100/'Taux de décès maternel'!C19,"")</f>
        <v/>
      </c>
    </row>
    <row r="20" spans="1:9" ht="15" customHeight="1">
      <c r="A20" s="637"/>
      <c r="B20" s="638" t="s">
        <v>462</v>
      </c>
      <c r="C20" s="680" t="str">
        <f>IFERROR(+Integration_service!D20*100/Integration_service!C20,"")</f>
        <v/>
      </c>
      <c r="D20" s="680" t="str">
        <f>IFERROR(Integration_service!E20/Integration_service!F20*100,"")</f>
        <v/>
      </c>
      <c r="E20" s="680" t="str">
        <f>IFERROR(Integration_service!G20/Integration_service!H20*100,"")</f>
        <v/>
      </c>
      <c r="F20" s="680" t="str">
        <f>IFERROR(Integration_service!I20*100/Integration_service!J20,"")</f>
        <v/>
      </c>
      <c r="G20" s="680" t="str">
        <f>IFERROR(Integration_service!K20*100/'Taux de décès maternel'!C20,"")</f>
        <v/>
      </c>
      <c r="H20" s="680" t="str">
        <f>IFERROR(Integration_service!L20*100/'Taux de décès maternel'!C20,"")</f>
        <v/>
      </c>
      <c r="I20" s="680" t="str">
        <f>IFERROR(Integration_service!M20*100/'Taux de décès maternel'!C20,"")</f>
        <v/>
      </c>
    </row>
    <row r="21" spans="1:9" ht="15" customHeight="1">
      <c r="A21" s="639"/>
      <c r="B21" s="637" t="s">
        <v>463</v>
      </c>
      <c r="C21" s="681" t="str">
        <f>IFERROR(+Integration_service!D21*100/Integration_service!C21,"")</f>
        <v/>
      </c>
      <c r="D21" s="681" t="str">
        <f>IFERROR(Integration_service!E21/Integration_service!F21*100,"")</f>
        <v/>
      </c>
      <c r="E21" s="681" t="str">
        <f>IFERROR(Integration_service!G21/Integration_service!H21*100,"")</f>
        <v/>
      </c>
      <c r="F21" s="681" t="str">
        <f>IFERROR(Integration_service!I21*100/Integration_service!J21,"")</f>
        <v/>
      </c>
      <c r="G21" s="681" t="str">
        <f>IFERROR(Integration_service!K21*100/'Taux de décès maternel'!C21,"")</f>
        <v/>
      </c>
      <c r="H21" s="681" t="str">
        <f>IFERROR(Integration_service!L21*100/'Taux de décès maternel'!C21,"")</f>
        <v/>
      </c>
      <c r="I21" s="681" t="str">
        <f>IFERROR(Integration_service!M21*100/'Taux de décès maternel'!C21,"")</f>
        <v/>
      </c>
    </row>
    <row r="22" spans="1:9" ht="15" customHeight="1">
      <c r="A22" s="639"/>
      <c r="B22" s="637" t="s">
        <v>464</v>
      </c>
      <c r="C22" s="681" t="str">
        <f>IFERROR(+Integration_service!D22*100/Integration_service!C22,"")</f>
        <v/>
      </c>
      <c r="D22" s="681" t="str">
        <f>IFERROR(Integration_service!E22/Integration_service!F22*100,"")</f>
        <v/>
      </c>
      <c r="E22" s="681" t="str">
        <f>IFERROR(Integration_service!G22/Integration_service!H22*100,"")</f>
        <v/>
      </c>
      <c r="F22" s="681" t="str">
        <f>IFERROR(Integration_service!I22*100/Integration_service!J22,"")</f>
        <v/>
      </c>
      <c r="G22" s="681" t="str">
        <f>IFERROR(Integration_service!K22*100/'Taux de décès maternel'!C22,"")</f>
        <v/>
      </c>
      <c r="H22" s="681" t="str">
        <f>IFERROR(Integration_service!L22*100/'Taux de décès maternel'!C22,"")</f>
        <v/>
      </c>
      <c r="I22" s="681" t="str">
        <f>IFERROR(Integration_service!M22*100/'Taux de décès maternel'!C22,"")</f>
        <v/>
      </c>
    </row>
    <row r="23" spans="1:9" ht="15" customHeight="1">
      <c r="A23" s="639"/>
      <c r="B23" s="637" t="s">
        <v>465</v>
      </c>
      <c r="C23" s="681" t="str">
        <f>IFERROR(+Integration_service!D23*100/Integration_service!C23,"")</f>
        <v/>
      </c>
      <c r="D23" s="681" t="str">
        <f>IFERROR(Integration_service!E23/Integration_service!F23*100,"")</f>
        <v/>
      </c>
      <c r="E23" s="681" t="str">
        <f>IFERROR(Integration_service!G23/Integration_service!H23*100,"")</f>
        <v/>
      </c>
      <c r="F23" s="681" t="str">
        <f>IFERROR(Integration_service!I23*100/Integration_service!J23,"")</f>
        <v/>
      </c>
      <c r="G23" s="681" t="str">
        <f>IFERROR(Integration_service!K23*100/'Taux de décès maternel'!C23,"")</f>
        <v/>
      </c>
      <c r="H23" s="681" t="str">
        <f>IFERROR(Integration_service!L23*100/'Taux de décès maternel'!C23,"")</f>
        <v/>
      </c>
      <c r="I23" s="681" t="str">
        <f>IFERROR(Integration_service!M23*100/'Taux de décès maternel'!C23,"")</f>
        <v/>
      </c>
    </row>
    <row r="24" spans="1:9" ht="15" customHeight="1">
      <c r="A24" s="639"/>
      <c r="B24" s="637" t="s">
        <v>466</v>
      </c>
      <c r="C24" s="681" t="str">
        <f>IFERROR(+Integration_service!D24*100/Integration_service!C24,"")</f>
        <v/>
      </c>
      <c r="D24" s="681" t="str">
        <f>IFERROR(Integration_service!E24/Integration_service!F24*100,"")</f>
        <v/>
      </c>
      <c r="E24" s="681" t="str">
        <f>IFERROR(Integration_service!G24/Integration_service!H24*100,"")</f>
        <v/>
      </c>
      <c r="F24" s="681" t="str">
        <f>IFERROR(Integration_service!I24*100/Integration_service!J24,"")</f>
        <v/>
      </c>
      <c r="G24" s="681" t="str">
        <f>IFERROR(Integration_service!K24*100/'Taux de décès maternel'!C24,"")</f>
        <v/>
      </c>
      <c r="H24" s="681" t="str">
        <f>IFERROR(Integration_service!L24*100/'Taux de décès maternel'!C24,"")</f>
        <v/>
      </c>
      <c r="I24" s="681" t="str">
        <f>IFERROR(Integration_service!M24*100/'Taux de décès maternel'!C24,"")</f>
        <v/>
      </c>
    </row>
    <row r="25" spans="1:9" ht="15" customHeight="1">
      <c r="A25" s="639"/>
      <c r="B25" s="637" t="s">
        <v>467</v>
      </c>
      <c r="C25" s="681" t="str">
        <f>IFERROR(+Integration_service!D25*100/Integration_service!C25,"")</f>
        <v/>
      </c>
      <c r="D25" s="681" t="str">
        <f>IFERROR(Integration_service!E25/Integration_service!F25*100,"")</f>
        <v/>
      </c>
      <c r="E25" s="681" t="str">
        <f>IFERROR(Integration_service!G25/Integration_service!H25*100,"")</f>
        <v/>
      </c>
      <c r="F25" s="681" t="str">
        <f>IFERROR(Integration_service!I25*100/Integration_service!J25,"")</f>
        <v/>
      </c>
      <c r="G25" s="681" t="str">
        <f>IFERROR(Integration_service!K25*100/'Taux de décès maternel'!C25,"")</f>
        <v/>
      </c>
      <c r="H25" s="681" t="str">
        <f>IFERROR(Integration_service!L25*100/'Taux de décès maternel'!C25,"")</f>
        <v/>
      </c>
      <c r="I25" s="681" t="str">
        <f>IFERROR(Integration_service!M25*100/'Taux de décès maternel'!C25,"")</f>
        <v/>
      </c>
    </row>
    <row r="26" spans="1:9" ht="15" customHeight="1">
      <c r="A26" s="639"/>
      <c r="B26" s="637" t="s">
        <v>468</v>
      </c>
      <c r="C26" s="681" t="str">
        <f>IFERROR(+Integration_service!D26*100/Integration_service!C26,"")</f>
        <v/>
      </c>
      <c r="D26" s="681" t="str">
        <f>IFERROR(Integration_service!E26/Integration_service!F26*100,"")</f>
        <v/>
      </c>
      <c r="E26" s="681" t="str">
        <f>IFERROR(Integration_service!G26/Integration_service!H26*100,"")</f>
        <v/>
      </c>
      <c r="F26" s="681" t="str">
        <f>IFERROR(Integration_service!I26*100/Integration_service!J26,"")</f>
        <v/>
      </c>
      <c r="G26" s="681" t="str">
        <f>IFERROR(Integration_service!K26*100/'Taux de décès maternel'!C26,"")</f>
        <v/>
      </c>
      <c r="H26" s="681" t="str">
        <f>IFERROR(Integration_service!L26*100/'Taux de décès maternel'!C26,"")</f>
        <v/>
      </c>
      <c r="I26" s="681" t="str">
        <f>IFERROR(Integration_service!M26*100/'Taux de décès maternel'!C26,"")</f>
        <v/>
      </c>
    </row>
    <row r="27" spans="1:9" ht="15" customHeight="1">
      <c r="A27" s="639"/>
      <c r="B27" s="637" t="s">
        <v>469</v>
      </c>
      <c r="C27" s="681" t="str">
        <f>IFERROR(+Integration_service!D27*100/Integration_service!C27,"")</f>
        <v/>
      </c>
      <c r="D27" s="681" t="str">
        <f>IFERROR(Integration_service!E27/Integration_service!F27*100,"")</f>
        <v/>
      </c>
      <c r="E27" s="681" t="str">
        <f>IFERROR(Integration_service!G27/Integration_service!H27*100,"")</f>
        <v/>
      </c>
      <c r="F27" s="681" t="str">
        <f>IFERROR(Integration_service!I27*100/Integration_service!J27,"")</f>
        <v/>
      </c>
      <c r="G27" s="681" t="str">
        <f>IFERROR(Integration_service!K27*100/'Taux de décès maternel'!C27,"")</f>
        <v/>
      </c>
      <c r="H27" s="681" t="str">
        <f>IFERROR(Integration_service!L27*100/'Taux de décès maternel'!C27,"")</f>
        <v/>
      </c>
      <c r="I27" s="681" t="str">
        <f>IFERROR(Integration_service!M27*100/'Taux de décès maternel'!C27,"")</f>
        <v/>
      </c>
    </row>
    <row r="28" spans="1:9" ht="15" customHeight="1">
      <c r="A28" s="639"/>
      <c r="B28" s="637" t="s">
        <v>470</v>
      </c>
      <c r="C28" s="681" t="str">
        <f>IFERROR(+Integration_service!D28*100/Integration_service!C28,"")</f>
        <v/>
      </c>
      <c r="D28" s="681" t="str">
        <f>IFERROR(Integration_service!E28/Integration_service!F28*100,"")</f>
        <v/>
      </c>
      <c r="E28" s="681" t="str">
        <f>IFERROR(Integration_service!G28/Integration_service!H28*100,"")</f>
        <v/>
      </c>
      <c r="F28" s="681" t="str">
        <f>IFERROR(Integration_service!I28*100/Integration_service!J28,"")</f>
        <v/>
      </c>
      <c r="G28" s="681" t="str">
        <f>IFERROR(Integration_service!K28*100/'Taux de décès maternel'!C28,"")</f>
        <v/>
      </c>
      <c r="H28" s="681" t="str">
        <f>IFERROR(Integration_service!L28*100/'Taux de décès maternel'!C28,"")</f>
        <v/>
      </c>
      <c r="I28" s="681" t="str">
        <f>IFERROR(Integration_service!M28*100/'Taux de décès maternel'!C28,"")</f>
        <v/>
      </c>
    </row>
    <row r="29" spans="1:9" s="599" customFormat="1" ht="15" customHeight="1">
      <c r="A29" s="2" t="s">
        <v>471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37"/>
      <c r="B30" s="637" t="s">
        <v>472</v>
      </c>
      <c r="C30" s="680" t="str">
        <f>IFERROR(+Integration_service!D30*100/Integration_service!C30,"")</f>
        <v/>
      </c>
      <c r="D30" s="680" t="str">
        <f>IFERROR(Integration_service!E30/Integration_service!F30*100,"")</f>
        <v/>
      </c>
      <c r="E30" s="680" t="str">
        <f>IFERROR(Integration_service!G30/Integration_service!H30*100,"")</f>
        <v/>
      </c>
      <c r="F30" s="680" t="str">
        <f>IFERROR(Integration_service!I30*100/Integration_service!J30,"")</f>
        <v/>
      </c>
      <c r="G30" s="680" t="str">
        <f>IFERROR(Integration_service!K30*100/'Taux de décès maternel'!C30,"")</f>
        <v/>
      </c>
      <c r="H30" s="680" t="str">
        <f>IFERROR(Integration_service!L30*100/'Taux de décès maternel'!C30,"")</f>
        <v/>
      </c>
      <c r="I30" s="680" t="str">
        <f>IFERROR(Integration_service!M30*100/'Taux de décès maternel'!C30,"")</f>
        <v/>
      </c>
    </row>
    <row r="31" spans="1:9" ht="15" customHeight="1">
      <c r="A31" s="637"/>
      <c r="B31" s="637" t="s">
        <v>473</v>
      </c>
      <c r="C31" s="681" t="str">
        <f>IFERROR(+Integration_service!D31*100/Integration_service!C31,"")</f>
        <v/>
      </c>
      <c r="D31" s="681" t="str">
        <f>IFERROR(Integration_service!E31/Integration_service!F31*100,"")</f>
        <v/>
      </c>
      <c r="E31" s="681" t="str">
        <f>IFERROR(Integration_service!G31/Integration_service!H31*100,"")</f>
        <v/>
      </c>
      <c r="F31" s="681" t="str">
        <f>IFERROR(Integration_service!I31*100/Integration_service!J31,"")</f>
        <v/>
      </c>
      <c r="G31" s="681" t="str">
        <f>IFERROR(Integration_service!K31*100/'Taux de décès maternel'!C31,"")</f>
        <v/>
      </c>
      <c r="H31" s="681" t="str">
        <f>IFERROR(Integration_service!L31*100/'Taux de décès maternel'!C31,"")</f>
        <v/>
      </c>
      <c r="I31" s="681" t="str">
        <f>IFERROR(Integration_service!M31*100/'Taux de décès maternel'!C31,"")</f>
        <v/>
      </c>
    </row>
    <row r="32" spans="1:9" ht="15" customHeight="1">
      <c r="A32" s="637"/>
      <c r="B32" s="637" t="s">
        <v>474</v>
      </c>
      <c r="C32" s="681" t="str">
        <f>IFERROR(+Integration_service!D32*100/Integration_service!C32,"")</f>
        <v/>
      </c>
      <c r="D32" s="681" t="str">
        <f>IFERROR(Integration_service!E32/Integration_service!F32*100,"")</f>
        <v/>
      </c>
      <c r="E32" s="681" t="str">
        <f>IFERROR(Integration_service!G32/Integration_service!H32*100,"")</f>
        <v/>
      </c>
      <c r="F32" s="681" t="str">
        <f>IFERROR(Integration_service!I32*100/Integration_service!J32,"")</f>
        <v/>
      </c>
      <c r="G32" s="681" t="str">
        <f>IFERROR(Integration_service!K32*100/'Taux de décès maternel'!C32,"")</f>
        <v/>
      </c>
      <c r="H32" s="681" t="str">
        <f>IFERROR(Integration_service!L32*100/'Taux de décès maternel'!C32,"")</f>
        <v/>
      </c>
      <c r="I32" s="681" t="str">
        <f>IFERROR(Integration_service!M32*100/'Taux de décès maternel'!C32,"")</f>
        <v/>
      </c>
    </row>
    <row r="33" spans="1:9" ht="15" customHeight="1">
      <c r="A33" s="637"/>
      <c r="B33" s="637" t="s">
        <v>475</v>
      </c>
      <c r="C33" s="681" t="str">
        <f>IFERROR(+Integration_service!D33*100/Integration_service!C33,"")</f>
        <v/>
      </c>
      <c r="D33" s="681" t="str">
        <f>IFERROR(Integration_service!E33/Integration_service!F33*100,"")</f>
        <v/>
      </c>
      <c r="E33" s="681" t="str">
        <f>IFERROR(Integration_service!G33/Integration_service!H33*100,"")</f>
        <v/>
      </c>
      <c r="F33" s="681" t="str">
        <f>IFERROR(Integration_service!I33*100/Integration_service!J33,"")</f>
        <v/>
      </c>
      <c r="G33" s="681" t="str">
        <f>IFERROR(Integration_service!K33*100/'Taux de décès maternel'!C33,"")</f>
        <v/>
      </c>
      <c r="H33" s="681" t="str">
        <f>IFERROR(Integration_service!L33*100/'Taux de décès maternel'!C33,"")</f>
        <v/>
      </c>
      <c r="I33" s="681" t="str">
        <f>IFERROR(Integration_service!M33*100/'Taux de décès maternel'!C33,"")</f>
        <v/>
      </c>
    </row>
    <row r="34" spans="1:9" ht="15" customHeight="1">
      <c r="A34" s="637"/>
      <c r="B34" s="637" t="s">
        <v>476</v>
      </c>
      <c r="C34" s="681" t="str">
        <f>IFERROR(+Integration_service!D34*100/Integration_service!C34,"")</f>
        <v/>
      </c>
      <c r="D34" s="681" t="str">
        <f>IFERROR(Integration_service!E34/Integration_service!F34*100,"")</f>
        <v/>
      </c>
      <c r="E34" s="681" t="str">
        <f>IFERROR(Integration_service!G34/Integration_service!H34*100,"")</f>
        <v/>
      </c>
      <c r="F34" s="681" t="str">
        <f>IFERROR(Integration_service!I34*100/Integration_service!J34,"")</f>
        <v/>
      </c>
      <c r="G34" s="681" t="str">
        <f>IFERROR(Integration_service!K34*100/'Taux de décès maternel'!C34,"")</f>
        <v/>
      </c>
      <c r="H34" s="681" t="str">
        <f>IFERROR(Integration_service!L34*100/'Taux de décès maternel'!C34,"")</f>
        <v/>
      </c>
      <c r="I34" s="681" t="str">
        <f>IFERROR(Integration_service!M34*100/'Taux de décès maternel'!C34,"")</f>
        <v/>
      </c>
    </row>
    <row r="35" spans="1:9" ht="15" customHeight="1">
      <c r="A35" s="637"/>
      <c r="B35" s="637" t="s">
        <v>477</v>
      </c>
      <c r="C35" s="681" t="str">
        <f>IFERROR(+Integration_service!D35*100/Integration_service!C35,"")</f>
        <v/>
      </c>
      <c r="D35" s="681" t="str">
        <f>IFERROR(Integration_service!E35/Integration_service!F35*100,"")</f>
        <v/>
      </c>
      <c r="E35" s="681" t="str">
        <f>IFERROR(Integration_service!G35/Integration_service!H35*100,"")</f>
        <v/>
      </c>
      <c r="F35" s="681" t="str">
        <f>IFERROR(Integration_service!I35*100/Integration_service!J35,"")</f>
        <v/>
      </c>
      <c r="G35" s="681" t="str">
        <f>IFERROR(Integration_service!K35*100/'Taux de décès maternel'!C35,"")</f>
        <v/>
      </c>
      <c r="H35" s="681" t="str">
        <f>IFERROR(Integration_service!L35*100/'Taux de décès maternel'!C35,"")</f>
        <v/>
      </c>
      <c r="I35" s="681" t="str">
        <f>IFERROR(Integration_service!M35*100/'Taux de décès maternel'!C35,"")</f>
        <v/>
      </c>
    </row>
    <row r="36" spans="1:9" ht="15" customHeight="1">
      <c r="A36" s="637"/>
      <c r="B36" s="637" t="s">
        <v>478</v>
      </c>
      <c r="C36" s="681" t="str">
        <f>IFERROR(+Integration_service!D36*100/Integration_service!C36,"")</f>
        <v/>
      </c>
      <c r="D36" s="681" t="str">
        <f>IFERROR(Integration_service!E36/Integration_service!F36*100,"")</f>
        <v/>
      </c>
      <c r="E36" s="681" t="str">
        <f>IFERROR(Integration_service!G36/Integration_service!H36*100,"")</f>
        <v/>
      </c>
      <c r="F36" s="681" t="str">
        <f>IFERROR(Integration_service!I36*100/Integration_service!J36,"")</f>
        <v/>
      </c>
      <c r="G36" s="681" t="str">
        <f>IFERROR(Integration_service!K36*100/'Taux de décès maternel'!C36,"")</f>
        <v/>
      </c>
      <c r="H36" s="681" t="str">
        <f>IFERROR(Integration_service!L36*100/'Taux de décès maternel'!C36,"")</f>
        <v/>
      </c>
      <c r="I36" s="681" t="str">
        <f>IFERROR(Integration_service!M36*100/'Taux de décès maternel'!C36,"")</f>
        <v/>
      </c>
    </row>
    <row r="37" spans="1:9" ht="15" customHeight="1">
      <c r="A37" s="639"/>
      <c r="B37" s="637" t="s">
        <v>479</v>
      </c>
      <c r="C37" s="681" t="str">
        <f>IFERROR(+Integration_service!D37*100/Integration_service!C37,"")</f>
        <v/>
      </c>
      <c r="D37" s="681" t="str">
        <f>IFERROR(Integration_service!E37/Integration_service!F37*100,"")</f>
        <v/>
      </c>
      <c r="E37" s="681" t="str">
        <f>IFERROR(Integration_service!G37/Integration_service!H37*100,"")</f>
        <v/>
      </c>
      <c r="F37" s="681" t="str">
        <f>IFERROR(Integration_service!I37*100/Integration_service!J37,"")</f>
        <v/>
      </c>
      <c r="G37" s="681" t="str">
        <f>IFERROR(Integration_service!K37*100/'Taux de décès maternel'!C37,"")</f>
        <v/>
      </c>
      <c r="H37" s="681" t="str">
        <f>IFERROR(Integration_service!L37*100/'Taux de décès maternel'!C37,"")</f>
        <v/>
      </c>
      <c r="I37" s="681" t="str">
        <f>IFERROR(Integration_service!M37*100/'Taux de décès maternel'!C37,"")</f>
        <v/>
      </c>
    </row>
    <row r="38" spans="1:9" s="599" customFormat="1" ht="15" customHeight="1">
      <c r="A38" s="639"/>
      <c r="B38" s="637" t="s">
        <v>480</v>
      </c>
      <c r="C38" s="681" t="str">
        <f>IFERROR(+Integration_service!D38*100/Integration_service!C38,"")</f>
        <v/>
      </c>
      <c r="D38" s="681" t="str">
        <f>IFERROR(Integration_service!E38/Integration_service!F38*100,"")</f>
        <v/>
      </c>
      <c r="E38" s="681" t="str">
        <f>IFERROR(Integration_service!G38/Integration_service!H38*100,"")</f>
        <v/>
      </c>
      <c r="F38" s="681" t="str">
        <f>IFERROR(Integration_service!I38*100/Integration_service!J38,"")</f>
        <v/>
      </c>
      <c r="G38" s="681" t="str">
        <f>IFERROR(Integration_service!K38*100/'Taux de décès maternel'!C38,"")</f>
        <v/>
      </c>
      <c r="H38" s="681" t="str">
        <f>IFERROR(Integration_service!L38*100/'Taux de décès maternel'!C38,"")</f>
        <v/>
      </c>
      <c r="I38" s="681" t="str">
        <f>IFERROR(Integration_service!M38*100/'Taux de décès maternel'!C38,"")</f>
        <v/>
      </c>
    </row>
    <row r="39" spans="1:9" ht="15" customHeight="1">
      <c r="A39" s="639"/>
      <c r="B39" s="637" t="s">
        <v>481</v>
      </c>
      <c r="C39" s="681" t="str">
        <f>IFERROR(+Integration_service!D39*100/Integration_service!C39,"")</f>
        <v/>
      </c>
      <c r="D39" s="681" t="str">
        <f>IFERROR(Integration_service!E39/Integration_service!F39*100,"")</f>
        <v/>
      </c>
      <c r="E39" s="681" t="str">
        <f>IFERROR(Integration_service!G39/Integration_service!H39*100,"")</f>
        <v/>
      </c>
      <c r="F39" s="681" t="str">
        <f>IFERROR(Integration_service!I39*100/Integration_service!J39,"")</f>
        <v/>
      </c>
      <c r="G39" s="681" t="str">
        <f>IFERROR(Integration_service!K39*100/'Taux de décès maternel'!C39,"")</f>
        <v/>
      </c>
      <c r="H39" s="681" t="str">
        <f>IFERROR(Integration_service!L39*100/'Taux de décès maternel'!C39,"")</f>
        <v/>
      </c>
      <c r="I39" s="681" t="str">
        <f>IFERROR(Integration_service!M39*100/'Taux de décès maternel'!C39,"")</f>
        <v/>
      </c>
    </row>
    <row r="40" spans="1:9" ht="15" customHeight="1">
      <c r="A40" s="639"/>
      <c r="B40" s="637" t="s">
        <v>482</v>
      </c>
      <c r="C40" s="681" t="str">
        <f>IFERROR(+Integration_service!D40*100/Integration_service!C40,"")</f>
        <v/>
      </c>
      <c r="D40" s="681" t="str">
        <f>IFERROR(Integration_service!E40/Integration_service!F40*100,"")</f>
        <v/>
      </c>
      <c r="E40" s="681" t="str">
        <f>IFERROR(Integration_service!G40/Integration_service!H40*100,"")</f>
        <v/>
      </c>
      <c r="F40" s="681" t="str">
        <f>IFERROR(Integration_service!I40*100/Integration_service!J40,"")</f>
        <v/>
      </c>
      <c r="G40" s="681" t="str">
        <f>IFERROR(Integration_service!K40*100/'Taux de décès maternel'!C40,"")</f>
        <v/>
      </c>
      <c r="H40" s="681" t="str">
        <f>IFERROR(Integration_service!L40*100/'Taux de décès maternel'!C40,"")</f>
        <v/>
      </c>
      <c r="I40" s="681" t="str">
        <f>IFERROR(Integration_service!M40*100/'Taux de décès maternel'!C40,"")</f>
        <v/>
      </c>
    </row>
    <row r="41" spans="1:9" ht="15" customHeight="1">
      <c r="A41" s="639"/>
      <c r="B41" s="637" t="s">
        <v>483</v>
      </c>
      <c r="C41" s="681" t="str">
        <f>IFERROR(+Integration_service!D41*100/Integration_service!C41,"")</f>
        <v/>
      </c>
      <c r="D41" s="681" t="str">
        <f>IFERROR(Integration_service!E41/Integration_service!F41*100,"")</f>
        <v/>
      </c>
      <c r="E41" s="681" t="str">
        <f>IFERROR(Integration_service!G41/Integration_service!H41*100,"")</f>
        <v/>
      </c>
      <c r="F41" s="681" t="str">
        <f>IFERROR(Integration_service!I41*100/Integration_service!J41,"")</f>
        <v/>
      </c>
      <c r="G41" s="681" t="str">
        <f>IFERROR(Integration_service!K41*100/'Taux de décès maternel'!C41,"")</f>
        <v/>
      </c>
      <c r="H41" s="681" t="str">
        <f>IFERROR(Integration_service!L41*100/'Taux de décès maternel'!C41,"")</f>
        <v/>
      </c>
      <c r="I41" s="681" t="str">
        <f>IFERROR(Integration_service!M41*100/'Taux de décès maternel'!C41,"")</f>
        <v/>
      </c>
    </row>
    <row r="42" spans="1:9" ht="15" customHeight="1">
      <c r="A42" s="2" t="s">
        <v>484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37"/>
      <c r="B43" s="637" t="s">
        <v>485</v>
      </c>
      <c r="C43" s="681" t="str">
        <f>IFERROR(+Integration_service!D43*100/Integration_service!C43,"")</f>
        <v/>
      </c>
      <c r="D43" s="681" t="str">
        <f>IFERROR(Integration_service!E43/Integration_service!F43*100,"")</f>
        <v/>
      </c>
      <c r="E43" s="681" t="str">
        <f>IFERROR(Integration_service!G43/Integration_service!H43*100,"")</f>
        <v/>
      </c>
      <c r="F43" s="681" t="str">
        <f>IFERROR(Integration_service!I43*100/Integration_service!J43,"")</f>
        <v/>
      </c>
      <c r="G43" s="681" t="str">
        <f>IFERROR(Integration_service!K43*100/'Taux de décès maternel'!C43,"")</f>
        <v/>
      </c>
      <c r="H43" s="681" t="str">
        <f>IFERROR(Integration_service!L43*100/'Taux de décès maternel'!C43,"")</f>
        <v/>
      </c>
      <c r="I43" s="681" t="str">
        <f>IFERROR(Integration_service!M43*100/'Taux de décès maternel'!C43,"")</f>
        <v/>
      </c>
    </row>
    <row r="44" spans="1:9" ht="15" customHeight="1">
      <c r="A44" s="639"/>
      <c r="B44" s="637" t="s">
        <v>486</v>
      </c>
      <c r="C44" s="681" t="str">
        <f>IFERROR(+Integration_service!D44*100/Integration_service!C44,"")</f>
        <v/>
      </c>
      <c r="D44" s="681" t="str">
        <f>IFERROR(Integration_service!E44/Integration_service!F44*100,"")</f>
        <v/>
      </c>
      <c r="E44" s="681" t="str">
        <f>IFERROR(Integration_service!G44/Integration_service!H44*100,"")</f>
        <v/>
      </c>
      <c r="F44" s="681" t="str">
        <f>IFERROR(Integration_service!I44*100/Integration_service!J44,"")</f>
        <v/>
      </c>
      <c r="G44" s="681" t="str">
        <f>IFERROR(Integration_service!K44*100/'Taux de décès maternel'!C44,"")</f>
        <v/>
      </c>
      <c r="H44" s="681" t="str">
        <f>IFERROR(Integration_service!L44*100/'Taux de décès maternel'!C44,"")</f>
        <v/>
      </c>
      <c r="I44" s="681" t="str">
        <f>IFERROR(Integration_service!M44*100/'Taux de décès maternel'!C44,"")</f>
        <v/>
      </c>
    </row>
    <row r="45" spans="1:9" ht="15" customHeight="1">
      <c r="A45" s="639"/>
      <c r="B45" s="637" t="s">
        <v>487</v>
      </c>
      <c r="C45" s="681" t="str">
        <f>IFERROR(+Integration_service!D45*100/Integration_service!C45,"")</f>
        <v/>
      </c>
      <c r="D45" s="681" t="str">
        <f>IFERROR(Integration_service!E45/Integration_service!F45*100,"")</f>
        <v/>
      </c>
      <c r="E45" s="681" t="str">
        <f>IFERROR(Integration_service!G45/Integration_service!H45*100,"")</f>
        <v/>
      </c>
      <c r="F45" s="681" t="str">
        <f>IFERROR(Integration_service!I45*100/Integration_service!J45,"")</f>
        <v/>
      </c>
      <c r="G45" s="681" t="str">
        <f>IFERROR(Integration_service!K45*100/'Taux de décès maternel'!C45,"")</f>
        <v/>
      </c>
      <c r="H45" s="681" t="str">
        <f>IFERROR(Integration_service!L45*100/'Taux de décès maternel'!C45,"")</f>
        <v/>
      </c>
      <c r="I45" s="681" t="str">
        <f>IFERROR(Integration_service!M45*100/'Taux de décès maternel'!C45,"")</f>
        <v/>
      </c>
    </row>
    <row r="46" spans="1:9" s="599" customFormat="1" ht="15" customHeight="1">
      <c r="A46" s="639"/>
      <c r="B46" s="637" t="s">
        <v>488</v>
      </c>
      <c r="C46" s="681" t="str">
        <f>IFERROR(+Integration_service!D46*100/Integration_service!C46,"")</f>
        <v/>
      </c>
      <c r="D46" s="681" t="str">
        <f>IFERROR(Integration_service!E46/Integration_service!F46*100,"")</f>
        <v/>
      </c>
      <c r="E46" s="681" t="str">
        <f>IFERROR(Integration_service!G46/Integration_service!H46*100,"")</f>
        <v/>
      </c>
      <c r="F46" s="681" t="str">
        <f>IFERROR(Integration_service!I46*100/Integration_service!J46,"")</f>
        <v/>
      </c>
      <c r="G46" s="681" t="str">
        <f>IFERROR(Integration_service!K46*100/'Taux de décès maternel'!C46,"")</f>
        <v/>
      </c>
      <c r="H46" s="681" t="str">
        <f>IFERROR(Integration_service!L46*100/'Taux de décès maternel'!C46,"")</f>
        <v/>
      </c>
      <c r="I46" s="681" t="str">
        <f>IFERROR(Integration_service!M46*100/'Taux de décès maternel'!C46,"")</f>
        <v/>
      </c>
    </row>
    <row r="47" spans="1:9" ht="15" customHeight="1">
      <c r="A47" s="639"/>
      <c r="B47" s="637" t="s">
        <v>489</v>
      </c>
      <c r="C47" s="681" t="str">
        <f>IFERROR(+Integration_service!D47*100/Integration_service!C47,"")</f>
        <v/>
      </c>
      <c r="D47" s="681" t="str">
        <f>IFERROR(Integration_service!E47/Integration_service!F47*100,"")</f>
        <v/>
      </c>
      <c r="E47" s="681" t="str">
        <f>IFERROR(Integration_service!G47/Integration_service!H47*100,"")</f>
        <v/>
      </c>
      <c r="F47" s="681" t="str">
        <f>IFERROR(Integration_service!I47*100/Integration_service!J47,"")</f>
        <v/>
      </c>
      <c r="G47" s="681" t="str">
        <f>IFERROR(Integration_service!K47*100/'Taux de décès maternel'!C47,"")</f>
        <v/>
      </c>
      <c r="H47" s="681" t="str">
        <f>IFERROR(Integration_service!L47*100/'Taux de décès maternel'!C47,"")</f>
        <v/>
      </c>
      <c r="I47" s="681" t="str">
        <f>IFERROR(Integration_service!M47*100/'Taux de décès maternel'!C47,"")</f>
        <v/>
      </c>
    </row>
    <row r="48" spans="1:9" ht="15" customHeight="1">
      <c r="A48" s="639"/>
      <c r="B48" s="637" t="s">
        <v>490</v>
      </c>
      <c r="C48" s="681" t="str">
        <f>IFERROR(+Integration_service!D48*100/Integration_service!C48,"")</f>
        <v/>
      </c>
      <c r="D48" s="681" t="str">
        <f>IFERROR(Integration_service!E48/Integration_service!F48*100,"")</f>
        <v/>
      </c>
      <c r="E48" s="681" t="str">
        <f>IFERROR(Integration_service!G48/Integration_service!H48*100,"")</f>
        <v/>
      </c>
      <c r="F48" s="681" t="str">
        <f>IFERROR(Integration_service!I48*100/Integration_service!J48,"")</f>
        <v/>
      </c>
      <c r="G48" s="681" t="str">
        <f>IFERROR(Integration_service!K48*100/'Taux de décès maternel'!C48,"")</f>
        <v/>
      </c>
      <c r="H48" s="681" t="str">
        <f>IFERROR(Integration_service!L48*100/'Taux de décès maternel'!C48,"")</f>
        <v/>
      </c>
      <c r="I48" s="681" t="str">
        <f>IFERROR(Integration_service!M48*100/'Taux de décès maternel'!C48,"")</f>
        <v/>
      </c>
    </row>
    <row r="49" spans="1:9" ht="15" customHeight="1">
      <c r="A49" s="639"/>
      <c r="B49" s="637" t="s">
        <v>491</v>
      </c>
      <c r="C49" s="681" t="str">
        <f>IFERROR(+Integration_service!D49*100/Integration_service!C49,"")</f>
        <v/>
      </c>
      <c r="D49" s="681" t="str">
        <f>IFERROR(Integration_service!E49/Integration_service!F49*100,"")</f>
        <v/>
      </c>
      <c r="E49" s="681" t="str">
        <f>IFERROR(Integration_service!G49/Integration_service!H49*100,"")</f>
        <v/>
      </c>
      <c r="F49" s="681" t="str">
        <f>IFERROR(Integration_service!I49*100/Integration_service!J49,"")</f>
        <v/>
      </c>
      <c r="G49" s="681" t="str">
        <f>IFERROR(Integration_service!K49*100/'Taux de décès maternel'!C49,"")</f>
        <v/>
      </c>
      <c r="H49" s="681" t="str">
        <f>IFERROR(Integration_service!L49*100/'Taux de décès maternel'!C49,"")</f>
        <v/>
      </c>
      <c r="I49" s="681" t="str">
        <f>IFERROR(Integration_service!M49*100/'Taux de décès maternel'!C49,"")</f>
        <v/>
      </c>
    </row>
    <row r="50" spans="1:9" ht="15" customHeight="1">
      <c r="A50" s="2" t="s">
        <v>492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37"/>
      <c r="B51" s="637" t="s">
        <v>493</v>
      </c>
      <c r="C51" s="681" t="str">
        <f>IFERROR(+Integration_service!D51*100/Integration_service!C51,"")</f>
        <v/>
      </c>
      <c r="D51" s="681" t="str">
        <f>IFERROR(Integration_service!E51/Integration_service!F51*100,"")</f>
        <v/>
      </c>
      <c r="E51" s="681" t="str">
        <f>IFERROR(Integration_service!G51/Integration_service!H51*100,"")</f>
        <v/>
      </c>
      <c r="F51" s="681" t="str">
        <f>IFERROR(Integration_service!I51*100/Integration_service!J51,"")</f>
        <v/>
      </c>
      <c r="G51" s="681" t="str">
        <f>IFERROR(Integration_service!K51*100/'Taux de décès maternel'!C51,"")</f>
        <v/>
      </c>
      <c r="H51" s="681" t="str">
        <f>IFERROR(Integration_service!L51*100/'Taux de décès maternel'!C51,"")</f>
        <v/>
      </c>
      <c r="I51" s="681" t="str">
        <f>IFERROR(Integration_service!M51*100/'Taux de décès maternel'!C51,"")</f>
        <v/>
      </c>
    </row>
    <row r="52" spans="1:9" ht="15" customHeight="1">
      <c r="A52" s="639"/>
      <c r="B52" s="637" t="s">
        <v>494</v>
      </c>
      <c r="C52" s="681" t="str">
        <f>IFERROR(+Integration_service!D52*100/Integration_service!C52,"")</f>
        <v/>
      </c>
      <c r="D52" s="681" t="str">
        <f>IFERROR(Integration_service!E52/Integration_service!F52*100,"")</f>
        <v/>
      </c>
      <c r="E52" s="681" t="str">
        <f>IFERROR(Integration_service!G52/Integration_service!H52*100,"")</f>
        <v/>
      </c>
      <c r="F52" s="681" t="str">
        <f>IFERROR(Integration_service!I52*100/Integration_service!J52,"")</f>
        <v/>
      </c>
      <c r="G52" s="681" t="str">
        <f>IFERROR(Integration_service!K52*100/'Taux de décès maternel'!C52,"")</f>
        <v/>
      </c>
      <c r="H52" s="681" t="str">
        <f>IFERROR(Integration_service!L52*100/'Taux de décès maternel'!C52,"")</f>
        <v/>
      </c>
      <c r="I52" s="681" t="str">
        <f>IFERROR(Integration_service!M52*100/'Taux de décès maternel'!C52,"")</f>
        <v/>
      </c>
    </row>
    <row r="53" spans="1:9" ht="15" customHeight="1">
      <c r="A53" s="639"/>
      <c r="B53" s="637" t="s">
        <v>495</v>
      </c>
      <c r="C53" s="681" t="str">
        <f>IFERROR(+Integration_service!D53*100/Integration_service!C53,"")</f>
        <v/>
      </c>
      <c r="D53" s="681" t="str">
        <f>IFERROR(Integration_service!E53/Integration_service!F53*100,"")</f>
        <v/>
      </c>
      <c r="E53" s="681" t="str">
        <f>IFERROR(Integration_service!G53/Integration_service!H53*100,"")</f>
        <v/>
      </c>
      <c r="F53" s="681" t="str">
        <f>IFERROR(Integration_service!I53*100/Integration_service!J53,"")</f>
        <v/>
      </c>
      <c r="G53" s="681" t="str">
        <f>IFERROR(Integration_service!K53*100/'Taux de décès maternel'!C53,"")</f>
        <v/>
      </c>
      <c r="H53" s="681" t="str">
        <f>IFERROR(Integration_service!L53*100/'Taux de décès maternel'!C53,"")</f>
        <v/>
      </c>
      <c r="I53" s="681" t="str">
        <f>IFERROR(Integration_service!M53*100/'Taux de décès maternel'!C53,"")</f>
        <v/>
      </c>
    </row>
    <row r="54" spans="1:9" ht="15" customHeight="1">
      <c r="A54" s="639"/>
      <c r="B54" s="637" t="s">
        <v>496</v>
      </c>
      <c r="C54" s="681" t="str">
        <f>IFERROR(+Integration_service!D54*100/Integration_service!C54,"")</f>
        <v/>
      </c>
      <c r="D54" s="681" t="str">
        <f>IFERROR(Integration_service!E54/Integration_service!F54*100,"")</f>
        <v/>
      </c>
      <c r="E54" s="681" t="str">
        <f>IFERROR(Integration_service!G54/Integration_service!H54*100,"")</f>
        <v/>
      </c>
      <c r="F54" s="681" t="str">
        <f>IFERROR(Integration_service!I54*100/Integration_service!J54,"")</f>
        <v/>
      </c>
      <c r="G54" s="681" t="str">
        <f>IFERROR(Integration_service!K54*100/'Taux de décès maternel'!C54,"")</f>
        <v/>
      </c>
      <c r="H54" s="681" t="str">
        <f>IFERROR(Integration_service!L54*100/'Taux de décès maternel'!C54,"")</f>
        <v/>
      </c>
      <c r="I54" s="681" t="str">
        <f>IFERROR(Integration_service!M54*100/'Taux de décès maternel'!C54,"")</f>
        <v/>
      </c>
    </row>
    <row r="55" spans="1:9" s="599" customFormat="1" ht="15" customHeight="1">
      <c r="A55" s="2" t="s">
        <v>497</v>
      </c>
      <c r="B55" s="2"/>
      <c r="C55" s="646" t="str">
        <f>IFERROR(+Integration_service!D55*100/Integration_service!C55,"")</f>
        <v/>
      </c>
      <c r="D55" s="646" t="str">
        <f>IFERROR(Integration_service!E55/Integration_service!F55*100,"")</f>
        <v/>
      </c>
      <c r="E55" s="646" t="str">
        <f>IFERROR(Integration_service!G55/Integration_service!H55*100,"")</f>
        <v/>
      </c>
      <c r="F55" s="646" t="str">
        <f>IFERROR(Integration_service!I55*100/Integration_service!J55,"")</f>
        <v/>
      </c>
      <c r="G55" s="646" t="str">
        <f>IFERROR(Integration_service!K55*100/'Taux de décès maternel'!C55,"")</f>
        <v/>
      </c>
      <c r="H55" s="646" t="str">
        <f>IFERROR(Integration_service!L55*100/'Taux de décès maternel'!C55,"")</f>
        <v/>
      </c>
      <c r="I55" s="646" t="str">
        <f>IFERROR(Integration_service!M55*100/'Taux de décès maternel'!C55,"")</f>
        <v/>
      </c>
    </row>
    <row r="56" spans="1:9" ht="15" customHeight="1">
      <c r="A56" s="637"/>
      <c r="B56" s="637" t="s">
        <v>498</v>
      </c>
      <c r="C56" s="680" t="str">
        <f>IFERROR(+Integration_service!D56*100/Integration_service!C56,"")</f>
        <v/>
      </c>
      <c r="D56" s="680" t="str">
        <f>IFERROR(Integration_service!E56/Integration_service!F56*100,"")</f>
        <v/>
      </c>
      <c r="E56" s="680" t="str">
        <f>IFERROR(Integration_service!G56/Integration_service!H56*100,"")</f>
        <v/>
      </c>
      <c r="F56" s="680" t="str">
        <f>IFERROR(Integration_service!I56*100/Integration_service!J56,"")</f>
        <v/>
      </c>
      <c r="G56" s="680" t="str">
        <f>IFERROR(Integration_service!K56*100/'Taux de décès maternel'!C56,"")</f>
        <v/>
      </c>
      <c r="H56" s="680" t="str">
        <f>IFERROR(Integration_service!L56*100/'Taux de décès maternel'!C56,"")</f>
        <v/>
      </c>
      <c r="I56" s="680" t="str">
        <f>IFERROR(Integration_service!M56*100/'Taux de décès maternel'!C56,"")</f>
        <v/>
      </c>
    </row>
    <row r="57" spans="1:9" ht="15" customHeight="1">
      <c r="A57" s="639"/>
      <c r="B57" s="637" t="s">
        <v>499</v>
      </c>
      <c r="C57" s="681" t="str">
        <f>IFERROR(+Integration_service!D57*100/Integration_service!C57,"")</f>
        <v/>
      </c>
      <c r="D57" s="681" t="str">
        <f>IFERROR(Integration_service!E57/Integration_service!F57*100,"")</f>
        <v/>
      </c>
      <c r="E57" s="681" t="str">
        <f>IFERROR(Integration_service!G57/Integration_service!H57*100,"")</f>
        <v/>
      </c>
      <c r="F57" s="681" t="str">
        <f>IFERROR(Integration_service!I57*100/Integration_service!J57,"")</f>
        <v/>
      </c>
      <c r="G57" s="681" t="str">
        <f>IFERROR(Integration_service!K57*100/'Taux de décès maternel'!C57,"")</f>
        <v/>
      </c>
      <c r="H57" s="681" t="str">
        <f>IFERROR(Integration_service!L57*100/'Taux de décès maternel'!C57,"")</f>
        <v/>
      </c>
      <c r="I57" s="681" t="str">
        <f>IFERROR(Integration_service!M57*100/'Taux de décès maternel'!C57,"")</f>
        <v/>
      </c>
    </row>
    <row r="58" spans="1:9" ht="15" customHeight="1">
      <c r="A58" s="639"/>
      <c r="B58" s="637" t="s">
        <v>500</v>
      </c>
      <c r="C58" s="681" t="str">
        <f>IFERROR(+Integration_service!D58*100/Integration_service!C58,"")</f>
        <v/>
      </c>
      <c r="D58" s="681" t="str">
        <f>IFERROR(Integration_service!E58/Integration_service!F58*100,"")</f>
        <v/>
      </c>
      <c r="E58" s="681" t="str">
        <f>IFERROR(Integration_service!G58/Integration_service!H58*100,"")</f>
        <v/>
      </c>
      <c r="F58" s="681" t="str">
        <f>IFERROR(Integration_service!I58*100/Integration_service!J58,"")</f>
        <v/>
      </c>
      <c r="G58" s="681" t="str">
        <f>IFERROR(Integration_service!K58*100/'Taux de décès maternel'!C58,"")</f>
        <v/>
      </c>
      <c r="H58" s="681" t="str">
        <f>IFERROR(Integration_service!L58*100/'Taux de décès maternel'!C58,"")</f>
        <v/>
      </c>
      <c r="I58" s="681" t="str">
        <f>IFERROR(Integration_service!M58*100/'Taux de décès maternel'!C58,"")</f>
        <v/>
      </c>
    </row>
    <row r="59" spans="1:9" ht="15" customHeight="1">
      <c r="A59" s="639"/>
      <c r="B59" s="637" t="s">
        <v>501</v>
      </c>
      <c r="C59" s="681" t="str">
        <f>IFERROR(+Integration_service!D59*100/Integration_service!C59,"")</f>
        <v/>
      </c>
      <c r="D59" s="681" t="str">
        <f>IFERROR(Integration_service!E59/Integration_service!F59*100,"")</f>
        <v/>
      </c>
      <c r="E59" s="681" t="str">
        <f>IFERROR(Integration_service!G59/Integration_service!H59*100,"")</f>
        <v/>
      </c>
      <c r="F59" s="681" t="str">
        <f>IFERROR(Integration_service!I59*100/Integration_service!J59,"")</f>
        <v/>
      </c>
      <c r="G59" s="681" t="str">
        <f>IFERROR(Integration_service!K59*100/'Taux de décès maternel'!C59,"")</f>
        <v/>
      </c>
      <c r="H59" s="681" t="str">
        <f>IFERROR(Integration_service!L59*100/'Taux de décès maternel'!C59,"")</f>
        <v/>
      </c>
      <c r="I59" s="681" t="str">
        <f>IFERROR(Integration_service!M59*100/'Taux de décès maternel'!C59,"")</f>
        <v/>
      </c>
    </row>
    <row r="60" spans="1:9" ht="15" customHeight="1">
      <c r="A60" s="639"/>
      <c r="B60" s="637" t="s">
        <v>502</v>
      </c>
      <c r="C60" s="681" t="str">
        <f>IFERROR(+Integration_service!D60*100/Integration_service!C60,"")</f>
        <v/>
      </c>
      <c r="D60" s="681" t="str">
        <f>IFERROR(Integration_service!E60/Integration_service!F60*100,"")</f>
        <v/>
      </c>
      <c r="E60" s="681" t="str">
        <f>IFERROR(Integration_service!G60/Integration_service!H60*100,"")</f>
        <v/>
      </c>
      <c r="F60" s="681" t="str">
        <f>IFERROR(Integration_service!I60*100/Integration_service!J60,"")</f>
        <v/>
      </c>
      <c r="G60" s="681" t="str">
        <f>IFERROR(Integration_service!K60*100/'Taux de décès maternel'!C60,"")</f>
        <v/>
      </c>
      <c r="H60" s="681" t="str">
        <f>IFERROR(Integration_service!L60*100/'Taux de décès maternel'!C60,"")</f>
        <v/>
      </c>
      <c r="I60" s="681" t="str">
        <f>IFERROR(Integration_service!M60*100/'Taux de décès maternel'!C60,"")</f>
        <v/>
      </c>
    </row>
    <row r="61" spans="1:9" s="599" customFormat="1" ht="15" customHeight="1">
      <c r="A61" s="639"/>
      <c r="B61" s="637" t="s">
        <v>503</v>
      </c>
      <c r="C61" s="681" t="str">
        <f>IFERROR(+Integration_service!D61*100/Integration_service!C61,"")</f>
        <v/>
      </c>
      <c r="D61" s="681" t="str">
        <f>IFERROR(Integration_service!E61/Integration_service!F61*100,"")</f>
        <v/>
      </c>
      <c r="E61" s="681" t="str">
        <f>IFERROR(Integration_service!G61/Integration_service!H61*100,"")</f>
        <v/>
      </c>
      <c r="F61" s="681" t="str">
        <f>IFERROR(Integration_service!I61*100/Integration_service!J61,"")</f>
        <v/>
      </c>
      <c r="G61" s="681" t="str">
        <f>IFERROR(Integration_service!K61*100/'Taux de décès maternel'!C61,"")</f>
        <v/>
      </c>
      <c r="H61" s="681" t="str">
        <f>IFERROR(Integration_service!L61*100/'Taux de décès maternel'!C61,"")</f>
        <v/>
      </c>
      <c r="I61" s="681" t="str">
        <f>IFERROR(Integration_service!M61*100/'Taux de décès maternel'!C61,"")</f>
        <v/>
      </c>
    </row>
    <row r="62" spans="1:9" ht="15" customHeight="1">
      <c r="A62" s="639"/>
      <c r="B62" s="637" t="s">
        <v>504</v>
      </c>
      <c r="C62" s="681" t="str">
        <f>IFERROR(+Integration_service!D62*100/Integration_service!C62,"")</f>
        <v/>
      </c>
      <c r="D62" s="681" t="str">
        <f>IFERROR(Integration_service!E62/Integration_service!F62*100,"")</f>
        <v/>
      </c>
      <c r="E62" s="681" t="str">
        <f>IFERROR(Integration_service!G62/Integration_service!H62*100,"")</f>
        <v/>
      </c>
      <c r="F62" s="681" t="str">
        <f>IFERROR(Integration_service!I62*100/Integration_service!J62,"")</f>
        <v/>
      </c>
      <c r="G62" s="681" t="str">
        <f>IFERROR(Integration_service!K62*100/'Taux de décès maternel'!C62,"")</f>
        <v/>
      </c>
      <c r="H62" s="681" t="str">
        <f>IFERROR(Integration_service!L62*100/'Taux de décès maternel'!C62,"")</f>
        <v/>
      </c>
      <c r="I62" s="681" t="str">
        <f>IFERROR(Integration_service!M62*100/'Taux de décès maternel'!C62,"")</f>
        <v/>
      </c>
    </row>
    <row r="63" spans="1:9" ht="15" customHeight="1">
      <c r="A63" s="639"/>
      <c r="B63" s="637" t="s">
        <v>505</v>
      </c>
      <c r="C63" s="681" t="str">
        <f>IFERROR(+Integration_service!D63*100/Integration_service!C63,"")</f>
        <v/>
      </c>
      <c r="D63" s="681" t="str">
        <f>IFERROR(Integration_service!E63/Integration_service!F63*100,"")</f>
        <v/>
      </c>
      <c r="E63" s="681" t="str">
        <f>IFERROR(Integration_service!G63/Integration_service!H63*100,"")</f>
        <v/>
      </c>
      <c r="F63" s="681" t="str">
        <f>IFERROR(Integration_service!I63*100/Integration_service!J63,"")</f>
        <v/>
      </c>
      <c r="G63" s="681" t="str">
        <f>IFERROR(Integration_service!K63*100/'Taux de décès maternel'!C63,"")</f>
        <v/>
      </c>
      <c r="H63" s="681" t="str">
        <f>IFERROR(Integration_service!L63*100/'Taux de décès maternel'!C63,"")</f>
        <v/>
      </c>
      <c r="I63" s="681" t="str">
        <f>IFERROR(Integration_service!M63*100/'Taux de décès maternel'!C63,"")</f>
        <v/>
      </c>
    </row>
    <row r="64" spans="1:9" ht="15" customHeight="1">
      <c r="A64" s="2" t="s">
        <v>506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37"/>
      <c r="B65" s="637" t="s">
        <v>507</v>
      </c>
      <c r="C65" s="681" t="str">
        <f>IFERROR(+Integration_service!D65*100/Integration_service!C65,"")</f>
        <v/>
      </c>
      <c r="D65" s="681" t="str">
        <f>IFERROR(Integration_service!E65/Integration_service!F65*100,"")</f>
        <v/>
      </c>
      <c r="E65" s="681" t="str">
        <f>IFERROR(Integration_service!G65/Integration_service!H65*100,"")</f>
        <v/>
      </c>
      <c r="F65" s="681" t="str">
        <f>IFERROR(Integration_service!I65*100/Integration_service!J65,"")</f>
        <v/>
      </c>
      <c r="G65" s="681" t="str">
        <f>IFERROR(Integration_service!K65*100/'Taux de décès maternel'!C65,"")</f>
        <v/>
      </c>
      <c r="H65" s="681" t="str">
        <f>IFERROR(Integration_service!L65*100/'Taux de décès maternel'!C65,"")</f>
        <v/>
      </c>
      <c r="I65" s="681" t="str">
        <f>IFERROR(Integration_service!M65*100/'Taux de décès maternel'!C65,"")</f>
        <v/>
      </c>
    </row>
    <row r="66" spans="1:9" ht="15" customHeight="1">
      <c r="A66" s="639"/>
      <c r="B66" s="637" t="s">
        <v>508</v>
      </c>
      <c r="C66" s="681" t="str">
        <f>IFERROR(+Integration_service!D66*100/Integration_service!C66,"")</f>
        <v/>
      </c>
      <c r="D66" s="681" t="str">
        <f>IFERROR(Integration_service!E66/Integration_service!F66*100,"")</f>
        <v/>
      </c>
      <c r="E66" s="681" t="str">
        <f>IFERROR(Integration_service!G66/Integration_service!H66*100,"")</f>
        <v/>
      </c>
      <c r="F66" s="681" t="str">
        <f>IFERROR(Integration_service!I66*100/Integration_service!J66,"")</f>
        <v/>
      </c>
      <c r="G66" s="681" t="str">
        <f>IFERROR(Integration_service!K66*100/'Taux de décès maternel'!C66,"")</f>
        <v/>
      </c>
      <c r="H66" s="681" t="str">
        <f>IFERROR(Integration_service!L66*100/'Taux de décès maternel'!C66,"")</f>
        <v/>
      </c>
      <c r="I66" s="681" t="str">
        <f>IFERROR(Integration_service!M66*100/'Taux de décès maternel'!C66,"")</f>
        <v/>
      </c>
    </row>
    <row r="67" spans="1:9" ht="15" customHeight="1">
      <c r="A67" s="639"/>
      <c r="B67" s="637" t="s">
        <v>509</v>
      </c>
      <c r="C67" s="681" t="str">
        <f>IFERROR(+Integration_service!D67*100/Integration_service!C67,"")</f>
        <v/>
      </c>
      <c r="D67" s="681" t="str">
        <f>IFERROR(Integration_service!E67/Integration_service!F67*100,"")</f>
        <v/>
      </c>
      <c r="E67" s="681" t="str">
        <f>IFERROR(Integration_service!G67/Integration_service!H67*100,"")</f>
        <v/>
      </c>
      <c r="F67" s="681" t="str">
        <f>IFERROR(Integration_service!I67*100/Integration_service!J67,"")</f>
        <v/>
      </c>
      <c r="G67" s="681" t="str">
        <f>IFERROR(Integration_service!K67*100/'Taux de décès maternel'!C67,"")</f>
        <v/>
      </c>
      <c r="H67" s="681" t="str">
        <f>IFERROR(Integration_service!L67*100/'Taux de décès maternel'!C67,"")</f>
        <v/>
      </c>
      <c r="I67" s="681" t="str">
        <f>IFERROR(Integration_service!M67*100/'Taux de décès maternel'!C67,"")</f>
        <v/>
      </c>
    </row>
    <row r="68" spans="1:9" ht="15" customHeight="1">
      <c r="A68" s="639"/>
      <c r="B68" s="637" t="s">
        <v>510</v>
      </c>
      <c r="C68" s="681" t="str">
        <f>IFERROR(+Integration_service!D68*100/Integration_service!C68,"")</f>
        <v/>
      </c>
      <c r="D68" s="681" t="str">
        <f>IFERROR(Integration_service!E68/Integration_service!F68*100,"")</f>
        <v/>
      </c>
      <c r="E68" s="681" t="str">
        <f>IFERROR(Integration_service!G68/Integration_service!H68*100,"")</f>
        <v/>
      </c>
      <c r="F68" s="681" t="str">
        <f>IFERROR(Integration_service!I68*100/Integration_service!J68,"")</f>
        <v/>
      </c>
      <c r="G68" s="681" t="str">
        <f>IFERROR(Integration_service!K68*100/'Taux de décès maternel'!C68,"")</f>
        <v/>
      </c>
      <c r="H68" s="681" t="str">
        <f>IFERROR(Integration_service!L68*100/'Taux de décès maternel'!C68,"")</f>
        <v/>
      </c>
      <c r="I68" s="681" t="str">
        <f>IFERROR(Integration_service!M68*100/'Taux de décès maternel'!C68,"")</f>
        <v/>
      </c>
    </row>
    <row r="69" spans="1:9" s="599" customFormat="1" ht="15" customHeight="1">
      <c r="A69" s="639"/>
      <c r="B69" s="637" t="s">
        <v>511</v>
      </c>
      <c r="C69" s="681" t="str">
        <f>IFERROR(+Integration_service!D69*100/Integration_service!C69,"")</f>
        <v/>
      </c>
      <c r="D69" s="681" t="str">
        <f>IFERROR(Integration_service!E69/Integration_service!F69*100,"")</f>
        <v/>
      </c>
      <c r="E69" s="681" t="str">
        <f>IFERROR(Integration_service!G69/Integration_service!H69*100,"")</f>
        <v/>
      </c>
      <c r="F69" s="681" t="str">
        <f>IFERROR(Integration_service!I69*100/Integration_service!J69,"")</f>
        <v/>
      </c>
      <c r="G69" s="681" t="str">
        <f>IFERROR(Integration_service!K69*100/'Taux de décès maternel'!C69,"")</f>
        <v/>
      </c>
      <c r="H69" s="681" t="str">
        <f>IFERROR(Integration_service!L69*100/'Taux de décès maternel'!C69,"")</f>
        <v/>
      </c>
      <c r="I69" s="681" t="str">
        <f>IFERROR(Integration_service!M69*100/'Taux de décès maternel'!C69,"")</f>
        <v/>
      </c>
    </row>
    <row r="70" spans="1:9" ht="15" customHeight="1">
      <c r="A70" s="639"/>
      <c r="B70" s="637" t="s">
        <v>512</v>
      </c>
      <c r="C70" s="681" t="str">
        <f>IFERROR(+Integration_service!D70*100/Integration_service!C70,"")</f>
        <v/>
      </c>
      <c r="D70" s="681" t="str">
        <f>IFERROR(Integration_service!E70/Integration_service!F70*100,"")</f>
        <v/>
      </c>
      <c r="E70" s="681" t="str">
        <f>IFERROR(Integration_service!G70/Integration_service!H70*100,"")</f>
        <v/>
      </c>
      <c r="F70" s="681" t="str">
        <f>IFERROR(Integration_service!I70*100/Integration_service!J70,"")</f>
        <v/>
      </c>
      <c r="G70" s="681" t="str">
        <f>IFERROR(Integration_service!K70*100/'Taux de décès maternel'!C70,"")</f>
        <v/>
      </c>
      <c r="H70" s="681" t="str">
        <f>IFERROR(Integration_service!L70*100/'Taux de décès maternel'!C70,"")</f>
        <v/>
      </c>
      <c r="I70" s="681" t="str">
        <f>IFERROR(Integration_service!M70*100/'Taux de décès maternel'!C70,"")</f>
        <v/>
      </c>
    </row>
    <row r="71" spans="1:9" ht="15" customHeight="1">
      <c r="A71" s="639"/>
      <c r="B71" s="637" t="s">
        <v>513</v>
      </c>
      <c r="C71" s="681" t="str">
        <f>IFERROR(+Integration_service!D71*100/Integration_service!C71,"")</f>
        <v/>
      </c>
      <c r="D71" s="681" t="str">
        <f>IFERROR(Integration_service!E71/Integration_service!F71*100,"")</f>
        <v/>
      </c>
      <c r="E71" s="681" t="str">
        <f>IFERROR(Integration_service!G71/Integration_service!H71*100,"")</f>
        <v/>
      </c>
      <c r="F71" s="681" t="str">
        <f>IFERROR(Integration_service!I71*100/Integration_service!J71,"")</f>
        <v/>
      </c>
      <c r="G71" s="681" t="str">
        <f>IFERROR(Integration_service!K71*100/'Taux de décès maternel'!C71,"")</f>
        <v/>
      </c>
      <c r="H71" s="681" t="str">
        <f>IFERROR(Integration_service!L71*100/'Taux de décès maternel'!C71,"")</f>
        <v/>
      </c>
      <c r="I71" s="681" t="str">
        <f>IFERROR(Integration_service!M71*100/'Taux de décès maternel'!C71,"")</f>
        <v/>
      </c>
    </row>
    <row r="72" spans="1:9" ht="15" customHeight="1">
      <c r="A72" s="639"/>
      <c r="B72" s="637" t="s">
        <v>514</v>
      </c>
      <c r="C72" s="681" t="str">
        <f>IFERROR(+Integration_service!D72*100/Integration_service!C72,"")</f>
        <v/>
      </c>
      <c r="D72" s="681" t="str">
        <f>IFERROR(Integration_service!E72/Integration_service!F72*100,"")</f>
        <v/>
      </c>
      <c r="E72" s="681" t="str">
        <f>IFERROR(Integration_service!G72/Integration_service!H72*100,"")</f>
        <v/>
      </c>
      <c r="F72" s="681" t="str">
        <f>IFERROR(Integration_service!I72*100/Integration_service!J72,"")</f>
        <v/>
      </c>
      <c r="G72" s="681" t="str">
        <f>IFERROR(Integration_service!K72*100/'Taux de décès maternel'!C72,"")</f>
        <v/>
      </c>
      <c r="H72" s="681" t="str">
        <f>IFERROR(Integration_service!L72*100/'Taux de décès maternel'!C72,"")</f>
        <v/>
      </c>
      <c r="I72" s="681" t="str">
        <f>IFERROR(Integration_service!M72*100/'Taux de décès maternel'!C72,"")</f>
        <v/>
      </c>
    </row>
    <row r="73" spans="1:9" ht="15" customHeight="1">
      <c r="A73" s="2" t="s">
        <v>515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37"/>
      <c r="B74" s="637" t="s">
        <v>516</v>
      </c>
      <c r="C74" s="681" t="str">
        <f>IFERROR(+Integration_service!D74*100/Integration_service!C74,"")</f>
        <v/>
      </c>
      <c r="D74" s="681" t="str">
        <f>IFERROR(Integration_service!E74/Integration_service!F74*100,"")</f>
        <v/>
      </c>
      <c r="E74" s="681" t="str">
        <f>IFERROR(Integration_service!G74/Integration_service!H74*100,"")</f>
        <v/>
      </c>
      <c r="F74" s="681" t="str">
        <f>IFERROR(Integration_service!I74*100/Integration_service!J74,"")</f>
        <v/>
      </c>
      <c r="G74" s="681" t="str">
        <f>IFERROR(Integration_service!K74*100/'Taux de décès maternel'!C74,"")</f>
        <v/>
      </c>
      <c r="H74" s="681" t="str">
        <f>IFERROR(Integration_service!L74*100/'Taux de décès maternel'!C74,"")</f>
        <v/>
      </c>
      <c r="I74" s="681" t="str">
        <f>IFERROR(Integration_service!M74*100/'Taux de décès maternel'!C74,"")</f>
        <v/>
      </c>
    </row>
    <row r="75" spans="1:9" ht="15" customHeight="1">
      <c r="A75" s="639"/>
      <c r="B75" s="637" t="s">
        <v>517</v>
      </c>
      <c r="C75" s="681" t="str">
        <f>IFERROR(+Integration_service!D75*100/Integration_service!C75,"")</f>
        <v/>
      </c>
      <c r="D75" s="681" t="str">
        <f>IFERROR(Integration_service!E75/Integration_service!F75*100,"")</f>
        <v/>
      </c>
      <c r="E75" s="681" t="str">
        <f>IFERROR(Integration_service!G75/Integration_service!H75*100,"")</f>
        <v/>
      </c>
      <c r="F75" s="681" t="str">
        <f>IFERROR(Integration_service!I75*100/Integration_service!J75,"")</f>
        <v/>
      </c>
      <c r="G75" s="681" t="str">
        <f>IFERROR(Integration_service!K75*100/'Taux de décès maternel'!C75,"")</f>
        <v/>
      </c>
      <c r="H75" s="681" t="str">
        <f>IFERROR(Integration_service!L75*100/'Taux de décès maternel'!C75,"")</f>
        <v/>
      </c>
      <c r="I75" s="681" t="str">
        <f>IFERROR(Integration_service!M75*100/'Taux de décès maternel'!C75,"")</f>
        <v/>
      </c>
    </row>
    <row r="76" spans="1:9" ht="15" customHeight="1">
      <c r="A76" s="639"/>
      <c r="B76" s="637" t="s">
        <v>518</v>
      </c>
      <c r="C76" s="681" t="str">
        <f>IFERROR(+Integration_service!D76*100/Integration_service!C76,"")</f>
        <v/>
      </c>
      <c r="D76" s="681" t="str">
        <f>IFERROR(Integration_service!E76/Integration_service!F76*100,"")</f>
        <v/>
      </c>
      <c r="E76" s="681" t="str">
        <f>IFERROR(Integration_service!G76/Integration_service!H76*100,"")</f>
        <v/>
      </c>
      <c r="F76" s="681" t="str">
        <f>IFERROR(Integration_service!I76*100/Integration_service!J76,"")</f>
        <v/>
      </c>
      <c r="G76" s="681" t="str">
        <f>IFERROR(Integration_service!K76*100/'Taux de décès maternel'!C76,"")</f>
        <v/>
      </c>
      <c r="H76" s="681" t="str">
        <f>IFERROR(Integration_service!L76*100/'Taux de décès maternel'!C76,"")</f>
        <v/>
      </c>
      <c r="I76" s="681" t="str">
        <f>IFERROR(Integration_service!M76*100/'Taux de décès maternel'!C76,"")</f>
        <v/>
      </c>
    </row>
    <row r="77" spans="1:9" ht="15" customHeight="1">
      <c r="A77" s="639"/>
      <c r="B77" s="637" t="s">
        <v>519</v>
      </c>
      <c r="C77" s="681" t="str">
        <f>IFERROR(+Integration_service!D77*100/Integration_service!C77,"")</f>
        <v/>
      </c>
      <c r="D77" s="681" t="str">
        <f>IFERROR(Integration_service!E77/Integration_service!F77*100,"")</f>
        <v/>
      </c>
      <c r="E77" s="681" t="str">
        <f>IFERROR(Integration_service!G77/Integration_service!H77*100,"")</f>
        <v/>
      </c>
      <c r="F77" s="681" t="str">
        <f>IFERROR(Integration_service!I77*100/Integration_service!J77,"")</f>
        <v/>
      </c>
      <c r="G77" s="681" t="str">
        <f>IFERROR(Integration_service!K77*100/'Taux de décès maternel'!C77,"")</f>
        <v/>
      </c>
      <c r="H77" s="681" t="str">
        <f>IFERROR(Integration_service!L77*100/'Taux de décès maternel'!C77,"")</f>
        <v/>
      </c>
      <c r="I77" s="681" t="str">
        <f>IFERROR(Integration_service!M77*100/'Taux de décès maternel'!C77,"")</f>
        <v/>
      </c>
    </row>
    <row r="78" spans="1:9" ht="15" customHeight="1">
      <c r="A78" s="639"/>
      <c r="B78" s="637" t="s">
        <v>520</v>
      </c>
      <c r="C78" s="681" t="str">
        <f>IFERROR(+Integration_service!D78*100/Integration_service!C78,"")</f>
        <v/>
      </c>
      <c r="D78" s="681" t="str">
        <f>IFERROR(Integration_service!E78/Integration_service!F78*100,"")</f>
        <v/>
      </c>
      <c r="E78" s="681" t="str">
        <f>IFERROR(Integration_service!G78/Integration_service!H78*100,"")</f>
        <v/>
      </c>
      <c r="F78" s="681" t="str">
        <f>IFERROR(Integration_service!I78*100/Integration_service!J78,"")</f>
        <v/>
      </c>
      <c r="G78" s="681" t="str">
        <f>IFERROR(Integration_service!K78*100/'Taux de décès maternel'!C78,"")</f>
        <v/>
      </c>
      <c r="H78" s="681" t="str">
        <f>IFERROR(Integration_service!L78*100/'Taux de décès maternel'!C78,"")</f>
        <v/>
      </c>
      <c r="I78" s="681" t="str">
        <f>IFERROR(Integration_service!M78*100/'Taux de décès maternel'!C78,"")</f>
        <v/>
      </c>
    </row>
    <row r="79" spans="1:9" s="599" customFormat="1" ht="15" customHeight="1">
      <c r="A79" s="2" t="s">
        <v>521</v>
      </c>
      <c r="B79" s="2"/>
      <c r="C79" s="646" t="str">
        <f>IFERROR(+Integration_service!D79*100/Integration_service!C79,"")</f>
        <v/>
      </c>
      <c r="D79" s="646" t="str">
        <f>IFERROR(Integration_service!E79/Integration_service!F79*100,"")</f>
        <v/>
      </c>
      <c r="E79" s="646" t="str">
        <f>IFERROR(Integration_service!G79/Integration_service!H79*100,"")</f>
        <v/>
      </c>
      <c r="F79" s="646" t="str">
        <f>IFERROR(Integration_service!I79*100/Integration_service!J79,"")</f>
        <v/>
      </c>
      <c r="G79" s="646" t="str">
        <f>IFERROR(Integration_service!K79*100/'Taux de décès maternel'!C79,"")</f>
        <v/>
      </c>
      <c r="H79" s="646" t="str">
        <f>IFERROR(Integration_service!L79*100/'Taux de décès maternel'!C79,"")</f>
        <v/>
      </c>
      <c r="I79" s="646" t="str">
        <f>IFERROR(Integration_service!M79*100/'Taux de décès maternel'!C79,"")</f>
        <v/>
      </c>
    </row>
    <row r="80" spans="1:9" ht="15" customHeight="1">
      <c r="A80" s="637"/>
      <c r="B80" s="637" t="s">
        <v>522</v>
      </c>
      <c r="C80" s="680" t="str">
        <f>IFERROR(+Integration_service!D80*100/Integration_service!C80,"")</f>
        <v/>
      </c>
      <c r="D80" s="680" t="str">
        <f>IFERROR(Integration_service!E80/Integration_service!F80*100,"")</f>
        <v/>
      </c>
      <c r="E80" s="680" t="str">
        <f>IFERROR(Integration_service!G80/Integration_service!H80*100,"")</f>
        <v/>
      </c>
      <c r="F80" s="680" t="str">
        <f>IFERROR(Integration_service!I80*100/Integration_service!J80,"")</f>
        <v/>
      </c>
      <c r="G80" s="680" t="str">
        <f>IFERROR(Integration_service!K80*100/'Taux de décès maternel'!C80,"")</f>
        <v/>
      </c>
      <c r="H80" s="680" t="str">
        <f>IFERROR(Integration_service!L80*100/'Taux de décès maternel'!C80,"")</f>
        <v/>
      </c>
      <c r="I80" s="680" t="str">
        <f>IFERROR(Integration_service!M80*100/'Taux de décès maternel'!C80,"")</f>
        <v/>
      </c>
    </row>
    <row r="81" spans="1:9" ht="15" customHeight="1">
      <c r="A81" s="639"/>
      <c r="B81" s="637" t="s">
        <v>523</v>
      </c>
      <c r="C81" s="681" t="str">
        <f>IFERROR(+Integration_service!D81*100/Integration_service!C81,"")</f>
        <v/>
      </c>
      <c r="D81" s="681" t="str">
        <f>IFERROR(Integration_service!E81/Integration_service!F81*100,"")</f>
        <v/>
      </c>
      <c r="E81" s="681" t="str">
        <f>IFERROR(Integration_service!G81/Integration_service!H81*100,"")</f>
        <v/>
      </c>
      <c r="F81" s="681" t="str">
        <f>IFERROR(Integration_service!I81*100/Integration_service!J81,"")</f>
        <v/>
      </c>
      <c r="G81" s="681" t="str">
        <f>IFERROR(Integration_service!K81*100/'Taux de décès maternel'!C81,"")</f>
        <v/>
      </c>
      <c r="H81" s="681" t="str">
        <f>IFERROR(Integration_service!L81*100/'Taux de décès maternel'!C81,"")</f>
        <v/>
      </c>
      <c r="I81" s="681" t="str">
        <f>IFERROR(Integration_service!M81*100/'Taux de décès maternel'!C81,"")</f>
        <v/>
      </c>
    </row>
    <row r="82" spans="1:9" ht="15" customHeight="1">
      <c r="A82" s="639"/>
      <c r="B82" s="637" t="s">
        <v>524</v>
      </c>
      <c r="C82" s="681" t="str">
        <f>IFERROR(+Integration_service!D82*100/Integration_service!C82,"")</f>
        <v/>
      </c>
      <c r="D82" s="681" t="str">
        <f>IFERROR(Integration_service!E82/Integration_service!F82*100,"")</f>
        <v/>
      </c>
      <c r="E82" s="681" t="str">
        <f>IFERROR(Integration_service!G82/Integration_service!H82*100,"")</f>
        <v/>
      </c>
      <c r="F82" s="681" t="str">
        <f>IFERROR(Integration_service!I82*100/Integration_service!J82,"")</f>
        <v/>
      </c>
      <c r="G82" s="681" t="str">
        <f>IFERROR(Integration_service!K82*100/'Taux de décès maternel'!C82,"")</f>
        <v/>
      </c>
      <c r="H82" s="681" t="str">
        <f>IFERROR(Integration_service!L82*100/'Taux de décès maternel'!C82,"")</f>
        <v/>
      </c>
      <c r="I82" s="681" t="str">
        <f>IFERROR(Integration_service!M82*100/'Taux de décès maternel'!C82,"")</f>
        <v/>
      </c>
    </row>
    <row r="83" spans="1:9" ht="15" customHeight="1">
      <c r="A83" s="639"/>
      <c r="B83" s="637" t="s">
        <v>525</v>
      </c>
      <c r="C83" s="681" t="str">
        <f>IFERROR(+Integration_service!D83*100/Integration_service!C83,"")</f>
        <v/>
      </c>
      <c r="D83" s="681" t="str">
        <f>IFERROR(Integration_service!E83/Integration_service!F83*100,"")</f>
        <v/>
      </c>
      <c r="E83" s="681" t="str">
        <f>IFERROR(Integration_service!G83/Integration_service!H83*100,"")</f>
        <v/>
      </c>
      <c r="F83" s="681" t="str">
        <f>IFERROR(Integration_service!I83*100/Integration_service!J83,"")</f>
        <v/>
      </c>
      <c r="G83" s="681" t="str">
        <f>IFERROR(Integration_service!K83*100/'Taux de décès maternel'!C83,"")</f>
        <v/>
      </c>
      <c r="H83" s="681" t="str">
        <f>IFERROR(Integration_service!L83*100/'Taux de décès maternel'!C83,"")</f>
        <v/>
      </c>
      <c r="I83" s="681" t="str">
        <f>IFERROR(Integration_service!M83*100/'Taux de décès maternel'!C83,"")</f>
        <v/>
      </c>
    </row>
    <row r="84" spans="1:9" ht="15" customHeight="1">
      <c r="A84" s="2" t="s">
        <v>526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39"/>
      <c r="B85" s="637" t="s">
        <v>527</v>
      </c>
      <c r="C85" s="681" t="str">
        <f>IFERROR(+Integration_service!D85*100/Integration_service!C85,"")</f>
        <v/>
      </c>
      <c r="D85" s="681" t="str">
        <f>IFERROR(Integration_service!E85/Integration_service!F85*100,"")</f>
        <v/>
      </c>
      <c r="E85" s="681" t="str">
        <f>IFERROR(Integration_service!G85/Integration_service!H85*100,"")</f>
        <v/>
      </c>
      <c r="F85" s="681" t="str">
        <f>IFERROR(Integration_service!I85*100/Integration_service!J85,"")</f>
        <v/>
      </c>
      <c r="G85" s="681" t="str">
        <f>IFERROR(Integration_service!K85*100/'Taux de décès maternel'!C85,"")</f>
        <v/>
      </c>
      <c r="H85" s="681" t="str">
        <f>IFERROR(Integration_service!L85*100/'Taux de décès maternel'!C85,"")</f>
        <v/>
      </c>
      <c r="I85" s="681" t="str">
        <f>IFERROR(Integration_service!M85*100/'Taux de décès maternel'!C85,"")</f>
        <v/>
      </c>
    </row>
    <row r="86" spans="1:9" ht="15" customHeight="1">
      <c r="A86" s="639"/>
      <c r="B86" s="637" t="s">
        <v>528</v>
      </c>
      <c r="C86" s="681" t="str">
        <f>IFERROR(+Integration_service!D86*100/Integration_service!C86,"")</f>
        <v/>
      </c>
      <c r="D86" s="681" t="str">
        <f>IFERROR(Integration_service!E86/Integration_service!F86*100,"")</f>
        <v/>
      </c>
      <c r="E86" s="681" t="str">
        <f>IFERROR(Integration_service!G86/Integration_service!H86*100,"")</f>
        <v/>
      </c>
      <c r="F86" s="681" t="str">
        <f>IFERROR(Integration_service!I86*100/Integration_service!J86,"")</f>
        <v/>
      </c>
      <c r="G86" s="681" t="str">
        <f>IFERROR(Integration_service!K86*100/'Taux de décès maternel'!C86,"")</f>
        <v/>
      </c>
      <c r="H86" s="681" t="str">
        <f>IFERROR(Integration_service!L86*100/'Taux de décès maternel'!C86,"")</f>
        <v/>
      </c>
      <c r="I86" s="681" t="str">
        <f>IFERROR(Integration_service!M86*100/'Taux de décès maternel'!C86,"")</f>
        <v/>
      </c>
    </row>
    <row r="87" spans="1:9" s="599" customFormat="1" ht="15" customHeight="1">
      <c r="A87" s="639"/>
      <c r="B87" s="637" t="s">
        <v>529</v>
      </c>
      <c r="C87" s="681" t="str">
        <f>IFERROR(+Integration_service!D87*100/Integration_service!C87,"")</f>
        <v/>
      </c>
      <c r="D87" s="681" t="str">
        <f>IFERROR(Integration_service!E87/Integration_service!F87*100,"")</f>
        <v/>
      </c>
      <c r="E87" s="681" t="str">
        <f>IFERROR(Integration_service!G87/Integration_service!H87*100,"")</f>
        <v/>
      </c>
      <c r="F87" s="681" t="str">
        <f>IFERROR(Integration_service!I87*100/Integration_service!J87,"")</f>
        <v/>
      </c>
      <c r="G87" s="681" t="str">
        <f>IFERROR(Integration_service!K87*100/'Taux de décès maternel'!C87,"")</f>
        <v/>
      </c>
      <c r="H87" s="681" t="str">
        <f>IFERROR(Integration_service!L87*100/'Taux de décès maternel'!C87,"")</f>
        <v/>
      </c>
      <c r="I87" s="681" t="str">
        <f>IFERROR(Integration_service!M87*100/'Taux de décès maternel'!C87,"")</f>
        <v/>
      </c>
    </row>
    <row r="88" spans="1:9" ht="15" customHeight="1">
      <c r="A88" s="2" t="s">
        <v>530</v>
      </c>
      <c r="B88" s="2"/>
      <c r="C88" s="646" t="str">
        <f>IFERROR(+Integration_service!D88*100/Integration_service!C88,"")</f>
        <v/>
      </c>
      <c r="D88" s="646" t="str">
        <f>IFERROR(Integration_service!E88/Integration_service!F88*100,"")</f>
        <v/>
      </c>
      <c r="E88" s="646" t="str">
        <f>IFERROR(Integration_service!G88/Integration_service!H88*100,"")</f>
        <v/>
      </c>
      <c r="F88" s="646" t="str">
        <f>IFERROR(Integration_service!I88*100/Integration_service!J88,"")</f>
        <v/>
      </c>
      <c r="G88" s="646" t="str">
        <f>IFERROR(Integration_service!K88*100/'Taux de décès maternel'!C88,"")</f>
        <v/>
      </c>
      <c r="H88" s="646" t="str">
        <f>IFERROR(Integration_service!L88*100/'Taux de décès maternel'!C88,"")</f>
        <v/>
      </c>
      <c r="I88" s="646" t="str">
        <f>IFERROR(Integration_service!M88*100/'Taux de décès maternel'!C88,"")</f>
        <v/>
      </c>
    </row>
    <row r="89" spans="1:9" ht="15" customHeight="1">
      <c r="A89" s="639"/>
      <c r="B89" s="637" t="s">
        <v>531</v>
      </c>
      <c r="C89" s="681" t="str">
        <f>IFERROR(+Integration_service!D89*100/Integration_service!C89,"")</f>
        <v/>
      </c>
      <c r="D89" s="681" t="str">
        <f>IFERROR(Integration_service!E89/Integration_service!F89*100,"")</f>
        <v/>
      </c>
      <c r="E89" s="681" t="str">
        <f>IFERROR(Integration_service!G89/Integration_service!H89*100,"")</f>
        <v/>
      </c>
      <c r="F89" s="681" t="str">
        <f>IFERROR(Integration_service!I89*100/Integration_service!J89,"")</f>
        <v/>
      </c>
      <c r="G89" s="681" t="str">
        <f>IFERROR(Integration_service!K89*100/'Taux de décès maternel'!C89,"")</f>
        <v/>
      </c>
      <c r="H89" s="681" t="str">
        <f>IFERROR(Integration_service!L89*100/'Taux de décès maternel'!C89,"")</f>
        <v/>
      </c>
      <c r="I89" s="681" t="str">
        <f>IFERROR(Integration_service!M89*100/'Taux de décès maternel'!C89,"")</f>
        <v/>
      </c>
    </row>
    <row r="90" spans="1:9" ht="15" customHeight="1">
      <c r="A90" s="2" t="s">
        <v>532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39"/>
      <c r="B91" s="637" t="s">
        <v>533</v>
      </c>
      <c r="C91" s="681" t="str">
        <f>IFERROR(+Integration_service!D91*100/Integration_service!C91,"")</f>
        <v/>
      </c>
      <c r="D91" s="681" t="str">
        <f>IFERROR(Integration_service!E91/Integration_service!F91*100,"")</f>
        <v/>
      </c>
      <c r="E91" s="681" t="str">
        <f>IFERROR(Integration_service!G91/Integration_service!H91*100,"")</f>
        <v/>
      </c>
      <c r="F91" s="681" t="str">
        <f>IFERROR(Integration_service!I91*100/Integration_service!J91,"")</f>
        <v/>
      </c>
      <c r="G91" s="681" t="str">
        <f>IFERROR(Integration_service!K91*100/'Taux de décès maternel'!C91,"")</f>
        <v/>
      </c>
      <c r="H91" s="681" t="str">
        <f>IFERROR(Integration_service!L91*100/'Taux de décès maternel'!C91,"")</f>
        <v/>
      </c>
      <c r="I91" s="681" t="str">
        <f>IFERROR(Integration_service!M91*100/'Taux de décès maternel'!C91,"")</f>
        <v/>
      </c>
    </row>
    <row r="92" spans="1:9" s="599" customFormat="1" ht="15" customHeight="1">
      <c r="A92" s="639"/>
      <c r="B92" s="637" t="s">
        <v>534</v>
      </c>
      <c r="C92" s="681" t="str">
        <f>IFERROR(+Integration_service!D92*100/Integration_service!C92,"")</f>
        <v/>
      </c>
      <c r="D92" s="681" t="str">
        <f>IFERROR(Integration_service!E92/Integration_service!F92*100,"")</f>
        <v/>
      </c>
      <c r="E92" s="681" t="str">
        <f>IFERROR(Integration_service!G92/Integration_service!H92*100,"")</f>
        <v/>
      </c>
      <c r="F92" s="681" t="str">
        <f>IFERROR(Integration_service!I92*100/Integration_service!J92,"")</f>
        <v/>
      </c>
      <c r="G92" s="681" t="str">
        <f>IFERROR(Integration_service!K92*100/'Taux de décès maternel'!C92,"")</f>
        <v/>
      </c>
      <c r="H92" s="681" t="str">
        <f>IFERROR(Integration_service!L92*100/'Taux de décès maternel'!C92,"")</f>
        <v/>
      </c>
      <c r="I92" s="681" t="str">
        <f>IFERROR(Integration_service!M92*100/'Taux de décès maternel'!C92,"")</f>
        <v/>
      </c>
    </row>
    <row r="93" spans="1:9" ht="15" customHeight="1">
      <c r="A93" s="639"/>
      <c r="B93" s="637" t="s">
        <v>535</v>
      </c>
      <c r="C93" s="681" t="str">
        <f>IFERROR(+Integration_service!D93*100/Integration_service!C93,"")</f>
        <v/>
      </c>
      <c r="D93" s="681" t="str">
        <f>IFERROR(Integration_service!E93/Integration_service!F93*100,"")</f>
        <v/>
      </c>
      <c r="E93" s="681" t="str">
        <f>IFERROR(Integration_service!G93/Integration_service!H93*100,"")</f>
        <v/>
      </c>
      <c r="F93" s="681" t="str">
        <f>IFERROR(Integration_service!I93*100/Integration_service!J93,"")</f>
        <v/>
      </c>
      <c r="G93" s="681" t="str">
        <f>IFERROR(Integration_service!K93*100/'Taux de décès maternel'!C93,"")</f>
        <v/>
      </c>
      <c r="H93" s="681" t="str">
        <f>IFERROR(Integration_service!L93*100/'Taux de décès maternel'!C93,"")</f>
        <v/>
      </c>
      <c r="I93" s="681" t="str">
        <f>IFERROR(Integration_service!M93*100/'Taux de décès maternel'!C93,"")</f>
        <v/>
      </c>
    </row>
    <row r="94" spans="1:9" ht="15" customHeight="1">
      <c r="A94" s="2" t="s">
        <v>536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37"/>
      <c r="B95" s="637" t="s">
        <v>537</v>
      </c>
      <c r="C95" s="681" t="str">
        <f>IFERROR(+Integration_service!D95*100/Integration_service!C95,"")</f>
        <v/>
      </c>
      <c r="D95" s="681" t="str">
        <f>IFERROR(Integration_service!E95/Integration_service!F95*100,"")</f>
        <v/>
      </c>
      <c r="E95" s="681" t="str">
        <f>IFERROR(Integration_service!G95/Integration_service!H95*100,"")</f>
        <v/>
      </c>
      <c r="F95" s="681" t="str">
        <f>IFERROR(Integration_service!I95*100/Integration_service!J95,"")</f>
        <v/>
      </c>
      <c r="G95" s="681" t="str">
        <f>IFERROR(Integration_service!K95*100/'Taux de décès maternel'!C95,"")</f>
        <v/>
      </c>
      <c r="H95" s="681" t="str">
        <f>IFERROR(Integration_service!L95*100/'Taux de décès maternel'!C95,"")</f>
        <v/>
      </c>
      <c r="I95" s="681" t="str">
        <f>IFERROR(Integration_service!M95*100/'Taux de décès maternel'!C95,"")</f>
        <v/>
      </c>
    </row>
    <row r="96" spans="1:9" ht="15" customHeight="1">
      <c r="A96" s="637"/>
      <c r="B96" s="637" t="s">
        <v>538</v>
      </c>
      <c r="C96" s="681" t="str">
        <f>IFERROR(+Integration_service!D96*100/Integration_service!C96,"")</f>
        <v/>
      </c>
      <c r="D96" s="681" t="str">
        <f>IFERROR(Integration_service!E96/Integration_service!F96*100,"")</f>
        <v/>
      </c>
      <c r="E96" s="681" t="str">
        <f>IFERROR(Integration_service!G96/Integration_service!H96*100,"")</f>
        <v/>
      </c>
      <c r="F96" s="681" t="str">
        <f>IFERROR(Integration_service!I96*100/Integration_service!J96,"")</f>
        <v/>
      </c>
      <c r="G96" s="681" t="str">
        <f>IFERROR(Integration_service!K96*100/'Taux de décès maternel'!C96,"")</f>
        <v/>
      </c>
      <c r="H96" s="681" t="str">
        <f>IFERROR(Integration_service!L96*100/'Taux de décès maternel'!C96,"")</f>
        <v/>
      </c>
      <c r="I96" s="681" t="str">
        <f>IFERROR(Integration_service!M96*100/'Taux de décès maternel'!C96,"")</f>
        <v/>
      </c>
    </row>
    <row r="97" spans="1:9" ht="15" customHeight="1">
      <c r="A97" s="637"/>
      <c r="B97" s="637" t="s">
        <v>539</v>
      </c>
      <c r="C97" s="681" t="str">
        <f>IFERROR(+Integration_service!D97*100/Integration_service!C97,"")</f>
        <v/>
      </c>
      <c r="D97" s="681" t="str">
        <f>IFERROR(Integration_service!E97/Integration_service!F97*100,"")</f>
        <v/>
      </c>
      <c r="E97" s="681" t="str">
        <f>IFERROR(Integration_service!G97/Integration_service!H97*100,"")</f>
        <v/>
      </c>
      <c r="F97" s="681" t="str">
        <f>IFERROR(Integration_service!I97*100/Integration_service!J97,"")</f>
        <v/>
      </c>
      <c r="G97" s="681" t="str">
        <f>IFERROR(Integration_service!K97*100/'Taux de décès maternel'!C97,"")</f>
        <v/>
      </c>
      <c r="H97" s="681" t="str">
        <f>IFERROR(Integration_service!L97*100/'Taux de décès maternel'!C97,"")</f>
        <v/>
      </c>
      <c r="I97" s="681" t="str">
        <f>IFERROR(Integration_service!M97*100/'Taux de décès maternel'!C97,"")</f>
        <v/>
      </c>
    </row>
    <row r="98" spans="1:9" s="599" customFormat="1" ht="15" customHeight="1">
      <c r="A98" s="637"/>
      <c r="B98" s="637" t="s">
        <v>540</v>
      </c>
      <c r="C98" s="681" t="str">
        <f>IFERROR(+Integration_service!D98*100/Integration_service!C98,"")</f>
        <v/>
      </c>
      <c r="D98" s="681" t="str">
        <f>IFERROR(Integration_service!E98/Integration_service!F98*100,"")</f>
        <v/>
      </c>
      <c r="E98" s="681" t="str">
        <f>IFERROR(Integration_service!G98/Integration_service!H98*100,"")</f>
        <v/>
      </c>
      <c r="F98" s="681" t="str">
        <f>IFERROR(Integration_service!I98*100/Integration_service!J98,"")</f>
        <v/>
      </c>
      <c r="G98" s="681" t="str">
        <f>IFERROR(Integration_service!K98*100/'Taux de décès maternel'!C98,"")</f>
        <v/>
      </c>
      <c r="H98" s="681" t="str">
        <f>IFERROR(Integration_service!L98*100/'Taux de décès maternel'!C98,"")</f>
        <v/>
      </c>
      <c r="I98" s="681" t="str">
        <f>IFERROR(Integration_service!M98*100/'Taux de décès maternel'!C98,"")</f>
        <v/>
      </c>
    </row>
    <row r="99" spans="1:9" ht="15" customHeight="1">
      <c r="A99" s="2" t="s">
        <v>541</v>
      </c>
      <c r="B99" s="2"/>
      <c r="C99" s="646" t="str">
        <f>IFERROR(+Integration_service!D99*100/Integration_service!C99,"")</f>
        <v/>
      </c>
      <c r="D99" s="646" t="str">
        <f>IFERROR(Integration_service!E99/Integration_service!F99*100,"")</f>
        <v/>
      </c>
      <c r="E99" s="646" t="str">
        <f>IFERROR(Integration_service!G99/Integration_service!H99*100,"")</f>
        <v/>
      </c>
      <c r="F99" s="646" t="str">
        <f>IFERROR(Integration_service!I99*100/Integration_service!J99,"")</f>
        <v/>
      </c>
      <c r="G99" s="646" t="str">
        <f>IFERROR(Integration_service!K99*100/'Taux de décès maternel'!C99,"")</f>
        <v/>
      </c>
      <c r="H99" s="646" t="str">
        <f>IFERROR(Integration_service!L99*100/'Taux de décès maternel'!C99,"")</f>
        <v/>
      </c>
      <c r="I99" s="646" t="str">
        <f>IFERROR(Integration_service!M99*100/'Taux de décès maternel'!C99,"")</f>
        <v/>
      </c>
    </row>
    <row r="100" spans="1:9" ht="15" customHeight="1">
      <c r="A100" s="639"/>
      <c r="B100" s="637" t="s">
        <v>542</v>
      </c>
      <c r="C100" s="681" t="str">
        <f>IFERROR(+Integration_service!D100*100/Integration_service!C100,"")</f>
        <v/>
      </c>
      <c r="D100" s="681" t="str">
        <f>IFERROR(Integration_service!E100/Integration_service!F100*100,"")</f>
        <v/>
      </c>
      <c r="E100" s="681" t="str">
        <f>IFERROR(Integration_service!G100/Integration_service!H100*100,"")</f>
        <v/>
      </c>
      <c r="F100" s="681" t="str">
        <f>IFERROR(Integration_service!I100*100/Integration_service!J100,"")</f>
        <v/>
      </c>
      <c r="G100" s="681" t="str">
        <f>IFERROR(Integration_service!K100*100/'Taux de décès maternel'!C100,"")</f>
        <v/>
      </c>
      <c r="H100" s="681" t="str">
        <f>IFERROR(Integration_service!L100*100/'Taux de décès maternel'!C100,"")</f>
        <v/>
      </c>
      <c r="I100" s="681" t="str">
        <f>IFERROR(Integration_service!M100*100/'Taux de décès maternel'!C100,"")</f>
        <v/>
      </c>
    </row>
    <row r="101" spans="1:9" ht="15" customHeight="1">
      <c r="A101" s="2" t="s">
        <v>543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37"/>
      <c r="B102" s="637" t="s">
        <v>544</v>
      </c>
      <c r="C102" s="681" t="str">
        <f>IFERROR(+Integration_service!D102*100/Integration_service!C102,"")</f>
        <v/>
      </c>
      <c r="D102" s="681" t="str">
        <f>IFERROR(Integration_service!E102/Integration_service!F102*100,"")</f>
        <v/>
      </c>
      <c r="E102" s="681" t="str">
        <f>IFERROR(Integration_service!G102/Integration_service!H102*100,"")</f>
        <v/>
      </c>
      <c r="F102" s="681" t="str">
        <f>IFERROR(Integration_service!I102*100/Integration_service!J102,"")</f>
        <v/>
      </c>
      <c r="G102" s="681" t="str">
        <f>IFERROR(Integration_service!K102*100/'Taux de décès maternel'!C102,"")</f>
        <v/>
      </c>
      <c r="H102" s="681" t="str">
        <f>IFERROR(Integration_service!L102*100/'Taux de décès maternel'!C102,"")</f>
        <v/>
      </c>
      <c r="I102" s="681" t="str">
        <f>IFERROR(Integration_service!M102*100/'Taux de décès maternel'!C102,"")</f>
        <v/>
      </c>
    </row>
    <row r="103" spans="1:9" ht="15" customHeight="1">
      <c r="A103" s="639"/>
      <c r="B103" s="637" t="s">
        <v>545</v>
      </c>
      <c r="C103" s="681" t="str">
        <f>IFERROR(+Integration_service!D103*100/Integration_service!C103,"")</f>
        <v/>
      </c>
      <c r="D103" s="681" t="str">
        <f>IFERROR(Integration_service!E103/Integration_service!F103*100,"")</f>
        <v/>
      </c>
      <c r="E103" s="681" t="str">
        <f>IFERROR(Integration_service!G103/Integration_service!H103*100,"")</f>
        <v/>
      </c>
      <c r="F103" s="681" t="str">
        <f>IFERROR(Integration_service!I103*100/Integration_service!J103,"")</f>
        <v/>
      </c>
      <c r="G103" s="681" t="str">
        <f>IFERROR(Integration_service!K103*100/'Taux de décès maternel'!C103,"")</f>
        <v/>
      </c>
      <c r="H103" s="681" t="str">
        <f>IFERROR(Integration_service!L103*100/'Taux de décès maternel'!C103,"")</f>
        <v/>
      </c>
      <c r="I103" s="681" t="str">
        <f>IFERROR(Integration_service!M103*100/'Taux de décès maternel'!C103,"")</f>
        <v/>
      </c>
    </row>
    <row r="104" spans="1:9" ht="15" customHeight="1">
      <c r="A104" s="639"/>
      <c r="B104" s="637" t="s">
        <v>546</v>
      </c>
      <c r="C104" s="681" t="str">
        <f>IFERROR(+Integration_service!D104*100/Integration_service!C104,"")</f>
        <v/>
      </c>
      <c r="D104" s="681" t="str">
        <f>IFERROR(Integration_service!E104/Integration_service!F104*100,"")</f>
        <v/>
      </c>
      <c r="E104" s="681" t="str">
        <f>IFERROR(Integration_service!G104/Integration_service!H104*100,"")</f>
        <v/>
      </c>
      <c r="F104" s="681" t="str">
        <f>IFERROR(Integration_service!I104*100/Integration_service!J104,"")</f>
        <v/>
      </c>
      <c r="G104" s="681" t="str">
        <f>IFERROR(Integration_service!K104*100/'Taux de décès maternel'!C104,"")</f>
        <v/>
      </c>
      <c r="H104" s="681" t="str">
        <f>IFERROR(Integration_service!L104*100/'Taux de décès maternel'!C104,"")</f>
        <v/>
      </c>
      <c r="I104" s="681" t="str">
        <f>IFERROR(Integration_service!M104*100/'Taux de décès maternel'!C104,"")</f>
        <v/>
      </c>
    </row>
    <row r="105" spans="1:9" ht="15" customHeight="1">
      <c r="A105" s="639"/>
      <c r="B105" s="637" t="s">
        <v>547</v>
      </c>
      <c r="C105" s="681" t="str">
        <f>IFERROR(+Integration_service!D105*100/Integration_service!C105,"")</f>
        <v/>
      </c>
      <c r="D105" s="681" t="str">
        <f>IFERROR(Integration_service!E105/Integration_service!F105*100,"")</f>
        <v/>
      </c>
      <c r="E105" s="681" t="str">
        <f>IFERROR(Integration_service!G105/Integration_service!H105*100,"")</f>
        <v/>
      </c>
      <c r="F105" s="681" t="str">
        <f>IFERROR(Integration_service!I105*100/Integration_service!J105,"")</f>
        <v/>
      </c>
      <c r="G105" s="681" t="str">
        <f>IFERROR(Integration_service!K105*100/'Taux de décès maternel'!C105,"")</f>
        <v/>
      </c>
      <c r="H105" s="681" t="str">
        <f>IFERROR(Integration_service!L105*100/'Taux de décès maternel'!C105,"")</f>
        <v/>
      </c>
      <c r="I105" s="681" t="str">
        <f>IFERROR(Integration_service!M105*100/'Taux de décès maternel'!C105,"")</f>
        <v/>
      </c>
    </row>
    <row r="106" spans="1:9" ht="14.25" customHeight="1">
      <c r="A106" s="639"/>
      <c r="B106" s="637" t="s">
        <v>548</v>
      </c>
      <c r="C106" s="681" t="str">
        <f>IFERROR(+Integration_service!D106*100/Integration_service!C106,"")</f>
        <v/>
      </c>
      <c r="D106" s="681" t="str">
        <f>IFERROR(Integration_service!E106/Integration_service!F106*100,"")</f>
        <v/>
      </c>
      <c r="E106" s="681" t="str">
        <f>IFERROR(Integration_service!G106/Integration_service!H106*100,"")</f>
        <v/>
      </c>
      <c r="F106" s="681" t="str">
        <f>IFERROR(Integration_service!I106*100/Integration_service!J106,"")</f>
        <v/>
      </c>
      <c r="G106" s="681" t="str">
        <f>IFERROR(Integration_service!K106*100/'Taux de décès maternel'!C106,"")</f>
        <v/>
      </c>
      <c r="H106" s="681" t="str">
        <f>IFERROR(Integration_service!L106*100/'Taux de décès maternel'!C106,"")</f>
        <v/>
      </c>
      <c r="I106" s="681" t="str">
        <f>IFERROR(Integration_service!M106*100/'Taux de décès maternel'!C106,"")</f>
        <v/>
      </c>
    </row>
    <row r="107" spans="1:9" ht="14.25" customHeight="1">
      <c r="A107" s="639"/>
      <c r="B107" s="637" t="s">
        <v>549</v>
      </c>
      <c r="C107" s="681" t="str">
        <f>IFERROR(+Integration_service!D107*100/Integration_service!C107,"")</f>
        <v/>
      </c>
      <c r="D107" s="681" t="str">
        <f>IFERROR(Integration_service!E107/Integration_service!F107*100,"")</f>
        <v/>
      </c>
      <c r="E107" s="681" t="str">
        <f>IFERROR(Integration_service!G107/Integration_service!H107*100,"")</f>
        <v/>
      </c>
      <c r="F107" s="681" t="str">
        <f>IFERROR(Integration_service!I107*100/Integration_service!J107,"")</f>
        <v/>
      </c>
      <c r="G107" s="681" t="str">
        <f>IFERROR(Integration_service!K107*100/'Taux de décès maternel'!C107,"")</f>
        <v/>
      </c>
      <c r="H107" s="681" t="str">
        <f>IFERROR(Integration_service!L107*100/'Taux de décès maternel'!C107,"")</f>
        <v/>
      </c>
      <c r="I107" s="681" t="str">
        <f>IFERROR(Integration_service!M107*100/'Taux de décès maternel'!C107,"")</f>
        <v/>
      </c>
    </row>
    <row r="108" spans="1:9" ht="15" customHeight="1">
      <c r="A108" s="639"/>
      <c r="B108" s="637" t="s">
        <v>550</v>
      </c>
      <c r="C108" s="681" t="str">
        <f>IFERROR(+Integration_service!D108*100/Integration_service!C108,"")</f>
        <v/>
      </c>
      <c r="D108" s="681" t="str">
        <f>IFERROR(Integration_service!E108/Integration_service!F108*100,"")</f>
        <v/>
      </c>
      <c r="E108" s="681" t="str">
        <f>IFERROR(Integration_service!G108/Integration_service!H108*100,"")</f>
        <v/>
      </c>
      <c r="F108" s="681" t="str">
        <f>IFERROR(Integration_service!I108*100/Integration_service!J108,"")</f>
        <v/>
      </c>
      <c r="G108" s="681" t="str">
        <f>IFERROR(Integration_service!K108*100/'Taux de décès maternel'!C108,"")</f>
        <v/>
      </c>
      <c r="H108" s="681" t="str">
        <f>IFERROR(Integration_service!L108*100/'Taux de décès maternel'!C108,"")</f>
        <v/>
      </c>
      <c r="I108" s="681" t="str">
        <f>IFERROR(Integration_service!M108*100/'Taux de décès maternel'!C108,"")</f>
        <v/>
      </c>
    </row>
    <row r="109" spans="1:9" ht="15" customHeight="1">
      <c r="A109" s="2" t="s">
        <v>551</v>
      </c>
      <c r="B109" s="2"/>
      <c r="C109" s="647" t="str">
        <f>IFERROR(+Integration_service!D109*100/Integration_service!C109,"")</f>
        <v/>
      </c>
      <c r="D109" s="647" t="str">
        <f>IFERROR(Integration_service!E109/Integration_service!F109*100,"")</f>
        <v/>
      </c>
      <c r="E109" s="647" t="str">
        <f>IFERROR(Integration_service!G109/Integration_service!H109*100,"")</f>
        <v/>
      </c>
      <c r="F109" s="647" t="str">
        <f>IFERROR(Integration_service!I109*100/Integration_service!J109,"")</f>
        <v/>
      </c>
      <c r="G109" s="647" t="str">
        <f>IFERROR(Integration_service!K109*100/'Taux de décès maternel'!C109,"")</f>
        <v/>
      </c>
      <c r="H109" s="647" t="str">
        <f>IFERROR(Integration_service!L109*100/'Taux de décès maternel'!C109,"")</f>
        <v/>
      </c>
      <c r="I109" s="647" t="str">
        <f>IFERROR(Integration_service!M109*100/'Taux de décès maternel'!C109,"")</f>
        <v/>
      </c>
    </row>
    <row r="110" spans="1:9" ht="15" customHeight="1">
      <c r="A110" s="2" t="s">
        <v>552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1" t="s">
        <v>553</v>
      </c>
      <c r="B111" s="281"/>
      <c r="C111" s="648" t="str">
        <f>IFERROR(+Integration_service!D111*100/Integration_service!C111,"")</f>
        <v/>
      </c>
      <c r="D111" s="648" t="str">
        <f>IFERROR(Integration_service!E111/Integration_service!F111*100,"")</f>
        <v/>
      </c>
      <c r="E111" s="648" t="str">
        <f>IFERROR(Integration_service!G111/Integration_service!H111*100,"")</f>
        <v/>
      </c>
      <c r="F111" s="648" t="str">
        <f>IFERROR(Integration_service!I111*100/Integration_service!J111,"")</f>
        <v/>
      </c>
      <c r="G111" s="648" t="str">
        <f>IFERROR(Integration_service!K111*100/'Taux de décès maternel'!C111,"")</f>
        <v/>
      </c>
      <c r="H111" s="648" t="str">
        <f>IFERROR(Integration_service!L111*100/'Taux de décès maternel'!C111,"")</f>
        <v/>
      </c>
      <c r="I111" s="64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320" priority="1">
      <formula>LEN(TRIM(C3))=0</formula>
    </cfRule>
  </conditionalFormatting>
  <conditionalFormatting sqref="C98:I98">
    <cfRule type="containsBlanks" dxfId="319" priority="5" stopIfTrue="1">
      <formula>LEN(TRIM(C98))=0</formula>
    </cfRule>
  </conditionalFormatting>
  <conditionalFormatting sqref="C110:I110">
    <cfRule type="containsBlanks" dxfId="318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21.1328125" style="596" customWidth="1"/>
    <col min="4" max="6" width="20.06640625" style="596" customWidth="1"/>
    <col min="7" max="7" width="12.53125" style="596" customWidth="1"/>
    <col min="8" max="8" width="19.1328125" style="596" customWidth="1"/>
    <col min="9" max="9" width="16.3984375" style="596" customWidth="1"/>
    <col min="10" max="10" width="15.19921875" style="596" customWidth="1"/>
    <col min="11" max="22" width="10.796875" style="596" customWidth="1"/>
    <col min="23" max="23" width="14.3984375" style="596" customWidth="1"/>
    <col min="24" max="16384" width="14.3984375" style="596"/>
  </cols>
  <sheetData>
    <row r="1" spans="1:22" ht="14.25" customHeight="1">
      <c r="A1" s="597" t="s">
        <v>1040</v>
      </c>
      <c r="G1" s="597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</row>
    <row r="2" spans="1:22" ht="94.9" thickBot="1">
      <c r="A2" s="962" t="s">
        <v>660</v>
      </c>
      <c r="B2" s="890"/>
      <c r="C2" s="628" t="s">
        <v>1041</v>
      </c>
      <c r="D2" s="628" t="s">
        <v>1042</v>
      </c>
      <c r="E2" s="628" t="s">
        <v>1043</v>
      </c>
      <c r="F2" s="628" t="s">
        <v>1044</v>
      </c>
      <c r="G2" s="628" t="s">
        <v>1045</v>
      </c>
      <c r="H2" s="628" t="s">
        <v>1046</v>
      </c>
      <c r="I2" s="628" t="s">
        <v>1047</v>
      </c>
      <c r="N2" s="595"/>
      <c r="O2" s="595"/>
      <c r="P2" s="595"/>
      <c r="Q2" s="595"/>
      <c r="R2" s="595"/>
      <c r="S2" s="595"/>
      <c r="T2" s="595"/>
      <c r="U2" s="595"/>
      <c r="V2" s="595"/>
    </row>
    <row r="3" spans="1:22" s="59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600"/>
      <c r="K3" s="594"/>
      <c r="L3" s="594"/>
      <c r="M3" s="594"/>
      <c r="N3" s="594"/>
      <c r="O3" s="594"/>
      <c r="P3" s="594"/>
      <c r="Q3" s="594"/>
      <c r="R3" s="594"/>
      <c r="S3" s="594"/>
      <c r="T3" s="594"/>
      <c r="U3" s="594"/>
      <c r="V3" s="594"/>
    </row>
    <row r="4" spans="1:22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01"/>
      <c r="K4" s="595"/>
      <c r="L4" s="595"/>
      <c r="M4" s="595"/>
      <c r="N4" s="595"/>
      <c r="O4" s="595"/>
      <c r="P4" s="595"/>
      <c r="Q4" s="595"/>
      <c r="R4" s="595"/>
      <c r="S4" s="595"/>
      <c r="T4" s="595"/>
      <c r="U4" s="595"/>
      <c r="V4" s="595"/>
    </row>
    <row r="5" spans="1:22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02"/>
      <c r="K5" s="595"/>
      <c r="L5" s="595"/>
      <c r="M5" s="595"/>
      <c r="N5" s="595"/>
      <c r="O5" s="595"/>
      <c r="P5" s="595"/>
      <c r="Q5" s="595"/>
      <c r="R5" s="595"/>
      <c r="S5" s="595"/>
      <c r="T5" s="595"/>
      <c r="U5" s="595"/>
      <c r="V5" s="595"/>
    </row>
    <row r="6" spans="1:22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02"/>
      <c r="K6" s="595"/>
      <c r="L6" s="595"/>
      <c r="M6" s="595"/>
      <c r="N6" s="595"/>
      <c r="O6" s="595"/>
      <c r="P6" s="595"/>
      <c r="Q6" s="595"/>
      <c r="R6" s="595"/>
      <c r="S6" s="595"/>
      <c r="T6" s="595"/>
      <c r="U6" s="595"/>
      <c r="V6" s="595"/>
    </row>
    <row r="7" spans="1:22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02"/>
      <c r="K7" s="595"/>
      <c r="L7" s="595"/>
      <c r="M7" s="595"/>
      <c r="N7" s="595"/>
      <c r="O7" s="595"/>
      <c r="P7" s="595"/>
      <c r="Q7" s="595"/>
      <c r="R7" s="595"/>
      <c r="S7" s="595"/>
      <c r="T7" s="595"/>
      <c r="U7" s="595"/>
      <c r="V7" s="595"/>
    </row>
    <row r="8" spans="1:22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602"/>
      <c r="K8" s="595"/>
      <c r="L8" s="595"/>
      <c r="M8" s="595"/>
      <c r="N8" s="595"/>
      <c r="O8" s="595"/>
      <c r="P8" s="595"/>
      <c r="Q8" s="595"/>
      <c r="R8" s="595"/>
      <c r="S8" s="595"/>
      <c r="T8" s="595"/>
      <c r="U8" s="595"/>
      <c r="V8" s="595"/>
    </row>
    <row r="9" spans="1:22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02"/>
      <c r="K9" s="595"/>
      <c r="L9" s="595"/>
      <c r="M9" s="595"/>
      <c r="N9" s="595"/>
      <c r="O9" s="595"/>
      <c r="P9" s="595"/>
      <c r="Q9" s="595"/>
      <c r="R9" s="595"/>
      <c r="S9" s="595"/>
      <c r="T9" s="595"/>
      <c r="U9" s="595"/>
      <c r="V9" s="595"/>
    </row>
    <row r="10" spans="1:22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02"/>
      <c r="K10" s="595"/>
      <c r="L10" s="595"/>
      <c r="M10" s="595"/>
      <c r="N10" s="595"/>
      <c r="O10" s="595"/>
      <c r="P10" s="595"/>
      <c r="Q10" s="595"/>
      <c r="R10" s="595"/>
      <c r="S10" s="595"/>
      <c r="T10" s="595"/>
      <c r="U10" s="595"/>
      <c r="V10" s="595"/>
    </row>
    <row r="11" spans="1:22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00"/>
      <c r="K11" s="595"/>
      <c r="L11" s="595"/>
      <c r="M11" s="595"/>
      <c r="N11" s="595"/>
      <c r="O11" s="595"/>
      <c r="P11" s="595"/>
      <c r="Q11" s="595"/>
      <c r="R11" s="595"/>
      <c r="S11" s="595"/>
      <c r="T11" s="595"/>
      <c r="U11" s="595"/>
      <c r="V11" s="595"/>
    </row>
    <row r="12" spans="1:22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01"/>
      <c r="K12" s="595"/>
      <c r="L12" s="595"/>
      <c r="M12" s="595"/>
      <c r="N12" s="595"/>
      <c r="O12" s="595"/>
      <c r="P12" s="595"/>
      <c r="Q12" s="595"/>
      <c r="R12" s="595"/>
      <c r="S12" s="595"/>
      <c r="T12" s="595"/>
      <c r="U12" s="595"/>
      <c r="V12" s="595"/>
    </row>
    <row r="13" spans="1:22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02"/>
      <c r="K13" s="595"/>
      <c r="L13" s="595"/>
      <c r="M13" s="595"/>
      <c r="N13" s="595"/>
      <c r="O13" s="595"/>
      <c r="P13" s="595"/>
      <c r="Q13" s="595"/>
      <c r="R13" s="595"/>
      <c r="S13" s="595"/>
      <c r="T13" s="595"/>
      <c r="U13" s="595"/>
      <c r="V13" s="595"/>
    </row>
    <row r="14" spans="1:22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02"/>
      <c r="K14" s="595"/>
      <c r="L14" s="595"/>
      <c r="M14" s="595"/>
      <c r="N14" s="595"/>
      <c r="O14" s="595"/>
      <c r="P14" s="595"/>
      <c r="Q14" s="595"/>
      <c r="R14" s="595"/>
      <c r="S14" s="595"/>
      <c r="T14" s="595"/>
      <c r="U14" s="595"/>
      <c r="V14" s="595"/>
    </row>
    <row r="15" spans="1:22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602"/>
      <c r="K15" s="595"/>
      <c r="L15" s="595"/>
      <c r="M15" s="595"/>
      <c r="N15" s="595"/>
      <c r="O15" s="595"/>
      <c r="P15" s="595"/>
      <c r="Q15" s="595"/>
      <c r="R15" s="595"/>
      <c r="S15" s="595"/>
      <c r="T15" s="595"/>
      <c r="U15" s="595"/>
      <c r="V15" s="595"/>
    </row>
    <row r="16" spans="1:22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</row>
    <row r="17" spans="1:9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</row>
    <row r="18" spans="1:9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</row>
    <row r="21" spans="1:9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</row>
    <row r="22" spans="1:9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</row>
    <row r="23" spans="1:9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</row>
    <row r="24" spans="1:9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</row>
    <row r="25" spans="1:9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</row>
    <row r="26" spans="1:9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</row>
    <row r="27" spans="1:9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</row>
    <row r="28" spans="1:9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</row>
    <row r="29" spans="1:9" s="59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</row>
    <row r="31" spans="1:9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</row>
    <row r="32" spans="1:9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</row>
    <row r="33" spans="1:9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</row>
    <row r="34" spans="1:9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</row>
    <row r="35" spans="1:9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</row>
    <row r="36" spans="1:9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</row>
    <row r="37" spans="1:9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</row>
    <row r="38" spans="1:9" s="599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</row>
    <row r="39" spans="1:9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</row>
    <row r="40" spans="1:9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</row>
    <row r="41" spans="1:9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</row>
    <row r="44" spans="1:9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</row>
    <row r="45" spans="1:9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</row>
    <row r="46" spans="1:9" s="599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</row>
    <row r="47" spans="1:9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</row>
    <row r="48" spans="1:9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</row>
    <row r="49" spans="1:9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</row>
    <row r="52" spans="1:9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</row>
    <row r="53" spans="1:9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</row>
    <row r="54" spans="1:9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</row>
    <row r="55" spans="1:9" s="59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</row>
    <row r="57" spans="1:9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</row>
    <row r="58" spans="1:9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</row>
    <row r="59" spans="1:9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</row>
    <row r="60" spans="1:9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</row>
    <row r="61" spans="1:9" s="599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</row>
    <row r="62" spans="1:9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</row>
    <row r="63" spans="1:9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</row>
    <row r="66" spans="1:9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</row>
    <row r="67" spans="1:9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</row>
    <row r="68" spans="1:9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</row>
    <row r="69" spans="1:9" s="599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</row>
    <row r="70" spans="1:9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</row>
    <row r="71" spans="1:9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</row>
    <row r="72" spans="1:9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</row>
    <row r="75" spans="1:9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</row>
    <row r="76" spans="1:9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</row>
    <row r="77" spans="1:9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</row>
    <row r="78" spans="1:9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</row>
    <row r="79" spans="1:9" s="59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</row>
    <row r="81" spans="1:9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</row>
    <row r="82" spans="1:9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</row>
    <row r="83" spans="1:9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</row>
    <row r="86" spans="1:9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</row>
    <row r="87" spans="1:9" s="599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</row>
    <row r="92" spans="1:9" s="599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</row>
    <row r="93" spans="1:9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</row>
    <row r="96" spans="1:9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</row>
    <row r="97" spans="1:9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</row>
    <row r="98" spans="1:9" s="599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</row>
    <row r="103" spans="1:9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</row>
    <row r="104" spans="1:9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</row>
    <row r="105" spans="1:9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</row>
    <row r="106" spans="1:9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</row>
    <row r="107" spans="1:9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</row>
    <row r="108" spans="1:9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</row>
    <row r="109" spans="1:9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</row>
    <row r="110" spans="1:9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</row>
  </sheetData>
  <mergeCells count="1">
    <mergeCell ref="A2:B2"/>
  </mergeCells>
  <conditionalFormatting sqref="C3:I93">
    <cfRule type="containsBlanks" dxfId="317" priority="3">
      <formula>LEN(TRIM(C3))=0</formula>
    </cfRule>
  </conditionalFormatting>
  <conditionalFormatting sqref="C94:I99">
    <cfRule type="containsBlanks" dxfId="316" priority="5">
      <formula>LEN(TRIM(C94))=0</formula>
    </cfRule>
  </conditionalFormatting>
  <conditionalFormatting sqref="C98:I98">
    <cfRule type="containsBlanks" dxfId="315" priority="4" stopIfTrue="1">
      <formula>LEN(TRIM(C98))=0</formula>
    </cfRule>
  </conditionalFormatting>
  <conditionalFormatting sqref="C100:I108">
    <cfRule type="containsBlanks" dxfId="314" priority="2">
      <formula>LEN(TRIM(C100))=0</formula>
    </cfRule>
  </conditionalFormatting>
  <conditionalFormatting sqref="C110:I110">
    <cfRule type="containsBlanks" dxfId="313" priority="1">
      <formula>LEN(TRIM(C110))=0</formula>
    </cfRule>
  </conditionalFormatting>
  <conditionalFormatting sqref="J3:J107">
    <cfRule type="containsBlanks" dxfId="312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18.3984375" style="596" customWidth="1"/>
    <col min="4" max="4" width="19.73046875" style="596" customWidth="1"/>
    <col min="5" max="5" width="19.1328125" style="596" customWidth="1"/>
    <col min="6" max="6" width="22.3984375" style="596" customWidth="1"/>
    <col min="7" max="18" width="10.796875" style="596" customWidth="1"/>
    <col min="19" max="19" width="14.3984375" style="596" customWidth="1"/>
    <col min="20" max="16384" width="14.3984375" style="596"/>
  </cols>
  <sheetData>
    <row r="1" spans="1:18" ht="14.25" customHeight="1">
      <c r="A1" s="597" t="s">
        <v>1048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</row>
    <row r="2" spans="1:18" ht="94.9" thickBot="1">
      <c r="A2" s="962" t="s">
        <v>660</v>
      </c>
      <c r="B2" s="890"/>
      <c r="C2" s="629" t="s">
        <v>1049</v>
      </c>
      <c r="D2" s="628" t="s">
        <v>1050</v>
      </c>
      <c r="E2" s="628" t="s">
        <v>1051</v>
      </c>
      <c r="F2" s="628" t="s">
        <v>1052</v>
      </c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</row>
    <row r="3" spans="1:18" s="599" customFormat="1" ht="15" customHeight="1">
      <c r="A3" s="2" t="s">
        <v>445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</row>
    <row r="4" spans="1:18" ht="15" customHeight="1">
      <c r="A4" s="685"/>
      <c r="B4" s="686" t="s">
        <v>446</v>
      </c>
      <c r="C4" s="680" t="str">
        <f>IFERROR(WHOPEN!C4/WHOPEN!D4*100,"")</f>
        <v/>
      </c>
      <c r="D4" s="680" t="str">
        <f>IFERROR(WHOPEN!E4/WHOPEN!F4*100,"")</f>
        <v/>
      </c>
      <c r="E4" s="680" t="str">
        <f>IFERROR(WHOPEN!G4/WHOPEN!F4*100,"")</f>
        <v/>
      </c>
      <c r="F4" s="680" t="str">
        <f>IFERROR(WHOPEN!H4/WHOPEN!I4*100,"")</f>
        <v/>
      </c>
      <c r="G4" s="595"/>
      <c r="H4" s="595"/>
      <c r="I4" s="595"/>
      <c r="J4" s="595"/>
      <c r="K4" s="595"/>
      <c r="L4" s="595"/>
      <c r="M4" s="595"/>
      <c r="N4" s="595"/>
      <c r="O4" s="595"/>
      <c r="P4" s="595"/>
      <c r="Q4" s="595"/>
      <c r="R4" s="595"/>
    </row>
    <row r="5" spans="1:18" ht="15" customHeight="1">
      <c r="A5" s="685"/>
      <c r="B5" s="686" t="s">
        <v>447</v>
      </c>
      <c r="C5" s="681" t="str">
        <f>IFERROR(WHOPEN!C5/WHOPEN!D5*100,"")</f>
        <v/>
      </c>
      <c r="D5" s="681" t="str">
        <f>IFERROR(WHOPEN!E5/WHOPEN!F5*100,"")</f>
        <v/>
      </c>
      <c r="E5" s="681" t="str">
        <f>IFERROR(WHOPEN!G5/WHOPEN!F5*100,"")</f>
        <v/>
      </c>
      <c r="F5" s="681" t="str">
        <f>IFERROR(WHOPEN!H5/WHOPEN!I5*100,"")</f>
        <v/>
      </c>
      <c r="G5" s="595"/>
      <c r="H5" s="595"/>
      <c r="I5" s="595"/>
      <c r="J5" s="595"/>
      <c r="K5" s="595"/>
      <c r="L5" s="595"/>
      <c r="M5" s="595"/>
      <c r="N5" s="595"/>
      <c r="O5" s="595"/>
      <c r="P5" s="595"/>
      <c r="Q5" s="595"/>
      <c r="R5" s="595"/>
    </row>
    <row r="6" spans="1:18" ht="15" customHeight="1">
      <c r="A6" s="685"/>
      <c r="B6" s="686" t="s">
        <v>448</v>
      </c>
      <c r="C6" s="681" t="str">
        <f>IFERROR(WHOPEN!C6/WHOPEN!D6*100,"")</f>
        <v/>
      </c>
      <c r="D6" s="681" t="str">
        <f>IFERROR(WHOPEN!E6/WHOPEN!F6*100,"")</f>
        <v/>
      </c>
      <c r="E6" s="681" t="str">
        <f>IFERROR(WHOPEN!G6/WHOPEN!F6*100,"")</f>
        <v/>
      </c>
      <c r="F6" s="681" t="str">
        <f>IFERROR(WHOPEN!H6/WHOPEN!I6*100,"")</f>
        <v/>
      </c>
      <c r="G6" s="595"/>
      <c r="H6" s="595"/>
      <c r="I6" s="595"/>
      <c r="J6" s="595"/>
      <c r="K6" s="595"/>
      <c r="L6" s="595"/>
      <c r="M6" s="595"/>
      <c r="N6" s="595"/>
      <c r="O6" s="595"/>
      <c r="P6" s="595"/>
      <c r="Q6" s="595"/>
      <c r="R6" s="595"/>
    </row>
    <row r="7" spans="1:18" ht="15" customHeight="1">
      <c r="A7" s="685"/>
      <c r="B7" s="686" t="s">
        <v>449</v>
      </c>
      <c r="C7" s="681" t="str">
        <f>IFERROR(WHOPEN!C7/WHOPEN!D7*100,"")</f>
        <v/>
      </c>
      <c r="D7" s="681" t="str">
        <f>IFERROR(WHOPEN!E7/WHOPEN!F7*100,"")</f>
        <v/>
      </c>
      <c r="E7" s="681" t="str">
        <f>IFERROR(WHOPEN!G7/WHOPEN!F7*100,"")</f>
        <v/>
      </c>
      <c r="F7" s="681" t="str">
        <f>IFERROR(WHOPEN!H7/WHOPEN!I7*100,"")</f>
        <v/>
      </c>
      <c r="G7" s="595"/>
      <c r="H7" s="595"/>
      <c r="I7" s="595"/>
      <c r="J7" s="595"/>
      <c r="K7" s="595"/>
      <c r="L7" s="595"/>
      <c r="M7" s="595"/>
      <c r="N7" s="595"/>
      <c r="O7" s="595"/>
      <c r="P7" s="595"/>
      <c r="Q7" s="595"/>
      <c r="R7" s="595"/>
    </row>
    <row r="8" spans="1:18" ht="15" customHeight="1">
      <c r="A8" s="2" t="s">
        <v>450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</row>
    <row r="9" spans="1:18" ht="15" customHeight="1">
      <c r="A9" s="685"/>
      <c r="B9" s="686" t="s">
        <v>451</v>
      </c>
      <c r="C9" s="681" t="str">
        <f>IFERROR(WHOPEN!C9/WHOPEN!D9*100,"")</f>
        <v/>
      </c>
      <c r="D9" s="681" t="str">
        <f>IFERROR(WHOPEN!E9/WHOPEN!F9*100,"")</f>
        <v/>
      </c>
      <c r="E9" s="681" t="str">
        <f>IFERROR(WHOPEN!G9/WHOPEN!F9*100,"")</f>
        <v/>
      </c>
      <c r="F9" s="681" t="str">
        <f>IFERROR(WHOPEN!H9/WHOPEN!I9*100,"")</f>
        <v/>
      </c>
      <c r="G9" s="595"/>
      <c r="H9" s="595"/>
      <c r="I9" s="595"/>
      <c r="J9" s="595"/>
      <c r="K9" s="595"/>
      <c r="L9" s="595"/>
      <c r="M9" s="595"/>
      <c r="N9" s="595"/>
      <c r="O9" s="595"/>
      <c r="P9" s="595"/>
      <c r="Q9" s="595"/>
      <c r="R9" s="595"/>
    </row>
    <row r="10" spans="1:18" ht="15" customHeight="1">
      <c r="A10" s="685"/>
      <c r="B10" s="686" t="s">
        <v>452</v>
      </c>
      <c r="C10" s="681" t="str">
        <f>IFERROR(WHOPEN!C10/WHOPEN!D10*100,"")</f>
        <v/>
      </c>
      <c r="D10" s="681" t="str">
        <f>IFERROR(WHOPEN!E10/WHOPEN!F10*100,"")</f>
        <v/>
      </c>
      <c r="E10" s="681" t="str">
        <f>IFERROR(WHOPEN!G10/WHOPEN!F10*100,"")</f>
        <v/>
      </c>
      <c r="F10" s="681" t="str">
        <f>IFERROR(WHOPEN!H10/WHOPEN!I10*100,"")</f>
        <v/>
      </c>
      <c r="G10" s="595"/>
      <c r="H10" s="595"/>
      <c r="I10" s="595"/>
      <c r="J10" s="595"/>
      <c r="K10" s="595"/>
      <c r="L10" s="595"/>
      <c r="M10" s="595"/>
      <c r="N10" s="595"/>
      <c r="O10" s="595"/>
      <c r="P10" s="595"/>
      <c r="Q10" s="595"/>
      <c r="R10" s="595"/>
    </row>
    <row r="11" spans="1:18" ht="15" customHeight="1">
      <c r="A11" s="685"/>
      <c r="B11" s="686" t="s">
        <v>453</v>
      </c>
      <c r="C11" s="681" t="str">
        <f>IFERROR(WHOPEN!C11/WHOPEN!D11*100,"")</f>
        <v/>
      </c>
      <c r="D11" s="681" t="str">
        <f>IFERROR(WHOPEN!E11/WHOPEN!F11*100,"")</f>
        <v/>
      </c>
      <c r="E11" s="681" t="str">
        <f>IFERROR(WHOPEN!G11/WHOPEN!F11*100,"")</f>
        <v/>
      </c>
      <c r="F11" s="681" t="str">
        <f>IFERROR(WHOPEN!H11/WHOPEN!I11*100,"")</f>
        <v/>
      </c>
      <c r="G11" s="595"/>
      <c r="H11" s="595"/>
      <c r="I11" s="595"/>
      <c r="J11" s="595"/>
      <c r="K11" s="595"/>
      <c r="L11" s="595"/>
      <c r="M11" s="595"/>
      <c r="N11" s="595"/>
      <c r="O11" s="595"/>
      <c r="P11" s="595"/>
      <c r="Q11" s="595"/>
      <c r="R11" s="595"/>
    </row>
    <row r="12" spans="1:18" ht="15" customHeight="1">
      <c r="A12" s="685"/>
      <c r="B12" s="686" t="s">
        <v>454</v>
      </c>
      <c r="C12" s="681" t="str">
        <f>IFERROR(WHOPEN!C12/WHOPEN!D12*100,"")</f>
        <v/>
      </c>
      <c r="D12" s="681" t="str">
        <f>IFERROR(WHOPEN!E12/WHOPEN!F12*100,"")</f>
        <v/>
      </c>
      <c r="E12" s="681" t="str">
        <f>IFERROR(WHOPEN!G12/WHOPEN!F12*100,"")</f>
        <v/>
      </c>
      <c r="F12" s="681" t="str">
        <f>IFERROR(WHOPEN!H12/WHOPEN!I12*100,"")</f>
        <v/>
      </c>
      <c r="G12" s="595"/>
      <c r="H12" s="595"/>
      <c r="I12" s="595"/>
      <c r="J12" s="595"/>
      <c r="K12" s="595"/>
      <c r="L12" s="595"/>
      <c r="M12" s="595"/>
      <c r="N12" s="595"/>
      <c r="O12" s="595"/>
      <c r="P12" s="595"/>
      <c r="Q12" s="595"/>
      <c r="R12" s="595"/>
    </row>
    <row r="13" spans="1:18" ht="15" customHeight="1">
      <c r="A13" s="685"/>
      <c r="B13" s="686" t="s">
        <v>455</v>
      </c>
      <c r="C13" s="681" t="str">
        <f>IFERROR(WHOPEN!C13/WHOPEN!D13*100,"")</f>
        <v/>
      </c>
      <c r="D13" s="681" t="str">
        <f>IFERROR(WHOPEN!E13/WHOPEN!F13*100,"")</f>
        <v/>
      </c>
      <c r="E13" s="681" t="str">
        <f>IFERROR(WHOPEN!G13/WHOPEN!F13*100,"")</f>
        <v/>
      </c>
      <c r="F13" s="681" t="str">
        <f>IFERROR(WHOPEN!H13/WHOPEN!I13*100,"")</f>
        <v/>
      </c>
      <c r="G13" s="595"/>
      <c r="H13" s="595"/>
      <c r="I13" s="595"/>
      <c r="J13" s="595"/>
      <c r="K13" s="595"/>
      <c r="L13" s="595"/>
      <c r="M13" s="595"/>
      <c r="N13" s="595"/>
      <c r="O13" s="595"/>
      <c r="P13" s="595"/>
      <c r="Q13" s="595"/>
      <c r="R13" s="595"/>
    </row>
    <row r="14" spans="1:18" ht="15" customHeight="1">
      <c r="A14" s="685"/>
      <c r="B14" s="686" t="s">
        <v>456</v>
      </c>
      <c r="C14" s="681" t="str">
        <f>IFERROR(WHOPEN!C14/WHOPEN!D14*100,"")</f>
        <v/>
      </c>
      <c r="D14" s="681" t="str">
        <f>IFERROR(WHOPEN!E14/WHOPEN!F14*100,"")</f>
        <v/>
      </c>
      <c r="E14" s="681" t="str">
        <f>IFERROR(WHOPEN!G14/WHOPEN!F14*100,"")</f>
        <v/>
      </c>
      <c r="F14" s="681" t="str">
        <f>IFERROR(WHOPEN!H14/WHOPEN!I14*100,"")</f>
        <v/>
      </c>
      <c r="G14" s="595"/>
      <c r="H14" s="595"/>
      <c r="I14" s="595"/>
      <c r="J14" s="595"/>
      <c r="K14" s="595"/>
      <c r="L14" s="595"/>
      <c r="M14" s="595"/>
      <c r="N14" s="595"/>
      <c r="O14" s="595"/>
      <c r="P14" s="595"/>
      <c r="Q14" s="595"/>
      <c r="R14" s="595"/>
    </row>
    <row r="15" spans="1:18" ht="15" customHeight="1">
      <c r="A15" s="2" t="s">
        <v>457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595"/>
      <c r="H15" s="595"/>
      <c r="I15" s="595"/>
      <c r="J15" s="595"/>
      <c r="K15" s="595"/>
      <c r="L15" s="595"/>
      <c r="M15" s="595"/>
      <c r="N15" s="595"/>
      <c r="O15" s="595"/>
      <c r="P15" s="595"/>
      <c r="Q15" s="595"/>
      <c r="R15" s="595"/>
    </row>
    <row r="16" spans="1:18" ht="15" customHeight="1">
      <c r="A16" s="686"/>
      <c r="B16" s="686" t="s">
        <v>458</v>
      </c>
      <c r="C16" s="681" t="str">
        <f>IFERROR(WHOPEN!C16/WHOPEN!D16*100,"")</f>
        <v/>
      </c>
      <c r="D16" s="681" t="str">
        <f>IFERROR(WHOPEN!E16/WHOPEN!F16*100,"")</f>
        <v/>
      </c>
      <c r="E16" s="681" t="str">
        <f>IFERROR(WHOPEN!G16/WHOPEN!F16*100,"")</f>
        <v/>
      </c>
      <c r="F16" s="681" t="str">
        <f>IFERROR(WHOPEN!H16/WHOPEN!I16*100,"")</f>
        <v/>
      </c>
    </row>
    <row r="17" spans="1:6" ht="15" customHeight="1">
      <c r="A17" s="685"/>
      <c r="B17" s="686" t="s">
        <v>459</v>
      </c>
      <c r="C17" s="681" t="str">
        <f>IFERROR(WHOPEN!C17/WHOPEN!D17*100,"")</f>
        <v/>
      </c>
      <c r="D17" s="681" t="str">
        <f>IFERROR(WHOPEN!E17/WHOPEN!F17*100,"")</f>
        <v/>
      </c>
      <c r="E17" s="681" t="str">
        <f>IFERROR(WHOPEN!G17/WHOPEN!F17*100,"")</f>
        <v/>
      </c>
      <c r="F17" s="681" t="str">
        <f>IFERROR(WHOPEN!H17/WHOPEN!I17*100,"")</f>
        <v/>
      </c>
    </row>
    <row r="18" spans="1:6" ht="15" customHeight="1">
      <c r="A18" s="685"/>
      <c r="B18" s="686" t="s">
        <v>460</v>
      </c>
      <c r="C18" s="681" t="str">
        <f>IFERROR(WHOPEN!C18/WHOPEN!D18*100,"")</f>
        <v/>
      </c>
      <c r="D18" s="681" t="str">
        <f>IFERROR(WHOPEN!E18/WHOPEN!F18*100,"")</f>
        <v/>
      </c>
      <c r="E18" s="681" t="str">
        <f>IFERROR(WHOPEN!G18/WHOPEN!F18*100,"")</f>
        <v/>
      </c>
      <c r="F18" s="681" t="str">
        <f>IFERROR(WHOPEN!H18/WHOPEN!I18*100,"")</f>
        <v/>
      </c>
    </row>
    <row r="19" spans="1:6" ht="15" customHeight="1">
      <c r="A19" s="2" t="s">
        <v>461</v>
      </c>
      <c r="B19" s="6"/>
      <c r="C19" s="646" t="str">
        <f>IFERROR(WHOPEN!C19/WHOPEN!D19*100,"")</f>
        <v/>
      </c>
      <c r="D19" s="646" t="str">
        <f>IFERROR(WHOPEN!E19/WHOPEN!F19*100,"")</f>
        <v/>
      </c>
      <c r="E19" s="646" t="str">
        <f>IFERROR(WHOPEN!G19/WHOPEN!F19*100,"")</f>
        <v/>
      </c>
      <c r="F19" s="646" t="str">
        <f>IFERROR(WHOPEN!H19/WHOPEN!I19*100,"")</f>
        <v/>
      </c>
    </row>
    <row r="20" spans="1:6" ht="15" customHeight="1">
      <c r="A20" s="686"/>
      <c r="B20" s="687" t="s">
        <v>462</v>
      </c>
      <c r="C20" s="680" t="str">
        <f>IFERROR(WHOPEN!C20/WHOPEN!D20*100,"")</f>
        <v/>
      </c>
      <c r="D20" s="680" t="str">
        <f>IFERROR(WHOPEN!E20/WHOPEN!F20*100,"")</f>
        <v/>
      </c>
      <c r="E20" s="680" t="str">
        <f>IFERROR(WHOPEN!G20/WHOPEN!F20*100,"")</f>
        <v/>
      </c>
      <c r="F20" s="680" t="str">
        <f>IFERROR(WHOPEN!H20/WHOPEN!I20*100,"")</f>
        <v/>
      </c>
    </row>
    <row r="21" spans="1:6" ht="15" customHeight="1">
      <c r="A21" s="685"/>
      <c r="B21" s="686" t="s">
        <v>463</v>
      </c>
      <c r="C21" s="681" t="str">
        <f>IFERROR(WHOPEN!C21/WHOPEN!D21*100,"")</f>
        <v/>
      </c>
      <c r="D21" s="681" t="str">
        <f>IFERROR(WHOPEN!E21/WHOPEN!F21*100,"")</f>
        <v/>
      </c>
      <c r="E21" s="681" t="str">
        <f>IFERROR(WHOPEN!G21/WHOPEN!F21*100,"")</f>
        <v/>
      </c>
      <c r="F21" s="681" t="str">
        <f>IFERROR(WHOPEN!H21/WHOPEN!I21*100,"")</f>
        <v/>
      </c>
    </row>
    <row r="22" spans="1:6" ht="15" customHeight="1">
      <c r="A22" s="685"/>
      <c r="B22" s="686" t="s">
        <v>464</v>
      </c>
      <c r="C22" s="681" t="str">
        <f>IFERROR(WHOPEN!C22/WHOPEN!D22*100,"")</f>
        <v/>
      </c>
      <c r="D22" s="681" t="str">
        <f>IFERROR(WHOPEN!E22/WHOPEN!F22*100,"")</f>
        <v/>
      </c>
      <c r="E22" s="681" t="str">
        <f>IFERROR(WHOPEN!G22/WHOPEN!F22*100,"")</f>
        <v/>
      </c>
      <c r="F22" s="681" t="str">
        <f>IFERROR(WHOPEN!H22/WHOPEN!I22*100,"")</f>
        <v/>
      </c>
    </row>
    <row r="23" spans="1:6" ht="15" customHeight="1">
      <c r="A23" s="685"/>
      <c r="B23" s="686" t="s">
        <v>465</v>
      </c>
      <c r="C23" s="681" t="str">
        <f>IFERROR(WHOPEN!C23/WHOPEN!D23*100,"")</f>
        <v/>
      </c>
      <c r="D23" s="681" t="str">
        <f>IFERROR(WHOPEN!E23/WHOPEN!F23*100,"")</f>
        <v/>
      </c>
      <c r="E23" s="681" t="str">
        <f>IFERROR(WHOPEN!G23/WHOPEN!F23*100,"")</f>
        <v/>
      </c>
      <c r="F23" s="681" t="str">
        <f>IFERROR(WHOPEN!H23/WHOPEN!I23*100,"")</f>
        <v/>
      </c>
    </row>
    <row r="24" spans="1:6" ht="15" customHeight="1">
      <c r="A24" s="685"/>
      <c r="B24" s="686" t="s">
        <v>466</v>
      </c>
      <c r="C24" s="681" t="str">
        <f>IFERROR(WHOPEN!C24/WHOPEN!D24*100,"")</f>
        <v/>
      </c>
      <c r="D24" s="681" t="str">
        <f>IFERROR(WHOPEN!E24/WHOPEN!F24*100,"")</f>
        <v/>
      </c>
      <c r="E24" s="681" t="str">
        <f>IFERROR(WHOPEN!G24/WHOPEN!F24*100,"")</f>
        <v/>
      </c>
      <c r="F24" s="681" t="str">
        <f>IFERROR(WHOPEN!H24/WHOPEN!I24*100,"")</f>
        <v/>
      </c>
    </row>
    <row r="25" spans="1:6" ht="15" customHeight="1">
      <c r="A25" s="685"/>
      <c r="B25" s="686" t="s">
        <v>467</v>
      </c>
      <c r="C25" s="681" t="str">
        <f>IFERROR(WHOPEN!C25/WHOPEN!D25*100,"")</f>
        <v/>
      </c>
      <c r="D25" s="681" t="str">
        <f>IFERROR(WHOPEN!E25/WHOPEN!F25*100,"")</f>
        <v/>
      </c>
      <c r="E25" s="681" t="str">
        <f>IFERROR(WHOPEN!G25/WHOPEN!F25*100,"")</f>
        <v/>
      </c>
      <c r="F25" s="681" t="str">
        <f>IFERROR(WHOPEN!H25/WHOPEN!I25*100,"")</f>
        <v/>
      </c>
    </row>
    <row r="26" spans="1:6" ht="15" customHeight="1">
      <c r="A26" s="685"/>
      <c r="B26" s="686" t="s">
        <v>468</v>
      </c>
      <c r="C26" s="681" t="str">
        <f>IFERROR(WHOPEN!C26/WHOPEN!D26*100,"")</f>
        <v/>
      </c>
      <c r="D26" s="681" t="str">
        <f>IFERROR(WHOPEN!E26/WHOPEN!F26*100,"")</f>
        <v/>
      </c>
      <c r="E26" s="681" t="str">
        <f>IFERROR(WHOPEN!G26/WHOPEN!F26*100,"")</f>
        <v/>
      </c>
      <c r="F26" s="681" t="str">
        <f>IFERROR(WHOPEN!H26/WHOPEN!I26*100,"")</f>
        <v/>
      </c>
    </row>
    <row r="27" spans="1:6" ht="15" customHeight="1">
      <c r="A27" s="685"/>
      <c r="B27" s="686" t="s">
        <v>469</v>
      </c>
      <c r="C27" s="681" t="str">
        <f>IFERROR(WHOPEN!C27/WHOPEN!D27*100,"")</f>
        <v/>
      </c>
      <c r="D27" s="681" t="str">
        <f>IFERROR(WHOPEN!E27/WHOPEN!F27*100,"")</f>
        <v/>
      </c>
      <c r="E27" s="681" t="str">
        <f>IFERROR(WHOPEN!G27/WHOPEN!F27*100,"")</f>
        <v/>
      </c>
      <c r="F27" s="681" t="str">
        <f>IFERROR(WHOPEN!H27/WHOPEN!I27*100,"")</f>
        <v/>
      </c>
    </row>
    <row r="28" spans="1:6" ht="15" customHeight="1">
      <c r="A28" s="685"/>
      <c r="B28" s="686" t="s">
        <v>470</v>
      </c>
      <c r="C28" s="681" t="str">
        <f>IFERROR(WHOPEN!C28/WHOPEN!D28*100,"")</f>
        <v/>
      </c>
      <c r="D28" s="681" t="str">
        <f>IFERROR(WHOPEN!E28/WHOPEN!F28*100,"")</f>
        <v/>
      </c>
      <c r="E28" s="681" t="str">
        <f>IFERROR(WHOPEN!G28/WHOPEN!F28*100,"")</f>
        <v/>
      </c>
      <c r="F28" s="681" t="str">
        <f>IFERROR(WHOPEN!H28/WHOPEN!I28*100,"")</f>
        <v/>
      </c>
    </row>
    <row r="29" spans="1:6" s="599" customFormat="1" ht="15" customHeight="1">
      <c r="A29" s="2" t="s">
        <v>471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686"/>
      <c r="B30" s="686" t="s">
        <v>472</v>
      </c>
      <c r="C30" s="680" t="str">
        <f>IFERROR(WHOPEN!C30/WHOPEN!D30*100,"")</f>
        <v/>
      </c>
      <c r="D30" s="680" t="str">
        <f>IFERROR(WHOPEN!E30/WHOPEN!F30*100,"")</f>
        <v/>
      </c>
      <c r="E30" s="680" t="str">
        <f>IFERROR(WHOPEN!G30/WHOPEN!F30*100,"")</f>
        <v/>
      </c>
      <c r="F30" s="680" t="str">
        <f>IFERROR(WHOPEN!H30/WHOPEN!I30*100,"")</f>
        <v/>
      </c>
    </row>
    <row r="31" spans="1:6" ht="15" customHeight="1">
      <c r="A31" s="686"/>
      <c r="B31" s="686" t="s">
        <v>473</v>
      </c>
      <c r="C31" s="681" t="str">
        <f>IFERROR(WHOPEN!C31/WHOPEN!D31*100,"")</f>
        <v/>
      </c>
      <c r="D31" s="681" t="str">
        <f>IFERROR(WHOPEN!E31/WHOPEN!F31*100,"")</f>
        <v/>
      </c>
      <c r="E31" s="681" t="str">
        <f>IFERROR(WHOPEN!G31/WHOPEN!F31*100,"")</f>
        <v/>
      </c>
      <c r="F31" s="681" t="str">
        <f>IFERROR(WHOPEN!H31/WHOPEN!I31*100,"")</f>
        <v/>
      </c>
    </row>
    <row r="32" spans="1:6" ht="15" customHeight="1">
      <c r="A32" s="686"/>
      <c r="B32" s="686" t="s">
        <v>474</v>
      </c>
      <c r="C32" s="681" t="str">
        <f>IFERROR(WHOPEN!C32/WHOPEN!D32*100,"")</f>
        <v/>
      </c>
      <c r="D32" s="681" t="str">
        <f>IFERROR(WHOPEN!E32/WHOPEN!F32*100,"")</f>
        <v/>
      </c>
      <c r="E32" s="681" t="str">
        <f>IFERROR(WHOPEN!G32/WHOPEN!F32*100,"")</f>
        <v/>
      </c>
      <c r="F32" s="681" t="str">
        <f>IFERROR(WHOPEN!H32/WHOPEN!I32*100,"")</f>
        <v/>
      </c>
    </row>
    <row r="33" spans="1:6" ht="15" customHeight="1">
      <c r="A33" s="686"/>
      <c r="B33" s="686" t="s">
        <v>475</v>
      </c>
      <c r="C33" s="681" t="str">
        <f>IFERROR(WHOPEN!C33/WHOPEN!D33*100,"")</f>
        <v/>
      </c>
      <c r="D33" s="681" t="str">
        <f>IFERROR(WHOPEN!E33/WHOPEN!F33*100,"")</f>
        <v/>
      </c>
      <c r="E33" s="681" t="str">
        <f>IFERROR(WHOPEN!G33/WHOPEN!F33*100,"")</f>
        <v/>
      </c>
      <c r="F33" s="681" t="str">
        <f>IFERROR(WHOPEN!H33/WHOPEN!I33*100,"")</f>
        <v/>
      </c>
    </row>
    <row r="34" spans="1:6" ht="15" customHeight="1">
      <c r="A34" s="686"/>
      <c r="B34" s="686" t="s">
        <v>476</v>
      </c>
      <c r="C34" s="681" t="str">
        <f>IFERROR(WHOPEN!C34/WHOPEN!D34*100,"")</f>
        <v/>
      </c>
      <c r="D34" s="681" t="str">
        <f>IFERROR(WHOPEN!E34/WHOPEN!F34*100,"")</f>
        <v/>
      </c>
      <c r="E34" s="681" t="str">
        <f>IFERROR(WHOPEN!G34/WHOPEN!F34*100,"")</f>
        <v/>
      </c>
      <c r="F34" s="681" t="str">
        <f>IFERROR(WHOPEN!H34/WHOPEN!I34*100,"")</f>
        <v/>
      </c>
    </row>
    <row r="35" spans="1:6" ht="15" customHeight="1">
      <c r="A35" s="686"/>
      <c r="B35" s="686" t="s">
        <v>477</v>
      </c>
      <c r="C35" s="681" t="str">
        <f>IFERROR(WHOPEN!C35/WHOPEN!D35*100,"")</f>
        <v/>
      </c>
      <c r="D35" s="681" t="str">
        <f>IFERROR(WHOPEN!E35/WHOPEN!F35*100,"")</f>
        <v/>
      </c>
      <c r="E35" s="681" t="str">
        <f>IFERROR(WHOPEN!G35/WHOPEN!F35*100,"")</f>
        <v/>
      </c>
      <c r="F35" s="681" t="str">
        <f>IFERROR(WHOPEN!H35/WHOPEN!I35*100,"")</f>
        <v/>
      </c>
    </row>
    <row r="36" spans="1:6" ht="15" customHeight="1">
      <c r="A36" s="686"/>
      <c r="B36" s="686" t="s">
        <v>478</v>
      </c>
      <c r="C36" s="681" t="str">
        <f>IFERROR(WHOPEN!C36/WHOPEN!D36*100,"")</f>
        <v/>
      </c>
      <c r="D36" s="681" t="str">
        <f>IFERROR(WHOPEN!E36/WHOPEN!F36*100,"")</f>
        <v/>
      </c>
      <c r="E36" s="681" t="str">
        <f>IFERROR(WHOPEN!G36/WHOPEN!F36*100,"")</f>
        <v/>
      </c>
      <c r="F36" s="681" t="str">
        <f>IFERROR(WHOPEN!H36/WHOPEN!I36*100,"")</f>
        <v/>
      </c>
    </row>
    <row r="37" spans="1:6" ht="15" customHeight="1">
      <c r="A37" s="685"/>
      <c r="B37" s="686" t="s">
        <v>479</v>
      </c>
      <c r="C37" s="681" t="str">
        <f>IFERROR(WHOPEN!C37/WHOPEN!D37*100,"")</f>
        <v/>
      </c>
      <c r="D37" s="681" t="str">
        <f>IFERROR(WHOPEN!E37/WHOPEN!F37*100,"")</f>
        <v/>
      </c>
      <c r="E37" s="681" t="str">
        <f>IFERROR(WHOPEN!G37/WHOPEN!F37*100,"")</f>
        <v/>
      </c>
      <c r="F37" s="681" t="str">
        <f>IFERROR(WHOPEN!H37/WHOPEN!I37*100,"")</f>
        <v/>
      </c>
    </row>
    <row r="38" spans="1:6" s="599" customFormat="1" ht="15" customHeight="1">
      <c r="A38" s="685"/>
      <c r="B38" s="686" t="s">
        <v>480</v>
      </c>
      <c r="C38" s="681" t="str">
        <f>IFERROR(WHOPEN!C38/WHOPEN!D38*100,"")</f>
        <v/>
      </c>
      <c r="D38" s="681" t="str">
        <f>IFERROR(WHOPEN!E38/WHOPEN!F38*100,"")</f>
        <v/>
      </c>
      <c r="E38" s="681" t="str">
        <f>IFERROR(WHOPEN!G38/WHOPEN!F38*100,"")</f>
        <v/>
      </c>
      <c r="F38" s="681" t="str">
        <f>IFERROR(WHOPEN!H38/WHOPEN!I38*100,"")</f>
        <v/>
      </c>
    </row>
    <row r="39" spans="1:6" ht="15" customHeight="1">
      <c r="A39" s="685"/>
      <c r="B39" s="686" t="s">
        <v>481</v>
      </c>
      <c r="C39" s="681" t="str">
        <f>IFERROR(WHOPEN!C39/WHOPEN!D39*100,"")</f>
        <v/>
      </c>
      <c r="D39" s="681" t="str">
        <f>IFERROR(WHOPEN!E39/WHOPEN!F39*100,"")</f>
        <v/>
      </c>
      <c r="E39" s="681" t="str">
        <f>IFERROR(WHOPEN!G39/WHOPEN!F39*100,"")</f>
        <v/>
      </c>
      <c r="F39" s="681" t="str">
        <f>IFERROR(WHOPEN!H39/WHOPEN!I39*100,"")</f>
        <v/>
      </c>
    </row>
    <row r="40" spans="1:6" ht="15" customHeight="1">
      <c r="A40" s="685"/>
      <c r="B40" s="686" t="s">
        <v>482</v>
      </c>
      <c r="C40" s="681" t="str">
        <f>IFERROR(WHOPEN!C40/WHOPEN!D40*100,"")</f>
        <v/>
      </c>
      <c r="D40" s="681" t="str">
        <f>IFERROR(WHOPEN!E40/WHOPEN!F40*100,"")</f>
        <v/>
      </c>
      <c r="E40" s="681" t="str">
        <f>IFERROR(WHOPEN!G40/WHOPEN!F40*100,"")</f>
        <v/>
      </c>
      <c r="F40" s="681" t="str">
        <f>IFERROR(WHOPEN!H40/WHOPEN!I40*100,"")</f>
        <v/>
      </c>
    </row>
    <row r="41" spans="1:6" ht="15" customHeight="1">
      <c r="A41" s="685"/>
      <c r="B41" s="686" t="s">
        <v>483</v>
      </c>
      <c r="C41" s="681" t="str">
        <f>IFERROR(WHOPEN!C41/WHOPEN!D41*100,"")</f>
        <v/>
      </c>
      <c r="D41" s="681" t="str">
        <f>IFERROR(WHOPEN!E41/WHOPEN!F41*100,"")</f>
        <v/>
      </c>
      <c r="E41" s="681" t="str">
        <f>IFERROR(WHOPEN!G41/WHOPEN!F41*100,"")</f>
        <v/>
      </c>
      <c r="F41" s="681" t="str">
        <f>IFERROR(WHOPEN!H41/WHOPEN!I41*100,"")</f>
        <v/>
      </c>
    </row>
    <row r="42" spans="1:6" ht="15" customHeight="1">
      <c r="A42" s="2" t="s">
        <v>484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686"/>
      <c r="B43" s="686" t="s">
        <v>485</v>
      </c>
      <c r="C43" s="681" t="str">
        <f>IFERROR(WHOPEN!C43/WHOPEN!D43*100,"")</f>
        <v/>
      </c>
      <c r="D43" s="681" t="str">
        <f>IFERROR(WHOPEN!E43/WHOPEN!F43*100,"")</f>
        <v/>
      </c>
      <c r="E43" s="681" t="str">
        <f>IFERROR(WHOPEN!G43/WHOPEN!F43*100,"")</f>
        <v/>
      </c>
      <c r="F43" s="681" t="str">
        <f>IFERROR(WHOPEN!H43/WHOPEN!I43*100,"")</f>
        <v/>
      </c>
    </row>
    <row r="44" spans="1:6" ht="15" customHeight="1">
      <c r="A44" s="685"/>
      <c r="B44" s="686" t="s">
        <v>486</v>
      </c>
      <c r="C44" s="681" t="str">
        <f>IFERROR(WHOPEN!C44/WHOPEN!D44*100,"")</f>
        <v/>
      </c>
      <c r="D44" s="681" t="str">
        <f>IFERROR(WHOPEN!E44/WHOPEN!F44*100,"")</f>
        <v/>
      </c>
      <c r="E44" s="681" t="str">
        <f>IFERROR(WHOPEN!G44/WHOPEN!F44*100,"")</f>
        <v/>
      </c>
      <c r="F44" s="681" t="str">
        <f>IFERROR(WHOPEN!H44/WHOPEN!I44*100,"")</f>
        <v/>
      </c>
    </row>
    <row r="45" spans="1:6" ht="15" customHeight="1">
      <c r="A45" s="685"/>
      <c r="B45" s="686" t="s">
        <v>487</v>
      </c>
      <c r="C45" s="681" t="str">
        <f>IFERROR(WHOPEN!C45/WHOPEN!D45*100,"")</f>
        <v/>
      </c>
      <c r="D45" s="681" t="str">
        <f>IFERROR(WHOPEN!E45/WHOPEN!F45*100,"")</f>
        <v/>
      </c>
      <c r="E45" s="681" t="str">
        <f>IFERROR(WHOPEN!G45/WHOPEN!F45*100,"")</f>
        <v/>
      </c>
      <c r="F45" s="681" t="str">
        <f>IFERROR(WHOPEN!H45/WHOPEN!I45*100,"")</f>
        <v/>
      </c>
    </row>
    <row r="46" spans="1:6" s="599" customFormat="1" ht="15" customHeight="1">
      <c r="A46" s="685"/>
      <c r="B46" s="686" t="s">
        <v>488</v>
      </c>
      <c r="C46" s="681" t="str">
        <f>IFERROR(WHOPEN!C46/WHOPEN!D46*100,"")</f>
        <v/>
      </c>
      <c r="D46" s="681" t="str">
        <f>IFERROR(WHOPEN!E46/WHOPEN!F46*100,"")</f>
        <v/>
      </c>
      <c r="E46" s="681" t="str">
        <f>IFERROR(WHOPEN!G46/WHOPEN!F46*100,"")</f>
        <v/>
      </c>
      <c r="F46" s="681" t="str">
        <f>IFERROR(WHOPEN!H46/WHOPEN!I46*100,"")</f>
        <v/>
      </c>
    </row>
    <row r="47" spans="1:6" ht="15" customHeight="1">
      <c r="A47" s="685"/>
      <c r="B47" s="686" t="s">
        <v>489</v>
      </c>
      <c r="C47" s="681" t="str">
        <f>IFERROR(WHOPEN!C47/WHOPEN!D47*100,"")</f>
        <v/>
      </c>
      <c r="D47" s="681" t="str">
        <f>IFERROR(WHOPEN!E47/WHOPEN!F47*100,"")</f>
        <v/>
      </c>
      <c r="E47" s="681" t="str">
        <f>IFERROR(WHOPEN!G47/WHOPEN!F47*100,"")</f>
        <v/>
      </c>
      <c r="F47" s="681" t="str">
        <f>IFERROR(WHOPEN!H47/WHOPEN!I47*100,"")</f>
        <v/>
      </c>
    </row>
    <row r="48" spans="1:6" ht="15" customHeight="1">
      <c r="A48" s="685"/>
      <c r="B48" s="686" t="s">
        <v>490</v>
      </c>
      <c r="C48" s="681" t="str">
        <f>IFERROR(WHOPEN!C48/WHOPEN!D48*100,"")</f>
        <v/>
      </c>
      <c r="D48" s="681" t="str">
        <f>IFERROR(WHOPEN!E48/WHOPEN!F48*100,"")</f>
        <v/>
      </c>
      <c r="E48" s="681" t="str">
        <f>IFERROR(WHOPEN!G48/WHOPEN!F48*100,"")</f>
        <v/>
      </c>
      <c r="F48" s="681" t="str">
        <f>IFERROR(WHOPEN!H48/WHOPEN!I48*100,"")</f>
        <v/>
      </c>
    </row>
    <row r="49" spans="1:6" ht="15" customHeight="1">
      <c r="A49" s="685"/>
      <c r="B49" s="686" t="s">
        <v>491</v>
      </c>
      <c r="C49" s="681" t="str">
        <f>IFERROR(WHOPEN!C49/WHOPEN!D49*100,"")</f>
        <v/>
      </c>
      <c r="D49" s="681" t="str">
        <f>IFERROR(WHOPEN!E49/WHOPEN!F49*100,"")</f>
        <v/>
      </c>
      <c r="E49" s="681" t="str">
        <f>IFERROR(WHOPEN!G49/WHOPEN!F49*100,"")</f>
        <v/>
      </c>
      <c r="F49" s="681" t="str">
        <f>IFERROR(WHOPEN!H49/WHOPEN!I49*100,"")</f>
        <v/>
      </c>
    </row>
    <row r="50" spans="1:6" ht="15" customHeight="1">
      <c r="A50" s="2" t="s">
        <v>492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686"/>
      <c r="B51" s="686" t="s">
        <v>493</v>
      </c>
      <c r="C51" s="681" t="str">
        <f>IFERROR(WHOPEN!C51/WHOPEN!D51*100,"")</f>
        <v/>
      </c>
      <c r="D51" s="681" t="str">
        <f>IFERROR(WHOPEN!E51/WHOPEN!F51*100,"")</f>
        <v/>
      </c>
      <c r="E51" s="681" t="str">
        <f>IFERROR(WHOPEN!G51/WHOPEN!F51*100,"")</f>
        <v/>
      </c>
      <c r="F51" s="681" t="str">
        <f>IFERROR(WHOPEN!H51/WHOPEN!I51*100,"")</f>
        <v/>
      </c>
    </row>
    <row r="52" spans="1:6" ht="15" customHeight="1">
      <c r="A52" s="685"/>
      <c r="B52" s="686" t="s">
        <v>494</v>
      </c>
      <c r="C52" s="681" t="str">
        <f>IFERROR(WHOPEN!C52/WHOPEN!D52*100,"")</f>
        <v/>
      </c>
      <c r="D52" s="681" t="str">
        <f>IFERROR(WHOPEN!E52/WHOPEN!F52*100,"")</f>
        <v/>
      </c>
      <c r="E52" s="681" t="str">
        <f>IFERROR(WHOPEN!G52/WHOPEN!F52*100,"")</f>
        <v/>
      </c>
      <c r="F52" s="681" t="str">
        <f>IFERROR(WHOPEN!H52/WHOPEN!I52*100,"")</f>
        <v/>
      </c>
    </row>
    <row r="53" spans="1:6" ht="15" customHeight="1">
      <c r="A53" s="685"/>
      <c r="B53" s="686" t="s">
        <v>495</v>
      </c>
      <c r="C53" s="681" t="str">
        <f>IFERROR(WHOPEN!C53/WHOPEN!D53*100,"")</f>
        <v/>
      </c>
      <c r="D53" s="681" t="str">
        <f>IFERROR(WHOPEN!E53/WHOPEN!F53*100,"")</f>
        <v/>
      </c>
      <c r="E53" s="681" t="str">
        <f>IFERROR(WHOPEN!G53/WHOPEN!F53*100,"")</f>
        <v/>
      </c>
      <c r="F53" s="681" t="str">
        <f>IFERROR(WHOPEN!H53/WHOPEN!I53*100,"")</f>
        <v/>
      </c>
    </row>
    <row r="54" spans="1:6" ht="15" customHeight="1">
      <c r="A54" s="685"/>
      <c r="B54" s="686" t="s">
        <v>496</v>
      </c>
      <c r="C54" s="681" t="str">
        <f>IFERROR(WHOPEN!C54/WHOPEN!D54*100,"")</f>
        <v/>
      </c>
      <c r="D54" s="681" t="str">
        <f>IFERROR(WHOPEN!E54/WHOPEN!F54*100,"")</f>
        <v/>
      </c>
      <c r="E54" s="681" t="str">
        <f>IFERROR(WHOPEN!G54/WHOPEN!F54*100,"")</f>
        <v/>
      </c>
      <c r="F54" s="681" t="str">
        <f>IFERROR(WHOPEN!H54/WHOPEN!I54*100,"")</f>
        <v/>
      </c>
    </row>
    <row r="55" spans="1:6" s="599" customFormat="1" ht="15" customHeight="1">
      <c r="A55" s="2" t="s">
        <v>497</v>
      </c>
      <c r="B55" s="2"/>
      <c r="C55" s="646" t="str">
        <f>IFERROR(WHOPEN!C55/WHOPEN!D55*100,"")</f>
        <v/>
      </c>
      <c r="D55" s="646" t="str">
        <f>IFERROR(WHOPEN!E55/WHOPEN!F55*100,"")</f>
        <v/>
      </c>
      <c r="E55" s="646" t="str">
        <f>IFERROR(WHOPEN!G55/WHOPEN!F55*100,"")</f>
        <v/>
      </c>
      <c r="F55" s="646" t="str">
        <f>IFERROR(WHOPEN!H55/WHOPEN!I55*100,"")</f>
        <v/>
      </c>
    </row>
    <row r="56" spans="1:6" ht="15" customHeight="1">
      <c r="A56" s="686"/>
      <c r="B56" s="686" t="s">
        <v>498</v>
      </c>
      <c r="C56" s="680" t="str">
        <f>IFERROR(WHOPEN!C56/WHOPEN!D56*100,"")</f>
        <v/>
      </c>
      <c r="D56" s="680" t="str">
        <f>IFERROR(WHOPEN!E56/WHOPEN!F56*100,"")</f>
        <v/>
      </c>
      <c r="E56" s="680" t="str">
        <f>IFERROR(WHOPEN!G56/WHOPEN!F56*100,"")</f>
        <v/>
      </c>
      <c r="F56" s="680" t="str">
        <f>IFERROR(WHOPEN!H56/WHOPEN!I56*100,"")</f>
        <v/>
      </c>
    </row>
    <row r="57" spans="1:6" ht="15" customHeight="1">
      <c r="A57" s="685"/>
      <c r="B57" s="686" t="s">
        <v>499</v>
      </c>
      <c r="C57" s="681" t="str">
        <f>IFERROR(WHOPEN!C57/WHOPEN!D57*100,"")</f>
        <v/>
      </c>
      <c r="D57" s="681" t="str">
        <f>IFERROR(WHOPEN!E57/WHOPEN!F57*100,"")</f>
        <v/>
      </c>
      <c r="E57" s="681" t="str">
        <f>IFERROR(WHOPEN!G57/WHOPEN!F57*100,"")</f>
        <v/>
      </c>
      <c r="F57" s="681" t="str">
        <f>IFERROR(WHOPEN!H57/WHOPEN!I57*100,"")</f>
        <v/>
      </c>
    </row>
    <row r="58" spans="1:6" ht="15" customHeight="1">
      <c r="A58" s="685"/>
      <c r="B58" s="686" t="s">
        <v>500</v>
      </c>
      <c r="C58" s="681" t="str">
        <f>IFERROR(WHOPEN!C58/WHOPEN!D58*100,"")</f>
        <v/>
      </c>
      <c r="D58" s="681" t="str">
        <f>IFERROR(WHOPEN!E58/WHOPEN!F58*100,"")</f>
        <v/>
      </c>
      <c r="E58" s="681" t="str">
        <f>IFERROR(WHOPEN!G58/WHOPEN!F58*100,"")</f>
        <v/>
      </c>
      <c r="F58" s="681" t="str">
        <f>IFERROR(WHOPEN!H58/WHOPEN!I58*100,"")</f>
        <v/>
      </c>
    </row>
    <row r="59" spans="1:6" ht="15" customHeight="1">
      <c r="A59" s="685"/>
      <c r="B59" s="686" t="s">
        <v>501</v>
      </c>
      <c r="C59" s="681" t="str">
        <f>IFERROR(WHOPEN!C59/WHOPEN!D59*100,"")</f>
        <v/>
      </c>
      <c r="D59" s="681" t="str">
        <f>IFERROR(WHOPEN!E59/WHOPEN!F59*100,"")</f>
        <v/>
      </c>
      <c r="E59" s="681" t="str">
        <f>IFERROR(WHOPEN!G59/WHOPEN!F59*100,"")</f>
        <v/>
      </c>
      <c r="F59" s="681" t="str">
        <f>IFERROR(WHOPEN!H59/WHOPEN!I59*100,"")</f>
        <v/>
      </c>
    </row>
    <row r="60" spans="1:6" ht="15" customHeight="1">
      <c r="A60" s="685"/>
      <c r="B60" s="686" t="s">
        <v>502</v>
      </c>
      <c r="C60" s="681" t="str">
        <f>IFERROR(WHOPEN!C60/WHOPEN!D60*100,"")</f>
        <v/>
      </c>
      <c r="D60" s="681" t="str">
        <f>IFERROR(WHOPEN!E60/WHOPEN!F60*100,"")</f>
        <v/>
      </c>
      <c r="E60" s="681" t="str">
        <f>IFERROR(WHOPEN!G60/WHOPEN!F60*100,"")</f>
        <v/>
      </c>
      <c r="F60" s="681" t="str">
        <f>IFERROR(WHOPEN!H60/WHOPEN!I60*100,"")</f>
        <v/>
      </c>
    </row>
    <row r="61" spans="1:6" s="599" customFormat="1" ht="15" customHeight="1">
      <c r="A61" s="685"/>
      <c r="B61" s="686" t="s">
        <v>503</v>
      </c>
      <c r="C61" s="681" t="str">
        <f>IFERROR(WHOPEN!C61/WHOPEN!D61*100,"")</f>
        <v/>
      </c>
      <c r="D61" s="681" t="str">
        <f>IFERROR(WHOPEN!E61/WHOPEN!F61*100,"")</f>
        <v/>
      </c>
      <c r="E61" s="681" t="str">
        <f>IFERROR(WHOPEN!G61/WHOPEN!F61*100,"")</f>
        <v/>
      </c>
      <c r="F61" s="681" t="str">
        <f>IFERROR(WHOPEN!H61/WHOPEN!I61*100,"")</f>
        <v/>
      </c>
    </row>
    <row r="62" spans="1:6" ht="15" customHeight="1">
      <c r="A62" s="685"/>
      <c r="B62" s="686" t="s">
        <v>504</v>
      </c>
      <c r="C62" s="681" t="str">
        <f>IFERROR(WHOPEN!C62/WHOPEN!D62*100,"")</f>
        <v/>
      </c>
      <c r="D62" s="681" t="str">
        <f>IFERROR(WHOPEN!E62/WHOPEN!F62*100,"")</f>
        <v/>
      </c>
      <c r="E62" s="681" t="str">
        <f>IFERROR(WHOPEN!G62/WHOPEN!F62*100,"")</f>
        <v/>
      </c>
      <c r="F62" s="681" t="str">
        <f>IFERROR(WHOPEN!H62/WHOPEN!I62*100,"")</f>
        <v/>
      </c>
    </row>
    <row r="63" spans="1:6" ht="15" customHeight="1">
      <c r="A63" s="685"/>
      <c r="B63" s="686" t="s">
        <v>505</v>
      </c>
      <c r="C63" s="681" t="str">
        <f>IFERROR(WHOPEN!C63/WHOPEN!D63*100,"")</f>
        <v/>
      </c>
      <c r="D63" s="681" t="str">
        <f>IFERROR(WHOPEN!E63/WHOPEN!F63*100,"")</f>
        <v/>
      </c>
      <c r="E63" s="681" t="str">
        <f>IFERROR(WHOPEN!G63/WHOPEN!F63*100,"")</f>
        <v/>
      </c>
      <c r="F63" s="681" t="str">
        <f>IFERROR(WHOPEN!H63/WHOPEN!I63*100,"")</f>
        <v/>
      </c>
    </row>
    <row r="64" spans="1:6" ht="15" customHeight="1">
      <c r="A64" s="2" t="s">
        <v>506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686"/>
      <c r="B65" s="686" t="s">
        <v>507</v>
      </c>
      <c r="C65" s="681" t="str">
        <f>IFERROR(WHOPEN!C65/WHOPEN!D65*100,"")</f>
        <v/>
      </c>
      <c r="D65" s="681" t="str">
        <f>IFERROR(WHOPEN!E65/WHOPEN!F65*100,"")</f>
        <v/>
      </c>
      <c r="E65" s="681" t="str">
        <f>IFERROR(WHOPEN!G65/WHOPEN!F65*100,"")</f>
        <v/>
      </c>
      <c r="F65" s="681" t="str">
        <f>IFERROR(WHOPEN!H65/WHOPEN!I65*100,"")</f>
        <v/>
      </c>
    </row>
    <row r="66" spans="1:6" ht="15" customHeight="1">
      <c r="A66" s="685"/>
      <c r="B66" s="686" t="s">
        <v>508</v>
      </c>
      <c r="C66" s="681" t="str">
        <f>IFERROR(WHOPEN!C66/WHOPEN!D66*100,"")</f>
        <v/>
      </c>
      <c r="D66" s="681" t="str">
        <f>IFERROR(WHOPEN!E66/WHOPEN!F66*100,"")</f>
        <v/>
      </c>
      <c r="E66" s="681" t="str">
        <f>IFERROR(WHOPEN!G66/WHOPEN!F66*100,"")</f>
        <v/>
      </c>
      <c r="F66" s="681" t="str">
        <f>IFERROR(WHOPEN!H66/WHOPEN!I66*100,"")</f>
        <v/>
      </c>
    </row>
    <row r="67" spans="1:6" ht="15" customHeight="1">
      <c r="A67" s="685"/>
      <c r="B67" s="686" t="s">
        <v>509</v>
      </c>
      <c r="C67" s="681" t="str">
        <f>IFERROR(WHOPEN!C67/WHOPEN!D67*100,"")</f>
        <v/>
      </c>
      <c r="D67" s="681" t="str">
        <f>IFERROR(WHOPEN!E67/WHOPEN!F67*100,"")</f>
        <v/>
      </c>
      <c r="E67" s="681" t="str">
        <f>IFERROR(WHOPEN!G67/WHOPEN!F67*100,"")</f>
        <v/>
      </c>
      <c r="F67" s="681" t="str">
        <f>IFERROR(WHOPEN!H67/WHOPEN!I67*100,"")</f>
        <v/>
      </c>
    </row>
    <row r="68" spans="1:6" ht="15" customHeight="1">
      <c r="A68" s="685"/>
      <c r="B68" s="686" t="s">
        <v>510</v>
      </c>
      <c r="C68" s="681" t="str">
        <f>IFERROR(WHOPEN!C68/WHOPEN!D68*100,"")</f>
        <v/>
      </c>
      <c r="D68" s="681" t="str">
        <f>IFERROR(WHOPEN!E68/WHOPEN!F68*100,"")</f>
        <v/>
      </c>
      <c r="E68" s="681" t="str">
        <f>IFERROR(WHOPEN!G68/WHOPEN!F68*100,"")</f>
        <v/>
      </c>
      <c r="F68" s="681" t="str">
        <f>IFERROR(WHOPEN!H68/WHOPEN!I68*100,"")</f>
        <v/>
      </c>
    </row>
    <row r="69" spans="1:6" s="599" customFormat="1" ht="15" customHeight="1">
      <c r="A69" s="685"/>
      <c r="B69" s="686" t="s">
        <v>511</v>
      </c>
      <c r="C69" s="681" t="str">
        <f>IFERROR(WHOPEN!C69/WHOPEN!D69*100,"")</f>
        <v/>
      </c>
      <c r="D69" s="681" t="str">
        <f>IFERROR(WHOPEN!E69/WHOPEN!F69*100,"")</f>
        <v/>
      </c>
      <c r="E69" s="681" t="str">
        <f>IFERROR(WHOPEN!G69/WHOPEN!F69*100,"")</f>
        <v/>
      </c>
      <c r="F69" s="681" t="str">
        <f>IFERROR(WHOPEN!H69/WHOPEN!I69*100,"")</f>
        <v/>
      </c>
    </row>
    <row r="70" spans="1:6" ht="15" customHeight="1">
      <c r="A70" s="685"/>
      <c r="B70" s="686" t="s">
        <v>512</v>
      </c>
      <c r="C70" s="681" t="str">
        <f>IFERROR(WHOPEN!C70/WHOPEN!D70*100,"")</f>
        <v/>
      </c>
      <c r="D70" s="681" t="str">
        <f>IFERROR(WHOPEN!E70/WHOPEN!F70*100,"")</f>
        <v/>
      </c>
      <c r="E70" s="681" t="str">
        <f>IFERROR(WHOPEN!G70/WHOPEN!F70*100,"")</f>
        <v/>
      </c>
      <c r="F70" s="681" t="str">
        <f>IFERROR(WHOPEN!H70/WHOPEN!I70*100,"")</f>
        <v/>
      </c>
    </row>
    <row r="71" spans="1:6" ht="15" customHeight="1">
      <c r="A71" s="685"/>
      <c r="B71" s="686" t="s">
        <v>513</v>
      </c>
      <c r="C71" s="681" t="str">
        <f>IFERROR(WHOPEN!C71/WHOPEN!D71*100,"")</f>
        <v/>
      </c>
      <c r="D71" s="681" t="str">
        <f>IFERROR(WHOPEN!E71/WHOPEN!F71*100,"")</f>
        <v/>
      </c>
      <c r="E71" s="681" t="str">
        <f>IFERROR(WHOPEN!G71/WHOPEN!F71*100,"")</f>
        <v/>
      </c>
      <c r="F71" s="681" t="str">
        <f>IFERROR(WHOPEN!H71/WHOPEN!I71*100,"")</f>
        <v/>
      </c>
    </row>
    <row r="72" spans="1:6" ht="15" customHeight="1">
      <c r="A72" s="685"/>
      <c r="B72" s="686" t="s">
        <v>514</v>
      </c>
      <c r="C72" s="681" t="str">
        <f>IFERROR(WHOPEN!C72/WHOPEN!D72*100,"")</f>
        <v/>
      </c>
      <c r="D72" s="681" t="str">
        <f>IFERROR(WHOPEN!E72/WHOPEN!F72*100,"")</f>
        <v/>
      </c>
      <c r="E72" s="681" t="str">
        <f>IFERROR(WHOPEN!G72/WHOPEN!F72*100,"")</f>
        <v/>
      </c>
      <c r="F72" s="681" t="str">
        <f>IFERROR(WHOPEN!H72/WHOPEN!I72*100,"")</f>
        <v/>
      </c>
    </row>
    <row r="73" spans="1:6" ht="15" customHeight="1">
      <c r="A73" s="2" t="s">
        <v>515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686"/>
      <c r="B74" s="686" t="s">
        <v>516</v>
      </c>
      <c r="C74" s="681" t="str">
        <f>IFERROR(WHOPEN!C74/WHOPEN!D74*100,"")</f>
        <v/>
      </c>
      <c r="D74" s="681" t="str">
        <f>IFERROR(WHOPEN!E74/WHOPEN!F74*100,"")</f>
        <v/>
      </c>
      <c r="E74" s="681" t="str">
        <f>IFERROR(WHOPEN!G74/WHOPEN!F74*100,"")</f>
        <v/>
      </c>
      <c r="F74" s="681" t="str">
        <f>IFERROR(WHOPEN!H74/WHOPEN!I74*100,"")</f>
        <v/>
      </c>
    </row>
    <row r="75" spans="1:6" ht="15" customHeight="1">
      <c r="A75" s="685"/>
      <c r="B75" s="686" t="s">
        <v>517</v>
      </c>
      <c r="C75" s="681" t="str">
        <f>IFERROR(WHOPEN!C75/WHOPEN!D75*100,"")</f>
        <v/>
      </c>
      <c r="D75" s="681" t="str">
        <f>IFERROR(WHOPEN!E75/WHOPEN!F75*100,"")</f>
        <v/>
      </c>
      <c r="E75" s="681" t="str">
        <f>IFERROR(WHOPEN!G75/WHOPEN!F75*100,"")</f>
        <v/>
      </c>
      <c r="F75" s="681" t="str">
        <f>IFERROR(WHOPEN!H75/WHOPEN!I75*100,"")</f>
        <v/>
      </c>
    </row>
    <row r="76" spans="1:6" ht="15" customHeight="1">
      <c r="A76" s="685"/>
      <c r="B76" s="686" t="s">
        <v>518</v>
      </c>
      <c r="C76" s="681" t="str">
        <f>IFERROR(WHOPEN!C76/WHOPEN!D76*100,"")</f>
        <v/>
      </c>
      <c r="D76" s="681" t="str">
        <f>IFERROR(WHOPEN!E76/WHOPEN!F76*100,"")</f>
        <v/>
      </c>
      <c r="E76" s="681" t="str">
        <f>IFERROR(WHOPEN!G76/WHOPEN!F76*100,"")</f>
        <v/>
      </c>
      <c r="F76" s="681" t="str">
        <f>IFERROR(WHOPEN!H76/WHOPEN!I76*100,"")</f>
        <v/>
      </c>
    </row>
    <row r="77" spans="1:6" ht="15" customHeight="1">
      <c r="A77" s="685"/>
      <c r="B77" s="686" t="s">
        <v>519</v>
      </c>
      <c r="C77" s="681" t="str">
        <f>IFERROR(WHOPEN!C77/WHOPEN!D77*100,"")</f>
        <v/>
      </c>
      <c r="D77" s="681" t="str">
        <f>IFERROR(WHOPEN!E77/WHOPEN!F77*100,"")</f>
        <v/>
      </c>
      <c r="E77" s="681" t="str">
        <f>IFERROR(WHOPEN!G77/WHOPEN!F77*100,"")</f>
        <v/>
      </c>
      <c r="F77" s="681" t="str">
        <f>IFERROR(WHOPEN!H77/WHOPEN!I77*100,"")</f>
        <v/>
      </c>
    </row>
    <row r="78" spans="1:6" ht="15" customHeight="1">
      <c r="A78" s="685"/>
      <c r="B78" s="686" t="s">
        <v>520</v>
      </c>
      <c r="C78" s="681" t="str">
        <f>IFERROR(WHOPEN!C78/WHOPEN!D78*100,"")</f>
        <v/>
      </c>
      <c r="D78" s="681" t="str">
        <f>IFERROR(WHOPEN!E78/WHOPEN!F78*100,"")</f>
        <v/>
      </c>
      <c r="E78" s="681" t="str">
        <f>IFERROR(WHOPEN!G78/WHOPEN!F78*100,"")</f>
        <v/>
      </c>
      <c r="F78" s="681" t="str">
        <f>IFERROR(WHOPEN!H78/WHOPEN!I78*100,"")</f>
        <v/>
      </c>
    </row>
    <row r="79" spans="1:6" s="599" customFormat="1" ht="15" customHeight="1">
      <c r="A79" s="2" t="s">
        <v>521</v>
      </c>
      <c r="B79" s="2"/>
      <c r="C79" s="646" t="str">
        <f>IFERROR(WHOPEN!C79/WHOPEN!D79*100,"")</f>
        <v/>
      </c>
      <c r="D79" s="646" t="str">
        <f>IFERROR(WHOPEN!E79/WHOPEN!F79*100,"")</f>
        <v/>
      </c>
      <c r="E79" s="646" t="str">
        <f>IFERROR(WHOPEN!G79/WHOPEN!F79*100,"")</f>
        <v/>
      </c>
      <c r="F79" s="646" t="str">
        <f>IFERROR(WHOPEN!H79/WHOPEN!I79*100,"")</f>
        <v/>
      </c>
    </row>
    <row r="80" spans="1:6" ht="15" customHeight="1">
      <c r="A80" s="686"/>
      <c r="B80" s="686" t="s">
        <v>522</v>
      </c>
      <c r="C80" s="680" t="str">
        <f>IFERROR(WHOPEN!C80/WHOPEN!D80*100,"")</f>
        <v/>
      </c>
      <c r="D80" s="680" t="str">
        <f>IFERROR(WHOPEN!E80/WHOPEN!F80*100,"")</f>
        <v/>
      </c>
      <c r="E80" s="680" t="str">
        <f>IFERROR(WHOPEN!G80/WHOPEN!F80*100,"")</f>
        <v/>
      </c>
      <c r="F80" s="680" t="str">
        <f>IFERROR(WHOPEN!H80/WHOPEN!I80*100,"")</f>
        <v/>
      </c>
    </row>
    <row r="81" spans="1:6" ht="15" customHeight="1">
      <c r="A81" s="685"/>
      <c r="B81" s="686" t="s">
        <v>523</v>
      </c>
      <c r="C81" s="681" t="str">
        <f>IFERROR(WHOPEN!C81/WHOPEN!D81*100,"")</f>
        <v/>
      </c>
      <c r="D81" s="681" t="str">
        <f>IFERROR(WHOPEN!E81/WHOPEN!F81*100,"")</f>
        <v/>
      </c>
      <c r="E81" s="681" t="str">
        <f>IFERROR(WHOPEN!G81/WHOPEN!F81*100,"")</f>
        <v/>
      </c>
      <c r="F81" s="681" t="str">
        <f>IFERROR(WHOPEN!H81/WHOPEN!I81*100,"")</f>
        <v/>
      </c>
    </row>
    <row r="82" spans="1:6" ht="15" customHeight="1">
      <c r="A82" s="685"/>
      <c r="B82" s="686" t="s">
        <v>524</v>
      </c>
      <c r="C82" s="681" t="str">
        <f>IFERROR(WHOPEN!C82/WHOPEN!D82*100,"")</f>
        <v/>
      </c>
      <c r="D82" s="681" t="str">
        <f>IFERROR(WHOPEN!E82/WHOPEN!F82*100,"")</f>
        <v/>
      </c>
      <c r="E82" s="681" t="str">
        <f>IFERROR(WHOPEN!G82/WHOPEN!F82*100,"")</f>
        <v/>
      </c>
      <c r="F82" s="681" t="str">
        <f>IFERROR(WHOPEN!H82/WHOPEN!I82*100,"")</f>
        <v/>
      </c>
    </row>
    <row r="83" spans="1:6" ht="15" customHeight="1">
      <c r="A83" s="685"/>
      <c r="B83" s="686" t="s">
        <v>525</v>
      </c>
      <c r="C83" s="681" t="str">
        <f>IFERROR(WHOPEN!C83/WHOPEN!D83*100,"")</f>
        <v/>
      </c>
      <c r="D83" s="681" t="str">
        <f>IFERROR(WHOPEN!E83/WHOPEN!F83*100,"")</f>
        <v/>
      </c>
      <c r="E83" s="681" t="str">
        <f>IFERROR(WHOPEN!G83/WHOPEN!F83*100,"")</f>
        <v/>
      </c>
      <c r="F83" s="681" t="str">
        <f>IFERROR(WHOPEN!H83/WHOPEN!I83*100,"")</f>
        <v/>
      </c>
    </row>
    <row r="84" spans="1:6" ht="15" customHeight="1">
      <c r="A84" s="2" t="s">
        <v>526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685"/>
      <c r="B85" s="686" t="s">
        <v>527</v>
      </c>
      <c r="C85" s="681" t="str">
        <f>IFERROR(WHOPEN!C85/WHOPEN!D85*100,"")</f>
        <v/>
      </c>
      <c r="D85" s="681" t="str">
        <f>IFERROR(WHOPEN!E85/WHOPEN!F85*100,"")</f>
        <v/>
      </c>
      <c r="E85" s="681" t="str">
        <f>IFERROR(WHOPEN!G85/WHOPEN!F85*100,"")</f>
        <v/>
      </c>
      <c r="F85" s="681" t="str">
        <f>IFERROR(WHOPEN!H85/WHOPEN!I85*100,"")</f>
        <v/>
      </c>
    </row>
    <row r="86" spans="1:6" ht="15" customHeight="1">
      <c r="A86" s="685"/>
      <c r="B86" s="686" t="s">
        <v>528</v>
      </c>
      <c r="C86" s="681" t="str">
        <f>IFERROR(WHOPEN!C86/WHOPEN!D86*100,"")</f>
        <v/>
      </c>
      <c r="D86" s="681" t="str">
        <f>IFERROR(WHOPEN!E86/WHOPEN!F86*100,"")</f>
        <v/>
      </c>
      <c r="E86" s="681" t="str">
        <f>IFERROR(WHOPEN!G86/WHOPEN!F86*100,"")</f>
        <v/>
      </c>
      <c r="F86" s="681" t="str">
        <f>IFERROR(WHOPEN!H86/WHOPEN!I86*100,"")</f>
        <v/>
      </c>
    </row>
    <row r="87" spans="1:6" s="599" customFormat="1" ht="15" customHeight="1">
      <c r="A87" s="685"/>
      <c r="B87" s="686" t="s">
        <v>529</v>
      </c>
      <c r="C87" s="681" t="str">
        <f>IFERROR(WHOPEN!C87/WHOPEN!D87*100,"")</f>
        <v/>
      </c>
      <c r="D87" s="681" t="str">
        <f>IFERROR(WHOPEN!E87/WHOPEN!F87*100,"")</f>
        <v/>
      </c>
      <c r="E87" s="681" t="str">
        <f>IFERROR(WHOPEN!G87/WHOPEN!F87*100,"")</f>
        <v/>
      </c>
      <c r="F87" s="681" t="str">
        <f>IFERROR(WHOPEN!H87/WHOPEN!I87*100,"")</f>
        <v/>
      </c>
    </row>
    <row r="88" spans="1:6" ht="15" customHeight="1">
      <c r="A88" s="2" t="s">
        <v>530</v>
      </c>
      <c r="B88" s="2"/>
      <c r="C88" s="646" t="str">
        <f>IFERROR(WHOPEN!C88/WHOPEN!D88*100,"")</f>
        <v/>
      </c>
      <c r="D88" s="646" t="str">
        <f>IFERROR(WHOPEN!E88/WHOPEN!F88*100,"")</f>
        <v/>
      </c>
      <c r="E88" s="646" t="str">
        <f>IFERROR(WHOPEN!G88/WHOPEN!F88*100,"")</f>
        <v/>
      </c>
      <c r="F88" s="646" t="str">
        <f>IFERROR(WHOPEN!H88/WHOPEN!I88*100,"")</f>
        <v/>
      </c>
    </row>
    <row r="89" spans="1:6" ht="15" customHeight="1">
      <c r="A89" s="685"/>
      <c r="B89" s="686" t="s">
        <v>531</v>
      </c>
      <c r="C89" s="681" t="str">
        <f>IFERROR(WHOPEN!C89/WHOPEN!D89*100,"")</f>
        <v/>
      </c>
      <c r="D89" s="681" t="str">
        <f>IFERROR(WHOPEN!E89/WHOPEN!F89*100,"")</f>
        <v/>
      </c>
      <c r="E89" s="681" t="str">
        <f>IFERROR(WHOPEN!G89/WHOPEN!F89*100,"")</f>
        <v/>
      </c>
      <c r="F89" s="681" t="str">
        <f>IFERROR(WHOPEN!H89/WHOPEN!I89*100,"")</f>
        <v/>
      </c>
    </row>
    <row r="90" spans="1:6" ht="15" customHeight="1">
      <c r="A90" s="2" t="s">
        <v>532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685"/>
      <c r="B91" s="686" t="s">
        <v>533</v>
      </c>
      <c r="C91" s="681" t="str">
        <f>IFERROR(WHOPEN!C91/WHOPEN!D91*100,"")</f>
        <v/>
      </c>
      <c r="D91" s="681" t="str">
        <f>IFERROR(WHOPEN!E91/WHOPEN!F91*100,"")</f>
        <v/>
      </c>
      <c r="E91" s="681" t="str">
        <f>IFERROR(WHOPEN!G91/WHOPEN!F91*100,"")</f>
        <v/>
      </c>
      <c r="F91" s="681" t="str">
        <f>IFERROR(WHOPEN!H91/WHOPEN!I91*100,"")</f>
        <v/>
      </c>
    </row>
    <row r="92" spans="1:6" s="599" customFormat="1" ht="15" customHeight="1">
      <c r="A92" s="685"/>
      <c r="B92" s="686" t="s">
        <v>534</v>
      </c>
      <c r="C92" s="681" t="str">
        <f>IFERROR(WHOPEN!C92/WHOPEN!D92*100,"")</f>
        <v/>
      </c>
      <c r="D92" s="681" t="str">
        <f>IFERROR(WHOPEN!E92/WHOPEN!F92*100,"")</f>
        <v/>
      </c>
      <c r="E92" s="681" t="str">
        <f>IFERROR(WHOPEN!G92/WHOPEN!F92*100,"")</f>
        <v/>
      </c>
      <c r="F92" s="681" t="str">
        <f>IFERROR(WHOPEN!H92/WHOPEN!I92*100,"")</f>
        <v/>
      </c>
    </row>
    <row r="93" spans="1:6" ht="15" customHeight="1">
      <c r="A93" s="685"/>
      <c r="B93" s="686" t="s">
        <v>535</v>
      </c>
      <c r="C93" s="681" t="str">
        <f>IFERROR(WHOPEN!C93/WHOPEN!D93*100,"")</f>
        <v/>
      </c>
      <c r="D93" s="681" t="str">
        <f>IFERROR(WHOPEN!E93/WHOPEN!F93*100,"")</f>
        <v/>
      </c>
      <c r="E93" s="681" t="str">
        <f>IFERROR(WHOPEN!G93/WHOPEN!F93*100,"")</f>
        <v/>
      </c>
      <c r="F93" s="681" t="str">
        <f>IFERROR(WHOPEN!H93/WHOPEN!I93*100,"")</f>
        <v/>
      </c>
    </row>
    <row r="94" spans="1:6" ht="15" customHeight="1">
      <c r="A94" s="2" t="s">
        <v>536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686"/>
      <c r="B95" s="686" t="s">
        <v>537</v>
      </c>
      <c r="C95" s="681" t="str">
        <f>IFERROR(WHOPEN!C95/WHOPEN!D95*100,"")</f>
        <v/>
      </c>
      <c r="D95" s="681" t="str">
        <f>IFERROR(WHOPEN!E95/WHOPEN!F95*100,"")</f>
        <v/>
      </c>
      <c r="E95" s="681" t="str">
        <f>IFERROR(WHOPEN!G95/WHOPEN!F95*100,"")</f>
        <v/>
      </c>
      <c r="F95" s="681" t="str">
        <f>IFERROR(WHOPEN!H95/WHOPEN!I95*100,"")</f>
        <v/>
      </c>
    </row>
    <row r="96" spans="1:6" ht="15" customHeight="1">
      <c r="A96" s="686"/>
      <c r="B96" s="686" t="s">
        <v>538</v>
      </c>
      <c r="C96" s="681" t="str">
        <f>IFERROR(WHOPEN!C96/WHOPEN!D96*100,"")</f>
        <v/>
      </c>
      <c r="D96" s="681" t="str">
        <f>IFERROR(WHOPEN!E96/WHOPEN!F96*100,"")</f>
        <v/>
      </c>
      <c r="E96" s="681" t="str">
        <f>IFERROR(WHOPEN!G96/WHOPEN!F96*100,"")</f>
        <v/>
      </c>
      <c r="F96" s="681" t="str">
        <f>IFERROR(WHOPEN!H96/WHOPEN!I96*100,"")</f>
        <v/>
      </c>
    </row>
    <row r="97" spans="1:6" ht="15" customHeight="1">
      <c r="A97" s="686"/>
      <c r="B97" s="686" t="s">
        <v>539</v>
      </c>
      <c r="C97" s="681" t="str">
        <f>IFERROR(WHOPEN!C97/WHOPEN!D97*100,"")</f>
        <v/>
      </c>
      <c r="D97" s="681" t="str">
        <f>IFERROR(WHOPEN!E97/WHOPEN!F97*100,"")</f>
        <v/>
      </c>
      <c r="E97" s="681" t="str">
        <f>IFERROR(WHOPEN!G97/WHOPEN!F97*100,"")</f>
        <v/>
      </c>
      <c r="F97" s="681" t="str">
        <f>IFERROR(WHOPEN!H97/WHOPEN!I97*100,"")</f>
        <v/>
      </c>
    </row>
    <row r="98" spans="1:6" s="599" customFormat="1" ht="15" customHeight="1">
      <c r="A98" s="686"/>
      <c r="B98" s="686" t="s">
        <v>540</v>
      </c>
      <c r="C98" s="681" t="str">
        <f>IFERROR(WHOPEN!C98/WHOPEN!D98*100,"")</f>
        <v/>
      </c>
      <c r="D98" s="681" t="str">
        <f>IFERROR(WHOPEN!E98/WHOPEN!F98*100,"")</f>
        <v/>
      </c>
      <c r="E98" s="681" t="str">
        <f>IFERROR(WHOPEN!G98/WHOPEN!F98*100,"")</f>
        <v/>
      </c>
      <c r="F98" s="681" t="str">
        <f>IFERROR(WHOPEN!H98/WHOPEN!I98*100,"")</f>
        <v/>
      </c>
    </row>
    <row r="99" spans="1:6" ht="15" customHeight="1">
      <c r="A99" s="2" t="s">
        <v>541</v>
      </c>
      <c r="B99" s="2"/>
      <c r="C99" s="646" t="str">
        <f>IFERROR(WHOPEN!C99/WHOPEN!D99*100,"")</f>
        <v/>
      </c>
      <c r="D99" s="646" t="str">
        <f>IFERROR(WHOPEN!E99/WHOPEN!F99*100,"")</f>
        <v/>
      </c>
      <c r="E99" s="646" t="str">
        <f>IFERROR(WHOPEN!G99/WHOPEN!F99*100,"")</f>
        <v/>
      </c>
      <c r="F99" s="646" t="str">
        <f>IFERROR(WHOPEN!H99/WHOPEN!I99*100,"")</f>
        <v/>
      </c>
    </row>
    <row r="100" spans="1:6" ht="15" customHeight="1">
      <c r="A100" s="685"/>
      <c r="B100" s="686" t="s">
        <v>542</v>
      </c>
      <c r="C100" s="681" t="str">
        <f>IFERROR(WHOPEN!C100/WHOPEN!D100*100,"")</f>
        <v/>
      </c>
      <c r="D100" s="681" t="str">
        <f>IFERROR(WHOPEN!E100/WHOPEN!F100*100,"")</f>
        <v/>
      </c>
      <c r="E100" s="681" t="str">
        <f>IFERROR(WHOPEN!G100/WHOPEN!F100*100,"")</f>
        <v/>
      </c>
      <c r="F100" s="681" t="str">
        <f>IFERROR(WHOPEN!H100/WHOPEN!I100*100,"")</f>
        <v/>
      </c>
    </row>
    <row r="101" spans="1:6" ht="15" customHeight="1">
      <c r="A101" s="2" t="s">
        <v>543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686"/>
      <c r="B102" s="686" t="s">
        <v>544</v>
      </c>
      <c r="C102" s="681" t="str">
        <f>IFERROR(WHOPEN!C102/WHOPEN!D102*100,"")</f>
        <v/>
      </c>
      <c r="D102" s="681" t="str">
        <f>IFERROR(WHOPEN!E102/WHOPEN!F102*100,"")</f>
        <v/>
      </c>
      <c r="E102" s="681" t="str">
        <f>IFERROR(WHOPEN!G102/WHOPEN!F102*100,"")</f>
        <v/>
      </c>
      <c r="F102" s="681" t="str">
        <f>IFERROR(WHOPEN!H102/WHOPEN!I102*100,"")</f>
        <v/>
      </c>
    </row>
    <row r="103" spans="1:6" ht="15" customHeight="1">
      <c r="A103" s="685"/>
      <c r="B103" s="686" t="s">
        <v>545</v>
      </c>
      <c r="C103" s="681" t="str">
        <f>IFERROR(WHOPEN!C103/WHOPEN!D103*100,"")</f>
        <v/>
      </c>
      <c r="D103" s="681" t="str">
        <f>IFERROR(WHOPEN!E103/WHOPEN!F103*100,"")</f>
        <v/>
      </c>
      <c r="E103" s="681" t="str">
        <f>IFERROR(WHOPEN!G103/WHOPEN!F103*100,"")</f>
        <v/>
      </c>
      <c r="F103" s="681" t="str">
        <f>IFERROR(WHOPEN!H103/WHOPEN!I103*100,"")</f>
        <v/>
      </c>
    </row>
    <row r="104" spans="1:6" ht="15" customHeight="1">
      <c r="A104" s="685"/>
      <c r="B104" s="686" t="s">
        <v>546</v>
      </c>
      <c r="C104" s="681" t="str">
        <f>IFERROR(WHOPEN!C104/WHOPEN!D104*100,"")</f>
        <v/>
      </c>
      <c r="D104" s="681" t="str">
        <f>IFERROR(WHOPEN!E104/WHOPEN!F104*100,"")</f>
        <v/>
      </c>
      <c r="E104" s="681" t="str">
        <f>IFERROR(WHOPEN!G104/WHOPEN!F104*100,"")</f>
        <v/>
      </c>
      <c r="F104" s="681" t="str">
        <f>IFERROR(WHOPEN!H104/WHOPEN!I104*100,"")</f>
        <v/>
      </c>
    </row>
    <row r="105" spans="1:6" ht="15" customHeight="1">
      <c r="A105" s="685"/>
      <c r="B105" s="686" t="s">
        <v>547</v>
      </c>
      <c r="C105" s="681" t="str">
        <f>IFERROR(WHOPEN!C105/WHOPEN!D105*100,"")</f>
        <v/>
      </c>
      <c r="D105" s="681" t="str">
        <f>IFERROR(WHOPEN!E105/WHOPEN!F105*100,"")</f>
        <v/>
      </c>
      <c r="E105" s="681" t="str">
        <f>IFERROR(WHOPEN!G105/WHOPEN!F105*100,"")</f>
        <v/>
      </c>
      <c r="F105" s="681" t="str">
        <f>IFERROR(WHOPEN!H105/WHOPEN!I105*100,"")</f>
        <v/>
      </c>
    </row>
    <row r="106" spans="1:6" ht="14.25" customHeight="1">
      <c r="A106" s="685"/>
      <c r="B106" s="686" t="s">
        <v>548</v>
      </c>
      <c r="C106" s="681" t="str">
        <f>IFERROR(WHOPEN!C106/WHOPEN!D106*100,"")</f>
        <v/>
      </c>
      <c r="D106" s="681" t="str">
        <f>IFERROR(WHOPEN!E106/WHOPEN!F106*100,"")</f>
        <v/>
      </c>
      <c r="E106" s="681" t="str">
        <f>IFERROR(WHOPEN!G106/WHOPEN!F106*100,"")</f>
        <v/>
      </c>
      <c r="F106" s="681" t="str">
        <f>IFERROR(WHOPEN!H106/WHOPEN!I106*100,"")</f>
        <v/>
      </c>
    </row>
    <row r="107" spans="1:6" ht="14.25" customHeight="1">
      <c r="A107" s="685"/>
      <c r="B107" s="686" t="s">
        <v>549</v>
      </c>
      <c r="C107" s="681" t="str">
        <f>IFERROR(WHOPEN!C107/WHOPEN!D107*100,"")</f>
        <v/>
      </c>
      <c r="D107" s="681" t="str">
        <f>IFERROR(WHOPEN!E107/WHOPEN!F107*100,"")</f>
        <v/>
      </c>
      <c r="E107" s="681" t="str">
        <f>IFERROR(WHOPEN!G107/WHOPEN!F107*100,"")</f>
        <v/>
      </c>
      <c r="F107" s="681" t="str">
        <f>IFERROR(WHOPEN!H107/WHOPEN!I107*100,"")</f>
        <v/>
      </c>
    </row>
    <row r="108" spans="1:6" ht="15" customHeight="1">
      <c r="A108" s="685"/>
      <c r="B108" s="686" t="s">
        <v>550</v>
      </c>
      <c r="C108" s="681" t="str">
        <f>IFERROR(WHOPEN!C108/WHOPEN!D108*100,"")</f>
        <v/>
      </c>
      <c r="D108" s="681" t="str">
        <f>IFERROR(WHOPEN!E108/WHOPEN!F108*100,"")</f>
        <v/>
      </c>
      <c r="E108" s="681" t="str">
        <f>IFERROR(WHOPEN!G108/WHOPEN!F108*100,"")</f>
        <v/>
      </c>
      <c r="F108" s="681" t="str">
        <f>IFERROR(WHOPEN!H108/WHOPEN!I108*100,"")</f>
        <v/>
      </c>
    </row>
    <row r="109" spans="1:6" ht="15" customHeight="1">
      <c r="A109" s="2" t="s">
        <v>551</v>
      </c>
      <c r="B109" s="2"/>
      <c r="C109" s="647" t="str">
        <f>IFERROR(WHOPEN!C109/WHOPEN!D109*100,"")</f>
        <v/>
      </c>
      <c r="D109" s="647" t="str">
        <f>IFERROR(WHOPEN!E109/WHOPEN!F109*100,"")</f>
        <v/>
      </c>
      <c r="E109" s="647" t="str">
        <f>IFERROR(WHOPEN!G109/WHOPEN!F109*100,"")</f>
        <v/>
      </c>
      <c r="F109" s="647" t="str">
        <f>IFERROR(WHOPEN!H109/WHOPEN!I109*100,"")</f>
        <v/>
      </c>
    </row>
    <row r="110" spans="1:6" ht="15" customHeight="1">
      <c r="A110" s="2" t="s">
        <v>552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1" t="s">
        <v>553</v>
      </c>
      <c r="B111" s="281"/>
      <c r="C111" s="648" t="str">
        <f>IFERROR(WHOPEN!C111/WHOPEN!D111*100,"")</f>
        <v/>
      </c>
      <c r="D111" s="648" t="str">
        <f>IFERROR(WHOPEN!E111/WHOPEN!F111*100,"")</f>
        <v/>
      </c>
      <c r="E111" s="648" t="str">
        <f>IFERROR(WHOPEN!G111/WHOPEN!F111*100,"")</f>
        <v/>
      </c>
      <c r="F111" s="648" t="str">
        <f>IFERROR(WHOPEN!H111/WHOPEN!I111*100,"")</f>
        <v/>
      </c>
    </row>
  </sheetData>
  <mergeCells count="1">
    <mergeCell ref="A2:B2"/>
  </mergeCells>
  <conditionalFormatting sqref="C3:F108">
    <cfRule type="containsBlanks" dxfId="311" priority="1">
      <formula>LEN(TRIM(C3))=0</formula>
    </cfRule>
  </conditionalFormatting>
  <conditionalFormatting sqref="C98:F98">
    <cfRule type="containsBlanks" dxfId="310" priority="5" stopIfTrue="1">
      <formula>LEN(TRIM(C98))=0</formula>
    </cfRule>
  </conditionalFormatting>
  <conditionalFormatting sqref="C110:F110">
    <cfRule type="containsBlanks" dxfId="30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1053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64" t="s">
        <v>660</v>
      </c>
      <c r="B2" s="938"/>
      <c r="C2" s="963" t="s">
        <v>1054</v>
      </c>
      <c r="D2" s="946" t="s">
        <v>1055</v>
      </c>
      <c r="E2" s="947"/>
      <c r="F2" s="946" t="s">
        <v>1056</v>
      </c>
      <c r="G2" s="94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86"/>
      <c r="B3" s="886"/>
      <c r="C3" s="886"/>
      <c r="D3" s="221" t="s">
        <v>1057</v>
      </c>
      <c r="E3" s="221" t="s">
        <v>1058</v>
      </c>
      <c r="F3" s="221" t="s">
        <v>1057</v>
      </c>
      <c r="G3" s="221" t="s">
        <v>1058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445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685"/>
      <c r="B5" s="686" t="s">
        <v>446</v>
      </c>
      <c r="C5" s="682"/>
      <c r="D5" s="682"/>
      <c r="E5" s="682"/>
      <c r="F5" s="680" t="str">
        <f t="shared" si="0"/>
        <v/>
      </c>
      <c r="G5" s="680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85"/>
      <c r="B6" s="686" t="s">
        <v>447</v>
      </c>
      <c r="C6" s="683"/>
      <c r="D6" s="683"/>
      <c r="E6" s="683"/>
      <c r="F6" s="681" t="str">
        <f t="shared" si="0"/>
        <v/>
      </c>
      <c r="G6" s="68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85"/>
      <c r="B7" s="686" t="s">
        <v>448</v>
      </c>
      <c r="C7" s="683"/>
      <c r="D7" s="683"/>
      <c r="E7" s="683"/>
      <c r="F7" s="681" t="str">
        <f t="shared" si="0"/>
        <v/>
      </c>
      <c r="G7" s="68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685"/>
      <c r="B8" s="686" t="s">
        <v>449</v>
      </c>
      <c r="C8" s="683"/>
      <c r="D8" s="683"/>
      <c r="E8" s="683"/>
      <c r="F8" s="681" t="str">
        <f t="shared" si="0"/>
        <v/>
      </c>
      <c r="G8" s="681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450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85"/>
      <c r="B10" s="686" t="s">
        <v>451</v>
      </c>
      <c r="C10" s="683"/>
      <c r="D10" s="683"/>
      <c r="E10" s="683"/>
      <c r="F10" s="681" t="str">
        <f t="shared" si="0"/>
        <v/>
      </c>
      <c r="G10" s="68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85"/>
      <c r="B11" s="686" t="s">
        <v>452</v>
      </c>
      <c r="C11" s="683"/>
      <c r="D11" s="683"/>
      <c r="E11" s="683"/>
      <c r="F11" s="681" t="str">
        <f t="shared" si="0"/>
        <v/>
      </c>
      <c r="G11" s="681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685"/>
      <c r="B12" s="686" t="s">
        <v>453</v>
      </c>
      <c r="C12" s="683"/>
      <c r="D12" s="683"/>
      <c r="E12" s="683"/>
      <c r="F12" s="681" t="str">
        <f t="shared" si="0"/>
        <v/>
      </c>
      <c r="G12" s="68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85"/>
      <c r="B13" s="686" t="s">
        <v>454</v>
      </c>
      <c r="C13" s="683"/>
      <c r="D13" s="683"/>
      <c r="E13" s="683"/>
      <c r="F13" s="681" t="str">
        <f t="shared" si="0"/>
        <v/>
      </c>
      <c r="G13" s="68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85"/>
      <c r="B14" s="686" t="s">
        <v>455</v>
      </c>
      <c r="C14" s="683"/>
      <c r="D14" s="683"/>
      <c r="E14" s="683"/>
      <c r="F14" s="681" t="str">
        <f t="shared" si="0"/>
        <v/>
      </c>
      <c r="G14" s="68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685"/>
      <c r="B15" s="686" t="s">
        <v>456</v>
      </c>
      <c r="C15" s="683"/>
      <c r="D15" s="683"/>
      <c r="E15" s="683"/>
      <c r="F15" s="681" t="str">
        <f t="shared" si="0"/>
        <v/>
      </c>
      <c r="G15" s="681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457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686"/>
      <c r="B17" s="686" t="s">
        <v>458</v>
      </c>
      <c r="C17" s="683"/>
      <c r="D17" s="683"/>
      <c r="E17" s="683"/>
      <c r="F17" s="681" t="str">
        <f t="shared" si="0"/>
        <v/>
      </c>
      <c r="G17" s="681" t="str">
        <f t="shared" si="1"/>
        <v/>
      </c>
    </row>
    <row r="18" spans="1:7" ht="15" customHeight="1">
      <c r="A18" s="685"/>
      <c r="B18" s="686" t="s">
        <v>459</v>
      </c>
      <c r="C18" s="683"/>
      <c r="D18" s="683"/>
      <c r="E18" s="683"/>
      <c r="F18" s="681" t="str">
        <f t="shared" si="0"/>
        <v/>
      </c>
      <c r="G18" s="681" t="str">
        <f t="shared" si="1"/>
        <v/>
      </c>
    </row>
    <row r="19" spans="1:7" ht="15" customHeight="1">
      <c r="A19" s="685"/>
      <c r="B19" s="686" t="s">
        <v>460</v>
      </c>
      <c r="C19" s="683"/>
      <c r="D19" s="683"/>
      <c r="E19" s="683"/>
      <c r="F19" s="681" t="str">
        <f t="shared" si="0"/>
        <v/>
      </c>
      <c r="G19" s="681" t="str">
        <f t="shared" si="1"/>
        <v/>
      </c>
    </row>
    <row r="20" spans="1:7" ht="15" customHeight="1">
      <c r="A20" s="2" t="s">
        <v>461</v>
      </c>
      <c r="B20" s="6"/>
      <c r="C20" s="49"/>
      <c r="D20" s="49"/>
      <c r="E20" s="49"/>
      <c r="F20" s="646" t="str">
        <f t="shared" si="0"/>
        <v/>
      </c>
      <c r="G20" s="646" t="str">
        <f t="shared" si="1"/>
        <v/>
      </c>
    </row>
    <row r="21" spans="1:7" ht="15" customHeight="1">
      <c r="A21" s="686"/>
      <c r="B21" s="687" t="s">
        <v>462</v>
      </c>
      <c r="C21" s="682"/>
      <c r="D21" s="682"/>
      <c r="E21" s="682"/>
      <c r="F21" s="680" t="str">
        <f t="shared" si="0"/>
        <v/>
      </c>
      <c r="G21" s="680" t="str">
        <f t="shared" si="1"/>
        <v/>
      </c>
    </row>
    <row r="22" spans="1:7" ht="15" customHeight="1">
      <c r="A22" s="685"/>
      <c r="B22" s="686" t="s">
        <v>463</v>
      </c>
      <c r="C22" s="683"/>
      <c r="D22" s="683"/>
      <c r="E22" s="683"/>
      <c r="F22" s="681" t="str">
        <f t="shared" si="0"/>
        <v/>
      </c>
      <c r="G22" s="681" t="str">
        <f t="shared" si="1"/>
        <v/>
      </c>
    </row>
    <row r="23" spans="1:7" ht="15" customHeight="1">
      <c r="A23" s="685"/>
      <c r="B23" s="686" t="s">
        <v>464</v>
      </c>
      <c r="C23" s="683"/>
      <c r="D23" s="683"/>
      <c r="E23" s="683"/>
      <c r="F23" s="681" t="str">
        <f t="shared" si="0"/>
        <v/>
      </c>
      <c r="G23" s="681" t="str">
        <f t="shared" si="1"/>
        <v/>
      </c>
    </row>
    <row r="24" spans="1:7" ht="15" customHeight="1">
      <c r="A24" s="685"/>
      <c r="B24" s="686" t="s">
        <v>465</v>
      </c>
      <c r="C24" s="683"/>
      <c r="D24" s="683"/>
      <c r="E24" s="683"/>
      <c r="F24" s="681" t="str">
        <f t="shared" si="0"/>
        <v/>
      </c>
      <c r="G24" s="681" t="str">
        <f t="shared" si="1"/>
        <v/>
      </c>
    </row>
    <row r="25" spans="1:7" ht="15" customHeight="1">
      <c r="A25" s="685"/>
      <c r="B25" s="686" t="s">
        <v>466</v>
      </c>
      <c r="C25" s="683"/>
      <c r="D25" s="683"/>
      <c r="E25" s="683"/>
      <c r="F25" s="681" t="str">
        <f t="shared" si="0"/>
        <v/>
      </c>
      <c r="G25" s="681" t="str">
        <f t="shared" si="1"/>
        <v/>
      </c>
    </row>
    <row r="26" spans="1:7" ht="15" customHeight="1">
      <c r="A26" s="685"/>
      <c r="B26" s="686" t="s">
        <v>467</v>
      </c>
      <c r="C26" s="683"/>
      <c r="D26" s="683"/>
      <c r="E26" s="683"/>
      <c r="F26" s="681" t="str">
        <f t="shared" si="0"/>
        <v/>
      </c>
      <c r="G26" s="681" t="str">
        <f t="shared" si="1"/>
        <v/>
      </c>
    </row>
    <row r="27" spans="1:7" ht="15" customHeight="1">
      <c r="A27" s="685"/>
      <c r="B27" s="686" t="s">
        <v>468</v>
      </c>
      <c r="C27" s="683"/>
      <c r="D27" s="683"/>
      <c r="E27" s="683"/>
      <c r="F27" s="681" t="str">
        <f t="shared" si="0"/>
        <v/>
      </c>
      <c r="G27" s="681" t="str">
        <f t="shared" si="1"/>
        <v/>
      </c>
    </row>
    <row r="28" spans="1:7" ht="15" customHeight="1">
      <c r="A28" s="685"/>
      <c r="B28" s="686" t="s">
        <v>469</v>
      </c>
      <c r="C28" s="683"/>
      <c r="D28" s="683"/>
      <c r="E28" s="683"/>
      <c r="F28" s="681" t="str">
        <f t="shared" si="0"/>
        <v/>
      </c>
      <c r="G28" s="681" t="str">
        <f t="shared" si="1"/>
        <v/>
      </c>
    </row>
    <row r="29" spans="1:7" ht="15" customHeight="1">
      <c r="A29" s="685"/>
      <c r="B29" s="686" t="s">
        <v>470</v>
      </c>
      <c r="C29" s="683"/>
      <c r="D29" s="683"/>
      <c r="E29" s="683"/>
      <c r="F29" s="681" t="str">
        <f t="shared" si="0"/>
        <v/>
      </c>
      <c r="G29" s="681" t="str">
        <f t="shared" si="1"/>
        <v/>
      </c>
    </row>
    <row r="30" spans="1:7" s="87" customFormat="1" ht="15" customHeight="1">
      <c r="A30" s="2" t="s">
        <v>471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686"/>
      <c r="B31" s="686" t="s">
        <v>472</v>
      </c>
      <c r="C31" s="682"/>
      <c r="D31" s="682"/>
      <c r="E31" s="682"/>
      <c r="F31" s="680" t="str">
        <f t="shared" si="0"/>
        <v/>
      </c>
      <c r="G31" s="680" t="str">
        <f t="shared" si="1"/>
        <v/>
      </c>
    </row>
    <row r="32" spans="1:7" ht="15" customHeight="1">
      <c r="A32" s="686"/>
      <c r="B32" s="686" t="s">
        <v>473</v>
      </c>
      <c r="C32" s="683"/>
      <c r="D32" s="683"/>
      <c r="E32" s="683"/>
      <c r="F32" s="681" t="str">
        <f t="shared" si="0"/>
        <v/>
      </c>
      <c r="G32" s="681" t="str">
        <f t="shared" si="1"/>
        <v/>
      </c>
    </row>
    <row r="33" spans="1:7" ht="15" customHeight="1">
      <c r="A33" s="686"/>
      <c r="B33" s="686" t="s">
        <v>474</v>
      </c>
      <c r="C33" s="683"/>
      <c r="D33" s="683"/>
      <c r="E33" s="683"/>
      <c r="F33" s="681" t="str">
        <f t="shared" si="0"/>
        <v/>
      </c>
      <c r="G33" s="681" t="str">
        <f t="shared" si="1"/>
        <v/>
      </c>
    </row>
    <row r="34" spans="1:7" ht="15" customHeight="1">
      <c r="A34" s="686"/>
      <c r="B34" s="686" t="s">
        <v>475</v>
      </c>
      <c r="C34" s="683"/>
      <c r="D34" s="683"/>
      <c r="E34" s="683"/>
      <c r="F34" s="681" t="str">
        <f t="shared" si="0"/>
        <v/>
      </c>
      <c r="G34" s="681" t="str">
        <f t="shared" si="1"/>
        <v/>
      </c>
    </row>
    <row r="35" spans="1:7" ht="15" customHeight="1">
      <c r="A35" s="686"/>
      <c r="B35" s="686" t="s">
        <v>476</v>
      </c>
      <c r="C35" s="683"/>
      <c r="D35" s="683"/>
      <c r="E35" s="683"/>
      <c r="F35" s="681" t="str">
        <f t="shared" si="0"/>
        <v/>
      </c>
      <c r="G35" s="681" t="str">
        <f t="shared" si="1"/>
        <v/>
      </c>
    </row>
    <row r="36" spans="1:7" ht="15" customHeight="1">
      <c r="A36" s="686"/>
      <c r="B36" s="686" t="s">
        <v>477</v>
      </c>
      <c r="C36" s="683"/>
      <c r="D36" s="683"/>
      <c r="E36" s="683"/>
      <c r="F36" s="681" t="str">
        <f t="shared" ref="F36:F67" si="2">IF(C36&lt;=0,"",D36*100/C36)</f>
        <v/>
      </c>
      <c r="G36" s="681" t="str">
        <f t="shared" ref="G36:G67" si="3">IF(C36&lt;=0,"",E36*100/C36)</f>
        <v/>
      </c>
    </row>
    <row r="37" spans="1:7" ht="15" customHeight="1">
      <c r="A37" s="686"/>
      <c r="B37" s="686" t="s">
        <v>478</v>
      </c>
      <c r="C37" s="683"/>
      <c r="D37" s="683"/>
      <c r="E37" s="683"/>
      <c r="F37" s="681" t="str">
        <f t="shared" si="2"/>
        <v/>
      </c>
      <c r="G37" s="681" t="str">
        <f t="shared" si="3"/>
        <v/>
      </c>
    </row>
    <row r="38" spans="1:7" ht="15" customHeight="1">
      <c r="A38" s="685"/>
      <c r="B38" s="686" t="s">
        <v>479</v>
      </c>
      <c r="C38" s="683"/>
      <c r="D38" s="683"/>
      <c r="E38" s="683"/>
      <c r="F38" s="681" t="str">
        <f t="shared" si="2"/>
        <v/>
      </c>
      <c r="G38" s="681" t="str">
        <f t="shared" si="3"/>
        <v/>
      </c>
    </row>
    <row r="39" spans="1:7" s="87" customFormat="1" ht="15" customHeight="1">
      <c r="A39" s="685"/>
      <c r="B39" s="686" t="s">
        <v>480</v>
      </c>
      <c r="C39" s="683"/>
      <c r="D39" s="683"/>
      <c r="E39" s="683"/>
      <c r="F39" s="681" t="str">
        <f t="shared" si="2"/>
        <v/>
      </c>
      <c r="G39" s="681" t="str">
        <f t="shared" si="3"/>
        <v/>
      </c>
    </row>
    <row r="40" spans="1:7" ht="15" customHeight="1">
      <c r="A40" s="685"/>
      <c r="B40" s="686" t="s">
        <v>481</v>
      </c>
      <c r="C40" s="683"/>
      <c r="D40" s="683"/>
      <c r="E40" s="683"/>
      <c r="F40" s="681" t="str">
        <f t="shared" si="2"/>
        <v/>
      </c>
      <c r="G40" s="681" t="str">
        <f t="shared" si="3"/>
        <v/>
      </c>
    </row>
    <row r="41" spans="1:7" ht="15" customHeight="1">
      <c r="A41" s="685"/>
      <c r="B41" s="686" t="s">
        <v>482</v>
      </c>
      <c r="C41" s="683"/>
      <c r="D41" s="683"/>
      <c r="E41" s="683"/>
      <c r="F41" s="681" t="str">
        <f t="shared" si="2"/>
        <v/>
      </c>
      <c r="G41" s="681" t="str">
        <f t="shared" si="3"/>
        <v/>
      </c>
    </row>
    <row r="42" spans="1:7" ht="15" customHeight="1">
      <c r="A42" s="685"/>
      <c r="B42" s="686" t="s">
        <v>483</v>
      </c>
      <c r="C42" s="683"/>
      <c r="D42" s="683"/>
      <c r="E42" s="683"/>
      <c r="F42" s="681" t="str">
        <f t="shared" si="2"/>
        <v/>
      </c>
      <c r="G42" s="681" t="str">
        <f t="shared" si="3"/>
        <v/>
      </c>
    </row>
    <row r="43" spans="1:7" ht="15" customHeight="1">
      <c r="A43" s="2" t="s">
        <v>484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686"/>
      <c r="B44" s="686" t="s">
        <v>485</v>
      </c>
      <c r="C44" s="683"/>
      <c r="D44" s="683"/>
      <c r="E44" s="683"/>
      <c r="F44" s="681" t="str">
        <f t="shared" si="2"/>
        <v/>
      </c>
      <c r="G44" s="681" t="str">
        <f t="shared" si="3"/>
        <v/>
      </c>
    </row>
    <row r="45" spans="1:7" ht="15" customHeight="1">
      <c r="A45" s="685"/>
      <c r="B45" s="686" t="s">
        <v>486</v>
      </c>
      <c r="C45" s="683"/>
      <c r="D45" s="683"/>
      <c r="E45" s="683"/>
      <c r="F45" s="681" t="str">
        <f t="shared" si="2"/>
        <v/>
      </c>
      <c r="G45" s="681" t="str">
        <f t="shared" si="3"/>
        <v/>
      </c>
    </row>
    <row r="46" spans="1:7" ht="15" customHeight="1">
      <c r="A46" s="685"/>
      <c r="B46" s="686" t="s">
        <v>487</v>
      </c>
      <c r="C46" s="683"/>
      <c r="D46" s="683"/>
      <c r="E46" s="683"/>
      <c r="F46" s="681" t="str">
        <f t="shared" si="2"/>
        <v/>
      </c>
      <c r="G46" s="681" t="str">
        <f t="shared" si="3"/>
        <v/>
      </c>
    </row>
    <row r="47" spans="1:7" s="87" customFormat="1" ht="15" customHeight="1">
      <c r="A47" s="685"/>
      <c r="B47" s="686" t="s">
        <v>488</v>
      </c>
      <c r="C47" s="683"/>
      <c r="D47" s="683"/>
      <c r="E47" s="683"/>
      <c r="F47" s="681" t="str">
        <f t="shared" si="2"/>
        <v/>
      </c>
      <c r="G47" s="681" t="str">
        <f t="shared" si="3"/>
        <v/>
      </c>
    </row>
    <row r="48" spans="1:7" ht="15" customHeight="1">
      <c r="A48" s="685"/>
      <c r="B48" s="686" t="s">
        <v>489</v>
      </c>
      <c r="C48" s="683"/>
      <c r="D48" s="683"/>
      <c r="E48" s="683"/>
      <c r="F48" s="681" t="str">
        <f t="shared" si="2"/>
        <v/>
      </c>
      <c r="G48" s="681" t="str">
        <f t="shared" si="3"/>
        <v/>
      </c>
    </row>
    <row r="49" spans="1:7" ht="15" customHeight="1">
      <c r="A49" s="685"/>
      <c r="B49" s="686" t="s">
        <v>490</v>
      </c>
      <c r="C49" s="683"/>
      <c r="D49" s="683"/>
      <c r="E49" s="683"/>
      <c r="F49" s="681" t="str">
        <f t="shared" si="2"/>
        <v/>
      </c>
      <c r="G49" s="681" t="str">
        <f t="shared" si="3"/>
        <v/>
      </c>
    </row>
    <row r="50" spans="1:7" ht="15" customHeight="1">
      <c r="A50" s="685"/>
      <c r="B50" s="686" t="s">
        <v>491</v>
      </c>
      <c r="C50" s="683"/>
      <c r="D50" s="683"/>
      <c r="E50" s="683"/>
      <c r="F50" s="681" t="str">
        <f t="shared" si="2"/>
        <v/>
      </c>
      <c r="G50" s="681" t="str">
        <f t="shared" si="3"/>
        <v/>
      </c>
    </row>
    <row r="51" spans="1:7" ht="15" customHeight="1">
      <c r="A51" s="2" t="s">
        <v>492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686"/>
      <c r="B52" s="686" t="s">
        <v>493</v>
      </c>
      <c r="C52" s="683"/>
      <c r="D52" s="683"/>
      <c r="E52" s="683"/>
      <c r="F52" s="681" t="str">
        <f t="shared" si="2"/>
        <v/>
      </c>
      <c r="G52" s="681" t="str">
        <f t="shared" si="3"/>
        <v/>
      </c>
    </row>
    <row r="53" spans="1:7" ht="15" customHeight="1">
      <c r="A53" s="685"/>
      <c r="B53" s="686" t="s">
        <v>494</v>
      </c>
      <c r="C53" s="683"/>
      <c r="D53" s="683"/>
      <c r="E53" s="683"/>
      <c r="F53" s="681" t="str">
        <f t="shared" si="2"/>
        <v/>
      </c>
      <c r="G53" s="681" t="str">
        <f t="shared" si="3"/>
        <v/>
      </c>
    </row>
    <row r="54" spans="1:7" ht="15" customHeight="1">
      <c r="A54" s="685"/>
      <c r="B54" s="686" t="s">
        <v>495</v>
      </c>
      <c r="C54" s="683"/>
      <c r="D54" s="683"/>
      <c r="E54" s="683"/>
      <c r="F54" s="681" t="str">
        <f t="shared" si="2"/>
        <v/>
      </c>
      <c r="G54" s="681" t="str">
        <f t="shared" si="3"/>
        <v/>
      </c>
    </row>
    <row r="55" spans="1:7" ht="15" customHeight="1">
      <c r="A55" s="685"/>
      <c r="B55" s="686" t="s">
        <v>496</v>
      </c>
      <c r="C55" s="683"/>
      <c r="D55" s="683"/>
      <c r="E55" s="683"/>
      <c r="F55" s="681" t="str">
        <f t="shared" si="2"/>
        <v/>
      </c>
      <c r="G55" s="681" t="str">
        <f t="shared" si="3"/>
        <v/>
      </c>
    </row>
    <row r="56" spans="1:7" s="87" customFormat="1" ht="15" customHeight="1">
      <c r="A56" s="2" t="s">
        <v>497</v>
      </c>
      <c r="B56" s="2"/>
      <c r="C56" s="49"/>
      <c r="D56" s="49"/>
      <c r="E56" s="49"/>
      <c r="F56" s="646" t="str">
        <f t="shared" si="2"/>
        <v/>
      </c>
      <c r="G56" s="646" t="str">
        <f t="shared" si="3"/>
        <v/>
      </c>
    </row>
    <row r="57" spans="1:7" ht="15" customHeight="1">
      <c r="A57" s="686"/>
      <c r="B57" s="686" t="s">
        <v>498</v>
      </c>
      <c r="C57" s="682"/>
      <c r="D57" s="682"/>
      <c r="E57" s="682"/>
      <c r="F57" s="680" t="str">
        <f t="shared" si="2"/>
        <v/>
      </c>
      <c r="G57" s="680" t="str">
        <f t="shared" si="3"/>
        <v/>
      </c>
    </row>
    <row r="58" spans="1:7" ht="15" customHeight="1">
      <c r="A58" s="685"/>
      <c r="B58" s="686" t="s">
        <v>499</v>
      </c>
      <c r="C58" s="683"/>
      <c r="D58" s="683"/>
      <c r="E58" s="683"/>
      <c r="F58" s="681" t="str">
        <f t="shared" si="2"/>
        <v/>
      </c>
      <c r="G58" s="681" t="str">
        <f t="shared" si="3"/>
        <v/>
      </c>
    </row>
    <row r="59" spans="1:7" ht="15" customHeight="1">
      <c r="A59" s="685"/>
      <c r="B59" s="686" t="s">
        <v>500</v>
      </c>
      <c r="C59" s="683"/>
      <c r="D59" s="683"/>
      <c r="E59" s="683"/>
      <c r="F59" s="681" t="str">
        <f t="shared" si="2"/>
        <v/>
      </c>
      <c r="G59" s="681" t="str">
        <f t="shared" si="3"/>
        <v/>
      </c>
    </row>
    <row r="60" spans="1:7" ht="15" customHeight="1">
      <c r="A60" s="685"/>
      <c r="B60" s="686" t="s">
        <v>501</v>
      </c>
      <c r="C60" s="683"/>
      <c r="D60" s="683"/>
      <c r="E60" s="683"/>
      <c r="F60" s="681" t="str">
        <f t="shared" si="2"/>
        <v/>
      </c>
      <c r="G60" s="681" t="str">
        <f t="shared" si="3"/>
        <v/>
      </c>
    </row>
    <row r="61" spans="1:7" ht="15" customHeight="1">
      <c r="A61" s="685"/>
      <c r="B61" s="686" t="s">
        <v>502</v>
      </c>
      <c r="C61" s="683"/>
      <c r="D61" s="683"/>
      <c r="E61" s="683"/>
      <c r="F61" s="681" t="str">
        <f t="shared" si="2"/>
        <v/>
      </c>
      <c r="G61" s="681" t="str">
        <f t="shared" si="3"/>
        <v/>
      </c>
    </row>
    <row r="62" spans="1:7" s="87" customFormat="1" ht="15" customHeight="1">
      <c r="A62" s="685"/>
      <c r="B62" s="686" t="s">
        <v>503</v>
      </c>
      <c r="C62" s="683"/>
      <c r="D62" s="683"/>
      <c r="E62" s="683"/>
      <c r="F62" s="681" t="str">
        <f t="shared" si="2"/>
        <v/>
      </c>
      <c r="G62" s="681" t="str">
        <f t="shared" si="3"/>
        <v/>
      </c>
    </row>
    <row r="63" spans="1:7" ht="15" customHeight="1">
      <c r="A63" s="685"/>
      <c r="B63" s="686" t="s">
        <v>504</v>
      </c>
      <c r="C63" s="683"/>
      <c r="D63" s="683"/>
      <c r="E63" s="683"/>
      <c r="F63" s="681" t="str">
        <f t="shared" si="2"/>
        <v/>
      </c>
      <c r="G63" s="681" t="str">
        <f t="shared" si="3"/>
        <v/>
      </c>
    </row>
    <row r="64" spans="1:7" ht="15" customHeight="1">
      <c r="A64" s="685"/>
      <c r="B64" s="686" t="s">
        <v>505</v>
      </c>
      <c r="C64" s="683"/>
      <c r="D64" s="683"/>
      <c r="E64" s="683"/>
      <c r="F64" s="681" t="str">
        <f t="shared" si="2"/>
        <v/>
      </c>
      <c r="G64" s="681" t="str">
        <f t="shared" si="3"/>
        <v/>
      </c>
    </row>
    <row r="65" spans="1:7" ht="15" customHeight="1">
      <c r="A65" s="2" t="s">
        <v>506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686"/>
      <c r="B66" s="686" t="s">
        <v>507</v>
      </c>
      <c r="C66" s="683"/>
      <c r="D66" s="683"/>
      <c r="E66" s="683"/>
      <c r="F66" s="681" t="str">
        <f t="shared" si="2"/>
        <v/>
      </c>
      <c r="G66" s="681" t="str">
        <f t="shared" si="3"/>
        <v/>
      </c>
    </row>
    <row r="67" spans="1:7" ht="15" customHeight="1">
      <c r="A67" s="685"/>
      <c r="B67" s="686" t="s">
        <v>508</v>
      </c>
      <c r="C67" s="683"/>
      <c r="D67" s="683"/>
      <c r="E67" s="683"/>
      <c r="F67" s="681" t="str">
        <f t="shared" si="2"/>
        <v/>
      </c>
      <c r="G67" s="681" t="str">
        <f t="shared" si="3"/>
        <v/>
      </c>
    </row>
    <row r="68" spans="1:7" ht="15" customHeight="1">
      <c r="A68" s="685"/>
      <c r="B68" s="686" t="s">
        <v>509</v>
      </c>
      <c r="C68" s="683"/>
      <c r="D68" s="683"/>
      <c r="E68" s="683"/>
      <c r="F68" s="681" t="str">
        <f t="shared" ref="F68:F99" si="4">IF(C68&lt;=0,"",D68*100/C68)</f>
        <v/>
      </c>
      <c r="G68" s="681" t="str">
        <f t="shared" ref="G68:G99" si="5">IF(C68&lt;=0,"",E68*100/C68)</f>
        <v/>
      </c>
    </row>
    <row r="69" spans="1:7" ht="15" customHeight="1">
      <c r="A69" s="685"/>
      <c r="B69" s="686" t="s">
        <v>510</v>
      </c>
      <c r="C69" s="683"/>
      <c r="D69" s="683"/>
      <c r="E69" s="683"/>
      <c r="F69" s="681" t="str">
        <f t="shared" si="4"/>
        <v/>
      </c>
      <c r="G69" s="681" t="str">
        <f t="shared" si="5"/>
        <v/>
      </c>
    </row>
    <row r="70" spans="1:7" s="87" customFormat="1" ht="15" customHeight="1">
      <c r="A70" s="685"/>
      <c r="B70" s="686" t="s">
        <v>511</v>
      </c>
      <c r="C70" s="683"/>
      <c r="D70" s="683"/>
      <c r="E70" s="683"/>
      <c r="F70" s="681" t="str">
        <f t="shared" si="4"/>
        <v/>
      </c>
      <c r="G70" s="681" t="str">
        <f t="shared" si="5"/>
        <v/>
      </c>
    </row>
    <row r="71" spans="1:7" ht="15" customHeight="1">
      <c r="A71" s="685"/>
      <c r="B71" s="686" t="s">
        <v>512</v>
      </c>
      <c r="C71" s="683"/>
      <c r="D71" s="683"/>
      <c r="E71" s="683"/>
      <c r="F71" s="681" t="str">
        <f t="shared" si="4"/>
        <v/>
      </c>
      <c r="G71" s="681" t="str">
        <f t="shared" si="5"/>
        <v/>
      </c>
    </row>
    <row r="72" spans="1:7" ht="15" customHeight="1">
      <c r="A72" s="685"/>
      <c r="B72" s="686" t="s">
        <v>513</v>
      </c>
      <c r="C72" s="683"/>
      <c r="D72" s="683"/>
      <c r="E72" s="683"/>
      <c r="F72" s="681" t="str">
        <f t="shared" si="4"/>
        <v/>
      </c>
      <c r="G72" s="681" t="str">
        <f t="shared" si="5"/>
        <v/>
      </c>
    </row>
    <row r="73" spans="1:7" ht="15" customHeight="1">
      <c r="A73" s="685"/>
      <c r="B73" s="686" t="s">
        <v>514</v>
      </c>
      <c r="C73" s="683"/>
      <c r="D73" s="683"/>
      <c r="E73" s="683"/>
      <c r="F73" s="681" t="str">
        <f t="shared" si="4"/>
        <v/>
      </c>
      <c r="G73" s="681" t="str">
        <f t="shared" si="5"/>
        <v/>
      </c>
    </row>
    <row r="74" spans="1:7" ht="15" customHeight="1">
      <c r="A74" s="2" t="s">
        <v>515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686"/>
      <c r="B75" s="686" t="s">
        <v>516</v>
      </c>
      <c r="C75" s="683"/>
      <c r="D75" s="683"/>
      <c r="E75" s="683"/>
      <c r="F75" s="681" t="str">
        <f t="shared" si="4"/>
        <v/>
      </c>
      <c r="G75" s="681" t="str">
        <f t="shared" si="5"/>
        <v/>
      </c>
    </row>
    <row r="76" spans="1:7" ht="15" customHeight="1">
      <c r="A76" s="685"/>
      <c r="B76" s="686" t="s">
        <v>517</v>
      </c>
      <c r="C76" s="683"/>
      <c r="D76" s="683"/>
      <c r="E76" s="683"/>
      <c r="F76" s="681" t="str">
        <f t="shared" si="4"/>
        <v/>
      </c>
      <c r="G76" s="681" t="str">
        <f t="shared" si="5"/>
        <v/>
      </c>
    </row>
    <row r="77" spans="1:7" ht="15" customHeight="1">
      <c r="A77" s="685"/>
      <c r="B77" s="686" t="s">
        <v>518</v>
      </c>
      <c r="C77" s="683"/>
      <c r="D77" s="683"/>
      <c r="E77" s="683"/>
      <c r="F77" s="681" t="str">
        <f t="shared" si="4"/>
        <v/>
      </c>
      <c r="G77" s="681" t="str">
        <f t="shared" si="5"/>
        <v/>
      </c>
    </row>
    <row r="78" spans="1:7" ht="15" customHeight="1">
      <c r="A78" s="685"/>
      <c r="B78" s="686" t="s">
        <v>519</v>
      </c>
      <c r="C78" s="683"/>
      <c r="D78" s="683"/>
      <c r="E78" s="683"/>
      <c r="F78" s="681" t="str">
        <f t="shared" si="4"/>
        <v/>
      </c>
      <c r="G78" s="681" t="str">
        <f t="shared" si="5"/>
        <v/>
      </c>
    </row>
    <row r="79" spans="1:7" ht="15" customHeight="1">
      <c r="A79" s="685"/>
      <c r="B79" s="686" t="s">
        <v>520</v>
      </c>
      <c r="C79" s="683"/>
      <c r="D79" s="683"/>
      <c r="E79" s="683"/>
      <c r="F79" s="681" t="str">
        <f t="shared" si="4"/>
        <v/>
      </c>
      <c r="G79" s="681" t="str">
        <f t="shared" si="5"/>
        <v/>
      </c>
    </row>
    <row r="80" spans="1:7" s="87" customFormat="1" ht="15" customHeight="1">
      <c r="A80" s="2" t="s">
        <v>521</v>
      </c>
      <c r="B80" s="2"/>
      <c r="C80" s="49"/>
      <c r="D80" s="49"/>
      <c r="E80" s="49"/>
      <c r="F80" s="646" t="str">
        <f t="shared" si="4"/>
        <v/>
      </c>
      <c r="G80" s="646" t="str">
        <f t="shared" si="5"/>
        <v/>
      </c>
    </row>
    <row r="81" spans="1:7" ht="15" customHeight="1">
      <c r="A81" s="686"/>
      <c r="B81" s="686" t="s">
        <v>522</v>
      </c>
      <c r="C81" s="682"/>
      <c r="D81" s="682"/>
      <c r="E81" s="682"/>
      <c r="F81" s="680" t="str">
        <f t="shared" si="4"/>
        <v/>
      </c>
      <c r="G81" s="680" t="str">
        <f t="shared" si="5"/>
        <v/>
      </c>
    </row>
    <row r="82" spans="1:7" ht="15" customHeight="1">
      <c r="A82" s="685"/>
      <c r="B82" s="686" t="s">
        <v>523</v>
      </c>
      <c r="C82" s="683"/>
      <c r="D82" s="683"/>
      <c r="E82" s="683"/>
      <c r="F82" s="681" t="str">
        <f t="shared" si="4"/>
        <v/>
      </c>
      <c r="G82" s="681" t="str">
        <f t="shared" si="5"/>
        <v/>
      </c>
    </row>
    <row r="83" spans="1:7" ht="15" customHeight="1">
      <c r="A83" s="685"/>
      <c r="B83" s="686" t="s">
        <v>524</v>
      </c>
      <c r="C83" s="683"/>
      <c r="D83" s="683"/>
      <c r="E83" s="683"/>
      <c r="F83" s="681" t="str">
        <f t="shared" si="4"/>
        <v/>
      </c>
      <c r="G83" s="681" t="str">
        <f t="shared" si="5"/>
        <v/>
      </c>
    </row>
    <row r="84" spans="1:7" ht="15" customHeight="1">
      <c r="A84" s="685"/>
      <c r="B84" s="686" t="s">
        <v>525</v>
      </c>
      <c r="C84" s="683"/>
      <c r="D84" s="683"/>
      <c r="E84" s="683"/>
      <c r="F84" s="681" t="str">
        <f t="shared" si="4"/>
        <v/>
      </c>
      <c r="G84" s="681" t="str">
        <f t="shared" si="5"/>
        <v/>
      </c>
    </row>
    <row r="85" spans="1:7" ht="15" customHeight="1">
      <c r="A85" s="2" t="s">
        <v>526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685"/>
      <c r="B86" s="686" t="s">
        <v>527</v>
      </c>
      <c r="C86" s="683"/>
      <c r="D86" s="683"/>
      <c r="E86" s="683"/>
      <c r="F86" s="681" t="str">
        <f t="shared" si="4"/>
        <v/>
      </c>
      <c r="G86" s="681" t="str">
        <f t="shared" si="5"/>
        <v/>
      </c>
    </row>
    <row r="87" spans="1:7" ht="15" customHeight="1">
      <c r="A87" s="685"/>
      <c r="B87" s="686" t="s">
        <v>528</v>
      </c>
      <c r="C87" s="683"/>
      <c r="D87" s="683"/>
      <c r="E87" s="683"/>
      <c r="F87" s="681" t="str">
        <f t="shared" si="4"/>
        <v/>
      </c>
      <c r="G87" s="681" t="str">
        <f t="shared" si="5"/>
        <v/>
      </c>
    </row>
    <row r="88" spans="1:7" s="87" customFormat="1" ht="15" customHeight="1">
      <c r="A88" s="685"/>
      <c r="B88" s="686" t="s">
        <v>529</v>
      </c>
      <c r="C88" s="683"/>
      <c r="D88" s="683"/>
      <c r="E88" s="683"/>
      <c r="F88" s="681" t="str">
        <f t="shared" si="4"/>
        <v/>
      </c>
      <c r="G88" s="681" t="str">
        <f t="shared" si="5"/>
        <v/>
      </c>
    </row>
    <row r="89" spans="1:7" ht="15" customHeight="1">
      <c r="A89" s="2" t="s">
        <v>530</v>
      </c>
      <c r="B89" s="2"/>
      <c r="C89" s="49"/>
      <c r="D89" s="49"/>
      <c r="E89" s="49"/>
      <c r="F89" s="646" t="str">
        <f t="shared" si="4"/>
        <v/>
      </c>
      <c r="G89" s="646" t="str">
        <f t="shared" si="5"/>
        <v/>
      </c>
    </row>
    <row r="90" spans="1:7" ht="15" customHeight="1">
      <c r="A90" s="685"/>
      <c r="B90" s="686" t="s">
        <v>531</v>
      </c>
      <c r="C90" s="683"/>
      <c r="D90" s="683"/>
      <c r="E90" s="683"/>
      <c r="F90" s="681" t="str">
        <f t="shared" si="4"/>
        <v/>
      </c>
      <c r="G90" s="681" t="str">
        <f t="shared" si="5"/>
        <v/>
      </c>
    </row>
    <row r="91" spans="1:7" ht="15" customHeight="1">
      <c r="A91" s="2" t="s">
        <v>532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685"/>
      <c r="B92" s="686" t="s">
        <v>533</v>
      </c>
      <c r="C92" s="683"/>
      <c r="D92" s="683"/>
      <c r="E92" s="683"/>
      <c r="F92" s="681" t="str">
        <f t="shared" si="4"/>
        <v/>
      </c>
      <c r="G92" s="681" t="str">
        <f t="shared" si="5"/>
        <v/>
      </c>
    </row>
    <row r="93" spans="1:7" s="87" customFormat="1" ht="15" customHeight="1">
      <c r="A93" s="685"/>
      <c r="B93" s="686" t="s">
        <v>534</v>
      </c>
      <c r="C93" s="683"/>
      <c r="D93" s="683"/>
      <c r="E93" s="683"/>
      <c r="F93" s="681" t="str">
        <f t="shared" si="4"/>
        <v/>
      </c>
      <c r="G93" s="681" t="str">
        <f t="shared" si="5"/>
        <v/>
      </c>
    </row>
    <row r="94" spans="1:7" ht="15" customHeight="1">
      <c r="A94" s="685"/>
      <c r="B94" s="686" t="s">
        <v>535</v>
      </c>
      <c r="C94" s="683"/>
      <c r="D94" s="683"/>
      <c r="E94" s="683"/>
      <c r="F94" s="681" t="str">
        <f t="shared" si="4"/>
        <v/>
      </c>
      <c r="G94" s="681" t="str">
        <f t="shared" si="5"/>
        <v/>
      </c>
    </row>
    <row r="95" spans="1:7" ht="15" customHeight="1">
      <c r="A95" s="2" t="s">
        <v>536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686"/>
      <c r="B96" s="686" t="s">
        <v>537</v>
      </c>
      <c r="C96" s="683"/>
      <c r="D96" s="683"/>
      <c r="E96" s="683"/>
      <c r="F96" s="681" t="str">
        <f t="shared" si="4"/>
        <v/>
      </c>
      <c r="G96" s="681" t="str">
        <f t="shared" si="5"/>
        <v/>
      </c>
    </row>
    <row r="97" spans="1:7" ht="15" customHeight="1">
      <c r="A97" s="686"/>
      <c r="B97" s="686" t="s">
        <v>538</v>
      </c>
      <c r="C97" s="683"/>
      <c r="D97" s="683"/>
      <c r="E97" s="683"/>
      <c r="F97" s="681" t="str">
        <f t="shared" si="4"/>
        <v/>
      </c>
      <c r="G97" s="681" t="str">
        <f t="shared" si="5"/>
        <v/>
      </c>
    </row>
    <row r="98" spans="1:7" ht="15" customHeight="1">
      <c r="A98" s="686"/>
      <c r="B98" s="686" t="s">
        <v>539</v>
      </c>
      <c r="C98" s="683"/>
      <c r="D98" s="683"/>
      <c r="E98" s="683"/>
      <c r="F98" s="681" t="str">
        <f t="shared" si="4"/>
        <v/>
      </c>
      <c r="G98" s="681" t="str">
        <f t="shared" si="5"/>
        <v/>
      </c>
    </row>
    <row r="99" spans="1:7" s="87" customFormat="1" ht="15" customHeight="1">
      <c r="A99" s="686"/>
      <c r="B99" s="686" t="s">
        <v>540</v>
      </c>
      <c r="C99" s="683"/>
      <c r="D99" s="683"/>
      <c r="E99" s="683"/>
      <c r="F99" s="681" t="str">
        <f t="shared" si="4"/>
        <v/>
      </c>
      <c r="G99" s="681" t="str">
        <f t="shared" si="5"/>
        <v/>
      </c>
    </row>
    <row r="100" spans="1:7" ht="15" customHeight="1">
      <c r="A100" s="2" t="s">
        <v>541</v>
      </c>
      <c r="B100" s="2"/>
      <c r="C100" s="49"/>
      <c r="D100" s="49"/>
      <c r="E100" s="49"/>
      <c r="F100" s="646" t="str">
        <f t="shared" ref="F100:F112" si="6">IF(C100&lt;=0,"",D100*100/C100)</f>
        <v/>
      </c>
      <c r="G100" s="646" t="str">
        <f t="shared" ref="G100:G112" si="7">IF(C100&lt;=0,"",E100*100/C100)</f>
        <v/>
      </c>
    </row>
    <row r="101" spans="1:7" ht="15" customHeight="1">
      <c r="A101" s="685"/>
      <c r="B101" s="686" t="s">
        <v>542</v>
      </c>
      <c r="C101" s="683"/>
      <c r="D101" s="683"/>
      <c r="E101" s="683"/>
      <c r="F101" s="681" t="str">
        <f t="shared" si="6"/>
        <v/>
      </c>
      <c r="G101" s="681" t="str">
        <f t="shared" si="7"/>
        <v/>
      </c>
    </row>
    <row r="102" spans="1:7" ht="15" customHeight="1">
      <c r="A102" s="2" t="s">
        <v>543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686"/>
      <c r="B103" s="686" t="s">
        <v>544</v>
      </c>
      <c r="C103" s="683"/>
      <c r="D103" s="683"/>
      <c r="E103" s="683"/>
      <c r="F103" s="681" t="str">
        <f t="shared" si="6"/>
        <v/>
      </c>
      <c r="G103" s="681" t="str">
        <f t="shared" si="7"/>
        <v/>
      </c>
    </row>
    <row r="104" spans="1:7" ht="15" customHeight="1">
      <c r="A104" s="685"/>
      <c r="B104" s="686" t="s">
        <v>545</v>
      </c>
      <c r="C104" s="683"/>
      <c r="D104" s="683"/>
      <c r="E104" s="683"/>
      <c r="F104" s="681" t="str">
        <f t="shared" si="6"/>
        <v/>
      </c>
      <c r="G104" s="681" t="str">
        <f t="shared" si="7"/>
        <v/>
      </c>
    </row>
    <row r="105" spans="1:7" ht="15" customHeight="1">
      <c r="A105" s="685"/>
      <c r="B105" s="686" t="s">
        <v>546</v>
      </c>
      <c r="C105" s="683"/>
      <c r="D105" s="683"/>
      <c r="E105" s="683"/>
      <c r="F105" s="681" t="str">
        <f t="shared" si="6"/>
        <v/>
      </c>
      <c r="G105" s="681" t="str">
        <f t="shared" si="7"/>
        <v/>
      </c>
    </row>
    <row r="106" spans="1:7" ht="15" customHeight="1">
      <c r="A106" s="685"/>
      <c r="B106" s="686" t="s">
        <v>547</v>
      </c>
      <c r="C106" s="683"/>
      <c r="D106" s="683"/>
      <c r="E106" s="683"/>
      <c r="F106" s="681" t="str">
        <f t="shared" si="6"/>
        <v/>
      </c>
      <c r="G106" s="681" t="str">
        <f t="shared" si="7"/>
        <v/>
      </c>
    </row>
    <row r="107" spans="1:7" ht="14.25" customHeight="1">
      <c r="A107" s="685"/>
      <c r="B107" s="686" t="s">
        <v>548</v>
      </c>
      <c r="C107" s="683"/>
      <c r="D107" s="683"/>
      <c r="E107" s="683"/>
      <c r="F107" s="681" t="str">
        <f t="shared" si="6"/>
        <v/>
      </c>
      <c r="G107" s="681" t="str">
        <f t="shared" si="7"/>
        <v/>
      </c>
    </row>
    <row r="108" spans="1:7" ht="14.25" customHeight="1">
      <c r="A108" s="685"/>
      <c r="B108" s="686" t="s">
        <v>549</v>
      </c>
      <c r="C108" s="683"/>
      <c r="D108" s="683"/>
      <c r="E108" s="683"/>
      <c r="F108" s="681" t="str">
        <f t="shared" si="6"/>
        <v/>
      </c>
      <c r="G108" s="681" t="str">
        <f t="shared" si="7"/>
        <v/>
      </c>
    </row>
    <row r="109" spans="1:7" ht="14.25" customHeight="1">
      <c r="A109" s="685"/>
      <c r="B109" s="686" t="s">
        <v>550</v>
      </c>
      <c r="C109" s="683"/>
      <c r="D109" s="683"/>
      <c r="E109" s="683"/>
      <c r="F109" s="681" t="str">
        <f t="shared" si="6"/>
        <v/>
      </c>
      <c r="G109" s="681" t="str">
        <f t="shared" si="7"/>
        <v/>
      </c>
    </row>
    <row r="110" spans="1:7" ht="14.25" customHeight="1">
      <c r="A110" s="2" t="s">
        <v>551</v>
      </c>
      <c r="B110" s="2"/>
      <c r="C110" s="643"/>
      <c r="D110" s="643"/>
      <c r="E110" s="643"/>
      <c r="F110" s="647" t="str">
        <f t="shared" si="6"/>
        <v/>
      </c>
      <c r="G110" s="647" t="str">
        <f t="shared" si="7"/>
        <v/>
      </c>
    </row>
    <row r="111" spans="1:7" ht="14.25" customHeight="1">
      <c r="A111" s="2" t="s">
        <v>552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1" t="s">
        <v>553</v>
      </c>
      <c r="B112" s="281"/>
      <c r="C112" s="205"/>
      <c r="D112" s="205"/>
      <c r="E112" s="205"/>
      <c r="F112" s="648" t="str">
        <f t="shared" si="6"/>
        <v/>
      </c>
      <c r="G112" s="64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308" priority="15">
      <formula>LEN(TRIM(C4))=0</formula>
    </cfRule>
  </conditionalFormatting>
  <conditionalFormatting sqref="C99:G99">
    <cfRule type="containsBlanks" dxfId="307" priority="8" stopIfTrue="1">
      <formula>LEN(TRIM(C99))=0</formula>
    </cfRule>
  </conditionalFormatting>
  <conditionalFormatting sqref="C111:G111">
    <cfRule type="containsBlanks" dxfId="306" priority="7">
      <formula>LEN(TRIM(C111))=0</formula>
    </cfRule>
  </conditionalFormatting>
  <conditionalFormatting sqref="E4:G109">
    <cfRule type="containsBlanks" dxfId="305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1059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64" t="s">
        <v>571</v>
      </c>
      <c r="B2" s="942"/>
      <c r="C2" s="172" t="s">
        <v>1060</v>
      </c>
      <c r="D2" s="172" t="s">
        <v>1061</v>
      </c>
      <c r="E2" s="172" t="s">
        <v>1062</v>
      </c>
      <c r="F2" s="172" t="s">
        <v>1063</v>
      </c>
      <c r="G2" s="172" t="s">
        <v>1064</v>
      </c>
      <c r="H2" s="172" t="s">
        <v>1065</v>
      </c>
      <c r="I2" s="172" t="s">
        <v>1066</v>
      </c>
      <c r="J2" s="172" t="s">
        <v>1067</v>
      </c>
      <c r="K2" s="172" t="s">
        <v>1068</v>
      </c>
      <c r="L2" s="172" t="s">
        <v>829</v>
      </c>
      <c r="M2" s="172" t="s">
        <v>434</v>
      </c>
      <c r="N2" s="184"/>
      <c r="O2" s="184"/>
      <c r="P2" s="184"/>
      <c r="Q2" s="184"/>
      <c r="R2" s="184"/>
      <c r="S2" s="184"/>
      <c r="T2" s="184"/>
      <c r="U2" s="184"/>
      <c r="V2" s="184"/>
      <c r="W2" s="184"/>
    </row>
    <row r="3" spans="1:2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685"/>
      <c r="B4" s="686" t="s">
        <v>446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685"/>
      <c r="B5" s="686" t="s">
        <v>447</v>
      </c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685"/>
      <c r="B6" s="686" t="s">
        <v>448</v>
      </c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685"/>
      <c r="B7" s="686" t="s">
        <v>449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685"/>
      <c r="B9" s="686" t="s">
        <v>451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685"/>
      <c r="B10" s="686" t="s">
        <v>452</v>
      </c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685"/>
      <c r="B11" s="686" t="s">
        <v>453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685"/>
      <c r="B12" s="686" t="s">
        <v>454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685"/>
      <c r="B13" s="686" t="s">
        <v>455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685"/>
      <c r="B14" s="686" t="s">
        <v>456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686"/>
      <c r="B16" s="686" t="s">
        <v>458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685"/>
      <c r="B17" s="686" t="s">
        <v>459</v>
      </c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</row>
    <row r="18" spans="1:13" ht="15" customHeight="1">
      <c r="A18" s="685"/>
      <c r="B18" s="686" t="s">
        <v>460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86"/>
      <c r="B20" s="687" t="s">
        <v>462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</row>
    <row r="21" spans="1:13" ht="15" customHeight="1">
      <c r="A21" s="685"/>
      <c r="B21" s="686" t="s">
        <v>463</v>
      </c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</row>
    <row r="22" spans="1:13" ht="15" customHeight="1">
      <c r="A22" s="685"/>
      <c r="B22" s="686" t="s">
        <v>464</v>
      </c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</row>
    <row r="23" spans="1:13" ht="15" customHeight="1">
      <c r="A23" s="685"/>
      <c r="B23" s="686" t="s">
        <v>465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</row>
    <row r="24" spans="1:13" ht="15" customHeight="1">
      <c r="A24" s="685"/>
      <c r="B24" s="686" t="s">
        <v>466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</row>
    <row r="25" spans="1:13" ht="15" customHeight="1">
      <c r="A25" s="685"/>
      <c r="B25" s="686" t="s">
        <v>467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</row>
    <row r="26" spans="1:13" ht="15" customHeight="1">
      <c r="A26" s="685"/>
      <c r="B26" s="686" t="s">
        <v>468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</row>
    <row r="27" spans="1:13" ht="15" customHeight="1">
      <c r="A27" s="685"/>
      <c r="B27" s="686" t="s">
        <v>469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</row>
    <row r="28" spans="1:13" ht="15" customHeight="1">
      <c r="A28" s="685"/>
      <c r="B28" s="686" t="s">
        <v>470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</row>
    <row r="29" spans="1:13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86"/>
      <c r="B30" s="686" t="s">
        <v>472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</row>
    <row r="31" spans="1:13" ht="15" customHeight="1">
      <c r="A31" s="686"/>
      <c r="B31" s="686" t="s">
        <v>473</v>
      </c>
      <c r="C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</row>
    <row r="32" spans="1:13" ht="15" customHeight="1">
      <c r="A32" s="686"/>
      <c r="B32" s="686" t="s">
        <v>474</v>
      </c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</row>
    <row r="33" spans="1:13" ht="15" customHeight="1">
      <c r="A33" s="686"/>
      <c r="B33" s="686" t="s">
        <v>475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</row>
    <row r="34" spans="1:13" ht="15" customHeight="1">
      <c r="A34" s="686"/>
      <c r="B34" s="686" t="s">
        <v>476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</row>
    <row r="35" spans="1:13" ht="15" customHeight="1">
      <c r="A35" s="686"/>
      <c r="B35" s="686" t="s">
        <v>477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</row>
    <row r="36" spans="1:13" ht="15" customHeight="1">
      <c r="A36" s="686"/>
      <c r="B36" s="686" t="s">
        <v>478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</row>
    <row r="37" spans="1:13" ht="15" customHeight="1">
      <c r="A37" s="685"/>
      <c r="B37" s="686" t="s">
        <v>479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</row>
    <row r="38" spans="1:13" ht="15" customHeight="1">
      <c r="A38" s="685"/>
      <c r="B38" s="686" t="s">
        <v>480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</row>
    <row r="39" spans="1:13" ht="15" customHeight="1">
      <c r="A39" s="685"/>
      <c r="B39" s="686" t="s">
        <v>481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</row>
    <row r="40" spans="1:13" ht="15" customHeight="1">
      <c r="A40" s="685"/>
      <c r="B40" s="686" t="s">
        <v>482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</row>
    <row r="41" spans="1:13" ht="15" customHeight="1">
      <c r="A41" s="685"/>
      <c r="B41" s="686" t="s">
        <v>483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86"/>
      <c r="B43" s="686" t="s">
        <v>485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</row>
    <row r="44" spans="1:13" ht="15" customHeight="1">
      <c r="A44" s="685"/>
      <c r="B44" s="686" t="s">
        <v>486</v>
      </c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</row>
    <row r="45" spans="1:13" ht="15" customHeight="1">
      <c r="A45" s="685"/>
      <c r="B45" s="686" t="s">
        <v>487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</row>
    <row r="46" spans="1:13" ht="15" customHeight="1">
      <c r="A46" s="685"/>
      <c r="B46" s="686" t="s">
        <v>488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</row>
    <row r="47" spans="1:13" ht="15" customHeight="1">
      <c r="A47" s="685"/>
      <c r="B47" s="686" t="s">
        <v>489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</row>
    <row r="48" spans="1:13" ht="15" customHeight="1">
      <c r="A48" s="685"/>
      <c r="B48" s="686" t="s">
        <v>490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</row>
    <row r="49" spans="1:13" ht="15" customHeight="1">
      <c r="A49" s="685"/>
      <c r="B49" s="686" t="s">
        <v>491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86"/>
      <c r="B51" s="686" t="s">
        <v>493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</row>
    <row r="52" spans="1:13" ht="15" customHeight="1">
      <c r="A52" s="685"/>
      <c r="B52" s="686" t="s">
        <v>494</v>
      </c>
      <c r="C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</row>
    <row r="53" spans="1:13" ht="15" customHeight="1">
      <c r="A53" s="685"/>
      <c r="B53" s="686" t="s">
        <v>495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</row>
    <row r="54" spans="1:13" ht="15" customHeight="1">
      <c r="A54" s="685"/>
      <c r="B54" s="686" t="s">
        <v>496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</row>
    <row r="55" spans="1:13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86"/>
      <c r="B56" s="686" t="s">
        <v>498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</row>
    <row r="57" spans="1:13" ht="15" customHeight="1">
      <c r="A57" s="685"/>
      <c r="B57" s="686" t="s">
        <v>499</v>
      </c>
      <c r="C57" s="683"/>
      <c r="D57" s="683"/>
      <c r="E57" s="683"/>
      <c r="F57" s="683"/>
      <c r="G57" s="683"/>
      <c r="H57" s="683"/>
      <c r="I57" s="683"/>
      <c r="J57" s="683"/>
      <c r="K57" s="683"/>
      <c r="L57" s="683"/>
      <c r="M57" s="683"/>
    </row>
    <row r="58" spans="1:13" ht="15" customHeight="1">
      <c r="A58" s="685"/>
      <c r="B58" s="686" t="s">
        <v>500</v>
      </c>
      <c r="C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</row>
    <row r="59" spans="1:13" ht="15" customHeight="1">
      <c r="A59" s="685"/>
      <c r="B59" s="686" t="s">
        <v>501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</row>
    <row r="60" spans="1:13" ht="15" customHeight="1">
      <c r="A60" s="685"/>
      <c r="B60" s="686" t="s">
        <v>502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</row>
    <row r="61" spans="1:13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</row>
    <row r="62" spans="1:13" ht="15" customHeight="1">
      <c r="A62" s="685"/>
      <c r="B62" s="686" t="s">
        <v>504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</row>
    <row r="63" spans="1:13" ht="15" customHeight="1">
      <c r="A63" s="685"/>
      <c r="B63" s="686" t="s">
        <v>505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86"/>
      <c r="B65" s="686" t="s">
        <v>507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</row>
    <row r="66" spans="1:13" ht="15" customHeight="1">
      <c r="A66" s="685"/>
      <c r="B66" s="686" t="s">
        <v>508</v>
      </c>
      <c r="C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</row>
    <row r="67" spans="1:13" ht="15" customHeight="1">
      <c r="A67" s="685"/>
      <c r="B67" s="686" t="s">
        <v>509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</row>
    <row r="68" spans="1:13" ht="15" customHeight="1">
      <c r="A68" s="685"/>
      <c r="B68" s="686" t="s">
        <v>510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</row>
    <row r="69" spans="1:13" s="87" customFormat="1" ht="15" customHeight="1">
      <c r="A69" s="685"/>
      <c r="B69" s="686" t="s">
        <v>511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</row>
    <row r="70" spans="1:13" ht="15" customHeight="1">
      <c r="A70" s="685"/>
      <c r="B70" s="686" t="s">
        <v>512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</row>
    <row r="71" spans="1:13" ht="15" customHeight="1">
      <c r="A71" s="685"/>
      <c r="B71" s="686" t="s">
        <v>513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</row>
    <row r="72" spans="1:13" ht="15" customHeight="1">
      <c r="A72" s="685"/>
      <c r="B72" s="686" t="s">
        <v>514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86"/>
      <c r="B74" s="686" t="s">
        <v>516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</row>
    <row r="75" spans="1:13" ht="15" customHeight="1">
      <c r="A75" s="685"/>
      <c r="B75" s="686" t="s">
        <v>517</v>
      </c>
      <c r="C75" s="683"/>
      <c r="D75" s="683"/>
      <c r="E75" s="683"/>
      <c r="F75" s="683"/>
      <c r="G75" s="683"/>
      <c r="H75" s="683"/>
      <c r="I75" s="683"/>
      <c r="J75" s="683"/>
      <c r="K75" s="683"/>
      <c r="L75" s="683"/>
      <c r="M75" s="683"/>
    </row>
    <row r="76" spans="1:13" ht="15" customHeight="1">
      <c r="A76" s="685"/>
      <c r="B76" s="686" t="s">
        <v>518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</row>
    <row r="77" spans="1:13" ht="15" customHeight="1">
      <c r="A77" s="685"/>
      <c r="B77" s="686" t="s">
        <v>519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</row>
    <row r="78" spans="1:13" ht="15" customHeight="1">
      <c r="A78" s="685"/>
      <c r="B78" s="686" t="s">
        <v>520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</row>
    <row r="79" spans="1:13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86"/>
      <c r="B80" s="686" t="s">
        <v>522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</row>
    <row r="81" spans="1:13" ht="15" customHeight="1">
      <c r="A81" s="685"/>
      <c r="B81" s="686" t="s">
        <v>523</v>
      </c>
      <c r="C81" s="683"/>
      <c r="D81" s="683"/>
      <c r="E81" s="683"/>
      <c r="F81" s="683"/>
      <c r="G81" s="683"/>
      <c r="H81" s="683"/>
      <c r="I81" s="683"/>
      <c r="J81" s="683"/>
      <c r="K81" s="683"/>
      <c r="L81" s="683"/>
      <c r="M81" s="683"/>
    </row>
    <row r="82" spans="1:13" ht="15" customHeight="1">
      <c r="A82" s="685"/>
      <c r="B82" s="686" t="s">
        <v>524</v>
      </c>
      <c r="C82" s="683"/>
      <c r="D82" s="683"/>
      <c r="E82" s="683"/>
      <c r="F82" s="683"/>
      <c r="G82" s="683"/>
      <c r="H82" s="683"/>
      <c r="I82" s="683"/>
      <c r="J82" s="683"/>
      <c r="K82" s="683"/>
      <c r="L82" s="683"/>
      <c r="M82" s="683"/>
    </row>
    <row r="83" spans="1:13" ht="15" customHeight="1">
      <c r="A83" s="685"/>
      <c r="B83" s="686" t="s">
        <v>525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85"/>
      <c r="B85" s="686" t="s">
        <v>527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</row>
    <row r="86" spans="1:13" ht="15" customHeight="1">
      <c r="A86" s="685"/>
      <c r="B86" s="686" t="s">
        <v>528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</row>
    <row r="87" spans="1:13" s="87" customFormat="1" ht="15" customHeight="1">
      <c r="A87" s="685"/>
      <c r="B87" s="686" t="s">
        <v>529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85"/>
      <c r="B89" s="686" t="s">
        <v>531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85"/>
      <c r="B91" s="686" t="s">
        <v>533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</row>
    <row r="92" spans="1:13" s="87" customFormat="1" ht="15" customHeight="1">
      <c r="A92" s="685"/>
      <c r="B92" s="686" t="s">
        <v>534</v>
      </c>
      <c r="C92" s="683"/>
      <c r="D92" s="683"/>
      <c r="E92" s="683"/>
      <c r="F92" s="683"/>
      <c r="G92" s="683"/>
      <c r="H92" s="683"/>
      <c r="I92" s="683"/>
      <c r="J92" s="683"/>
      <c r="K92" s="683"/>
      <c r="L92" s="683"/>
      <c r="M92" s="683"/>
    </row>
    <row r="93" spans="1:13" ht="15" customHeight="1">
      <c r="A93" s="685"/>
      <c r="B93" s="686" t="s">
        <v>535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86"/>
      <c r="B95" s="686" t="s">
        <v>537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</row>
    <row r="96" spans="1:13" ht="15" customHeight="1">
      <c r="A96" s="686"/>
      <c r="B96" s="686" t="s">
        <v>538</v>
      </c>
      <c r="C96" s="683"/>
      <c r="D96" s="683"/>
      <c r="E96" s="683"/>
      <c r="F96" s="683"/>
      <c r="G96" s="683"/>
      <c r="H96" s="683"/>
      <c r="I96" s="683"/>
      <c r="J96" s="683"/>
      <c r="K96" s="683"/>
      <c r="L96" s="683"/>
      <c r="M96" s="683"/>
    </row>
    <row r="97" spans="1:13" ht="15" customHeight="1">
      <c r="A97" s="686"/>
      <c r="B97" s="686" t="s">
        <v>539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</row>
    <row r="98" spans="1:13" s="87" customFormat="1" ht="15" customHeight="1">
      <c r="A98" s="686"/>
      <c r="B98" s="686" t="s">
        <v>540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</row>
    <row r="103" spans="1:13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3"/>
      <c r="I103" s="683"/>
      <c r="J103" s="683"/>
      <c r="K103" s="683"/>
      <c r="L103" s="683"/>
      <c r="M103" s="683"/>
    </row>
    <row r="104" spans="1:13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</row>
    <row r="105" spans="1:13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</row>
    <row r="106" spans="1:13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</row>
    <row r="107" spans="1:13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</row>
    <row r="108" spans="1:13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</row>
    <row r="109" spans="1:13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</sheetData>
  <mergeCells count="1">
    <mergeCell ref="A2:B2"/>
  </mergeCells>
  <conditionalFormatting sqref="C3:M93">
    <cfRule type="containsBlanks" dxfId="304" priority="3">
      <formula>LEN(TRIM(C3))=0</formula>
    </cfRule>
  </conditionalFormatting>
  <conditionalFormatting sqref="C94:M99">
    <cfRule type="containsBlanks" dxfId="303" priority="5">
      <formula>LEN(TRIM(C94))=0</formula>
    </cfRule>
  </conditionalFormatting>
  <conditionalFormatting sqref="C98:M98">
    <cfRule type="containsBlanks" dxfId="302" priority="4" stopIfTrue="1">
      <formula>LEN(TRIM(C98))=0</formula>
    </cfRule>
  </conditionalFormatting>
  <conditionalFormatting sqref="C100:M108">
    <cfRule type="containsBlanks" dxfId="301" priority="2">
      <formula>LEN(TRIM(C100))=0</formula>
    </cfRule>
  </conditionalFormatting>
  <conditionalFormatting sqref="C110:M110">
    <cfRule type="containsBlanks" dxfId="300" priority="1">
      <formula>LEN(TRIM(C110))=0</formula>
    </cfRule>
  </conditionalFormatting>
  <conditionalFormatting sqref="N102">
    <cfRule type="containsBlanks" dxfId="299" priority="56">
      <formula>LEN(TRIM(N102))=0</formula>
    </cfRule>
    <cfRule type="containsBlanks" dxfId="298" priority="58">
      <formula>LEN(TRIM(N102))=0</formula>
    </cfRule>
    <cfRule type="cellIs" dxfId="297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1069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65" t="s">
        <v>660</v>
      </c>
      <c r="B2" s="942"/>
      <c r="C2" s="172" t="s">
        <v>1070</v>
      </c>
      <c r="D2" s="172" t="s">
        <v>1071</v>
      </c>
      <c r="E2" s="172" t="s">
        <v>1072</v>
      </c>
      <c r="F2" s="172" t="s">
        <v>299</v>
      </c>
      <c r="G2" s="338" t="s">
        <v>1073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5"/>
      <c r="B4" s="686" t="s">
        <v>446</v>
      </c>
      <c r="C4" s="682">
        <f>IFERROR(Cons_post_nat!C5,"")</f>
        <v>0</v>
      </c>
      <c r="D4" s="682">
        <f>IFERROR('Décès maternel par causes'!M4,"")</f>
        <v>0</v>
      </c>
      <c r="E4" s="682"/>
      <c r="F4" s="680" t="str">
        <f t="shared" si="0"/>
        <v/>
      </c>
      <c r="G4" s="680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447</v>
      </c>
      <c r="C5" s="683">
        <f>IFERROR(Cons_post_nat!C6,"")</f>
        <v>0</v>
      </c>
      <c r="D5" s="683">
        <f>IFERROR('Décès maternel par causes'!M5,"")</f>
        <v>0</v>
      </c>
      <c r="E5" s="683"/>
      <c r="F5" s="681" t="str">
        <f t="shared" si="0"/>
        <v/>
      </c>
      <c r="G5" s="681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448</v>
      </c>
      <c r="C6" s="683">
        <f>IFERROR(Cons_post_nat!C7,"")</f>
        <v>0</v>
      </c>
      <c r="D6" s="683">
        <f>IFERROR('Décès maternel par causes'!M6,"")</f>
        <v>0</v>
      </c>
      <c r="E6" s="683"/>
      <c r="F6" s="681" t="str">
        <f t="shared" si="0"/>
        <v/>
      </c>
      <c r="G6" s="68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449</v>
      </c>
      <c r="C7" s="683">
        <f>IFERROR(Cons_post_nat!C8,"")</f>
        <v>0</v>
      </c>
      <c r="D7" s="683">
        <f>IFERROR('Décès maternel par causes'!M7,"")</f>
        <v>0</v>
      </c>
      <c r="E7" s="683"/>
      <c r="F7" s="681" t="str">
        <f t="shared" si="0"/>
        <v/>
      </c>
      <c r="G7" s="68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5"/>
      <c r="B9" s="686" t="s">
        <v>451</v>
      </c>
      <c r="C9" s="683">
        <f>IFERROR(Cons_post_nat!C10,"")</f>
        <v>0</v>
      </c>
      <c r="D9" s="683">
        <f>IFERROR('Décès maternel par causes'!M9,"")</f>
        <v>0</v>
      </c>
      <c r="E9" s="683"/>
      <c r="F9" s="681" t="str">
        <f t="shared" si="0"/>
        <v/>
      </c>
      <c r="G9" s="681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452</v>
      </c>
      <c r="C10" s="683">
        <f>IFERROR(Cons_post_nat!C11,"")</f>
        <v>0</v>
      </c>
      <c r="D10" s="683">
        <f>IFERROR('Décès maternel par causes'!M10,"")</f>
        <v>0</v>
      </c>
      <c r="E10" s="683"/>
      <c r="F10" s="681" t="str">
        <f t="shared" si="0"/>
        <v/>
      </c>
      <c r="G10" s="68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453</v>
      </c>
      <c r="C11" s="683">
        <f>IFERROR(Cons_post_nat!C12,"")</f>
        <v>0</v>
      </c>
      <c r="D11" s="683">
        <f>IFERROR('Décès maternel par causes'!M11,"")</f>
        <v>0</v>
      </c>
      <c r="E11" s="683"/>
      <c r="F11" s="681" t="str">
        <f t="shared" si="0"/>
        <v/>
      </c>
      <c r="G11" s="681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5"/>
      <c r="B12" s="686" t="s">
        <v>454</v>
      </c>
      <c r="C12" s="683">
        <f>IFERROR(Cons_post_nat!C13,"")</f>
        <v>0</v>
      </c>
      <c r="D12" s="683">
        <f>IFERROR('Décès maternel par causes'!M12,"")</f>
        <v>0</v>
      </c>
      <c r="E12" s="683"/>
      <c r="F12" s="681" t="str">
        <f t="shared" si="0"/>
        <v/>
      </c>
      <c r="G12" s="68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455</v>
      </c>
      <c r="C13" s="683">
        <f>IFERROR(Cons_post_nat!C14,"")</f>
        <v>0</v>
      </c>
      <c r="D13" s="683">
        <f>IFERROR('Décès maternel par causes'!M13,"")</f>
        <v>0</v>
      </c>
      <c r="E13" s="683"/>
      <c r="F13" s="681" t="str">
        <f t="shared" si="0"/>
        <v/>
      </c>
      <c r="G13" s="68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456</v>
      </c>
      <c r="C14" s="683">
        <f>IFERROR(Cons_post_nat!C15,"")</f>
        <v>0</v>
      </c>
      <c r="D14" s="683">
        <f>IFERROR('Décès maternel par causes'!M14,"")</f>
        <v>0</v>
      </c>
      <c r="E14" s="683"/>
      <c r="F14" s="681" t="str">
        <f t="shared" si="0"/>
        <v/>
      </c>
      <c r="G14" s="68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6"/>
      <c r="B16" s="686" t="s">
        <v>458</v>
      </c>
      <c r="C16" s="683">
        <f>IFERROR(Cons_post_nat!C17,"")</f>
        <v>0</v>
      </c>
      <c r="D16" s="683">
        <f>IFERROR('Décès maternel par causes'!M16,"")</f>
        <v>0</v>
      </c>
      <c r="E16" s="683"/>
      <c r="F16" s="681" t="str">
        <f t="shared" si="0"/>
        <v/>
      </c>
      <c r="G16" s="681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685"/>
      <c r="B17" s="686" t="s">
        <v>459</v>
      </c>
      <c r="C17" s="683">
        <f>IFERROR(Cons_post_nat!C18,"")</f>
        <v>0</v>
      </c>
      <c r="D17" s="683">
        <f>IFERROR('Décès maternel par causes'!M17,"")</f>
        <v>0</v>
      </c>
      <c r="E17" s="683"/>
      <c r="F17" s="681" t="str">
        <f t="shared" si="0"/>
        <v/>
      </c>
      <c r="G17" s="681" t="str">
        <f t="shared" si="1"/>
        <v/>
      </c>
    </row>
    <row r="18" spans="1:7" ht="15" customHeight="1">
      <c r="A18" s="685"/>
      <c r="B18" s="686" t="s">
        <v>460</v>
      </c>
      <c r="C18" s="683">
        <f>IFERROR(Cons_post_nat!C19,"")</f>
        <v>0</v>
      </c>
      <c r="D18" s="683">
        <f>IFERROR('Décès maternel par causes'!M18,"")</f>
        <v>0</v>
      </c>
      <c r="E18" s="683"/>
      <c r="F18" s="681" t="str">
        <f t="shared" si="0"/>
        <v/>
      </c>
      <c r="G18" s="681" t="str">
        <f t="shared" si="1"/>
        <v/>
      </c>
    </row>
    <row r="19" spans="1:7" ht="15" customHeight="1">
      <c r="A19" s="2" t="s">
        <v>461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46" t="str">
        <f t="shared" si="0"/>
        <v/>
      </c>
      <c r="G19" s="646" t="str">
        <f t="shared" si="1"/>
        <v/>
      </c>
    </row>
    <row r="20" spans="1:7" ht="15" customHeight="1">
      <c r="A20" s="686"/>
      <c r="B20" s="687" t="s">
        <v>462</v>
      </c>
      <c r="C20" s="682">
        <f>IFERROR(Cons_post_nat!C21,"")</f>
        <v>0</v>
      </c>
      <c r="D20" s="682">
        <f>IFERROR('Décès maternel par causes'!M20,"")</f>
        <v>0</v>
      </c>
      <c r="E20" s="682"/>
      <c r="F20" s="680" t="str">
        <f t="shared" si="0"/>
        <v/>
      </c>
      <c r="G20" s="680" t="str">
        <f t="shared" si="1"/>
        <v/>
      </c>
    </row>
    <row r="21" spans="1:7" ht="15" customHeight="1">
      <c r="A21" s="685"/>
      <c r="B21" s="686" t="s">
        <v>463</v>
      </c>
      <c r="C21" s="683">
        <f>IFERROR(Cons_post_nat!C22,"")</f>
        <v>0</v>
      </c>
      <c r="D21" s="683">
        <f>IFERROR('Décès maternel par causes'!M21,"")</f>
        <v>0</v>
      </c>
      <c r="E21" s="683"/>
      <c r="F21" s="681" t="str">
        <f t="shared" si="0"/>
        <v/>
      </c>
      <c r="G21" s="681" t="str">
        <f t="shared" si="1"/>
        <v/>
      </c>
    </row>
    <row r="22" spans="1:7" ht="15" customHeight="1">
      <c r="A22" s="685"/>
      <c r="B22" s="686" t="s">
        <v>464</v>
      </c>
      <c r="C22" s="683">
        <f>IFERROR(Cons_post_nat!C23,"")</f>
        <v>0</v>
      </c>
      <c r="D22" s="683">
        <f>IFERROR('Décès maternel par causes'!M22,"")</f>
        <v>0</v>
      </c>
      <c r="E22" s="683"/>
      <c r="F22" s="681" t="str">
        <f t="shared" si="0"/>
        <v/>
      </c>
      <c r="G22" s="681" t="str">
        <f t="shared" si="1"/>
        <v/>
      </c>
    </row>
    <row r="23" spans="1:7" ht="15" customHeight="1">
      <c r="A23" s="685"/>
      <c r="B23" s="686" t="s">
        <v>465</v>
      </c>
      <c r="C23" s="683">
        <f>IFERROR(Cons_post_nat!C24,"")</f>
        <v>0</v>
      </c>
      <c r="D23" s="683">
        <f>IFERROR('Décès maternel par causes'!M23,"")</f>
        <v>0</v>
      </c>
      <c r="E23" s="683"/>
      <c r="F23" s="681" t="str">
        <f t="shared" si="0"/>
        <v/>
      </c>
      <c r="G23" s="681" t="str">
        <f t="shared" si="1"/>
        <v/>
      </c>
    </row>
    <row r="24" spans="1:7" ht="15" customHeight="1">
      <c r="A24" s="685"/>
      <c r="B24" s="686" t="s">
        <v>466</v>
      </c>
      <c r="C24" s="683">
        <f>IFERROR(Cons_post_nat!C25,"")</f>
        <v>0</v>
      </c>
      <c r="D24" s="683">
        <f>IFERROR('Décès maternel par causes'!M24,"")</f>
        <v>0</v>
      </c>
      <c r="E24" s="683"/>
      <c r="F24" s="681" t="str">
        <f t="shared" si="0"/>
        <v/>
      </c>
      <c r="G24" s="681" t="str">
        <f t="shared" si="1"/>
        <v/>
      </c>
    </row>
    <row r="25" spans="1:7" ht="15" customHeight="1">
      <c r="A25" s="685"/>
      <c r="B25" s="686" t="s">
        <v>467</v>
      </c>
      <c r="C25" s="683">
        <f>IFERROR(Cons_post_nat!C26,"")</f>
        <v>0</v>
      </c>
      <c r="D25" s="683">
        <f>IFERROR('Décès maternel par causes'!M25,"")</f>
        <v>0</v>
      </c>
      <c r="E25" s="683"/>
      <c r="F25" s="681" t="str">
        <f t="shared" si="0"/>
        <v/>
      </c>
      <c r="G25" s="681" t="str">
        <f t="shared" si="1"/>
        <v/>
      </c>
    </row>
    <row r="26" spans="1:7" ht="15" customHeight="1">
      <c r="A26" s="685"/>
      <c r="B26" s="686" t="s">
        <v>468</v>
      </c>
      <c r="C26" s="683">
        <f>IFERROR(Cons_post_nat!C27,"")</f>
        <v>0</v>
      </c>
      <c r="D26" s="683">
        <f>IFERROR('Décès maternel par causes'!M26,"")</f>
        <v>0</v>
      </c>
      <c r="E26" s="683"/>
      <c r="F26" s="681" t="str">
        <f t="shared" si="0"/>
        <v/>
      </c>
      <c r="G26" s="681" t="str">
        <f t="shared" si="1"/>
        <v/>
      </c>
    </row>
    <row r="27" spans="1:7" ht="15" customHeight="1">
      <c r="A27" s="685"/>
      <c r="B27" s="686" t="s">
        <v>469</v>
      </c>
      <c r="C27" s="683">
        <f>IFERROR(Cons_post_nat!C28,"")</f>
        <v>0</v>
      </c>
      <c r="D27" s="683">
        <f>IFERROR('Décès maternel par causes'!M27,"")</f>
        <v>0</v>
      </c>
      <c r="E27" s="683"/>
      <c r="F27" s="681" t="str">
        <f t="shared" si="0"/>
        <v/>
      </c>
      <c r="G27" s="681" t="str">
        <f t="shared" si="1"/>
        <v/>
      </c>
    </row>
    <row r="28" spans="1:7" ht="15" customHeight="1">
      <c r="A28" s="685"/>
      <c r="B28" s="686" t="s">
        <v>470</v>
      </c>
      <c r="C28" s="683">
        <f>IFERROR(Cons_post_nat!C29,"")</f>
        <v>0</v>
      </c>
      <c r="D28" s="683">
        <f>IFERROR('Décès maternel par causes'!M28,"")</f>
        <v>0</v>
      </c>
      <c r="E28" s="683"/>
      <c r="F28" s="681" t="str">
        <f t="shared" si="0"/>
        <v/>
      </c>
      <c r="G28" s="681" t="str">
        <f t="shared" si="1"/>
        <v/>
      </c>
    </row>
    <row r="29" spans="1:7" s="87" customFormat="1" ht="15" customHeight="1">
      <c r="A29" s="2" t="s">
        <v>471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686"/>
      <c r="B30" s="686" t="s">
        <v>472</v>
      </c>
      <c r="C30" s="682">
        <f>IFERROR(Cons_post_nat!C31,"")</f>
        <v>0</v>
      </c>
      <c r="D30" s="682">
        <f>IFERROR('Décès maternel par causes'!M30,"")</f>
        <v>0</v>
      </c>
      <c r="E30" s="682"/>
      <c r="F30" s="680" t="str">
        <f t="shared" si="0"/>
        <v/>
      </c>
      <c r="G30" s="680" t="str">
        <f t="shared" si="1"/>
        <v/>
      </c>
    </row>
    <row r="31" spans="1:7" ht="15" customHeight="1">
      <c r="A31" s="686"/>
      <c r="B31" s="686" t="s">
        <v>473</v>
      </c>
      <c r="C31" s="683">
        <f>IFERROR(Cons_post_nat!C32,"")</f>
        <v>0</v>
      </c>
      <c r="D31" s="683">
        <f>IFERROR('Décès maternel par causes'!M31,"")</f>
        <v>0</v>
      </c>
      <c r="E31" s="683"/>
      <c r="F31" s="681" t="str">
        <f t="shared" si="0"/>
        <v/>
      </c>
      <c r="G31" s="681" t="str">
        <f t="shared" si="1"/>
        <v/>
      </c>
    </row>
    <row r="32" spans="1:7" ht="15" customHeight="1">
      <c r="A32" s="686"/>
      <c r="B32" s="686" t="s">
        <v>474</v>
      </c>
      <c r="C32" s="683">
        <f>IFERROR(Cons_post_nat!C33,"")</f>
        <v>0</v>
      </c>
      <c r="D32" s="683">
        <f>IFERROR('Décès maternel par causes'!M32,"")</f>
        <v>0</v>
      </c>
      <c r="E32" s="683"/>
      <c r="F32" s="681" t="str">
        <f t="shared" si="0"/>
        <v/>
      </c>
      <c r="G32" s="681" t="str">
        <f t="shared" si="1"/>
        <v/>
      </c>
    </row>
    <row r="33" spans="1:7" ht="15" customHeight="1">
      <c r="A33" s="686"/>
      <c r="B33" s="686" t="s">
        <v>475</v>
      </c>
      <c r="C33" s="683">
        <f>IFERROR(Cons_post_nat!C34,"")</f>
        <v>0</v>
      </c>
      <c r="D33" s="683">
        <f>IFERROR('Décès maternel par causes'!M33,"")</f>
        <v>0</v>
      </c>
      <c r="E33" s="683"/>
      <c r="F33" s="681" t="str">
        <f t="shared" si="0"/>
        <v/>
      </c>
      <c r="G33" s="681" t="str">
        <f t="shared" si="1"/>
        <v/>
      </c>
    </row>
    <row r="34" spans="1:7" ht="15" customHeight="1">
      <c r="A34" s="686"/>
      <c r="B34" s="686" t="s">
        <v>476</v>
      </c>
      <c r="C34" s="683">
        <f>IFERROR(Cons_post_nat!C35,"")</f>
        <v>0</v>
      </c>
      <c r="D34" s="683">
        <f>IFERROR('Décès maternel par causes'!M34,"")</f>
        <v>0</v>
      </c>
      <c r="E34" s="683"/>
      <c r="F34" s="681" t="str">
        <f t="shared" si="0"/>
        <v/>
      </c>
      <c r="G34" s="681" t="str">
        <f t="shared" si="1"/>
        <v/>
      </c>
    </row>
    <row r="35" spans="1:7" ht="15" customHeight="1">
      <c r="A35" s="686"/>
      <c r="B35" s="686" t="s">
        <v>477</v>
      </c>
      <c r="C35" s="683">
        <f>IFERROR(Cons_post_nat!C36,"")</f>
        <v>0</v>
      </c>
      <c r="D35" s="683">
        <f>IFERROR('Décès maternel par causes'!M35,"")</f>
        <v>0</v>
      </c>
      <c r="E35" s="683"/>
      <c r="F35" s="681" t="str">
        <f t="shared" ref="F35:F66" si="2">IF(C35&gt;0,D35/C35*100000,"")</f>
        <v/>
      </c>
      <c r="G35" s="681" t="str">
        <f t="shared" ref="G35:G66" si="3">IF(D35&lt;=0,"",E35/D35*100)</f>
        <v/>
      </c>
    </row>
    <row r="36" spans="1:7" ht="15" customHeight="1">
      <c r="A36" s="686"/>
      <c r="B36" s="686" t="s">
        <v>478</v>
      </c>
      <c r="C36" s="683">
        <f>IFERROR(Cons_post_nat!C37,"")</f>
        <v>0</v>
      </c>
      <c r="D36" s="683">
        <f>IFERROR('Décès maternel par causes'!M36,"")</f>
        <v>0</v>
      </c>
      <c r="E36" s="683"/>
      <c r="F36" s="681" t="str">
        <f t="shared" si="2"/>
        <v/>
      </c>
      <c r="G36" s="681" t="str">
        <f t="shared" si="3"/>
        <v/>
      </c>
    </row>
    <row r="37" spans="1:7" ht="15" customHeight="1">
      <c r="A37" s="685"/>
      <c r="B37" s="686" t="s">
        <v>479</v>
      </c>
      <c r="C37" s="683">
        <f>IFERROR(Cons_post_nat!C38,"")</f>
        <v>0</v>
      </c>
      <c r="D37" s="683">
        <f>IFERROR('Décès maternel par causes'!M37,"")</f>
        <v>0</v>
      </c>
      <c r="E37" s="683"/>
      <c r="F37" s="681" t="str">
        <f t="shared" si="2"/>
        <v/>
      </c>
      <c r="G37" s="681" t="str">
        <f t="shared" si="3"/>
        <v/>
      </c>
    </row>
    <row r="38" spans="1:7" s="87" customFormat="1" ht="15" customHeight="1">
      <c r="A38" s="685"/>
      <c r="B38" s="686" t="s">
        <v>480</v>
      </c>
      <c r="C38" s="683">
        <f>IFERROR(Cons_post_nat!C39,"")</f>
        <v>0</v>
      </c>
      <c r="D38" s="683">
        <f>IFERROR('Décès maternel par causes'!M38,"")</f>
        <v>0</v>
      </c>
      <c r="E38" s="683"/>
      <c r="F38" s="681" t="str">
        <f t="shared" si="2"/>
        <v/>
      </c>
      <c r="G38" s="681" t="str">
        <f t="shared" si="3"/>
        <v/>
      </c>
    </row>
    <row r="39" spans="1:7" ht="15" customHeight="1">
      <c r="A39" s="685"/>
      <c r="B39" s="686" t="s">
        <v>481</v>
      </c>
      <c r="C39" s="683">
        <f>IFERROR(Cons_post_nat!C40,"")</f>
        <v>0</v>
      </c>
      <c r="D39" s="683">
        <f>IFERROR('Décès maternel par causes'!M39,"")</f>
        <v>0</v>
      </c>
      <c r="E39" s="683"/>
      <c r="F39" s="681" t="str">
        <f t="shared" si="2"/>
        <v/>
      </c>
      <c r="G39" s="681" t="str">
        <f t="shared" si="3"/>
        <v/>
      </c>
    </row>
    <row r="40" spans="1:7" ht="15" customHeight="1">
      <c r="A40" s="685"/>
      <c r="B40" s="686" t="s">
        <v>482</v>
      </c>
      <c r="C40" s="683">
        <f>IFERROR(Cons_post_nat!C41,"")</f>
        <v>0</v>
      </c>
      <c r="D40" s="683">
        <f>IFERROR('Décès maternel par causes'!M40,"")</f>
        <v>0</v>
      </c>
      <c r="E40" s="683"/>
      <c r="F40" s="681" t="str">
        <f t="shared" si="2"/>
        <v/>
      </c>
      <c r="G40" s="681" t="str">
        <f t="shared" si="3"/>
        <v/>
      </c>
    </row>
    <row r="41" spans="1:7" ht="15" customHeight="1">
      <c r="A41" s="685"/>
      <c r="B41" s="686" t="s">
        <v>483</v>
      </c>
      <c r="C41" s="683">
        <f>IFERROR(Cons_post_nat!C42,"")</f>
        <v>0</v>
      </c>
      <c r="D41" s="683">
        <f>IFERROR('Décès maternel par causes'!M41,"")</f>
        <v>0</v>
      </c>
      <c r="E41" s="683"/>
      <c r="F41" s="681" t="str">
        <f t="shared" si="2"/>
        <v/>
      </c>
      <c r="G41" s="681" t="str">
        <f t="shared" si="3"/>
        <v/>
      </c>
    </row>
    <row r="42" spans="1:7" ht="15" customHeight="1">
      <c r="A42" s="2" t="s">
        <v>484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686"/>
      <c r="B43" s="686" t="s">
        <v>485</v>
      </c>
      <c r="C43" s="683">
        <f>IFERROR(Cons_post_nat!C44,"")</f>
        <v>0</v>
      </c>
      <c r="D43" s="683">
        <f>IFERROR('Décès maternel par causes'!M43,"")</f>
        <v>0</v>
      </c>
      <c r="E43" s="683"/>
      <c r="F43" s="681" t="str">
        <f t="shared" si="2"/>
        <v/>
      </c>
      <c r="G43" s="681" t="str">
        <f t="shared" si="3"/>
        <v/>
      </c>
    </row>
    <row r="44" spans="1:7" ht="15" customHeight="1">
      <c r="A44" s="685"/>
      <c r="B44" s="686" t="s">
        <v>486</v>
      </c>
      <c r="C44" s="683">
        <f>IFERROR(Cons_post_nat!C45,"")</f>
        <v>0</v>
      </c>
      <c r="D44" s="683">
        <f>IFERROR('Décès maternel par causes'!M44,"")</f>
        <v>0</v>
      </c>
      <c r="E44" s="683"/>
      <c r="F44" s="681" t="str">
        <f t="shared" si="2"/>
        <v/>
      </c>
      <c r="G44" s="681" t="str">
        <f t="shared" si="3"/>
        <v/>
      </c>
    </row>
    <row r="45" spans="1:7" ht="15" customHeight="1">
      <c r="A45" s="685"/>
      <c r="B45" s="686" t="s">
        <v>487</v>
      </c>
      <c r="C45" s="683">
        <f>IFERROR(Cons_post_nat!C46,"")</f>
        <v>0</v>
      </c>
      <c r="D45" s="683">
        <f>IFERROR('Décès maternel par causes'!M45,"")</f>
        <v>0</v>
      </c>
      <c r="E45" s="683"/>
      <c r="F45" s="681" t="str">
        <f t="shared" si="2"/>
        <v/>
      </c>
      <c r="G45" s="681" t="str">
        <f t="shared" si="3"/>
        <v/>
      </c>
    </row>
    <row r="46" spans="1:7" s="87" customFormat="1" ht="15" customHeight="1">
      <c r="A46" s="685"/>
      <c r="B46" s="686" t="s">
        <v>488</v>
      </c>
      <c r="C46" s="683">
        <f>IFERROR(Cons_post_nat!C47,"")</f>
        <v>0</v>
      </c>
      <c r="D46" s="683">
        <f>IFERROR('Décès maternel par causes'!M46,"")</f>
        <v>0</v>
      </c>
      <c r="E46" s="683"/>
      <c r="F46" s="681" t="str">
        <f t="shared" si="2"/>
        <v/>
      </c>
      <c r="G46" s="681" t="str">
        <f t="shared" si="3"/>
        <v/>
      </c>
    </row>
    <row r="47" spans="1:7" ht="15" customHeight="1">
      <c r="A47" s="685"/>
      <c r="B47" s="686" t="s">
        <v>489</v>
      </c>
      <c r="C47" s="683">
        <f>IFERROR(Cons_post_nat!C48,"")</f>
        <v>0</v>
      </c>
      <c r="D47" s="683">
        <f>IFERROR('Décès maternel par causes'!M47,"")</f>
        <v>0</v>
      </c>
      <c r="E47" s="683"/>
      <c r="F47" s="681" t="str">
        <f t="shared" si="2"/>
        <v/>
      </c>
      <c r="G47" s="681" t="str">
        <f t="shared" si="3"/>
        <v/>
      </c>
    </row>
    <row r="48" spans="1:7" ht="15" customHeight="1">
      <c r="A48" s="685"/>
      <c r="B48" s="686" t="s">
        <v>490</v>
      </c>
      <c r="C48" s="683">
        <f>IFERROR(Cons_post_nat!C49,"")</f>
        <v>0</v>
      </c>
      <c r="D48" s="683">
        <f>IFERROR('Décès maternel par causes'!M48,"")</f>
        <v>0</v>
      </c>
      <c r="E48" s="683"/>
      <c r="F48" s="681" t="str">
        <f t="shared" si="2"/>
        <v/>
      </c>
      <c r="G48" s="681" t="str">
        <f t="shared" si="3"/>
        <v/>
      </c>
    </row>
    <row r="49" spans="1:7" ht="15" customHeight="1">
      <c r="A49" s="685"/>
      <c r="B49" s="686" t="s">
        <v>491</v>
      </c>
      <c r="C49" s="683">
        <f>IFERROR(Cons_post_nat!C50,"")</f>
        <v>0</v>
      </c>
      <c r="D49" s="683">
        <f>IFERROR('Décès maternel par causes'!M49,"")</f>
        <v>0</v>
      </c>
      <c r="E49" s="683"/>
      <c r="F49" s="681" t="str">
        <f t="shared" si="2"/>
        <v/>
      </c>
      <c r="G49" s="681" t="str">
        <f t="shared" si="3"/>
        <v/>
      </c>
    </row>
    <row r="50" spans="1:7" ht="15" customHeight="1">
      <c r="A50" s="2" t="s">
        <v>492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686"/>
      <c r="B51" s="686" t="s">
        <v>493</v>
      </c>
      <c r="C51" s="683">
        <f>IFERROR(Cons_post_nat!C52,"")</f>
        <v>0</v>
      </c>
      <c r="D51" s="683">
        <f>IFERROR('Décès maternel par causes'!M51,"")</f>
        <v>0</v>
      </c>
      <c r="E51" s="683"/>
      <c r="F51" s="681" t="str">
        <f t="shared" si="2"/>
        <v/>
      </c>
      <c r="G51" s="681" t="str">
        <f t="shared" si="3"/>
        <v/>
      </c>
    </row>
    <row r="52" spans="1:7" ht="15" customHeight="1">
      <c r="A52" s="685"/>
      <c r="B52" s="686" t="s">
        <v>494</v>
      </c>
      <c r="C52" s="683">
        <f>IFERROR(Cons_post_nat!C53,"")</f>
        <v>0</v>
      </c>
      <c r="D52" s="683">
        <f>IFERROR('Décès maternel par causes'!M52,"")</f>
        <v>0</v>
      </c>
      <c r="E52" s="683"/>
      <c r="F52" s="681" t="str">
        <f t="shared" si="2"/>
        <v/>
      </c>
      <c r="G52" s="681" t="str">
        <f t="shared" si="3"/>
        <v/>
      </c>
    </row>
    <row r="53" spans="1:7" ht="15" customHeight="1">
      <c r="A53" s="685"/>
      <c r="B53" s="686" t="s">
        <v>495</v>
      </c>
      <c r="C53" s="683">
        <f>IFERROR(Cons_post_nat!C54,"")</f>
        <v>0</v>
      </c>
      <c r="D53" s="683">
        <f>IFERROR('Décès maternel par causes'!M53,"")</f>
        <v>0</v>
      </c>
      <c r="E53" s="683"/>
      <c r="F53" s="681" t="str">
        <f t="shared" si="2"/>
        <v/>
      </c>
      <c r="G53" s="681" t="str">
        <f t="shared" si="3"/>
        <v/>
      </c>
    </row>
    <row r="54" spans="1:7" ht="15" customHeight="1">
      <c r="A54" s="685"/>
      <c r="B54" s="686" t="s">
        <v>496</v>
      </c>
      <c r="C54" s="683">
        <f>IFERROR(Cons_post_nat!C55,"")</f>
        <v>0</v>
      </c>
      <c r="D54" s="683">
        <f>IFERROR('Décès maternel par causes'!M54,"")</f>
        <v>0</v>
      </c>
      <c r="E54" s="683"/>
      <c r="F54" s="681" t="str">
        <f t="shared" si="2"/>
        <v/>
      </c>
      <c r="G54" s="681" t="str">
        <f t="shared" si="3"/>
        <v/>
      </c>
    </row>
    <row r="55" spans="1:7" s="87" customFormat="1" ht="15" customHeight="1">
      <c r="A55" s="2" t="s">
        <v>497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46" t="str">
        <f t="shared" si="2"/>
        <v/>
      </c>
      <c r="G55" s="646" t="str">
        <f t="shared" si="3"/>
        <v/>
      </c>
    </row>
    <row r="56" spans="1:7" ht="15" customHeight="1">
      <c r="A56" s="686"/>
      <c r="B56" s="686" t="s">
        <v>498</v>
      </c>
      <c r="C56" s="682">
        <f>IFERROR(Cons_post_nat!C57,"")</f>
        <v>0</v>
      </c>
      <c r="D56" s="682">
        <f>IFERROR('Décès maternel par causes'!M56,"")</f>
        <v>0</v>
      </c>
      <c r="E56" s="682"/>
      <c r="F56" s="680" t="str">
        <f t="shared" si="2"/>
        <v/>
      </c>
      <c r="G56" s="680" t="str">
        <f t="shared" si="3"/>
        <v/>
      </c>
    </row>
    <row r="57" spans="1:7" ht="15" customHeight="1">
      <c r="A57" s="685"/>
      <c r="B57" s="686" t="s">
        <v>499</v>
      </c>
      <c r="C57" s="683">
        <f>IFERROR(Cons_post_nat!C58,"")</f>
        <v>0</v>
      </c>
      <c r="D57" s="683">
        <f>IFERROR('Décès maternel par causes'!M57,"")</f>
        <v>0</v>
      </c>
      <c r="E57" s="683"/>
      <c r="F57" s="681" t="str">
        <f t="shared" si="2"/>
        <v/>
      </c>
      <c r="G57" s="681" t="str">
        <f t="shared" si="3"/>
        <v/>
      </c>
    </row>
    <row r="58" spans="1:7" ht="15" customHeight="1">
      <c r="A58" s="685"/>
      <c r="B58" s="686" t="s">
        <v>500</v>
      </c>
      <c r="C58" s="683">
        <f>IFERROR(Cons_post_nat!C59,"")</f>
        <v>0</v>
      </c>
      <c r="D58" s="683">
        <f>IFERROR('Décès maternel par causes'!M58,"")</f>
        <v>0</v>
      </c>
      <c r="E58" s="683"/>
      <c r="F58" s="681" t="str">
        <f t="shared" si="2"/>
        <v/>
      </c>
      <c r="G58" s="681" t="str">
        <f t="shared" si="3"/>
        <v/>
      </c>
    </row>
    <row r="59" spans="1:7" ht="15" customHeight="1">
      <c r="A59" s="685"/>
      <c r="B59" s="686" t="s">
        <v>501</v>
      </c>
      <c r="C59" s="683">
        <f>IFERROR(Cons_post_nat!C60,"")</f>
        <v>0</v>
      </c>
      <c r="D59" s="683">
        <f>IFERROR('Décès maternel par causes'!M59,"")</f>
        <v>0</v>
      </c>
      <c r="E59" s="683"/>
      <c r="F59" s="681" t="str">
        <f t="shared" si="2"/>
        <v/>
      </c>
      <c r="G59" s="681" t="str">
        <f t="shared" si="3"/>
        <v/>
      </c>
    </row>
    <row r="60" spans="1:7" ht="15" customHeight="1">
      <c r="A60" s="685"/>
      <c r="B60" s="686" t="s">
        <v>502</v>
      </c>
      <c r="C60" s="683">
        <f>IFERROR(Cons_post_nat!C61,"")</f>
        <v>0</v>
      </c>
      <c r="D60" s="683">
        <f>IFERROR('Décès maternel par causes'!M60,"")</f>
        <v>0</v>
      </c>
      <c r="E60" s="683"/>
      <c r="F60" s="681" t="str">
        <f t="shared" si="2"/>
        <v/>
      </c>
      <c r="G60" s="681" t="str">
        <f t="shared" si="3"/>
        <v/>
      </c>
    </row>
    <row r="61" spans="1:7" s="87" customFormat="1" ht="15" customHeight="1">
      <c r="A61" s="685"/>
      <c r="B61" s="686" t="s">
        <v>503</v>
      </c>
      <c r="C61" s="683">
        <f>IFERROR(Cons_post_nat!C62,"")</f>
        <v>0</v>
      </c>
      <c r="D61" s="683">
        <f>IFERROR('Décès maternel par causes'!M61,"")</f>
        <v>0</v>
      </c>
      <c r="E61" s="683"/>
      <c r="F61" s="681" t="str">
        <f t="shared" si="2"/>
        <v/>
      </c>
      <c r="G61" s="681" t="str">
        <f t="shared" si="3"/>
        <v/>
      </c>
    </row>
    <row r="62" spans="1:7" ht="15" customHeight="1">
      <c r="A62" s="685"/>
      <c r="B62" s="686" t="s">
        <v>504</v>
      </c>
      <c r="C62" s="683">
        <f>IFERROR(Cons_post_nat!C63,"")</f>
        <v>0</v>
      </c>
      <c r="D62" s="683">
        <f>IFERROR('Décès maternel par causes'!M62,"")</f>
        <v>0</v>
      </c>
      <c r="E62" s="683"/>
      <c r="F62" s="681" t="str">
        <f t="shared" si="2"/>
        <v/>
      </c>
      <c r="G62" s="681" t="str">
        <f t="shared" si="3"/>
        <v/>
      </c>
    </row>
    <row r="63" spans="1:7" ht="15" customHeight="1">
      <c r="A63" s="685"/>
      <c r="B63" s="686" t="s">
        <v>505</v>
      </c>
      <c r="C63" s="683">
        <f>IFERROR(Cons_post_nat!C64,"")</f>
        <v>0</v>
      </c>
      <c r="D63" s="683">
        <f>IFERROR('Décès maternel par causes'!M63,"")</f>
        <v>0</v>
      </c>
      <c r="E63" s="683"/>
      <c r="F63" s="681" t="str">
        <f t="shared" si="2"/>
        <v/>
      </c>
      <c r="G63" s="681" t="str">
        <f t="shared" si="3"/>
        <v/>
      </c>
    </row>
    <row r="64" spans="1:7" ht="15" customHeight="1">
      <c r="A64" s="2" t="s">
        <v>506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686"/>
      <c r="B65" s="686" t="s">
        <v>507</v>
      </c>
      <c r="C65" s="683">
        <f>IFERROR(Cons_post_nat!C66,"")</f>
        <v>0</v>
      </c>
      <c r="D65" s="683">
        <f>IFERROR('Décès maternel par causes'!M65,"")</f>
        <v>0</v>
      </c>
      <c r="E65" s="683"/>
      <c r="F65" s="681" t="str">
        <f t="shared" si="2"/>
        <v/>
      </c>
      <c r="G65" s="681" t="str">
        <f t="shared" si="3"/>
        <v/>
      </c>
    </row>
    <row r="66" spans="1:7" ht="15" customHeight="1">
      <c r="A66" s="685"/>
      <c r="B66" s="686" t="s">
        <v>508</v>
      </c>
      <c r="C66" s="683">
        <f>IFERROR(Cons_post_nat!C67,"")</f>
        <v>0</v>
      </c>
      <c r="D66" s="683">
        <f>IFERROR('Décès maternel par causes'!M66,"")</f>
        <v>0</v>
      </c>
      <c r="E66" s="683"/>
      <c r="F66" s="681" t="str">
        <f t="shared" si="2"/>
        <v/>
      </c>
      <c r="G66" s="681" t="str">
        <f t="shared" si="3"/>
        <v/>
      </c>
    </row>
    <row r="67" spans="1:7" ht="15" customHeight="1">
      <c r="A67" s="685"/>
      <c r="B67" s="686" t="s">
        <v>509</v>
      </c>
      <c r="C67" s="683">
        <f>IFERROR(Cons_post_nat!C68,"")</f>
        <v>0</v>
      </c>
      <c r="D67" s="683">
        <f>IFERROR('Décès maternel par causes'!M67,"")</f>
        <v>0</v>
      </c>
      <c r="E67" s="683"/>
      <c r="F67" s="681" t="str">
        <f t="shared" ref="F67:F98" si="4">IF(C67&gt;0,D67/C67*100000,"")</f>
        <v/>
      </c>
      <c r="G67" s="681" t="str">
        <f t="shared" ref="G67:G98" si="5">IF(D67&lt;=0,"",E67/D67*100)</f>
        <v/>
      </c>
    </row>
    <row r="68" spans="1:7" ht="15" customHeight="1">
      <c r="A68" s="685"/>
      <c r="B68" s="686" t="s">
        <v>510</v>
      </c>
      <c r="C68" s="683">
        <f>IFERROR(Cons_post_nat!C69,"")</f>
        <v>0</v>
      </c>
      <c r="D68" s="683">
        <f>IFERROR('Décès maternel par causes'!M68,"")</f>
        <v>0</v>
      </c>
      <c r="E68" s="683"/>
      <c r="F68" s="681" t="str">
        <f t="shared" si="4"/>
        <v/>
      </c>
      <c r="G68" s="681" t="str">
        <f t="shared" si="5"/>
        <v/>
      </c>
    </row>
    <row r="69" spans="1:7" s="87" customFormat="1" ht="15" customHeight="1">
      <c r="A69" s="685"/>
      <c r="B69" s="686" t="s">
        <v>511</v>
      </c>
      <c r="C69" s="683">
        <f>IFERROR(Cons_post_nat!C70,"")</f>
        <v>0</v>
      </c>
      <c r="D69" s="683">
        <f>IFERROR('Décès maternel par causes'!M69,"")</f>
        <v>0</v>
      </c>
      <c r="E69" s="683"/>
      <c r="F69" s="681" t="str">
        <f t="shared" si="4"/>
        <v/>
      </c>
      <c r="G69" s="681" t="str">
        <f t="shared" si="5"/>
        <v/>
      </c>
    </row>
    <row r="70" spans="1:7" ht="15" customHeight="1">
      <c r="A70" s="685"/>
      <c r="B70" s="686" t="s">
        <v>512</v>
      </c>
      <c r="C70" s="683">
        <f>IFERROR(Cons_post_nat!C71,"")</f>
        <v>0</v>
      </c>
      <c r="D70" s="683">
        <f>IFERROR('Décès maternel par causes'!M70,"")</f>
        <v>0</v>
      </c>
      <c r="E70" s="683"/>
      <c r="F70" s="681" t="str">
        <f t="shared" si="4"/>
        <v/>
      </c>
      <c r="G70" s="681" t="str">
        <f t="shared" si="5"/>
        <v/>
      </c>
    </row>
    <row r="71" spans="1:7" ht="15" customHeight="1">
      <c r="A71" s="685"/>
      <c r="B71" s="686" t="s">
        <v>513</v>
      </c>
      <c r="C71" s="683">
        <f>IFERROR(Cons_post_nat!C72,"")</f>
        <v>0</v>
      </c>
      <c r="D71" s="683">
        <f>IFERROR('Décès maternel par causes'!M71,"")</f>
        <v>0</v>
      </c>
      <c r="E71" s="683"/>
      <c r="F71" s="681" t="str">
        <f t="shared" si="4"/>
        <v/>
      </c>
      <c r="G71" s="681" t="str">
        <f t="shared" si="5"/>
        <v/>
      </c>
    </row>
    <row r="72" spans="1:7" ht="15" customHeight="1">
      <c r="A72" s="685"/>
      <c r="B72" s="686" t="s">
        <v>514</v>
      </c>
      <c r="C72" s="683">
        <f>IFERROR(Cons_post_nat!C73,"")</f>
        <v>0</v>
      </c>
      <c r="D72" s="683">
        <f>IFERROR('Décès maternel par causes'!M72,"")</f>
        <v>0</v>
      </c>
      <c r="E72" s="683"/>
      <c r="F72" s="681" t="str">
        <f t="shared" si="4"/>
        <v/>
      </c>
      <c r="G72" s="681" t="str">
        <f t="shared" si="5"/>
        <v/>
      </c>
    </row>
    <row r="73" spans="1:7" ht="15" customHeight="1">
      <c r="A73" s="2" t="s">
        <v>515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686"/>
      <c r="B74" s="686" t="s">
        <v>516</v>
      </c>
      <c r="C74" s="683">
        <f>IFERROR(Cons_post_nat!C75,"")</f>
        <v>0</v>
      </c>
      <c r="D74" s="683">
        <f>IFERROR('Décès maternel par causes'!M74,"")</f>
        <v>0</v>
      </c>
      <c r="E74" s="683"/>
      <c r="F74" s="681" t="str">
        <f t="shared" si="4"/>
        <v/>
      </c>
      <c r="G74" s="681" t="str">
        <f t="shared" si="5"/>
        <v/>
      </c>
    </row>
    <row r="75" spans="1:7" ht="15" customHeight="1">
      <c r="A75" s="685"/>
      <c r="B75" s="686" t="s">
        <v>517</v>
      </c>
      <c r="C75" s="683">
        <f>IFERROR(Cons_post_nat!C76,"")</f>
        <v>0</v>
      </c>
      <c r="D75" s="683">
        <f>IFERROR('Décès maternel par causes'!M75,"")</f>
        <v>0</v>
      </c>
      <c r="E75" s="683"/>
      <c r="F75" s="681" t="str">
        <f t="shared" si="4"/>
        <v/>
      </c>
      <c r="G75" s="681" t="str">
        <f t="shared" si="5"/>
        <v/>
      </c>
    </row>
    <row r="76" spans="1:7" ht="15" customHeight="1">
      <c r="A76" s="685"/>
      <c r="B76" s="686" t="s">
        <v>518</v>
      </c>
      <c r="C76" s="683">
        <f>IFERROR(Cons_post_nat!C77,"")</f>
        <v>0</v>
      </c>
      <c r="D76" s="683">
        <f>IFERROR('Décès maternel par causes'!M76,"")</f>
        <v>0</v>
      </c>
      <c r="E76" s="683"/>
      <c r="F76" s="681" t="str">
        <f t="shared" si="4"/>
        <v/>
      </c>
      <c r="G76" s="681" t="str">
        <f t="shared" si="5"/>
        <v/>
      </c>
    </row>
    <row r="77" spans="1:7" ht="15" customHeight="1">
      <c r="A77" s="685"/>
      <c r="B77" s="686" t="s">
        <v>519</v>
      </c>
      <c r="C77" s="683">
        <f>IFERROR(Cons_post_nat!C78,"")</f>
        <v>0</v>
      </c>
      <c r="D77" s="683">
        <f>IFERROR('Décès maternel par causes'!M77,"")</f>
        <v>0</v>
      </c>
      <c r="E77" s="683"/>
      <c r="F77" s="681" t="str">
        <f t="shared" si="4"/>
        <v/>
      </c>
      <c r="G77" s="681" t="str">
        <f t="shared" si="5"/>
        <v/>
      </c>
    </row>
    <row r="78" spans="1:7" ht="15" customHeight="1">
      <c r="A78" s="685"/>
      <c r="B78" s="686" t="s">
        <v>520</v>
      </c>
      <c r="C78" s="683">
        <f>IFERROR(Cons_post_nat!C79,"")</f>
        <v>0</v>
      </c>
      <c r="D78" s="683">
        <f>IFERROR('Décès maternel par causes'!M78,"")</f>
        <v>0</v>
      </c>
      <c r="E78" s="683"/>
      <c r="F78" s="681" t="str">
        <f t="shared" si="4"/>
        <v/>
      </c>
      <c r="G78" s="681" t="str">
        <f t="shared" si="5"/>
        <v/>
      </c>
    </row>
    <row r="79" spans="1:7" s="87" customFormat="1" ht="15" customHeight="1">
      <c r="A79" s="2" t="s">
        <v>521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46" t="str">
        <f t="shared" si="4"/>
        <v/>
      </c>
      <c r="G79" s="646" t="str">
        <f t="shared" si="5"/>
        <v/>
      </c>
    </row>
    <row r="80" spans="1:7" ht="15" customHeight="1">
      <c r="A80" s="686"/>
      <c r="B80" s="686" t="s">
        <v>522</v>
      </c>
      <c r="C80" s="682">
        <f>IFERROR(Cons_post_nat!C81,"")</f>
        <v>0</v>
      </c>
      <c r="D80" s="682">
        <f>IFERROR('Décès maternel par causes'!M80,"")</f>
        <v>0</v>
      </c>
      <c r="E80" s="682"/>
      <c r="F80" s="680" t="str">
        <f t="shared" si="4"/>
        <v/>
      </c>
      <c r="G80" s="680" t="str">
        <f t="shared" si="5"/>
        <v/>
      </c>
    </row>
    <row r="81" spans="1:7" ht="15" customHeight="1">
      <c r="A81" s="685"/>
      <c r="B81" s="686" t="s">
        <v>523</v>
      </c>
      <c r="C81" s="683">
        <f>IFERROR(Cons_post_nat!C82,"")</f>
        <v>0</v>
      </c>
      <c r="D81" s="683">
        <f>IFERROR('Décès maternel par causes'!M81,"")</f>
        <v>0</v>
      </c>
      <c r="E81" s="683"/>
      <c r="F81" s="681" t="str">
        <f t="shared" si="4"/>
        <v/>
      </c>
      <c r="G81" s="681" t="str">
        <f t="shared" si="5"/>
        <v/>
      </c>
    </row>
    <row r="82" spans="1:7" ht="15" customHeight="1">
      <c r="A82" s="685"/>
      <c r="B82" s="686" t="s">
        <v>524</v>
      </c>
      <c r="C82" s="683">
        <f>IFERROR(Cons_post_nat!C83,"")</f>
        <v>0</v>
      </c>
      <c r="D82" s="683">
        <f>IFERROR('Décès maternel par causes'!M82,"")</f>
        <v>0</v>
      </c>
      <c r="E82" s="683"/>
      <c r="F82" s="681" t="str">
        <f t="shared" si="4"/>
        <v/>
      </c>
      <c r="G82" s="681" t="str">
        <f t="shared" si="5"/>
        <v/>
      </c>
    </row>
    <row r="83" spans="1:7" ht="15" customHeight="1">
      <c r="A83" s="685"/>
      <c r="B83" s="686" t="s">
        <v>525</v>
      </c>
      <c r="C83" s="683">
        <f>IFERROR(Cons_post_nat!C84,"")</f>
        <v>0</v>
      </c>
      <c r="D83" s="683">
        <f>IFERROR('Décès maternel par causes'!M83,"")</f>
        <v>0</v>
      </c>
      <c r="E83" s="683"/>
      <c r="F83" s="681" t="str">
        <f t="shared" si="4"/>
        <v/>
      </c>
      <c r="G83" s="681" t="str">
        <f t="shared" si="5"/>
        <v/>
      </c>
    </row>
    <row r="84" spans="1:7" ht="15" customHeight="1">
      <c r="A84" s="2" t="s">
        <v>526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685"/>
      <c r="B85" s="686" t="s">
        <v>527</v>
      </c>
      <c r="C85" s="683">
        <f>IFERROR(Cons_post_nat!C86,"")</f>
        <v>0</v>
      </c>
      <c r="D85" s="683">
        <f>IFERROR('Décès maternel par causes'!M85,"")</f>
        <v>0</v>
      </c>
      <c r="E85" s="683"/>
      <c r="F85" s="681" t="str">
        <f t="shared" si="4"/>
        <v/>
      </c>
      <c r="G85" s="681" t="str">
        <f t="shared" si="5"/>
        <v/>
      </c>
    </row>
    <row r="86" spans="1:7" ht="15" customHeight="1">
      <c r="A86" s="685"/>
      <c r="B86" s="686" t="s">
        <v>528</v>
      </c>
      <c r="C86" s="683">
        <f>IFERROR(Cons_post_nat!C87,"")</f>
        <v>0</v>
      </c>
      <c r="D86" s="683">
        <f>IFERROR('Décès maternel par causes'!M86,"")</f>
        <v>0</v>
      </c>
      <c r="E86" s="683"/>
      <c r="F86" s="681" t="str">
        <f t="shared" si="4"/>
        <v/>
      </c>
      <c r="G86" s="681" t="str">
        <f t="shared" si="5"/>
        <v/>
      </c>
    </row>
    <row r="87" spans="1:7" s="87" customFormat="1" ht="15" customHeight="1">
      <c r="A87" s="685"/>
      <c r="B87" s="686" t="s">
        <v>529</v>
      </c>
      <c r="C87" s="683">
        <f>IFERROR(Cons_post_nat!C88,"")</f>
        <v>0</v>
      </c>
      <c r="D87" s="683">
        <f>IFERROR('Décès maternel par causes'!M87,"")</f>
        <v>0</v>
      </c>
      <c r="E87" s="683"/>
      <c r="F87" s="681" t="str">
        <f t="shared" si="4"/>
        <v/>
      </c>
      <c r="G87" s="681" t="str">
        <f t="shared" si="5"/>
        <v/>
      </c>
    </row>
    <row r="88" spans="1:7" ht="15" customHeight="1">
      <c r="A88" s="2" t="s">
        <v>530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46" t="str">
        <f t="shared" si="4"/>
        <v/>
      </c>
      <c r="G88" s="646" t="str">
        <f t="shared" si="5"/>
        <v/>
      </c>
    </row>
    <row r="89" spans="1:7" ht="15" customHeight="1">
      <c r="A89" s="685"/>
      <c r="B89" s="686" t="s">
        <v>531</v>
      </c>
      <c r="C89" s="683">
        <f>IFERROR(Cons_post_nat!C90,"")</f>
        <v>0</v>
      </c>
      <c r="D89" s="683">
        <f>IFERROR('Décès maternel par causes'!M89,"")</f>
        <v>0</v>
      </c>
      <c r="E89" s="683"/>
      <c r="F89" s="681" t="str">
        <f t="shared" si="4"/>
        <v/>
      </c>
      <c r="G89" s="681" t="str">
        <f t="shared" si="5"/>
        <v/>
      </c>
    </row>
    <row r="90" spans="1:7" ht="15" customHeight="1">
      <c r="A90" s="2" t="s">
        <v>532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685"/>
      <c r="B91" s="686" t="s">
        <v>533</v>
      </c>
      <c r="C91" s="683">
        <f>IFERROR(Cons_post_nat!C92,"")</f>
        <v>0</v>
      </c>
      <c r="D91" s="683">
        <f>IFERROR('Décès maternel par causes'!M91,"")</f>
        <v>0</v>
      </c>
      <c r="E91" s="683"/>
      <c r="F91" s="681" t="str">
        <f t="shared" si="4"/>
        <v/>
      </c>
      <c r="G91" s="681" t="str">
        <f t="shared" si="5"/>
        <v/>
      </c>
    </row>
    <row r="92" spans="1:7" s="87" customFormat="1" ht="15" customHeight="1">
      <c r="A92" s="685"/>
      <c r="B92" s="686" t="s">
        <v>534</v>
      </c>
      <c r="C92" s="683">
        <f>IFERROR(Cons_post_nat!C93,"")</f>
        <v>0</v>
      </c>
      <c r="D92" s="683">
        <f>IFERROR('Décès maternel par causes'!M92,"")</f>
        <v>0</v>
      </c>
      <c r="E92" s="683"/>
      <c r="F92" s="681" t="str">
        <f t="shared" si="4"/>
        <v/>
      </c>
      <c r="G92" s="681" t="str">
        <f t="shared" si="5"/>
        <v/>
      </c>
    </row>
    <row r="93" spans="1:7" ht="15" customHeight="1">
      <c r="A93" s="685"/>
      <c r="B93" s="686" t="s">
        <v>535</v>
      </c>
      <c r="C93" s="683">
        <f>IFERROR(Cons_post_nat!C94,"")</f>
        <v>0</v>
      </c>
      <c r="D93" s="683">
        <f>IFERROR('Décès maternel par causes'!M93,"")</f>
        <v>0</v>
      </c>
      <c r="E93" s="683"/>
      <c r="F93" s="681" t="str">
        <f t="shared" si="4"/>
        <v/>
      </c>
      <c r="G93" s="681" t="str">
        <f t="shared" si="5"/>
        <v/>
      </c>
    </row>
    <row r="94" spans="1:7" ht="15" customHeight="1">
      <c r="A94" s="2" t="s">
        <v>536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686"/>
      <c r="B95" s="686" t="s">
        <v>537</v>
      </c>
      <c r="C95" s="683">
        <f>IFERROR(Cons_post_nat!C96,"")</f>
        <v>0</v>
      </c>
      <c r="D95" s="683">
        <f>IFERROR('Décès maternel par causes'!M95,"")</f>
        <v>0</v>
      </c>
      <c r="E95" s="683"/>
      <c r="F95" s="681" t="str">
        <f t="shared" si="4"/>
        <v/>
      </c>
      <c r="G95" s="681" t="str">
        <f t="shared" si="5"/>
        <v/>
      </c>
    </row>
    <row r="96" spans="1:7" ht="15" customHeight="1">
      <c r="A96" s="686"/>
      <c r="B96" s="686" t="s">
        <v>538</v>
      </c>
      <c r="C96" s="683">
        <f>IFERROR(Cons_post_nat!C97,"")</f>
        <v>0</v>
      </c>
      <c r="D96" s="683">
        <f>IFERROR('Décès maternel par causes'!M96,"")</f>
        <v>0</v>
      </c>
      <c r="E96" s="683"/>
      <c r="F96" s="681" t="str">
        <f t="shared" si="4"/>
        <v/>
      </c>
      <c r="G96" s="681" t="str">
        <f t="shared" si="5"/>
        <v/>
      </c>
    </row>
    <row r="97" spans="1:7" ht="15" customHeight="1">
      <c r="A97" s="686"/>
      <c r="B97" s="686" t="s">
        <v>539</v>
      </c>
      <c r="C97" s="683">
        <f>IFERROR(Cons_post_nat!C98,"")</f>
        <v>0</v>
      </c>
      <c r="D97" s="683">
        <f>IFERROR('Décès maternel par causes'!M97,"")</f>
        <v>0</v>
      </c>
      <c r="E97" s="683"/>
      <c r="F97" s="681" t="str">
        <f t="shared" si="4"/>
        <v/>
      </c>
      <c r="G97" s="681" t="str">
        <f t="shared" si="5"/>
        <v/>
      </c>
    </row>
    <row r="98" spans="1:7" s="87" customFormat="1" ht="15" customHeight="1">
      <c r="A98" s="686"/>
      <c r="B98" s="686" t="s">
        <v>540</v>
      </c>
      <c r="C98" s="683">
        <f>IFERROR(Cons_post_nat!C99,"")</f>
        <v>0</v>
      </c>
      <c r="D98" s="683">
        <f>IFERROR('Décès maternel par causes'!M98,"")</f>
        <v>0</v>
      </c>
      <c r="E98" s="683"/>
      <c r="F98" s="681" t="str">
        <f t="shared" si="4"/>
        <v/>
      </c>
      <c r="G98" s="681" t="str">
        <f t="shared" si="5"/>
        <v/>
      </c>
    </row>
    <row r="99" spans="1:7" ht="15" customHeight="1">
      <c r="A99" s="2" t="s">
        <v>541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46" t="str">
        <f t="shared" ref="F99:F111" si="6">IF(C99&gt;0,D99/C99*100000,"")</f>
        <v/>
      </c>
      <c r="G99" s="646" t="str">
        <f t="shared" ref="G99:G111" si="7">IF(D99&lt;=0,"",E99/D99*100)</f>
        <v/>
      </c>
    </row>
    <row r="100" spans="1:7" ht="15" customHeight="1">
      <c r="A100" s="685"/>
      <c r="B100" s="686" t="s">
        <v>542</v>
      </c>
      <c r="C100" s="683">
        <f>IFERROR(Cons_post_nat!C101,"")</f>
        <v>0</v>
      </c>
      <c r="D100" s="683">
        <f>IFERROR('Décès maternel par causes'!M100,"")</f>
        <v>0</v>
      </c>
      <c r="E100" s="683"/>
      <c r="F100" s="681" t="str">
        <f t="shared" si="6"/>
        <v/>
      </c>
      <c r="G100" s="681" t="str">
        <f t="shared" si="7"/>
        <v/>
      </c>
    </row>
    <row r="101" spans="1:7" ht="15" customHeight="1">
      <c r="A101" s="2" t="s">
        <v>543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686"/>
      <c r="B102" s="686" t="s">
        <v>544</v>
      </c>
      <c r="C102" s="683">
        <f>IFERROR(Cons_post_nat!C103,"")</f>
        <v>0</v>
      </c>
      <c r="D102" s="683">
        <f>IFERROR('Décès maternel par causes'!M102,"")</f>
        <v>0</v>
      </c>
      <c r="E102" s="683"/>
      <c r="F102" s="681" t="str">
        <f t="shared" si="6"/>
        <v/>
      </c>
      <c r="G102" s="681" t="str">
        <f t="shared" si="7"/>
        <v/>
      </c>
    </row>
    <row r="103" spans="1:7" ht="15" customHeight="1">
      <c r="A103" s="685"/>
      <c r="B103" s="686" t="s">
        <v>545</v>
      </c>
      <c r="C103" s="683">
        <f>IFERROR(Cons_post_nat!C104,"")</f>
        <v>0</v>
      </c>
      <c r="D103" s="683">
        <f>IFERROR('Décès maternel par causes'!M103,"")</f>
        <v>0</v>
      </c>
      <c r="E103" s="683"/>
      <c r="F103" s="681" t="str">
        <f t="shared" si="6"/>
        <v/>
      </c>
      <c r="G103" s="681" t="str">
        <f t="shared" si="7"/>
        <v/>
      </c>
    </row>
    <row r="104" spans="1:7" ht="15" customHeight="1">
      <c r="A104" s="685"/>
      <c r="B104" s="686" t="s">
        <v>546</v>
      </c>
      <c r="C104" s="683">
        <f>IFERROR(Cons_post_nat!C105,"")</f>
        <v>0</v>
      </c>
      <c r="D104" s="683">
        <f>IFERROR('Décès maternel par causes'!M104,"")</f>
        <v>0</v>
      </c>
      <c r="E104" s="683"/>
      <c r="F104" s="681" t="str">
        <f t="shared" si="6"/>
        <v/>
      </c>
      <c r="G104" s="681" t="str">
        <f t="shared" si="7"/>
        <v/>
      </c>
    </row>
    <row r="105" spans="1:7" ht="15" customHeight="1">
      <c r="A105" s="685"/>
      <c r="B105" s="686" t="s">
        <v>547</v>
      </c>
      <c r="C105" s="683">
        <f>IFERROR(Cons_post_nat!C106,"")</f>
        <v>0</v>
      </c>
      <c r="D105" s="683">
        <f>IFERROR('Décès maternel par causes'!M105,"")</f>
        <v>0</v>
      </c>
      <c r="E105" s="683"/>
      <c r="F105" s="681" t="str">
        <f t="shared" si="6"/>
        <v/>
      </c>
      <c r="G105" s="681" t="str">
        <f t="shared" si="7"/>
        <v/>
      </c>
    </row>
    <row r="106" spans="1:7" ht="15.75" customHeight="1">
      <c r="A106" s="685"/>
      <c r="B106" s="686" t="s">
        <v>548</v>
      </c>
      <c r="C106" s="683">
        <f>IFERROR(Cons_post_nat!C107,"")</f>
        <v>0</v>
      </c>
      <c r="D106" s="683">
        <f>IFERROR('Décès maternel par causes'!M106,"")</f>
        <v>0</v>
      </c>
      <c r="E106" s="683"/>
      <c r="F106" s="681" t="str">
        <f t="shared" si="6"/>
        <v/>
      </c>
      <c r="G106" s="681" t="str">
        <f t="shared" si="7"/>
        <v/>
      </c>
    </row>
    <row r="107" spans="1:7" ht="15.75" customHeight="1">
      <c r="A107" s="685"/>
      <c r="B107" s="686" t="s">
        <v>549</v>
      </c>
      <c r="C107" s="683">
        <f>IFERROR(Cons_post_nat!C108,"")</f>
        <v>0</v>
      </c>
      <c r="D107" s="683">
        <f>IFERROR('Décès maternel par causes'!M107,"")</f>
        <v>0</v>
      </c>
      <c r="E107" s="683"/>
      <c r="F107" s="681" t="str">
        <f t="shared" si="6"/>
        <v/>
      </c>
      <c r="G107" s="681" t="str">
        <f t="shared" si="7"/>
        <v/>
      </c>
    </row>
    <row r="108" spans="1:7" ht="15.75" customHeight="1">
      <c r="A108" s="685"/>
      <c r="B108" s="686" t="s">
        <v>550</v>
      </c>
      <c r="C108" s="683">
        <f>IFERROR(Cons_post_nat!C109,"")</f>
        <v>0</v>
      </c>
      <c r="D108" s="683">
        <f>IFERROR('Décès maternel par causes'!M108,"")</f>
        <v>0</v>
      </c>
      <c r="E108" s="683"/>
      <c r="F108" s="681" t="str">
        <f t="shared" si="6"/>
        <v/>
      </c>
      <c r="G108" s="681" t="str">
        <f t="shared" si="7"/>
        <v/>
      </c>
    </row>
    <row r="109" spans="1:7" ht="15.75" customHeight="1">
      <c r="A109" s="2" t="s">
        <v>551</v>
      </c>
      <c r="B109" s="2"/>
      <c r="C109" s="643">
        <f>IFERROR(Cons_post_nat!C110,"")</f>
        <v>0</v>
      </c>
      <c r="D109" s="643">
        <f>IFERROR('Décès maternel par causes'!M109,"")</f>
        <v>0</v>
      </c>
      <c r="E109" s="643"/>
      <c r="F109" s="647" t="str">
        <f t="shared" si="6"/>
        <v/>
      </c>
      <c r="G109" s="647" t="str">
        <f t="shared" si="7"/>
        <v/>
      </c>
    </row>
    <row r="110" spans="1:7" ht="15.75" customHeight="1">
      <c r="A110" s="2" t="s">
        <v>552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1" t="s">
        <v>553</v>
      </c>
      <c r="B111" s="281"/>
      <c r="C111" s="205">
        <f>IFERROR(Cons_post_nat!C112,"")</f>
        <v>0</v>
      </c>
      <c r="D111" s="205">
        <f>IFERROR('Décès maternel par causes'!M111,"")</f>
        <v>0</v>
      </c>
      <c r="E111" s="205"/>
      <c r="F111" s="648" t="str">
        <f t="shared" si="6"/>
        <v/>
      </c>
      <c r="G111" s="648" t="str">
        <f t="shared" si="7"/>
        <v/>
      </c>
    </row>
  </sheetData>
  <mergeCells count="1">
    <mergeCell ref="A2:B2"/>
  </mergeCells>
  <conditionalFormatting sqref="C3:E108">
    <cfRule type="containsBlanks" dxfId="296" priority="12">
      <formula>LEN(TRIM(C3))=0</formula>
    </cfRule>
  </conditionalFormatting>
  <conditionalFormatting sqref="C98:G98">
    <cfRule type="containsBlanks" dxfId="295" priority="5" stopIfTrue="1">
      <formula>LEN(TRIM(C98))=0</formula>
    </cfRule>
  </conditionalFormatting>
  <conditionalFormatting sqref="C110:G110">
    <cfRule type="containsBlanks" dxfId="294" priority="4">
      <formula>LEN(TRIM(C110))=0</formula>
    </cfRule>
  </conditionalFormatting>
  <conditionalFormatting sqref="F3:G108">
    <cfRule type="containsBlanks" dxfId="293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1074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66" t="s">
        <v>1075</v>
      </c>
      <c r="D2" s="890"/>
      <c r="E2" s="890"/>
      <c r="F2" s="967" t="s">
        <v>1076</v>
      </c>
      <c r="G2" s="890"/>
      <c r="H2" s="890"/>
      <c r="I2" s="948" t="s">
        <v>1077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19" t="s">
        <v>576</v>
      </c>
      <c r="B3" s="31"/>
      <c r="C3" s="37" t="s">
        <v>1078</v>
      </c>
      <c r="D3" s="37" t="s">
        <v>1079</v>
      </c>
      <c r="E3" s="37" t="s">
        <v>1080</v>
      </c>
      <c r="F3" s="587" t="s">
        <v>1081</v>
      </c>
      <c r="G3" s="37" t="s">
        <v>1082</v>
      </c>
      <c r="H3" s="11" t="s">
        <v>1083</v>
      </c>
      <c r="I3" s="884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>
        <f t="shared" si="0"/>
        <v>0</v>
      </c>
    </row>
    <row r="18" spans="1:9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>
        <f t="shared" si="0"/>
        <v>0</v>
      </c>
    </row>
    <row r="19" spans="1:9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>
        <f t="shared" si="0"/>
        <v>0</v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>
        <f t="shared" si="0"/>
        <v>0</v>
      </c>
    </row>
    <row r="22" spans="1:9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>
        <f t="shared" si="0"/>
        <v>0</v>
      </c>
    </row>
    <row r="23" spans="1:9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>
        <f t="shared" si="0"/>
        <v>0</v>
      </c>
    </row>
    <row r="24" spans="1:9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>
        <f t="shared" si="0"/>
        <v>0</v>
      </c>
    </row>
    <row r="25" spans="1:9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>
        <f t="shared" si="0"/>
        <v>0</v>
      </c>
    </row>
    <row r="26" spans="1:9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>
        <f t="shared" si="0"/>
        <v>0</v>
      </c>
    </row>
    <row r="27" spans="1:9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>
        <f t="shared" si="0"/>
        <v>0</v>
      </c>
    </row>
    <row r="28" spans="1:9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>
        <f t="shared" si="0"/>
        <v>0</v>
      </c>
    </row>
    <row r="29" spans="1:9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>
        <f t="shared" si="0"/>
        <v>0</v>
      </c>
    </row>
    <row r="30" spans="1:9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>
        <f t="shared" si="0"/>
        <v>0</v>
      </c>
    </row>
    <row r="32" spans="1:9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>
        <f t="shared" si="0"/>
        <v>0</v>
      </c>
    </row>
    <row r="33" spans="1:9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>
        <f t="shared" si="0"/>
        <v>0</v>
      </c>
    </row>
    <row r="34" spans="1:9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>
        <f t="shared" si="0"/>
        <v>0</v>
      </c>
    </row>
    <row r="35" spans="1:9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>
        <f t="shared" si="0"/>
        <v>0</v>
      </c>
    </row>
    <row r="36" spans="1:9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>
        <f t="shared" ref="I36:I67" si="1">SUM(F36:H36)</f>
        <v>0</v>
      </c>
    </row>
    <row r="37" spans="1:9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>
        <f t="shared" si="1"/>
        <v>0</v>
      </c>
    </row>
    <row r="38" spans="1:9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>
        <f t="shared" si="1"/>
        <v>0</v>
      </c>
    </row>
    <row r="39" spans="1:9" s="87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>
        <f t="shared" si="1"/>
        <v>0</v>
      </c>
    </row>
    <row r="40" spans="1:9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>
        <f t="shared" si="1"/>
        <v>0</v>
      </c>
    </row>
    <row r="41" spans="1:9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>
        <f t="shared" si="1"/>
        <v>0</v>
      </c>
    </row>
    <row r="42" spans="1:9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>
        <f t="shared" si="1"/>
        <v>0</v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>
        <f t="shared" si="1"/>
        <v>0</v>
      </c>
    </row>
    <row r="45" spans="1:9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>
        <f t="shared" si="1"/>
        <v>0</v>
      </c>
    </row>
    <row r="46" spans="1:9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>
        <f t="shared" si="1"/>
        <v>0</v>
      </c>
    </row>
    <row r="47" spans="1:9" s="87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>
        <f t="shared" si="1"/>
        <v>0</v>
      </c>
    </row>
    <row r="48" spans="1:9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>
        <f t="shared" si="1"/>
        <v>0</v>
      </c>
    </row>
    <row r="49" spans="1:9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>
        <f t="shared" si="1"/>
        <v>0</v>
      </c>
    </row>
    <row r="50" spans="1:9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>
        <f t="shared" si="1"/>
        <v>0</v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>
        <f t="shared" si="1"/>
        <v>0</v>
      </c>
    </row>
    <row r="53" spans="1:9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>
        <f t="shared" si="1"/>
        <v>0</v>
      </c>
    </row>
    <row r="54" spans="1:9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>
        <f t="shared" si="1"/>
        <v>0</v>
      </c>
    </row>
    <row r="55" spans="1:9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>
        <f t="shared" si="1"/>
        <v>0</v>
      </c>
    </row>
    <row r="56" spans="1:9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>
        <f t="shared" si="1"/>
        <v>0</v>
      </c>
    </row>
    <row r="58" spans="1:9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>
        <f t="shared" si="1"/>
        <v>0</v>
      </c>
    </row>
    <row r="59" spans="1:9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>
        <f t="shared" si="1"/>
        <v>0</v>
      </c>
    </row>
    <row r="60" spans="1:9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>
        <f t="shared" si="1"/>
        <v>0</v>
      </c>
    </row>
    <row r="61" spans="1:9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>
        <f t="shared" si="1"/>
        <v>0</v>
      </c>
    </row>
    <row r="62" spans="1:9" s="87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>
        <f t="shared" si="1"/>
        <v>0</v>
      </c>
    </row>
    <row r="63" spans="1:9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>
        <f t="shared" si="1"/>
        <v>0</v>
      </c>
    </row>
    <row r="64" spans="1:9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>
        <f t="shared" si="1"/>
        <v>0</v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>
        <f t="shared" si="1"/>
        <v>0</v>
      </c>
    </row>
    <row r="67" spans="1:9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>
        <f t="shared" si="1"/>
        <v>0</v>
      </c>
    </row>
    <row r="68" spans="1:9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>
        <f t="shared" ref="I68:I99" si="2">SUM(F68:H68)</f>
        <v>0</v>
      </c>
    </row>
    <row r="69" spans="1:9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>
        <f t="shared" si="2"/>
        <v>0</v>
      </c>
    </row>
    <row r="70" spans="1:9" s="87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>
        <f t="shared" si="2"/>
        <v>0</v>
      </c>
    </row>
    <row r="71" spans="1:9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>
        <f t="shared" si="2"/>
        <v>0</v>
      </c>
    </row>
    <row r="72" spans="1:9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>
        <f t="shared" si="2"/>
        <v>0</v>
      </c>
    </row>
    <row r="73" spans="1:9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>
        <f t="shared" si="2"/>
        <v>0</v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>
        <f t="shared" si="2"/>
        <v>0</v>
      </c>
    </row>
    <row r="76" spans="1:9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>
        <f t="shared" si="2"/>
        <v>0</v>
      </c>
    </row>
    <row r="77" spans="1:9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>
        <f t="shared" si="2"/>
        <v>0</v>
      </c>
    </row>
    <row r="78" spans="1:9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>
        <f t="shared" si="2"/>
        <v>0</v>
      </c>
    </row>
    <row r="79" spans="1:9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>
        <f t="shared" si="2"/>
        <v>0</v>
      </c>
    </row>
    <row r="80" spans="1:9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>
        <f t="shared" si="2"/>
        <v>0</v>
      </c>
    </row>
    <row r="82" spans="1:9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>
        <f t="shared" si="2"/>
        <v>0</v>
      </c>
    </row>
    <row r="83" spans="1:9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>
        <f t="shared" si="2"/>
        <v>0</v>
      </c>
    </row>
    <row r="84" spans="1:9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>
        <f t="shared" si="2"/>
        <v>0</v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>
        <f t="shared" si="2"/>
        <v>0</v>
      </c>
    </row>
    <row r="87" spans="1:9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>
        <f t="shared" si="2"/>
        <v>0</v>
      </c>
    </row>
    <row r="88" spans="1:9" s="87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>
        <f t="shared" si="2"/>
        <v>0</v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>
        <f t="shared" si="2"/>
        <v>0</v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>
        <f t="shared" si="2"/>
        <v>0</v>
      </c>
    </row>
    <row r="93" spans="1:9" s="87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>
        <f t="shared" si="2"/>
        <v>0</v>
      </c>
    </row>
    <row r="94" spans="1:9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>
        <f t="shared" si="2"/>
        <v>0</v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>
        <f t="shared" si="2"/>
        <v>0</v>
      </c>
    </row>
    <row r="97" spans="1:9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>
        <f t="shared" si="2"/>
        <v>0</v>
      </c>
    </row>
    <row r="98" spans="1:9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>
        <f t="shared" si="2"/>
        <v>0</v>
      </c>
    </row>
    <row r="99" spans="1:9" s="87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>
        <f t="shared" si="2"/>
        <v>0</v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>
        <f t="shared" si="3"/>
        <v>0</v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>
        <f t="shared" si="3"/>
        <v>0</v>
      </c>
    </row>
    <row r="104" spans="1:9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>
        <f t="shared" si="3"/>
        <v>0</v>
      </c>
    </row>
    <row r="105" spans="1:9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>
        <f t="shared" si="3"/>
        <v>0</v>
      </c>
    </row>
    <row r="106" spans="1:9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>
        <f t="shared" si="3"/>
        <v>0</v>
      </c>
    </row>
    <row r="107" spans="1:9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>
        <f t="shared" si="3"/>
        <v>0</v>
      </c>
    </row>
    <row r="108" spans="1:9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>
        <f t="shared" si="3"/>
        <v>0</v>
      </c>
    </row>
    <row r="109" spans="1:9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>
        <f t="shared" si="3"/>
        <v>0</v>
      </c>
    </row>
    <row r="110" spans="1:9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>
        <f t="shared" si="3"/>
        <v>0</v>
      </c>
    </row>
    <row r="111" spans="1:9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292" priority="3">
      <formula>LEN(TRIM(C4))=0</formula>
    </cfRule>
  </conditionalFormatting>
  <conditionalFormatting sqref="C95:I100">
    <cfRule type="containsBlanks" dxfId="291" priority="5">
      <formula>LEN(TRIM(C95))=0</formula>
    </cfRule>
  </conditionalFormatting>
  <conditionalFormatting sqref="C99:I99">
    <cfRule type="containsBlanks" dxfId="290" priority="4" stopIfTrue="1">
      <formula>LEN(TRIM(C99))=0</formula>
    </cfRule>
  </conditionalFormatting>
  <conditionalFormatting sqref="C101:I109">
    <cfRule type="containsBlanks" dxfId="289" priority="2">
      <formula>LEN(TRIM(C101))=0</formula>
    </cfRule>
  </conditionalFormatting>
  <conditionalFormatting sqref="C111:I111">
    <cfRule type="containsBlanks" dxfId="288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1084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48" t="s">
        <v>571</v>
      </c>
      <c r="B2" s="890"/>
      <c r="C2" s="21" t="s">
        <v>1085</v>
      </c>
      <c r="D2" s="21" t="s">
        <v>1086</v>
      </c>
      <c r="E2" s="21" t="s">
        <v>1087</v>
      </c>
      <c r="F2" s="21" t="s">
        <v>1088</v>
      </c>
      <c r="G2" s="7"/>
      <c r="H2" s="7"/>
    </row>
    <row r="3" spans="1:8" ht="15.75" customHeight="1">
      <c r="A3" s="2" t="s">
        <v>445</v>
      </c>
      <c r="B3" s="2"/>
      <c r="C3" s="25"/>
      <c r="D3" s="25"/>
      <c r="E3" s="25"/>
      <c r="F3" s="25"/>
      <c r="G3" s="7"/>
      <c r="H3" s="7"/>
    </row>
    <row r="4" spans="1:8" ht="15.75" customHeight="1">
      <c r="A4" s="685"/>
      <c r="B4" s="686" t="s">
        <v>446</v>
      </c>
      <c r="C4" s="682"/>
      <c r="D4" s="682"/>
      <c r="E4" s="682"/>
      <c r="F4" s="682"/>
      <c r="G4" s="7"/>
      <c r="H4" s="7"/>
    </row>
    <row r="5" spans="1:8" ht="15.75" customHeight="1">
      <c r="A5" s="685"/>
      <c r="B5" s="686" t="s">
        <v>447</v>
      </c>
      <c r="C5" s="683"/>
      <c r="D5" s="683"/>
      <c r="E5" s="683"/>
      <c r="F5" s="683"/>
      <c r="G5" s="7"/>
      <c r="H5" s="7"/>
    </row>
    <row r="6" spans="1:8" ht="15.75" customHeight="1">
      <c r="A6" s="685"/>
      <c r="B6" s="686" t="s">
        <v>448</v>
      </c>
      <c r="C6" s="683"/>
      <c r="D6" s="683"/>
      <c r="E6" s="683"/>
      <c r="F6" s="683"/>
      <c r="G6" s="7"/>
      <c r="H6" s="7"/>
    </row>
    <row r="7" spans="1:8" ht="15.75" customHeight="1">
      <c r="A7" s="685"/>
      <c r="B7" s="686" t="s">
        <v>449</v>
      </c>
      <c r="C7" s="683"/>
      <c r="D7" s="683"/>
      <c r="E7" s="683"/>
      <c r="F7" s="683"/>
      <c r="G7" s="7"/>
      <c r="H7" s="7"/>
    </row>
    <row r="8" spans="1:8" ht="15.75" customHeight="1">
      <c r="A8" s="2" t="s">
        <v>450</v>
      </c>
      <c r="B8" s="2"/>
      <c r="C8" s="25"/>
      <c r="D8" s="25"/>
      <c r="E8" s="25"/>
      <c r="F8" s="25"/>
      <c r="G8" s="7"/>
      <c r="H8" s="7"/>
    </row>
    <row r="9" spans="1:8" ht="15.75" customHeight="1">
      <c r="A9" s="685"/>
      <c r="B9" s="686" t="s">
        <v>451</v>
      </c>
      <c r="C9" s="683"/>
      <c r="D9" s="683"/>
      <c r="E9" s="683"/>
      <c r="F9" s="683"/>
      <c r="G9" s="7"/>
      <c r="H9" s="7"/>
    </row>
    <row r="10" spans="1:8" ht="15.75" customHeight="1">
      <c r="A10" s="685"/>
      <c r="B10" s="686" t="s">
        <v>452</v>
      </c>
      <c r="C10" s="683"/>
      <c r="D10" s="683"/>
      <c r="E10" s="683"/>
      <c r="F10" s="683"/>
      <c r="G10" s="7"/>
      <c r="H10" s="7"/>
    </row>
    <row r="11" spans="1:8" ht="15.75" customHeight="1">
      <c r="A11" s="685"/>
      <c r="B11" s="686" t="s">
        <v>453</v>
      </c>
      <c r="C11" s="683"/>
      <c r="D11" s="683"/>
      <c r="E11" s="683"/>
      <c r="F11" s="683"/>
      <c r="G11" s="7"/>
      <c r="H11" s="7"/>
    </row>
    <row r="12" spans="1:8" ht="15.75" customHeight="1">
      <c r="A12" s="685"/>
      <c r="B12" s="686" t="s">
        <v>454</v>
      </c>
      <c r="C12" s="683"/>
      <c r="D12" s="683"/>
      <c r="E12" s="683"/>
      <c r="F12" s="683"/>
      <c r="G12" s="7"/>
      <c r="H12" s="7"/>
    </row>
    <row r="13" spans="1:8" ht="15.75" customHeight="1">
      <c r="A13" s="685"/>
      <c r="B13" s="686" t="s">
        <v>455</v>
      </c>
      <c r="C13" s="683"/>
      <c r="D13" s="683"/>
      <c r="E13" s="683"/>
      <c r="F13" s="683"/>
      <c r="G13" s="7"/>
      <c r="H13" s="7"/>
    </row>
    <row r="14" spans="1:8" ht="15.75" customHeight="1">
      <c r="A14" s="685"/>
      <c r="B14" s="686" t="s">
        <v>456</v>
      </c>
      <c r="C14" s="683"/>
      <c r="D14" s="683"/>
      <c r="E14" s="683"/>
      <c r="F14" s="683"/>
      <c r="G14" s="7"/>
      <c r="H14" s="7"/>
    </row>
    <row r="15" spans="1:8" ht="15.75" customHeight="1">
      <c r="A15" s="2" t="s">
        <v>457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686"/>
      <c r="B16" s="686" t="s">
        <v>458</v>
      </c>
      <c r="C16" s="683"/>
      <c r="D16" s="683"/>
      <c r="E16" s="683"/>
      <c r="F16" s="683"/>
      <c r="G16" s="7"/>
      <c r="H16" s="7"/>
    </row>
    <row r="17" spans="1:6" ht="14.25" customHeight="1">
      <c r="A17" s="685"/>
      <c r="B17" s="686" t="s">
        <v>459</v>
      </c>
      <c r="C17" s="683"/>
      <c r="D17" s="683"/>
      <c r="E17" s="683"/>
      <c r="F17" s="683"/>
    </row>
    <row r="18" spans="1:6" ht="14.25" customHeight="1">
      <c r="A18" s="685"/>
      <c r="B18" s="686" t="s">
        <v>460</v>
      </c>
      <c r="C18" s="683"/>
      <c r="D18" s="683"/>
      <c r="E18" s="683"/>
      <c r="F18" s="683"/>
    </row>
    <row r="19" spans="1:6" ht="14.25" customHeight="1">
      <c r="A19" s="2" t="s">
        <v>461</v>
      </c>
      <c r="B19" s="6"/>
      <c r="C19" s="49"/>
      <c r="D19" s="49"/>
      <c r="E19" s="49"/>
      <c r="F19" s="49"/>
    </row>
    <row r="20" spans="1:6" ht="14.25" customHeight="1">
      <c r="A20" s="686"/>
      <c r="B20" s="687" t="s">
        <v>462</v>
      </c>
      <c r="C20" s="682"/>
      <c r="D20" s="682"/>
      <c r="E20" s="682"/>
      <c r="F20" s="682"/>
    </row>
    <row r="21" spans="1:6" ht="14.25" customHeight="1">
      <c r="A21" s="685"/>
      <c r="B21" s="686" t="s">
        <v>463</v>
      </c>
      <c r="C21" s="683"/>
      <c r="D21" s="683"/>
      <c r="E21" s="683"/>
      <c r="F21" s="683"/>
    </row>
    <row r="22" spans="1:6" ht="14.25" customHeight="1">
      <c r="A22" s="685"/>
      <c r="B22" s="686" t="s">
        <v>464</v>
      </c>
      <c r="C22" s="683"/>
      <c r="D22" s="683"/>
      <c r="E22" s="683"/>
      <c r="F22" s="683"/>
    </row>
    <row r="23" spans="1:6" ht="14.25" customHeight="1">
      <c r="A23" s="685"/>
      <c r="B23" s="686" t="s">
        <v>465</v>
      </c>
      <c r="C23" s="683"/>
      <c r="D23" s="683"/>
      <c r="E23" s="683"/>
      <c r="F23" s="683"/>
    </row>
    <row r="24" spans="1:6" ht="14.25" customHeight="1">
      <c r="A24" s="685"/>
      <c r="B24" s="686" t="s">
        <v>466</v>
      </c>
      <c r="C24" s="683"/>
      <c r="D24" s="683"/>
      <c r="E24" s="683"/>
      <c r="F24" s="683"/>
    </row>
    <row r="25" spans="1:6" ht="14.25" customHeight="1">
      <c r="A25" s="685"/>
      <c r="B25" s="686" t="s">
        <v>467</v>
      </c>
      <c r="C25" s="683"/>
      <c r="D25" s="683"/>
      <c r="E25" s="683"/>
      <c r="F25" s="683"/>
    </row>
    <row r="26" spans="1:6" ht="14.25" customHeight="1">
      <c r="A26" s="685"/>
      <c r="B26" s="686" t="s">
        <v>468</v>
      </c>
      <c r="C26" s="683"/>
      <c r="D26" s="683"/>
      <c r="E26" s="683"/>
      <c r="F26" s="683"/>
    </row>
    <row r="27" spans="1:6" ht="14.25" customHeight="1">
      <c r="A27" s="685"/>
      <c r="B27" s="686" t="s">
        <v>469</v>
      </c>
      <c r="C27" s="683"/>
      <c r="D27" s="683"/>
      <c r="E27" s="683"/>
      <c r="F27" s="683"/>
    </row>
    <row r="28" spans="1:6" ht="14.25" customHeight="1">
      <c r="A28" s="685"/>
      <c r="B28" s="686" t="s">
        <v>470</v>
      </c>
      <c r="C28" s="683"/>
      <c r="D28" s="683"/>
      <c r="E28" s="683"/>
      <c r="F28" s="683"/>
    </row>
    <row r="29" spans="1:6" ht="14.25" customHeight="1">
      <c r="A29" s="2" t="s">
        <v>471</v>
      </c>
      <c r="B29" s="2"/>
      <c r="C29" s="25"/>
      <c r="D29" s="25"/>
      <c r="E29" s="25"/>
      <c r="F29" s="25"/>
    </row>
    <row r="30" spans="1:6" ht="14.25" customHeight="1">
      <c r="A30" s="686"/>
      <c r="B30" s="686" t="s">
        <v>472</v>
      </c>
      <c r="C30" s="682"/>
      <c r="D30" s="682"/>
      <c r="E30" s="682"/>
      <c r="F30" s="682"/>
    </row>
    <row r="31" spans="1:6" ht="14.25" customHeight="1">
      <c r="A31" s="686"/>
      <c r="B31" s="686" t="s">
        <v>473</v>
      </c>
      <c r="C31" s="683"/>
      <c r="D31" s="683"/>
      <c r="E31" s="683"/>
      <c r="F31" s="683"/>
    </row>
    <row r="32" spans="1:6" ht="14.25" customHeight="1">
      <c r="A32" s="686"/>
      <c r="B32" s="686" t="s">
        <v>474</v>
      </c>
      <c r="C32" s="683"/>
      <c r="D32" s="683"/>
      <c r="E32" s="683"/>
      <c r="F32" s="683"/>
    </row>
    <row r="33" spans="1:6" ht="14.25" customHeight="1">
      <c r="A33" s="686"/>
      <c r="B33" s="686" t="s">
        <v>475</v>
      </c>
      <c r="C33" s="683"/>
      <c r="D33" s="683"/>
      <c r="E33" s="683"/>
      <c r="F33" s="683"/>
    </row>
    <row r="34" spans="1:6" ht="14.25" customHeight="1">
      <c r="A34" s="686"/>
      <c r="B34" s="686" t="s">
        <v>476</v>
      </c>
      <c r="C34" s="683"/>
      <c r="D34" s="683"/>
      <c r="E34" s="683"/>
      <c r="F34" s="683"/>
    </row>
    <row r="35" spans="1:6" ht="14.25" customHeight="1">
      <c r="A35" s="686"/>
      <c r="B35" s="686" t="s">
        <v>477</v>
      </c>
      <c r="C35" s="683"/>
      <c r="D35" s="683"/>
      <c r="E35" s="683"/>
      <c r="F35" s="683"/>
    </row>
    <row r="36" spans="1:6" ht="14.25" customHeight="1">
      <c r="A36" s="686"/>
      <c r="B36" s="686" t="s">
        <v>478</v>
      </c>
      <c r="C36" s="683"/>
      <c r="D36" s="683"/>
      <c r="E36" s="683"/>
      <c r="F36" s="683"/>
    </row>
    <row r="37" spans="1:6" ht="14.25" customHeight="1">
      <c r="A37" s="685"/>
      <c r="B37" s="686" t="s">
        <v>479</v>
      </c>
      <c r="C37" s="683"/>
      <c r="D37" s="683"/>
      <c r="E37" s="683"/>
      <c r="F37" s="683"/>
    </row>
    <row r="38" spans="1:6" ht="14.25" customHeight="1">
      <c r="A38" s="685"/>
      <c r="B38" s="686" t="s">
        <v>480</v>
      </c>
      <c r="C38" s="683"/>
      <c r="D38" s="683"/>
      <c r="E38" s="683"/>
      <c r="F38" s="683"/>
    </row>
    <row r="39" spans="1:6" ht="14.25" customHeight="1">
      <c r="A39" s="685"/>
      <c r="B39" s="686" t="s">
        <v>481</v>
      </c>
      <c r="C39" s="683"/>
      <c r="D39" s="683"/>
      <c r="E39" s="683"/>
      <c r="F39" s="683"/>
    </row>
    <row r="40" spans="1:6" ht="14.25" customHeight="1">
      <c r="A40" s="685"/>
      <c r="B40" s="686" t="s">
        <v>482</v>
      </c>
      <c r="C40" s="683"/>
      <c r="D40" s="683"/>
      <c r="E40" s="683"/>
      <c r="F40" s="683"/>
    </row>
    <row r="41" spans="1:6" ht="14.25" customHeight="1">
      <c r="A41" s="685"/>
      <c r="B41" s="686" t="s">
        <v>483</v>
      </c>
      <c r="C41" s="683"/>
      <c r="D41" s="683"/>
      <c r="E41" s="683"/>
      <c r="F41" s="683"/>
    </row>
    <row r="42" spans="1:6" ht="14.25" customHeight="1">
      <c r="A42" s="2" t="s">
        <v>484</v>
      </c>
      <c r="B42" s="2"/>
      <c r="C42" s="25"/>
      <c r="D42" s="25"/>
      <c r="E42" s="25"/>
      <c r="F42" s="25"/>
    </row>
    <row r="43" spans="1:6" ht="14.25" customHeight="1">
      <c r="A43" s="686"/>
      <c r="B43" s="686" t="s">
        <v>485</v>
      </c>
      <c r="C43" s="683"/>
      <c r="D43" s="683"/>
      <c r="E43" s="683"/>
      <c r="F43" s="683"/>
    </row>
    <row r="44" spans="1:6" ht="14.25" customHeight="1">
      <c r="A44" s="685"/>
      <c r="B44" s="686" t="s">
        <v>486</v>
      </c>
      <c r="C44" s="683"/>
      <c r="D44" s="683"/>
      <c r="E44" s="683"/>
      <c r="F44" s="683"/>
    </row>
    <row r="45" spans="1:6" ht="14.25" customHeight="1">
      <c r="A45" s="685"/>
      <c r="B45" s="686" t="s">
        <v>487</v>
      </c>
      <c r="C45" s="683"/>
      <c r="D45" s="683"/>
      <c r="E45" s="683"/>
      <c r="F45" s="683"/>
    </row>
    <row r="46" spans="1:6" ht="14.25" customHeight="1">
      <c r="A46" s="685"/>
      <c r="B46" s="686" t="s">
        <v>488</v>
      </c>
      <c r="C46" s="683"/>
      <c r="D46" s="683"/>
      <c r="E46" s="683"/>
      <c r="F46" s="683"/>
    </row>
    <row r="47" spans="1:6" ht="14.25" customHeight="1">
      <c r="A47" s="685"/>
      <c r="B47" s="686" t="s">
        <v>489</v>
      </c>
      <c r="C47" s="683"/>
      <c r="D47" s="683"/>
      <c r="E47" s="683"/>
      <c r="F47" s="683"/>
    </row>
    <row r="48" spans="1:6" ht="14.25" customHeight="1">
      <c r="A48" s="685"/>
      <c r="B48" s="686" t="s">
        <v>490</v>
      </c>
      <c r="C48" s="683"/>
      <c r="D48" s="683"/>
      <c r="E48" s="683"/>
      <c r="F48" s="683"/>
    </row>
    <row r="49" spans="1:6" ht="14.25" customHeight="1">
      <c r="A49" s="685"/>
      <c r="B49" s="686" t="s">
        <v>491</v>
      </c>
      <c r="C49" s="683"/>
      <c r="D49" s="683"/>
      <c r="E49" s="683"/>
      <c r="F49" s="683"/>
    </row>
    <row r="50" spans="1:6" ht="14.25" customHeight="1">
      <c r="A50" s="2" t="s">
        <v>492</v>
      </c>
      <c r="B50" s="2"/>
      <c r="C50" s="25"/>
      <c r="D50" s="25"/>
      <c r="E50" s="25"/>
      <c r="F50" s="25"/>
    </row>
    <row r="51" spans="1:6" ht="14.25" customHeight="1">
      <c r="A51" s="686"/>
      <c r="B51" s="686" t="s">
        <v>493</v>
      </c>
      <c r="C51" s="683"/>
      <c r="D51" s="683"/>
      <c r="E51" s="683"/>
      <c r="F51" s="683"/>
    </row>
    <row r="52" spans="1:6" ht="14.25" customHeight="1">
      <c r="A52" s="685"/>
      <c r="B52" s="686" t="s">
        <v>494</v>
      </c>
      <c r="C52" s="683"/>
      <c r="D52" s="683"/>
      <c r="E52" s="683"/>
      <c r="F52" s="683"/>
    </row>
    <row r="53" spans="1:6" ht="14.25" customHeight="1">
      <c r="A53" s="685"/>
      <c r="B53" s="686" t="s">
        <v>495</v>
      </c>
      <c r="C53" s="683"/>
      <c r="D53" s="683"/>
      <c r="E53" s="683"/>
      <c r="F53" s="683"/>
    </row>
    <row r="54" spans="1:6" ht="14.25" customHeight="1">
      <c r="A54" s="685"/>
      <c r="B54" s="686" t="s">
        <v>496</v>
      </c>
      <c r="C54" s="683"/>
      <c r="D54" s="683"/>
      <c r="E54" s="683"/>
      <c r="F54" s="683"/>
    </row>
    <row r="55" spans="1:6" ht="14.25" customHeight="1">
      <c r="A55" s="2" t="s">
        <v>497</v>
      </c>
      <c r="B55" s="2"/>
      <c r="C55" s="49"/>
      <c r="D55" s="49"/>
      <c r="E55" s="49"/>
      <c r="F55" s="49"/>
    </row>
    <row r="56" spans="1:6" ht="14.25" customHeight="1">
      <c r="A56" s="686"/>
      <c r="B56" s="686" t="s">
        <v>498</v>
      </c>
      <c r="C56" s="682"/>
      <c r="D56" s="682"/>
      <c r="E56" s="682"/>
      <c r="F56" s="682"/>
    </row>
    <row r="57" spans="1:6" ht="14.25" customHeight="1">
      <c r="A57" s="685"/>
      <c r="B57" s="686" t="s">
        <v>499</v>
      </c>
      <c r="C57" s="683"/>
      <c r="D57" s="683"/>
      <c r="E57" s="683"/>
      <c r="F57" s="683"/>
    </row>
    <row r="58" spans="1:6" ht="14.25" customHeight="1">
      <c r="A58" s="685"/>
      <c r="B58" s="686" t="s">
        <v>500</v>
      </c>
      <c r="C58" s="683"/>
      <c r="D58" s="683"/>
      <c r="E58" s="683"/>
      <c r="F58" s="683"/>
    </row>
    <row r="59" spans="1:6" ht="14.25" customHeight="1">
      <c r="A59" s="685"/>
      <c r="B59" s="686" t="s">
        <v>501</v>
      </c>
      <c r="C59" s="683"/>
      <c r="D59" s="683"/>
      <c r="E59" s="683"/>
      <c r="F59" s="683"/>
    </row>
    <row r="60" spans="1:6" ht="14.25" customHeight="1">
      <c r="A60" s="685"/>
      <c r="B60" s="686" t="s">
        <v>502</v>
      </c>
      <c r="C60" s="683"/>
      <c r="D60" s="683"/>
      <c r="E60" s="683"/>
      <c r="F60" s="683"/>
    </row>
    <row r="61" spans="1:6" ht="14.25" customHeight="1">
      <c r="A61" s="685"/>
      <c r="B61" s="686" t="s">
        <v>503</v>
      </c>
      <c r="C61" s="683"/>
      <c r="D61" s="683"/>
      <c r="E61" s="683"/>
      <c r="F61" s="683"/>
    </row>
    <row r="62" spans="1:6" ht="14.25" customHeight="1">
      <c r="A62" s="685"/>
      <c r="B62" s="686" t="s">
        <v>504</v>
      </c>
      <c r="C62" s="683"/>
      <c r="D62" s="683"/>
      <c r="E62" s="683"/>
      <c r="F62" s="683"/>
    </row>
    <row r="63" spans="1:6" ht="14.25" customHeight="1">
      <c r="A63" s="685"/>
      <c r="B63" s="686" t="s">
        <v>505</v>
      </c>
      <c r="C63" s="683"/>
      <c r="D63" s="683"/>
      <c r="E63" s="683"/>
      <c r="F63" s="683"/>
    </row>
    <row r="64" spans="1:6" ht="14.25" customHeight="1">
      <c r="A64" s="2" t="s">
        <v>506</v>
      </c>
      <c r="B64" s="2"/>
      <c r="C64" s="25"/>
      <c r="D64" s="25"/>
      <c r="E64" s="25"/>
      <c r="F64" s="25"/>
    </row>
    <row r="65" spans="1:6" ht="14.25" customHeight="1">
      <c r="A65" s="686"/>
      <c r="B65" s="686" t="s">
        <v>507</v>
      </c>
      <c r="C65" s="683"/>
      <c r="D65" s="683"/>
      <c r="E65" s="683"/>
      <c r="F65" s="683"/>
    </row>
    <row r="66" spans="1:6" ht="14.25" customHeight="1">
      <c r="A66" s="685"/>
      <c r="B66" s="686" t="s">
        <v>508</v>
      </c>
      <c r="C66" s="683"/>
      <c r="D66" s="683"/>
      <c r="E66" s="683"/>
      <c r="F66" s="683"/>
    </row>
    <row r="67" spans="1:6" ht="14.25" customHeight="1">
      <c r="A67" s="685"/>
      <c r="B67" s="686" t="s">
        <v>509</v>
      </c>
      <c r="C67" s="683"/>
      <c r="D67" s="683"/>
      <c r="E67" s="683"/>
      <c r="F67" s="683"/>
    </row>
    <row r="68" spans="1:6" ht="14.25" customHeight="1">
      <c r="A68" s="685"/>
      <c r="B68" s="686" t="s">
        <v>510</v>
      </c>
      <c r="C68" s="683"/>
      <c r="D68" s="683"/>
      <c r="E68" s="683"/>
      <c r="F68" s="683"/>
    </row>
    <row r="69" spans="1:6" ht="14.25" customHeight="1">
      <c r="A69" s="685"/>
      <c r="B69" s="686" t="s">
        <v>511</v>
      </c>
      <c r="C69" s="683"/>
      <c r="D69" s="683"/>
      <c r="E69" s="683"/>
      <c r="F69" s="683"/>
    </row>
    <row r="70" spans="1:6" ht="14.25" customHeight="1">
      <c r="A70" s="685"/>
      <c r="B70" s="686" t="s">
        <v>512</v>
      </c>
      <c r="C70" s="683"/>
      <c r="D70" s="683"/>
      <c r="E70" s="683"/>
      <c r="F70" s="683"/>
    </row>
    <row r="71" spans="1:6" ht="14.25" customHeight="1">
      <c r="A71" s="685"/>
      <c r="B71" s="686" t="s">
        <v>513</v>
      </c>
      <c r="C71" s="683"/>
      <c r="D71" s="683"/>
      <c r="E71" s="683"/>
      <c r="F71" s="683"/>
    </row>
    <row r="72" spans="1:6" ht="14.25" customHeight="1">
      <c r="A72" s="685"/>
      <c r="B72" s="686" t="s">
        <v>514</v>
      </c>
      <c r="C72" s="683"/>
      <c r="D72" s="683"/>
      <c r="E72" s="683"/>
      <c r="F72" s="683"/>
    </row>
    <row r="73" spans="1:6" ht="14.25" customHeight="1">
      <c r="A73" s="2" t="s">
        <v>515</v>
      </c>
      <c r="B73" s="2"/>
      <c r="C73" s="25"/>
      <c r="D73" s="25"/>
      <c r="E73" s="25"/>
      <c r="F73" s="25"/>
    </row>
    <row r="74" spans="1:6" ht="14.25" customHeight="1">
      <c r="A74" s="686"/>
      <c r="B74" s="686" t="s">
        <v>516</v>
      </c>
      <c r="C74" s="683"/>
      <c r="D74" s="683"/>
      <c r="E74" s="683"/>
      <c r="F74" s="683"/>
    </row>
    <row r="75" spans="1:6" ht="14.25" customHeight="1">
      <c r="A75" s="685"/>
      <c r="B75" s="686" t="s">
        <v>517</v>
      </c>
      <c r="C75" s="683"/>
      <c r="D75" s="683"/>
      <c r="E75" s="683"/>
      <c r="F75" s="683"/>
    </row>
    <row r="76" spans="1:6" ht="14.25" customHeight="1">
      <c r="A76" s="685"/>
      <c r="B76" s="686" t="s">
        <v>518</v>
      </c>
      <c r="C76" s="683"/>
      <c r="D76" s="683"/>
      <c r="E76" s="683"/>
      <c r="F76" s="683"/>
    </row>
    <row r="77" spans="1:6" ht="14.25" customHeight="1">
      <c r="A77" s="685"/>
      <c r="B77" s="686" t="s">
        <v>519</v>
      </c>
      <c r="C77" s="683"/>
      <c r="D77" s="683"/>
      <c r="E77" s="683"/>
      <c r="F77" s="683"/>
    </row>
    <row r="78" spans="1:6" ht="14.25" customHeight="1">
      <c r="A78" s="685"/>
      <c r="B78" s="686" t="s">
        <v>520</v>
      </c>
      <c r="C78" s="683"/>
      <c r="D78" s="683"/>
      <c r="E78" s="683"/>
      <c r="F78" s="683"/>
    </row>
    <row r="79" spans="1:6" ht="14.25" customHeight="1">
      <c r="A79" s="2" t="s">
        <v>521</v>
      </c>
      <c r="B79" s="2"/>
      <c r="C79" s="49"/>
      <c r="D79" s="49"/>
      <c r="E79" s="49"/>
      <c r="F79" s="49"/>
    </row>
    <row r="80" spans="1:6" ht="14.25" customHeight="1">
      <c r="A80" s="686"/>
      <c r="B80" s="686" t="s">
        <v>522</v>
      </c>
      <c r="C80" s="682"/>
      <c r="D80" s="682"/>
      <c r="E80" s="682"/>
      <c r="F80" s="682"/>
    </row>
    <row r="81" spans="1:6" ht="14.25" customHeight="1">
      <c r="A81" s="685"/>
      <c r="B81" s="686" t="s">
        <v>523</v>
      </c>
      <c r="C81" s="683"/>
      <c r="D81" s="683"/>
      <c r="E81" s="683"/>
      <c r="F81" s="683"/>
    </row>
    <row r="82" spans="1:6" ht="14.25" customHeight="1">
      <c r="A82" s="685"/>
      <c r="B82" s="686" t="s">
        <v>524</v>
      </c>
      <c r="C82" s="683"/>
      <c r="D82" s="683"/>
      <c r="E82" s="683"/>
      <c r="F82" s="683"/>
    </row>
    <row r="83" spans="1:6" ht="14.25" customHeight="1">
      <c r="A83" s="685"/>
      <c r="B83" s="686" t="s">
        <v>525</v>
      </c>
      <c r="C83" s="683"/>
      <c r="D83" s="683"/>
      <c r="E83" s="683"/>
      <c r="F83" s="683"/>
    </row>
    <row r="84" spans="1:6" ht="14.25" customHeight="1">
      <c r="A84" s="2" t="s">
        <v>526</v>
      </c>
      <c r="B84" s="2"/>
      <c r="C84" s="25"/>
      <c r="D84" s="25"/>
      <c r="E84" s="25"/>
      <c r="F84" s="25"/>
    </row>
    <row r="85" spans="1:6" ht="14.25" customHeight="1">
      <c r="A85" s="685"/>
      <c r="B85" s="686" t="s">
        <v>527</v>
      </c>
      <c r="C85" s="683"/>
      <c r="D85" s="683"/>
      <c r="E85" s="683"/>
      <c r="F85" s="683"/>
    </row>
    <row r="86" spans="1:6" ht="14.25" customHeight="1">
      <c r="A86" s="685"/>
      <c r="B86" s="686" t="s">
        <v>528</v>
      </c>
      <c r="C86" s="683"/>
      <c r="D86" s="683"/>
      <c r="E86" s="683"/>
      <c r="F86" s="683"/>
    </row>
    <row r="87" spans="1:6" ht="14.25" customHeight="1">
      <c r="A87" s="685"/>
      <c r="B87" s="686" t="s">
        <v>529</v>
      </c>
      <c r="C87" s="683"/>
      <c r="D87" s="683"/>
      <c r="E87" s="683"/>
      <c r="F87" s="683"/>
    </row>
    <row r="88" spans="1:6" ht="14.25" customHeight="1">
      <c r="A88" s="2" t="s">
        <v>530</v>
      </c>
      <c r="B88" s="2"/>
      <c r="C88" s="49"/>
      <c r="D88" s="49"/>
      <c r="E88" s="49"/>
      <c r="F88" s="49"/>
    </row>
    <row r="89" spans="1:6" ht="14.25" customHeight="1">
      <c r="A89" s="685"/>
      <c r="B89" s="686" t="s">
        <v>531</v>
      </c>
      <c r="C89" s="683"/>
      <c r="D89" s="683"/>
      <c r="E89" s="683"/>
      <c r="F89" s="683"/>
    </row>
    <row r="90" spans="1:6" ht="14.25" customHeight="1">
      <c r="A90" s="2" t="s">
        <v>532</v>
      </c>
      <c r="B90" s="2"/>
      <c r="C90" s="25"/>
      <c r="D90" s="25"/>
      <c r="E90" s="25"/>
      <c r="F90" s="25"/>
    </row>
    <row r="91" spans="1:6" ht="14.25" customHeight="1">
      <c r="A91" s="685"/>
      <c r="B91" s="686" t="s">
        <v>533</v>
      </c>
      <c r="C91" s="683"/>
      <c r="D91" s="683"/>
      <c r="E91" s="683"/>
      <c r="F91" s="683"/>
    </row>
    <row r="92" spans="1:6" ht="14.25" customHeight="1">
      <c r="A92" s="685"/>
      <c r="B92" s="686" t="s">
        <v>534</v>
      </c>
      <c r="C92" s="683"/>
      <c r="D92" s="683"/>
      <c r="E92" s="683"/>
      <c r="F92" s="683"/>
    </row>
    <row r="93" spans="1:6" ht="14.25" customHeight="1">
      <c r="A93" s="685"/>
      <c r="B93" s="686" t="s">
        <v>535</v>
      </c>
      <c r="C93" s="683"/>
      <c r="D93" s="683"/>
      <c r="E93" s="683"/>
      <c r="F93" s="683"/>
    </row>
    <row r="94" spans="1:6" ht="14.25" customHeight="1">
      <c r="A94" s="2" t="s">
        <v>536</v>
      </c>
      <c r="B94" s="2"/>
      <c r="C94" s="25"/>
      <c r="D94" s="25"/>
      <c r="E94" s="25"/>
      <c r="F94" s="25"/>
    </row>
    <row r="95" spans="1:6" ht="14.25" customHeight="1">
      <c r="A95" s="686"/>
      <c r="B95" s="686" t="s">
        <v>537</v>
      </c>
      <c r="C95" s="683"/>
      <c r="D95" s="683"/>
      <c r="E95" s="683"/>
      <c r="F95" s="683"/>
    </row>
    <row r="96" spans="1:6" ht="14.25" customHeight="1">
      <c r="A96" s="686"/>
      <c r="B96" s="686" t="s">
        <v>538</v>
      </c>
      <c r="C96" s="683"/>
      <c r="D96" s="683"/>
      <c r="E96" s="683"/>
      <c r="F96" s="683"/>
    </row>
    <row r="97" spans="1:6" ht="14.25" customHeight="1">
      <c r="A97" s="686"/>
      <c r="B97" s="686" t="s">
        <v>539</v>
      </c>
      <c r="C97" s="683"/>
      <c r="D97" s="683"/>
      <c r="E97" s="683"/>
      <c r="F97" s="683"/>
    </row>
    <row r="98" spans="1:6" ht="14.25" customHeight="1">
      <c r="A98" s="686"/>
      <c r="B98" s="686" t="s">
        <v>540</v>
      </c>
      <c r="C98" s="683"/>
      <c r="D98" s="683"/>
      <c r="E98" s="683"/>
      <c r="F98" s="683"/>
    </row>
    <row r="99" spans="1:6" ht="14.25" customHeight="1">
      <c r="A99" s="2" t="s">
        <v>541</v>
      </c>
      <c r="B99" s="2"/>
      <c r="C99" s="49"/>
      <c r="D99" s="49"/>
      <c r="E99" s="49"/>
      <c r="F99" s="49"/>
    </row>
    <row r="100" spans="1:6" ht="14.25" customHeight="1">
      <c r="A100" s="685"/>
      <c r="B100" s="686" t="s">
        <v>542</v>
      </c>
      <c r="C100" s="683"/>
      <c r="D100" s="683"/>
      <c r="E100" s="683"/>
      <c r="F100" s="683"/>
    </row>
    <row r="101" spans="1:6" ht="14.25" customHeight="1">
      <c r="A101" s="2" t="s">
        <v>543</v>
      </c>
      <c r="B101" s="2"/>
      <c r="C101" s="25"/>
      <c r="D101" s="25"/>
      <c r="E101" s="25"/>
      <c r="F101" s="25"/>
    </row>
    <row r="102" spans="1:6" ht="14.25" customHeight="1">
      <c r="A102" s="686"/>
      <c r="B102" s="686" t="s">
        <v>544</v>
      </c>
      <c r="C102" s="683"/>
      <c r="D102" s="683"/>
      <c r="E102" s="683"/>
      <c r="F102" s="683"/>
    </row>
    <row r="103" spans="1:6" ht="14.25" customHeight="1">
      <c r="A103" s="685"/>
      <c r="B103" s="686" t="s">
        <v>545</v>
      </c>
      <c r="C103" s="683"/>
      <c r="D103" s="683"/>
      <c r="E103" s="683"/>
      <c r="F103" s="683"/>
    </row>
    <row r="104" spans="1:6" ht="14.25" customHeight="1">
      <c r="A104" s="685"/>
      <c r="B104" s="686" t="s">
        <v>546</v>
      </c>
      <c r="C104" s="683"/>
      <c r="D104" s="683"/>
      <c r="E104" s="683"/>
      <c r="F104" s="683"/>
    </row>
    <row r="105" spans="1:6" ht="14.25" customHeight="1">
      <c r="A105" s="685"/>
      <c r="B105" s="686" t="s">
        <v>547</v>
      </c>
      <c r="C105" s="683"/>
      <c r="D105" s="683"/>
      <c r="E105" s="683"/>
      <c r="F105" s="683"/>
    </row>
    <row r="106" spans="1:6" ht="14.25" customHeight="1">
      <c r="A106" s="685"/>
      <c r="B106" s="686" t="s">
        <v>548</v>
      </c>
      <c r="C106" s="683"/>
      <c r="D106" s="683"/>
      <c r="E106" s="683"/>
      <c r="F106" s="683"/>
    </row>
    <row r="107" spans="1:6" ht="14.25" customHeight="1">
      <c r="A107" s="685"/>
      <c r="B107" s="686" t="s">
        <v>549</v>
      </c>
      <c r="C107" s="683"/>
      <c r="D107" s="683"/>
      <c r="E107" s="683"/>
      <c r="F107" s="683"/>
    </row>
    <row r="108" spans="1:6" ht="14.25" customHeight="1">
      <c r="A108" s="685"/>
      <c r="B108" s="686" t="s">
        <v>550</v>
      </c>
      <c r="C108" s="683"/>
      <c r="D108" s="683"/>
      <c r="E108" s="683"/>
      <c r="F108" s="683"/>
    </row>
    <row r="109" spans="1:6" ht="14.25" customHeight="1">
      <c r="A109" s="2" t="s">
        <v>551</v>
      </c>
      <c r="B109" s="2"/>
      <c r="C109" s="643"/>
      <c r="D109" s="643"/>
      <c r="E109" s="643"/>
      <c r="F109" s="64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/>
    </row>
  </sheetData>
  <mergeCells count="1">
    <mergeCell ref="A2:B2"/>
  </mergeCells>
  <conditionalFormatting sqref="C3:F93">
    <cfRule type="containsBlanks" dxfId="287" priority="3">
      <formula>LEN(TRIM(C3))=0</formula>
    </cfRule>
  </conditionalFormatting>
  <conditionalFormatting sqref="C94:F99">
    <cfRule type="containsBlanks" dxfId="286" priority="5">
      <formula>LEN(TRIM(C94))=0</formula>
    </cfRule>
  </conditionalFormatting>
  <conditionalFormatting sqref="C98:F98">
    <cfRule type="containsBlanks" dxfId="285" priority="4" stopIfTrue="1">
      <formula>LEN(TRIM(C98))=0</formula>
    </cfRule>
  </conditionalFormatting>
  <conditionalFormatting sqref="C100:F108">
    <cfRule type="containsBlanks" dxfId="284" priority="2">
      <formula>LEN(TRIM(C100))=0</formula>
    </cfRule>
  </conditionalFormatting>
  <conditionalFormatting sqref="C110:F110">
    <cfRule type="containsBlanks" dxfId="283" priority="1">
      <formula>LEN(TRIM(C110))=0</formula>
    </cfRule>
  </conditionalFormatting>
  <conditionalFormatting sqref="G26:J26">
    <cfRule type="containsBlanks" dxfId="282" priority="10">
      <formula>LEN(TRIM(G26))=0</formula>
    </cfRule>
    <cfRule type="containsBlanks" dxfId="281" priority="12">
      <formula>LEN(TRIM(G26))=0</formula>
    </cfRule>
    <cfRule type="cellIs" dxfId="280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339" customWidth="1"/>
    <col min="2" max="2" width="20.06640625" style="339" customWidth="1"/>
    <col min="3" max="3" width="17.53125" style="339" customWidth="1"/>
    <col min="4" max="4" width="11.265625" style="339" customWidth="1"/>
    <col min="5" max="5" width="14" style="339" bestFit="1" customWidth="1"/>
    <col min="6" max="6" width="12.265625" style="339" customWidth="1"/>
    <col min="7" max="7" width="16.46484375" style="339" customWidth="1"/>
    <col min="8" max="8" width="11.796875" style="339" customWidth="1"/>
    <col min="9" max="22" width="10.796875" style="339" customWidth="1"/>
    <col min="23" max="24" width="14.3984375" style="339" customWidth="1"/>
    <col min="25" max="16384" width="14.3984375" style="339"/>
  </cols>
  <sheetData>
    <row r="1" spans="1:8" ht="14.25" customHeight="1">
      <c r="A1" s="6" t="s">
        <v>1089</v>
      </c>
    </row>
    <row r="2" spans="1:8" ht="82.15" customHeight="1" thickBot="1">
      <c r="A2" s="960" t="s">
        <v>571</v>
      </c>
      <c r="B2" s="890"/>
      <c r="C2" s="360" t="s">
        <v>1090</v>
      </c>
      <c r="D2" s="346" t="s">
        <v>1091</v>
      </c>
      <c r="E2" s="346" t="s">
        <v>1092</v>
      </c>
      <c r="F2" s="346" t="s">
        <v>1093</v>
      </c>
      <c r="G2" s="346" t="s">
        <v>1094</v>
      </c>
      <c r="H2" s="609" t="s">
        <v>1095</v>
      </c>
    </row>
    <row r="3" spans="1:8" ht="13.9" customHeight="1">
      <c r="A3" s="2" t="s">
        <v>445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685"/>
      <c r="B4" s="686" t="s">
        <v>446</v>
      </c>
      <c r="C4" s="682"/>
      <c r="D4" s="680"/>
      <c r="E4" s="682"/>
      <c r="F4" s="680"/>
      <c r="G4" s="682"/>
      <c r="H4" s="680" t="str">
        <f t="shared" si="0"/>
        <v/>
      </c>
    </row>
    <row r="5" spans="1:8" ht="15" customHeight="1">
      <c r="A5" s="685"/>
      <c r="B5" s="686" t="s">
        <v>447</v>
      </c>
      <c r="C5" s="683"/>
      <c r="D5" s="681"/>
      <c r="E5" s="683"/>
      <c r="F5" s="681"/>
      <c r="G5" s="683"/>
      <c r="H5" s="681" t="str">
        <f t="shared" si="0"/>
        <v/>
      </c>
    </row>
    <row r="6" spans="1:8" ht="15" customHeight="1">
      <c r="A6" s="685"/>
      <c r="B6" s="686" t="s">
        <v>448</v>
      </c>
      <c r="C6" s="683"/>
      <c r="D6" s="681"/>
      <c r="E6" s="683"/>
      <c r="F6" s="681"/>
      <c r="G6" s="683"/>
      <c r="H6" s="681" t="str">
        <f t="shared" si="0"/>
        <v/>
      </c>
    </row>
    <row r="7" spans="1:8" ht="15" customHeight="1">
      <c r="A7" s="685"/>
      <c r="B7" s="686" t="s">
        <v>449</v>
      </c>
      <c r="C7" s="683"/>
      <c r="D7" s="681"/>
      <c r="E7" s="683"/>
      <c r="F7" s="681"/>
      <c r="G7" s="683"/>
      <c r="H7" s="681" t="str">
        <f t="shared" si="0"/>
        <v/>
      </c>
    </row>
    <row r="8" spans="1:8" ht="15" customHeight="1">
      <c r="A8" s="2" t="s">
        <v>450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685"/>
      <c r="B9" s="686" t="s">
        <v>451</v>
      </c>
      <c r="C9" s="683"/>
      <c r="D9" s="681"/>
      <c r="E9" s="683"/>
      <c r="F9" s="681"/>
      <c r="G9" s="683"/>
      <c r="H9" s="681" t="str">
        <f t="shared" si="0"/>
        <v/>
      </c>
    </row>
    <row r="10" spans="1:8" ht="15" customHeight="1">
      <c r="A10" s="685"/>
      <c r="B10" s="686" t="s">
        <v>452</v>
      </c>
      <c r="C10" s="683"/>
      <c r="D10" s="681"/>
      <c r="E10" s="683"/>
      <c r="F10" s="681"/>
      <c r="G10" s="683"/>
      <c r="H10" s="681" t="str">
        <f t="shared" si="0"/>
        <v/>
      </c>
    </row>
    <row r="11" spans="1:8" ht="15" customHeight="1">
      <c r="A11" s="685"/>
      <c r="B11" s="686" t="s">
        <v>453</v>
      </c>
      <c r="C11" s="683"/>
      <c r="D11" s="681"/>
      <c r="E11" s="683"/>
      <c r="F11" s="681"/>
      <c r="G11" s="683"/>
      <c r="H11" s="681" t="str">
        <f t="shared" si="0"/>
        <v/>
      </c>
    </row>
    <row r="12" spans="1:8" ht="15" customHeight="1">
      <c r="A12" s="685"/>
      <c r="B12" s="686" t="s">
        <v>454</v>
      </c>
      <c r="C12" s="683"/>
      <c r="D12" s="681"/>
      <c r="E12" s="683"/>
      <c r="F12" s="681"/>
      <c r="G12" s="683"/>
      <c r="H12" s="681" t="str">
        <f t="shared" si="0"/>
        <v/>
      </c>
    </row>
    <row r="13" spans="1:8" ht="15" customHeight="1">
      <c r="A13" s="685"/>
      <c r="B13" s="686" t="s">
        <v>455</v>
      </c>
      <c r="C13" s="683"/>
      <c r="D13" s="681"/>
      <c r="E13" s="683"/>
      <c r="F13" s="681"/>
      <c r="G13" s="683"/>
      <c r="H13" s="681" t="str">
        <f t="shared" si="0"/>
        <v/>
      </c>
    </row>
    <row r="14" spans="1:8" ht="15" customHeight="1">
      <c r="A14" s="685"/>
      <c r="B14" s="686" t="s">
        <v>456</v>
      </c>
      <c r="C14" s="683"/>
      <c r="D14" s="681"/>
      <c r="E14" s="683"/>
      <c r="F14" s="681"/>
      <c r="G14" s="683"/>
      <c r="H14" s="681" t="str">
        <f t="shared" si="0"/>
        <v/>
      </c>
    </row>
    <row r="15" spans="1:8" ht="15" customHeight="1">
      <c r="A15" s="2" t="s">
        <v>457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686"/>
      <c r="B16" s="686" t="s">
        <v>458</v>
      </c>
      <c r="C16" s="683"/>
      <c r="D16" s="681"/>
      <c r="E16" s="683"/>
      <c r="F16" s="681"/>
      <c r="G16" s="683"/>
      <c r="H16" s="681" t="str">
        <f t="shared" si="0"/>
        <v/>
      </c>
    </row>
    <row r="17" spans="1:8" ht="15" customHeight="1">
      <c r="A17" s="685"/>
      <c r="B17" s="686" t="s">
        <v>459</v>
      </c>
      <c r="C17" s="683"/>
      <c r="D17" s="681"/>
      <c r="E17" s="683"/>
      <c r="F17" s="681"/>
      <c r="G17" s="683"/>
      <c r="H17" s="681" t="str">
        <f t="shared" si="0"/>
        <v/>
      </c>
    </row>
    <row r="18" spans="1:8" ht="15" customHeight="1">
      <c r="A18" s="685"/>
      <c r="B18" s="686" t="s">
        <v>460</v>
      </c>
      <c r="C18" s="683"/>
      <c r="D18" s="681"/>
      <c r="E18" s="683"/>
      <c r="F18" s="681"/>
      <c r="G18" s="683"/>
      <c r="H18" s="681" t="str">
        <f t="shared" si="0"/>
        <v/>
      </c>
    </row>
    <row r="19" spans="1:8" ht="15" customHeight="1">
      <c r="A19" s="2" t="s">
        <v>461</v>
      </c>
      <c r="B19" s="6"/>
      <c r="C19" s="49"/>
      <c r="D19" s="646"/>
      <c r="E19" s="49"/>
      <c r="F19" s="646"/>
      <c r="G19" s="49"/>
      <c r="H19" s="646" t="str">
        <f t="shared" si="0"/>
        <v/>
      </c>
    </row>
    <row r="20" spans="1:8" ht="15" customHeight="1">
      <c r="A20" s="686"/>
      <c r="B20" s="687" t="s">
        <v>462</v>
      </c>
      <c r="C20" s="682"/>
      <c r="D20" s="680"/>
      <c r="E20" s="682"/>
      <c r="F20" s="680"/>
      <c r="G20" s="682"/>
      <c r="H20" s="680" t="str">
        <f t="shared" si="0"/>
        <v/>
      </c>
    </row>
    <row r="21" spans="1:8" ht="15" customHeight="1">
      <c r="A21" s="685"/>
      <c r="B21" s="686" t="s">
        <v>463</v>
      </c>
      <c r="C21" s="683"/>
      <c r="D21" s="681"/>
      <c r="E21" s="683"/>
      <c r="F21" s="681"/>
      <c r="G21" s="683"/>
      <c r="H21" s="681" t="str">
        <f t="shared" si="0"/>
        <v/>
      </c>
    </row>
    <row r="22" spans="1:8" ht="15" customHeight="1">
      <c r="A22" s="685"/>
      <c r="B22" s="686" t="s">
        <v>464</v>
      </c>
      <c r="C22" s="683"/>
      <c r="D22" s="681"/>
      <c r="E22" s="683"/>
      <c r="F22" s="681"/>
      <c r="G22" s="683"/>
      <c r="H22" s="681" t="str">
        <f t="shared" si="0"/>
        <v/>
      </c>
    </row>
    <row r="23" spans="1:8" ht="15" customHeight="1">
      <c r="A23" s="685"/>
      <c r="B23" s="686" t="s">
        <v>465</v>
      </c>
      <c r="C23" s="683"/>
      <c r="D23" s="681"/>
      <c r="E23" s="683"/>
      <c r="F23" s="681"/>
      <c r="G23" s="683"/>
      <c r="H23" s="681" t="str">
        <f t="shared" si="0"/>
        <v/>
      </c>
    </row>
    <row r="24" spans="1:8" ht="15" customHeight="1">
      <c r="A24" s="685"/>
      <c r="B24" s="686" t="s">
        <v>466</v>
      </c>
      <c r="C24" s="683"/>
      <c r="D24" s="681"/>
      <c r="E24" s="683"/>
      <c r="F24" s="681"/>
      <c r="G24" s="683"/>
      <c r="H24" s="681" t="str">
        <f t="shared" si="0"/>
        <v/>
      </c>
    </row>
    <row r="25" spans="1:8" ht="15" customHeight="1">
      <c r="A25" s="685"/>
      <c r="B25" s="686" t="s">
        <v>467</v>
      </c>
      <c r="C25" s="683"/>
      <c r="D25" s="681"/>
      <c r="E25" s="683"/>
      <c r="F25" s="681"/>
      <c r="G25" s="683"/>
      <c r="H25" s="681" t="str">
        <f t="shared" si="0"/>
        <v/>
      </c>
    </row>
    <row r="26" spans="1:8" ht="15" customHeight="1">
      <c r="A26" s="685"/>
      <c r="B26" s="686" t="s">
        <v>468</v>
      </c>
      <c r="C26" s="683"/>
      <c r="D26" s="681"/>
      <c r="E26" s="683"/>
      <c r="F26" s="681"/>
      <c r="G26" s="683"/>
      <c r="H26" s="681" t="str">
        <f t="shared" si="0"/>
        <v/>
      </c>
    </row>
    <row r="27" spans="1:8" ht="15" customHeight="1">
      <c r="A27" s="685"/>
      <c r="B27" s="686" t="s">
        <v>469</v>
      </c>
      <c r="C27" s="683"/>
      <c r="D27" s="681"/>
      <c r="E27" s="683"/>
      <c r="F27" s="681"/>
      <c r="G27" s="683"/>
      <c r="H27" s="681" t="str">
        <f t="shared" si="0"/>
        <v/>
      </c>
    </row>
    <row r="28" spans="1:8" ht="15" customHeight="1">
      <c r="A28" s="685"/>
      <c r="B28" s="686" t="s">
        <v>470</v>
      </c>
      <c r="C28" s="683"/>
      <c r="D28" s="681"/>
      <c r="E28" s="683"/>
      <c r="F28" s="681"/>
      <c r="G28" s="683"/>
      <c r="H28" s="681" t="str">
        <f t="shared" si="0"/>
        <v/>
      </c>
    </row>
    <row r="29" spans="1:8" ht="15" customHeight="1">
      <c r="A29" s="2" t="s">
        <v>471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686"/>
      <c r="B30" s="686" t="s">
        <v>472</v>
      </c>
      <c r="C30" s="682"/>
      <c r="D30" s="680"/>
      <c r="E30" s="682"/>
      <c r="F30" s="680"/>
      <c r="G30" s="682"/>
      <c r="H30" s="680" t="str">
        <f t="shared" si="0"/>
        <v/>
      </c>
    </row>
    <row r="31" spans="1:8" ht="15" customHeight="1">
      <c r="A31" s="686"/>
      <c r="B31" s="686" t="s">
        <v>473</v>
      </c>
      <c r="C31" s="683"/>
      <c r="D31" s="681"/>
      <c r="E31" s="683"/>
      <c r="F31" s="681"/>
      <c r="G31" s="683"/>
      <c r="H31" s="681" t="str">
        <f t="shared" si="0"/>
        <v/>
      </c>
    </row>
    <row r="32" spans="1:8" ht="15" customHeight="1">
      <c r="A32" s="686"/>
      <c r="B32" s="686" t="s">
        <v>474</v>
      </c>
      <c r="C32" s="683"/>
      <c r="D32" s="681"/>
      <c r="E32" s="683"/>
      <c r="F32" s="681"/>
      <c r="G32" s="683"/>
      <c r="H32" s="681" t="str">
        <f t="shared" si="0"/>
        <v/>
      </c>
    </row>
    <row r="33" spans="1:8" ht="15" customHeight="1">
      <c r="A33" s="686"/>
      <c r="B33" s="686" t="s">
        <v>475</v>
      </c>
      <c r="C33" s="683"/>
      <c r="D33" s="681"/>
      <c r="E33" s="683"/>
      <c r="F33" s="681"/>
      <c r="G33" s="683"/>
      <c r="H33" s="681" t="str">
        <f t="shared" si="0"/>
        <v/>
      </c>
    </row>
    <row r="34" spans="1:8" ht="15" customHeight="1">
      <c r="A34" s="686"/>
      <c r="B34" s="686" t="s">
        <v>476</v>
      </c>
      <c r="C34" s="683"/>
      <c r="D34" s="681"/>
      <c r="E34" s="683"/>
      <c r="F34" s="681"/>
      <c r="G34" s="683"/>
      <c r="H34" s="681" t="str">
        <f t="shared" si="0"/>
        <v/>
      </c>
    </row>
    <row r="35" spans="1:8" ht="15" customHeight="1">
      <c r="A35" s="686"/>
      <c r="B35" s="686" t="s">
        <v>477</v>
      </c>
      <c r="C35" s="683"/>
      <c r="D35" s="681"/>
      <c r="E35" s="683"/>
      <c r="F35" s="681"/>
      <c r="G35" s="683"/>
      <c r="H35" s="681" t="str">
        <f t="shared" ref="H35:H66" si="1">IFERROR(G35/E35*100,"")</f>
        <v/>
      </c>
    </row>
    <row r="36" spans="1:8" ht="15" customHeight="1">
      <c r="A36" s="686"/>
      <c r="B36" s="686" t="s">
        <v>478</v>
      </c>
      <c r="C36" s="683"/>
      <c r="D36" s="681"/>
      <c r="E36" s="683"/>
      <c r="F36" s="681"/>
      <c r="G36" s="683"/>
      <c r="H36" s="681" t="str">
        <f t="shared" si="1"/>
        <v/>
      </c>
    </row>
    <row r="37" spans="1:8" ht="15" customHeight="1">
      <c r="A37" s="685"/>
      <c r="B37" s="686" t="s">
        <v>479</v>
      </c>
      <c r="C37" s="683"/>
      <c r="D37" s="681"/>
      <c r="E37" s="683"/>
      <c r="F37" s="681"/>
      <c r="G37" s="683"/>
      <c r="H37" s="681" t="str">
        <f t="shared" si="1"/>
        <v/>
      </c>
    </row>
    <row r="38" spans="1:8" s="6" customFormat="1" ht="15" customHeight="1">
      <c r="A38" s="685"/>
      <c r="B38" s="686" t="s">
        <v>480</v>
      </c>
      <c r="C38" s="683"/>
      <c r="D38" s="681"/>
      <c r="E38" s="683"/>
      <c r="F38" s="681"/>
      <c r="G38" s="683"/>
      <c r="H38" s="681" t="str">
        <f t="shared" si="1"/>
        <v/>
      </c>
    </row>
    <row r="39" spans="1:8" ht="15" customHeight="1">
      <c r="A39" s="685"/>
      <c r="B39" s="686" t="s">
        <v>481</v>
      </c>
      <c r="C39" s="683"/>
      <c r="D39" s="681"/>
      <c r="E39" s="683"/>
      <c r="F39" s="681"/>
      <c r="G39" s="683"/>
      <c r="H39" s="681" t="str">
        <f t="shared" si="1"/>
        <v/>
      </c>
    </row>
    <row r="40" spans="1:8" ht="15" customHeight="1">
      <c r="A40" s="685"/>
      <c r="B40" s="686" t="s">
        <v>482</v>
      </c>
      <c r="C40" s="683"/>
      <c r="D40" s="681"/>
      <c r="E40" s="683"/>
      <c r="F40" s="681"/>
      <c r="G40" s="683"/>
      <c r="H40" s="681" t="str">
        <f t="shared" si="1"/>
        <v/>
      </c>
    </row>
    <row r="41" spans="1:8" ht="15" customHeight="1">
      <c r="A41" s="685"/>
      <c r="B41" s="686" t="s">
        <v>483</v>
      </c>
      <c r="C41" s="683"/>
      <c r="D41" s="681"/>
      <c r="E41" s="683"/>
      <c r="F41" s="681"/>
      <c r="G41" s="683"/>
      <c r="H41" s="681" t="str">
        <f t="shared" si="1"/>
        <v/>
      </c>
    </row>
    <row r="42" spans="1:8" ht="15" customHeight="1">
      <c r="A42" s="2" t="s">
        <v>484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686"/>
      <c r="B43" s="686" t="s">
        <v>485</v>
      </c>
      <c r="C43" s="683"/>
      <c r="D43" s="681"/>
      <c r="E43" s="683"/>
      <c r="F43" s="681"/>
      <c r="G43" s="683"/>
      <c r="H43" s="681" t="str">
        <f t="shared" si="1"/>
        <v/>
      </c>
    </row>
    <row r="44" spans="1:8" ht="15" customHeight="1">
      <c r="A44" s="685"/>
      <c r="B44" s="686" t="s">
        <v>486</v>
      </c>
      <c r="C44" s="683"/>
      <c r="D44" s="681"/>
      <c r="E44" s="683"/>
      <c r="F44" s="681"/>
      <c r="G44" s="683"/>
      <c r="H44" s="681" t="str">
        <f t="shared" si="1"/>
        <v/>
      </c>
    </row>
    <row r="45" spans="1:8" ht="15" customHeight="1">
      <c r="A45" s="685"/>
      <c r="B45" s="686" t="s">
        <v>487</v>
      </c>
      <c r="C45" s="683"/>
      <c r="D45" s="681"/>
      <c r="E45" s="683"/>
      <c r="F45" s="681"/>
      <c r="G45" s="683"/>
      <c r="H45" s="681" t="str">
        <f t="shared" si="1"/>
        <v/>
      </c>
    </row>
    <row r="46" spans="1:8" ht="15" customHeight="1">
      <c r="A46" s="685"/>
      <c r="B46" s="686" t="s">
        <v>488</v>
      </c>
      <c r="C46" s="683"/>
      <c r="D46" s="681"/>
      <c r="E46" s="683"/>
      <c r="F46" s="681"/>
      <c r="G46" s="683"/>
      <c r="H46" s="681" t="str">
        <f t="shared" si="1"/>
        <v/>
      </c>
    </row>
    <row r="47" spans="1:8" ht="15" customHeight="1">
      <c r="A47" s="685"/>
      <c r="B47" s="686" t="s">
        <v>489</v>
      </c>
      <c r="C47" s="683"/>
      <c r="D47" s="681"/>
      <c r="E47" s="683"/>
      <c r="F47" s="681"/>
      <c r="G47" s="683"/>
      <c r="H47" s="681" t="str">
        <f t="shared" si="1"/>
        <v/>
      </c>
    </row>
    <row r="48" spans="1:8" ht="15" customHeight="1">
      <c r="A48" s="685"/>
      <c r="B48" s="686" t="s">
        <v>490</v>
      </c>
      <c r="C48" s="683"/>
      <c r="D48" s="681"/>
      <c r="E48" s="683"/>
      <c r="F48" s="681"/>
      <c r="G48" s="683"/>
      <c r="H48" s="681" t="str">
        <f t="shared" si="1"/>
        <v/>
      </c>
    </row>
    <row r="49" spans="1:8" ht="15" customHeight="1">
      <c r="A49" s="685"/>
      <c r="B49" s="686" t="s">
        <v>491</v>
      </c>
      <c r="C49" s="683"/>
      <c r="D49" s="681"/>
      <c r="E49" s="683"/>
      <c r="F49" s="681"/>
      <c r="G49" s="683"/>
      <c r="H49" s="681" t="str">
        <f t="shared" si="1"/>
        <v/>
      </c>
    </row>
    <row r="50" spans="1:8" ht="15" customHeight="1">
      <c r="A50" s="2" t="s">
        <v>492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686"/>
      <c r="B51" s="686" t="s">
        <v>493</v>
      </c>
      <c r="C51" s="683"/>
      <c r="D51" s="681"/>
      <c r="E51" s="683"/>
      <c r="F51" s="681"/>
      <c r="G51" s="683"/>
      <c r="H51" s="681" t="str">
        <f t="shared" si="1"/>
        <v/>
      </c>
    </row>
    <row r="52" spans="1:8" ht="15" customHeight="1">
      <c r="A52" s="685"/>
      <c r="B52" s="686" t="s">
        <v>494</v>
      </c>
      <c r="C52" s="683"/>
      <c r="D52" s="681"/>
      <c r="E52" s="683"/>
      <c r="F52" s="681"/>
      <c r="G52" s="683"/>
      <c r="H52" s="681" t="str">
        <f t="shared" si="1"/>
        <v/>
      </c>
    </row>
    <row r="53" spans="1:8" ht="15" customHeight="1">
      <c r="A53" s="685"/>
      <c r="B53" s="686" t="s">
        <v>495</v>
      </c>
      <c r="C53" s="683"/>
      <c r="D53" s="681"/>
      <c r="E53" s="683"/>
      <c r="F53" s="681"/>
      <c r="G53" s="683"/>
      <c r="H53" s="681" t="str">
        <f t="shared" si="1"/>
        <v/>
      </c>
    </row>
    <row r="54" spans="1:8" ht="15" customHeight="1">
      <c r="A54" s="685"/>
      <c r="B54" s="686" t="s">
        <v>496</v>
      </c>
      <c r="C54" s="683"/>
      <c r="D54" s="681"/>
      <c r="E54" s="683"/>
      <c r="F54" s="681"/>
      <c r="G54" s="683"/>
      <c r="H54" s="681" t="str">
        <f t="shared" si="1"/>
        <v/>
      </c>
    </row>
    <row r="55" spans="1:8" s="6" customFormat="1" ht="15" customHeight="1">
      <c r="A55" s="2" t="s">
        <v>497</v>
      </c>
      <c r="B55" s="2"/>
      <c r="C55" s="49"/>
      <c r="D55" s="646"/>
      <c r="E55" s="49"/>
      <c r="F55" s="646"/>
      <c r="G55" s="49"/>
      <c r="H55" s="646" t="str">
        <f t="shared" si="1"/>
        <v/>
      </c>
    </row>
    <row r="56" spans="1:8" ht="15" customHeight="1">
      <c r="A56" s="686"/>
      <c r="B56" s="686" t="s">
        <v>498</v>
      </c>
      <c r="C56" s="682"/>
      <c r="D56" s="680"/>
      <c r="E56" s="682"/>
      <c r="F56" s="680"/>
      <c r="G56" s="682"/>
      <c r="H56" s="680" t="str">
        <f t="shared" si="1"/>
        <v/>
      </c>
    </row>
    <row r="57" spans="1:8" ht="15" customHeight="1">
      <c r="A57" s="685"/>
      <c r="B57" s="686" t="s">
        <v>499</v>
      </c>
      <c r="C57" s="683"/>
      <c r="D57" s="681"/>
      <c r="E57" s="683"/>
      <c r="F57" s="681"/>
      <c r="G57" s="683"/>
      <c r="H57" s="681" t="str">
        <f t="shared" si="1"/>
        <v/>
      </c>
    </row>
    <row r="58" spans="1:8" ht="15" customHeight="1">
      <c r="A58" s="685"/>
      <c r="B58" s="686" t="s">
        <v>500</v>
      </c>
      <c r="C58" s="683"/>
      <c r="D58" s="681"/>
      <c r="E58" s="683"/>
      <c r="F58" s="681"/>
      <c r="G58" s="683"/>
      <c r="H58" s="681" t="str">
        <f t="shared" si="1"/>
        <v/>
      </c>
    </row>
    <row r="59" spans="1:8" ht="15" customHeight="1">
      <c r="A59" s="685"/>
      <c r="B59" s="686" t="s">
        <v>501</v>
      </c>
      <c r="C59" s="683"/>
      <c r="D59" s="681"/>
      <c r="E59" s="683"/>
      <c r="F59" s="681"/>
      <c r="G59" s="683"/>
      <c r="H59" s="681" t="str">
        <f t="shared" si="1"/>
        <v/>
      </c>
    </row>
    <row r="60" spans="1:8" ht="15" customHeight="1">
      <c r="A60" s="685"/>
      <c r="B60" s="686" t="s">
        <v>502</v>
      </c>
      <c r="C60" s="683"/>
      <c r="D60" s="681"/>
      <c r="E60" s="683"/>
      <c r="F60" s="681"/>
      <c r="G60" s="683"/>
      <c r="H60" s="681" t="str">
        <f t="shared" si="1"/>
        <v/>
      </c>
    </row>
    <row r="61" spans="1:8" s="6" customFormat="1" ht="15" customHeight="1">
      <c r="A61" s="685"/>
      <c r="B61" s="686" t="s">
        <v>503</v>
      </c>
      <c r="C61" s="683"/>
      <c r="D61" s="681"/>
      <c r="E61" s="683"/>
      <c r="F61" s="681"/>
      <c r="G61" s="683"/>
      <c r="H61" s="681" t="str">
        <f t="shared" si="1"/>
        <v/>
      </c>
    </row>
    <row r="62" spans="1:8" ht="15" customHeight="1">
      <c r="A62" s="685"/>
      <c r="B62" s="686" t="s">
        <v>504</v>
      </c>
      <c r="C62" s="683"/>
      <c r="D62" s="681"/>
      <c r="E62" s="683"/>
      <c r="F62" s="681"/>
      <c r="G62" s="683"/>
      <c r="H62" s="681" t="str">
        <f t="shared" si="1"/>
        <v/>
      </c>
    </row>
    <row r="63" spans="1:8" ht="15" customHeight="1">
      <c r="A63" s="685"/>
      <c r="B63" s="686" t="s">
        <v>505</v>
      </c>
      <c r="C63" s="683"/>
      <c r="D63" s="681"/>
      <c r="E63" s="683"/>
      <c r="F63" s="681"/>
      <c r="G63" s="683"/>
      <c r="H63" s="681" t="str">
        <f t="shared" si="1"/>
        <v/>
      </c>
    </row>
    <row r="64" spans="1:8" ht="15" customHeight="1">
      <c r="A64" s="2" t="s">
        <v>506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686"/>
      <c r="B65" s="686" t="s">
        <v>507</v>
      </c>
      <c r="C65" s="683"/>
      <c r="D65" s="681"/>
      <c r="E65" s="683"/>
      <c r="F65" s="681"/>
      <c r="G65" s="683"/>
      <c r="H65" s="681" t="str">
        <f t="shared" si="1"/>
        <v/>
      </c>
    </row>
    <row r="66" spans="1:8" ht="15" customHeight="1">
      <c r="A66" s="685"/>
      <c r="B66" s="686" t="s">
        <v>508</v>
      </c>
      <c r="C66" s="683"/>
      <c r="D66" s="681"/>
      <c r="E66" s="683"/>
      <c r="F66" s="681"/>
      <c r="G66" s="683"/>
      <c r="H66" s="681" t="str">
        <f t="shared" si="1"/>
        <v/>
      </c>
    </row>
    <row r="67" spans="1:8" ht="15" customHeight="1">
      <c r="A67" s="685"/>
      <c r="B67" s="686" t="s">
        <v>509</v>
      </c>
      <c r="C67" s="683"/>
      <c r="D67" s="681"/>
      <c r="E67" s="683"/>
      <c r="F67" s="681"/>
      <c r="G67" s="683"/>
      <c r="H67" s="681" t="str">
        <f t="shared" ref="H67:H98" si="2">IFERROR(G67/E67*100,"")</f>
        <v/>
      </c>
    </row>
    <row r="68" spans="1:8" ht="15" customHeight="1">
      <c r="A68" s="685"/>
      <c r="B68" s="686" t="s">
        <v>510</v>
      </c>
      <c r="C68" s="683"/>
      <c r="D68" s="681"/>
      <c r="E68" s="683"/>
      <c r="F68" s="681"/>
      <c r="G68" s="683"/>
      <c r="H68" s="681" t="str">
        <f t="shared" si="2"/>
        <v/>
      </c>
    </row>
    <row r="69" spans="1:8" s="6" customFormat="1" ht="15" customHeight="1">
      <c r="A69" s="685"/>
      <c r="B69" s="686" t="s">
        <v>511</v>
      </c>
      <c r="C69" s="683"/>
      <c r="D69" s="681"/>
      <c r="E69" s="683"/>
      <c r="F69" s="681"/>
      <c r="G69" s="683"/>
      <c r="H69" s="681" t="str">
        <f t="shared" si="2"/>
        <v/>
      </c>
    </row>
    <row r="70" spans="1:8" ht="15" customHeight="1">
      <c r="A70" s="685"/>
      <c r="B70" s="686" t="s">
        <v>512</v>
      </c>
      <c r="C70" s="683"/>
      <c r="D70" s="681"/>
      <c r="E70" s="683"/>
      <c r="F70" s="681"/>
      <c r="G70" s="683"/>
      <c r="H70" s="681" t="str">
        <f t="shared" si="2"/>
        <v/>
      </c>
    </row>
    <row r="71" spans="1:8" ht="15" customHeight="1">
      <c r="A71" s="685"/>
      <c r="B71" s="686" t="s">
        <v>513</v>
      </c>
      <c r="C71" s="683"/>
      <c r="D71" s="681"/>
      <c r="E71" s="683"/>
      <c r="F71" s="681"/>
      <c r="G71" s="683"/>
      <c r="H71" s="681" t="str">
        <f t="shared" si="2"/>
        <v/>
      </c>
    </row>
    <row r="72" spans="1:8" ht="15" customHeight="1">
      <c r="A72" s="685"/>
      <c r="B72" s="686" t="s">
        <v>514</v>
      </c>
      <c r="C72" s="683"/>
      <c r="D72" s="681"/>
      <c r="E72" s="683"/>
      <c r="F72" s="681"/>
      <c r="G72" s="683"/>
      <c r="H72" s="681" t="str">
        <f t="shared" si="2"/>
        <v/>
      </c>
    </row>
    <row r="73" spans="1:8" ht="15" customHeight="1">
      <c r="A73" s="2" t="s">
        <v>515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686"/>
      <c r="B74" s="686" t="s">
        <v>516</v>
      </c>
      <c r="C74" s="683"/>
      <c r="D74" s="681"/>
      <c r="E74" s="683"/>
      <c r="F74" s="681"/>
      <c r="G74" s="683"/>
      <c r="H74" s="681" t="str">
        <f t="shared" si="2"/>
        <v/>
      </c>
    </row>
    <row r="75" spans="1:8" ht="15" customHeight="1">
      <c r="A75" s="685"/>
      <c r="B75" s="686" t="s">
        <v>517</v>
      </c>
      <c r="C75" s="683"/>
      <c r="D75" s="681"/>
      <c r="E75" s="683"/>
      <c r="F75" s="681"/>
      <c r="G75" s="683"/>
      <c r="H75" s="681" t="str">
        <f t="shared" si="2"/>
        <v/>
      </c>
    </row>
    <row r="76" spans="1:8" ht="15" customHeight="1">
      <c r="A76" s="685"/>
      <c r="B76" s="686" t="s">
        <v>518</v>
      </c>
      <c r="C76" s="683"/>
      <c r="D76" s="681"/>
      <c r="E76" s="683"/>
      <c r="F76" s="681"/>
      <c r="G76" s="683"/>
      <c r="H76" s="681" t="str">
        <f t="shared" si="2"/>
        <v/>
      </c>
    </row>
    <row r="77" spans="1:8" ht="15" customHeight="1">
      <c r="A77" s="685"/>
      <c r="B77" s="686" t="s">
        <v>519</v>
      </c>
      <c r="C77" s="683"/>
      <c r="D77" s="681"/>
      <c r="E77" s="683"/>
      <c r="F77" s="681"/>
      <c r="G77" s="683"/>
      <c r="H77" s="681" t="str">
        <f t="shared" si="2"/>
        <v/>
      </c>
    </row>
    <row r="78" spans="1:8" ht="15" customHeight="1">
      <c r="A78" s="685"/>
      <c r="B78" s="686" t="s">
        <v>520</v>
      </c>
      <c r="C78" s="683"/>
      <c r="D78" s="681"/>
      <c r="E78" s="683"/>
      <c r="F78" s="681"/>
      <c r="G78" s="683"/>
      <c r="H78" s="681" t="str">
        <f t="shared" si="2"/>
        <v/>
      </c>
    </row>
    <row r="79" spans="1:8" s="6" customFormat="1" ht="15" customHeight="1">
      <c r="A79" s="2" t="s">
        <v>521</v>
      </c>
      <c r="B79" s="2"/>
      <c r="C79" s="49"/>
      <c r="D79" s="646"/>
      <c r="E79" s="49"/>
      <c r="F79" s="646"/>
      <c r="G79" s="49"/>
      <c r="H79" s="646" t="str">
        <f t="shared" si="2"/>
        <v/>
      </c>
    </row>
    <row r="80" spans="1:8" ht="15" customHeight="1">
      <c r="A80" s="686"/>
      <c r="B80" s="686" t="s">
        <v>522</v>
      </c>
      <c r="C80" s="682"/>
      <c r="D80" s="680"/>
      <c r="E80" s="682"/>
      <c r="F80" s="680"/>
      <c r="G80" s="682"/>
      <c r="H80" s="680" t="str">
        <f t="shared" si="2"/>
        <v/>
      </c>
    </row>
    <row r="81" spans="1:8" ht="15" customHeight="1">
      <c r="A81" s="685"/>
      <c r="B81" s="686" t="s">
        <v>523</v>
      </c>
      <c r="C81" s="683"/>
      <c r="D81" s="681"/>
      <c r="E81" s="683"/>
      <c r="F81" s="681"/>
      <c r="G81" s="683"/>
      <c r="H81" s="681" t="str">
        <f t="shared" si="2"/>
        <v/>
      </c>
    </row>
    <row r="82" spans="1:8" ht="15" customHeight="1">
      <c r="A82" s="685"/>
      <c r="B82" s="686" t="s">
        <v>524</v>
      </c>
      <c r="C82" s="683"/>
      <c r="D82" s="681"/>
      <c r="E82" s="683"/>
      <c r="F82" s="681"/>
      <c r="G82" s="683"/>
      <c r="H82" s="681" t="str">
        <f t="shared" si="2"/>
        <v/>
      </c>
    </row>
    <row r="83" spans="1:8" ht="15" customHeight="1">
      <c r="A83" s="685"/>
      <c r="B83" s="686" t="s">
        <v>525</v>
      </c>
      <c r="C83" s="683"/>
      <c r="D83" s="681"/>
      <c r="E83" s="683"/>
      <c r="F83" s="681"/>
      <c r="G83" s="683"/>
      <c r="H83" s="681" t="str">
        <f t="shared" si="2"/>
        <v/>
      </c>
    </row>
    <row r="84" spans="1:8" ht="15" customHeight="1">
      <c r="A84" s="2" t="s">
        <v>526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685"/>
      <c r="B85" s="686" t="s">
        <v>527</v>
      </c>
      <c r="C85" s="683"/>
      <c r="D85" s="681"/>
      <c r="E85" s="683"/>
      <c r="F85" s="681"/>
      <c r="G85" s="683"/>
      <c r="H85" s="681" t="str">
        <f t="shared" si="2"/>
        <v/>
      </c>
    </row>
    <row r="86" spans="1:8" ht="15" customHeight="1">
      <c r="A86" s="685"/>
      <c r="B86" s="686" t="s">
        <v>528</v>
      </c>
      <c r="C86" s="683"/>
      <c r="D86" s="681"/>
      <c r="E86" s="683"/>
      <c r="F86" s="681"/>
      <c r="G86" s="683"/>
      <c r="H86" s="681" t="str">
        <f t="shared" si="2"/>
        <v/>
      </c>
    </row>
    <row r="87" spans="1:8" ht="15" customHeight="1">
      <c r="A87" s="685"/>
      <c r="B87" s="686" t="s">
        <v>529</v>
      </c>
      <c r="C87" s="683"/>
      <c r="D87" s="681"/>
      <c r="E87" s="683"/>
      <c r="F87" s="681"/>
      <c r="G87" s="683"/>
      <c r="H87" s="681" t="str">
        <f t="shared" si="2"/>
        <v/>
      </c>
    </row>
    <row r="88" spans="1:8" ht="15" customHeight="1">
      <c r="A88" s="2" t="s">
        <v>530</v>
      </c>
      <c r="B88" s="2"/>
      <c r="C88" s="49"/>
      <c r="D88" s="646"/>
      <c r="E88" s="49"/>
      <c r="F88" s="646"/>
      <c r="G88" s="49"/>
      <c r="H88" s="646" t="str">
        <f t="shared" si="2"/>
        <v/>
      </c>
    </row>
    <row r="89" spans="1:8" ht="15" customHeight="1">
      <c r="A89" s="685"/>
      <c r="B89" s="686" t="s">
        <v>531</v>
      </c>
      <c r="C89" s="683"/>
      <c r="D89" s="681"/>
      <c r="E89" s="683"/>
      <c r="F89" s="681"/>
      <c r="G89" s="683"/>
      <c r="H89" s="681" t="str">
        <f t="shared" si="2"/>
        <v/>
      </c>
    </row>
    <row r="90" spans="1:8" ht="15" customHeight="1">
      <c r="A90" s="2" t="s">
        <v>532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685"/>
      <c r="B91" s="686" t="s">
        <v>533</v>
      </c>
      <c r="C91" s="683"/>
      <c r="D91" s="681"/>
      <c r="E91" s="683"/>
      <c r="F91" s="681"/>
      <c r="G91" s="683"/>
      <c r="H91" s="681" t="str">
        <f t="shared" si="2"/>
        <v/>
      </c>
    </row>
    <row r="92" spans="1:8" ht="15" customHeight="1">
      <c r="A92" s="685"/>
      <c r="B92" s="686" t="s">
        <v>534</v>
      </c>
      <c r="C92" s="683"/>
      <c r="D92" s="681"/>
      <c r="E92" s="683"/>
      <c r="F92" s="681"/>
      <c r="G92" s="683"/>
      <c r="H92" s="681" t="str">
        <f t="shared" si="2"/>
        <v/>
      </c>
    </row>
    <row r="93" spans="1:8" ht="15" customHeight="1">
      <c r="A93" s="685"/>
      <c r="B93" s="686" t="s">
        <v>535</v>
      </c>
      <c r="C93" s="683"/>
      <c r="D93" s="681"/>
      <c r="E93" s="683"/>
      <c r="F93" s="681"/>
      <c r="G93" s="683"/>
      <c r="H93" s="681" t="str">
        <f t="shared" si="2"/>
        <v/>
      </c>
    </row>
    <row r="94" spans="1:8" ht="15" customHeight="1">
      <c r="A94" s="2" t="s">
        <v>536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686"/>
      <c r="B95" s="686" t="s">
        <v>537</v>
      </c>
      <c r="C95" s="683"/>
      <c r="D95" s="681"/>
      <c r="E95" s="683"/>
      <c r="F95" s="681"/>
      <c r="G95" s="683"/>
      <c r="H95" s="681" t="str">
        <f t="shared" si="2"/>
        <v/>
      </c>
    </row>
    <row r="96" spans="1:8" ht="15" customHeight="1">
      <c r="A96" s="686"/>
      <c r="B96" s="686" t="s">
        <v>538</v>
      </c>
      <c r="C96" s="683"/>
      <c r="D96" s="681"/>
      <c r="E96" s="683"/>
      <c r="F96" s="681"/>
      <c r="G96" s="683"/>
      <c r="H96" s="681" t="str">
        <f t="shared" si="2"/>
        <v/>
      </c>
    </row>
    <row r="97" spans="1:8" ht="15" customHeight="1">
      <c r="A97" s="686"/>
      <c r="B97" s="686" t="s">
        <v>539</v>
      </c>
      <c r="C97" s="683"/>
      <c r="D97" s="681"/>
      <c r="E97" s="683"/>
      <c r="F97" s="681"/>
      <c r="G97" s="683"/>
      <c r="H97" s="681" t="str">
        <f t="shared" si="2"/>
        <v/>
      </c>
    </row>
    <row r="98" spans="1:8" s="6" customFormat="1" ht="15" customHeight="1">
      <c r="A98" s="686"/>
      <c r="B98" s="686" t="s">
        <v>540</v>
      </c>
      <c r="C98" s="683"/>
      <c r="D98" s="681"/>
      <c r="E98" s="683"/>
      <c r="F98" s="681"/>
      <c r="G98" s="683"/>
      <c r="H98" s="681" t="str">
        <f t="shared" si="2"/>
        <v/>
      </c>
    </row>
    <row r="99" spans="1:8" ht="15" customHeight="1">
      <c r="A99" s="2" t="s">
        <v>541</v>
      </c>
      <c r="B99" s="2"/>
      <c r="C99" s="49"/>
      <c r="D99" s="646"/>
      <c r="E99" s="49"/>
      <c r="F99" s="646"/>
      <c r="G99" s="49"/>
      <c r="H99" s="646" t="str">
        <f t="shared" ref="H99:H111" si="3">IFERROR(G99/E99*100,"")</f>
        <v/>
      </c>
    </row>
    <row r="100" spans="1:8" ht="15" customHeight="1">
      <c r="A100" s="685"/>
      <c r="B100" s="686" t="s">
        <v>542</v>
      </c>
      <c r="C100" s="683"/>
      <c r="D100" s="681"/>
      <c r="E100" s="683"/>
      <c r="F100" s="681"/>
      <c r="G100" s="683"/>
      <c r="H100" s="681" t="str">
        <f t="shared" si="3"/>
        <v/>
      </c>
    </row>
    <row r="101" spans="1:8" ht="15" customHeight="1">
      <c r="A101" s="2" t="s">
        <v>543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686"/>
      <c r="B102" s="686" t="s">
        <v>544</v>
      </c>
      <c r="C102" s="683"/>
      <c r="D102" s="681"/>
      <c r="E102" s="683"/>
      <c r="F102" s="681"/>
      <c r="G102" s="683"/>
      <c r="H102" s="681" t="str">
        <f t="shared" si="3"/>
        <v/>
      </c>
    </row>
    <row r="103" spans="1:8" ht="15" customHeight="1">
      <c r="A103" s="685"/>
      <c r="B103" s="686" t="s">
        <v>545</v>
      </c>
      <c r="C103" s="683"/>
      <c r="D103" s="681"/>
      <c r="E103" s="683"/>
      <c r="F103" s="681"/>
      <c r="G103" s="683"/>
      <c r="H103" s="681" t="str">
        <f t="shared" si="3"/>
        <v/>
      </c>
    </row>
    <row r="104" spans="1:8" ht="15" customHeight="1">
      <c r="A104" s="685"/>
      <c r="B104" s="686" t="s">
        <v>546</v>
      </c>
      <c r="C104" s="683"/>
      <c r="D104" s="681"/>
      <c r="E104" s="683"/>
      <c r="F104" s="681"/>
      <c r="G104" s="683"/>
      <c r="H104" s="681" t="str">
        <f t="shared" si="3"/>
        <v/>
      </c>
    </row>
    <row r="105" spans="1:8" ht="15" customHeight="1">
      <c r="A105" s="685"/>
      <c r="B105" s="686" t="s">
        <v>547</v>
      </c>
      <c r="C105" s="683"/>
      <c r="D105" s="681"/>
      <c r="E105" s="683"/>
      <c r="F105" s="681"/>
      <c r="G105" s="683"/>
      <c r="H105" s="681" t="str">
        <f t="shared" si="3"/>
        <v/>
      </c>
    </row>
    <row r="106" spans="1:8" ht="14.25" customHeight="1">
      <c r="A106" s="685"/>
      <c r="B106" s="686" t="s">
        <v>548</v>
      </c>
      <c r="C106" s="683"/>
      <c r="D106" s="681"/>
      <c r="E106" s="683"/>
      <c r="F106" s="681"/>
      <c r="G106" s="683"/>
      <c r="H106" s="681" t="str">
        <f t="shared" si="3"/>
        <v/>
      </c>
    </row>
    <row r="107" spans="1:8" ht="14.25" customHeight="1">
      <c r="A107" s="685"/>
      <c r="B107" s="686" t="s">
        <v>549</v>
      </c>
      <c r="C107" s="683"/>
      <c r="D107" s="681"/>
      <c r="E107" s="683"/>
      <c r="F107" s="681"/>
      <c r="G107" s="683"/>
      <c r="H107" s="681" t="str">
        <f t="shared" si="3"/>
        <v/>
      </c>
    </row>
    <row r="108" spans="1:8" ht="14.25" customHeight="1">
      <c r="A108" s="685"/>
      <c r="B108" s="686" t="s">
        <v>550</v>
      </c>
      <c r="C108" s="683"/>
      <c r="D108" s="681"/>
      <c r="E108" s="683"/>
      <c r="F108" s="681"/>
      <c r="G108" s="683"/>
      <c r="H108" s="681" t="str">
        <f t="shared" si="3"/>
        <v/>
      </c>
    </row>
    <row r="109" spans="1:8" ht="14.25" customHeight="1">
      <c r="A109" s="2" t="s">
        <v>551</v>
      </c>
      <c r="B109" s="2"/>
      <c r="C109" s="643"/>
      <c r="D109" s="647"/>
      <c r="E109" s="643"/>
      <c r="F109" s="647"/>
      <c r="G109" s="643"/>
      <c r="H109" s="647" t="str">
        <f t="shared" si="3"/>
        <v/>
      </c>
    </row>
    <row r="110" spans="1:8" ht="14.25" customHeight="1">
      <c r="A110" s="2" t="s">
        <v>552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1" t="s">
        <v>553</v>
      </c>
      <c r="B111" s="281"/>
      <c r="C111" s="205"/>
      <c r="D111" s="648"/>
      <c r="E111" s="205"/>
      <c r="F111" s="648"/>
      <c r="G111" s="205"/>
      <c r="H111" s="648" t="str">
        <f t="shared" si="3"/>
        <v/>
      </c>
    </row>
  </sheetData>
  <mergeCells count="1">
    <mergeCell ref="A2:B2"/>
  </mergeCells>
  <conditionalFormatting sqref="C3:C93">
    <cfRule type="containsBlanks" dxfId="279" priority="18">
      <formula>LEN(TRIM(C3))=0</formula>
    </cfRule>
  </conditionalFormatting>
  <conditionalFormatting sqref="C94:C99">
    <cfRule type="containsBlanks" dxfId="278" priority="20">
      <formula>LEN(TRIM(C94))=0</formula>
    </cfRule>
  </conditionalFormatting>
  <conditionalFormatting sqref="C98">
    <cfRule type="containsBlanks" dxfId="277" priority="19" stopIfTrue="1">
      <formula>LEN(TRIM(C98))=0</formula>
    </cfRule>
  </conditionalFormatting>
  <conditionalFormatting sqref="C100:C108">
    <cfRule type="containsBlanks" dxfId="276" priority="17">
      <formula>LEN(TRIM(C100))=0</formula>
    </cfRule>
  </conditionalFormatting>
  <conditionalFormatting sqref="C110:H110">
    <cfRule type="containsBlanks" dxfId="275" priority="1">
      <formula>LEN(TRIM(C110))=0</formula>
    </cfRule>
  </conditionalFormatting>
  <conditionalFormatting sqref="D3:D108">
    <cfRule type="containsBlanks" dxfId="274" priority="31">
      <formula>LEN(TRIM(D3))=0</formula>
    </cfRule>
  </conditionalFormatting>
  <conditionalFormatting sqref="D98">
    <cfRule type="containsBlanks" dxfId="273" priority="35" stopIfTrue="1">
      <formula>LEN(TRIM(D98))=0</formula>
    </cfRule>
  </conditionalFormatting>
  <conditionalFormatting sqref="E3:E93">
    <cfRule type="containsBlanks" dxfId="272" priority="3">
      <formula>LEN(TRIM(E3))=0</formula>
    </cfRule>
  </conditionalFormatting>
  <conditionalFormatting sqref="E94:E99">
    <cfRule type="containsBlanks" dxfId="271" priority="5">
      <formula>LEN(TRIM(E94))=0</formula>
    </cfRule>
  </conditionalFormatting>
  <conditionalFormatting sqref="E98">
    <cfRule type="containsBlanks" dxfId="270" priority="4" stopIfTrue="1">
      <formula>LEN(TRIM(E98))=0</formula>
    </cfRule>
  </conditionalFormatting>
  <conditionalFormatting sqref="E100:E108">
    <cfRule type="containsBlanks" dxfId="269" priority="2">
      <formula>LEN(TRIM(E100))=0</formula>
    </cfRule>
  </conditionalFormatting>
  <conditionalFormatting sqref="F3:F108">
    <cfRule type="containsBlanks" dxfId="268" priority="26">
      <formula>LEN(TRIM(F3))=0</formula>
    </cfRule>
  </conditionalFormatting>
  <conditionalFormatting sqref="F98">
    <cfRule type="containsBlanks" dxfId="267" priority="30" stopIfTrue="1">
      <formula>LEN(TRIM(F98))=0</formula>
    </cfRule>
  </conditionalFormatting>
  <conditionalFormatting sqref="G3:G93">
    <cfRule type="containsBlanks" dxfId="266" priority="8">
      <formula>LEN(TRIM(G3))=0</formula>
    </cfRule>
  </conditionalFormatting>
  <conditionalFormatting sqref="G94:G99">
    <cfRule type="containsBlanks" dxfId="265" priority="10">
      <formula>LEN(TRIM(G94))=0</formula>
    </cfRule>
  </conditionalFormatting>
  <conditionalFormatting sqref="G98">
    <cfRule type="containsBlanks" dxfId="264" priority="9" stopIfTrue="1">
      <formula>LEN(TRIM(G98))=0</formula>
    </cfRule>
  </conditionalFormatting>
  <conditionalFormatting sqref="G100:G108">
    <cfRule type="containsBlanks" dxfId="263" priority="7">
      <formula>LEN(TRIM(G100))=0</formula>
    </cfRule>
  </conditionalFormatting>
  <conditionalFormatting sqref="H3:H108">
    <cfRule type="containsBlanks" dxfId="262" priority="21">
      <formula>LEN(TRIM(H3))=0</formula>
    </cfRule>
  </conditionalFormatting>
  <conditionalFormatting sqref="H98">
    <cfRule type="containsBlanks" dxfId="261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1096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68" t="s">
        <v>571</v>
      </c>
      <c r="B2" s="969"/>
      <c r="C2" s="689" t="s">
        <v>1097</v>
      </c>
      <c r="D2" s="689" t="s">
        <v>1098</v>
      </c>
      <c r="E2" s="689" t="s">
        <v>1099</v>
      </c>
      <c r="F2" s="689" t="s">
        <v>1100</v>
      </c>
      <c r="G2" s="689" t="s">
        <v>1101</v>
      </c>
      <c r="H2" s="690" t="s">
        <v>1102</v>
      </c>
      <c r="I2" s="689" t="s">
        <v>1103</v>
      </c>
      <c r="J2" s="689" t="s">
        <v>1104</v>
      </c>
      <c r="K2" s="690" t="s">
        <v>1105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445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685"/>
      <c r="B4" s="686" t="s">
        <v>446</v>
      </c>
      <c r="C4" s="682"/>
      <c r="D4" s="682"/>
      <c r="E4" s="680"/>
      <c r="F4" s="682"/>
      <c r="G4" s="682"/>
      <c r="H4" s="680"/>
      <c r="I4" s="682"/>
      <c r="J4" s="682"/>
      <c r="K4" s="680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685"/>
      <c r="B5" s="686" t="s">
        <v>447</v>
      </c>
      <c r="C5" s="683"/>
      <c r="D5" s="683"/>
      <c r="E5" s="681"/>
      <c r="F5" s="683"/>
      <c r="G5" s="683"/>
      <c r="H5" s="681"/>
      <c r="I5" s="683"/>
      <c r="J5" s="683"/>
      <c r="K5" s="681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685"/>
      <c r="B6" s="686" t="s">
        <v>448</v>
      </c>
      <c r="C6" s="683"/>
      <c r="D6" s="683"/>
      <c r="E6" s="681"/>
      <c r="F6" s="683"/>
      <c r="G6" s="683"/>
      <c r="H6" s="681"/>
      <c r="I6" s="683"/>
      <c r="J6" s="683"/>
      <c r="K6" s="681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685"/>
      <c r="B7" s="686" t="s">
        <v>449</v>
      </c>
      <c r="C7" s="683"/>
      <c r="D7" s="683"/>
      <c r="E7" s="681"/>
      <c r="F7" s="683"/>
      <c r="G7" s="683"/>
      <c r="H7" s="681"/>
      <c r="I7" s="683"/>
      <c r="J7" s="683"/>
      <c r="K7" s="681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450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685"/>
      <c r="B9" s="686" t="s">
        <v>451</v>
      </c>
      <c r="C9" s="683"/>
      <c r="D9" s="683"/>
      <c r="E9" s="681"/>
      <c r="F9" s="683"/>
      <c r="G9" s="683"/>
      <c r="H9" s="681"/>
      <c r="I9" s="683"/>
      <c r="J9" s="683"/>
      <c r="K9" s="681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685"/>
      <c r="B10" s="686" t="s">
        <v>452</v>
      </c>
      <c r="C10" s="683"/>
      <c r="D10" s="683"/>
      <c r="E10" s="681"/>
      <c r="F10" s="683"/>
      <c r="G10" s="683"/>
      <c r="H10" s="681"/>
      <c r="I10" s="683"/>
      <c r="J10" s="683"/>
      <c r="K10" s="681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685"/>
      <c r="B11" s="686" t="s">
        <v>453</v>
      </c>
      <c r="C11" s="683"/>
      <c r="D11" s="683"/>
      <c r="E11" s="681"/>
      <c r="F11" s="683"/>
      <c r="G11" s="683"/>
      <c r="H11" s="681"/>
      <c r="I11" s="683"/>
      <c r="J11" s="683"/>
      <c r="K11" s="681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685"/>
      <c r="B12" s="686" t="s">
        <v>454</v>
      </c>
      <c r="C12" s="683"/>
      <c r="D12" s="683"/>
      <c r="E12" s="681"/>
      <c r="F12" s="683"/>
      <c r="G12" s="683"/>
      <c r="H12" s="681"/>
      <c r="I12" s="683"/>
      <c r="J12" s="683"/>
      <c r="K12" s="681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685"/>
      <c r="B13" s="686" t="s">
        <v>455</v>
      </c>
      <c r="C13" s="683"/>
      <c r="D13" s="683"/>
      <c r="E13" s="681"/>
      <c r="F13" s="683"/>
      <c r="G13" s="683"/>
      <c r="H13" s="681"/>
      <c r="I13" s="683"/>
      <c r="J13" s="683"/>
      <c r="K13" s="681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685"/>
      <c r="B14" s="686" t="s">
        <v>456</v>
      </c>
      <c r="C14" s="683"/>
      <c r="D14" s="683"/>
      <c r="E14" s="681"/>
      <c r="F14" s="683"/>
      <c r="G14" s="683"/>
      <c r="H14" s="681"/>
      <c r="I14" s="683"/>
      <c r="J14" s="683"/>
      <c r="K14" s="681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457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686"/>
      <c r="B16" s="686" t="s">
        <v>458</v>
      </c>
      <c r="C16" s="683"/>
      <c r="D16" s="683"/>
      <c r="E16" s="681"/>
      <c r="F16" s="683"/>
      <c r="G16" s="683"/>
      <c r="H16" s="681"/>
      <c r="I16" s="683"/>
      <c r="J16" s="683"/>
      <c r="K16" s="681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685"/>
      <c r="B17" s="686" t="s">
        <v>459</v>
      </c>
      <c r="C17" s="683"/>
      <c r="D17" s="683"/>
      <c r="E17" s="681"/>
      <c r="F17" s="683"/>
      <c r="G17" s="683"/>
      <c r="H17" s="681"/>
      <c r="I17" s="683"/>
      <c r="J17" s="683"/>
      <c r="K17" s="681"/>
    </row>
    <row r="18" spans="1:11" ht="14.25" customHeight="1">
      <c r="A18" s="685"/>
      <c r="B18" s="686" t="s">
        <v>460</v>
      </c>
      <c r="C18" s="683"/>
      <c r="D18" s="683"/>
      <c r="E18" s="681"/>
      <c r="F18" s="683"/>
      <c r="G18" s="683"/>
      <c r="H18" s="681"/>
      <c r="I18" s="683"/>
      <c r="J18" s="683"/>
      <c r="K18" s="681"/>
    </row>
    <row r="19" spans="1:11" ht="14.25" customHeight="1">
      <c r="A19" s="2" t="s">
        <v>461</v>
      </c>
      <c r="B19" s="6"/>
      <c r="C19" s="49"/>
      <c r="D19" s="49"/>
      <c r="E19" s="646"/>
      <c r="F19" s="49"/>
      <c r="G19" s="49"/>
      <c r="H19" s="646"/>
      <c r="I19" s="49"/>
      <c r="J19" s="49"/>
      <c r="K19" s="646"/>
    </row>
    <row r="20" spans="1:11" ht="14.25" customHeight="1">
      <c r="A20" s="686"/>
      <c r="B20" s="687" t="s">
        <v>462</v>
      </c>
      <c r="C20" s="682"/>
      <c r="D20" s="682"/>
      <c r="E20" s="680"/>
      <c r="F20" s="682"/>
      <c r="G20" s="682"/>
      <c r="H20" s="680"/>
      <c r="I20" s="682"/>
      <c r="J20" s="682"/>
      <c r="K20" s="680"/>
    </row>
    <row r="21" spans="1:11" ht="15" customHeight="1">
      <c r="A21" s="685"/>
      <c r="B21" s="686" t="s">
        <v>463</v>
      </c>
      <c r="C21" s="683"/>
      <c r="D21" s="683"/>
      <c r="E21" s="681"/>
      <c r="F21" s="683"/>
      <c r="G21" s="683"/>
      <c r="H21" s="681"/>
      <c r="I21" s="683"/>
      <c r="J21" s="683"/>
      <c r="K21" s="681"/>
    </row>
    <row r="22" spans="1:11" ht="14.25" customHeight="1">
      <c r="A22" s="685"/>
      <c r="B22" s="686" t="s">
        <v>464</v>
      </c>
      <c r="C22" s="683"/>
      <c r="D22" s="683"/>
      <c r="E22" s="681"/>
      <c r="F22" s="683"/>
      <c r="G22" s="683"/>
      <c r="H22" s="681"/>
      <c r="I22" s="683"/>
      <c r="J22" s="683"/>
      <c r="K22" s="681"/>
    </row>
    <row r="23" spans="1:11" ht="14.25" customHeight="1">
      <c r="A23" s="685"/>
      <c r="B23" s="686" t="s">
        <v>465</v>
      </c>
      <c r="C23" s="683"/>
      <c r="D23" s="683"/>
      <c r="E23" s="681"/>
      <c r="F23" s="683"/>
      <c r="G23" s="683"/>
      <c r="H23" s="681"/>
      <c r="I23" s="683"/>
      <c r="J23" s="683"/>
      <c r="K23" s="681"/>
    </row>
    <row r="24" spans="1:11" ht="14.25" customHeight="1">
      <c r="A24" s="685"/>
      <c r="B24" s="686" t="s">
        <v>466</v>
      </c>
      <c r="C24" s="683"/>
      <c r="D24" s="683"/>
      <c r="E24" s="681"/>
      <c r="F24" s="683"/>
      <c r="G24" s="683"/>
      <c r="H24" s="681"/>
      <c r="I24" s="683"/>
      <c r="J24" s="683"/>
      <c r="K24" s="681"/>
    </row>
    <row r="25" spans="1:11" ht="14.25" customHeight="1">
      <c r="A25" s="685"/>
      <c r="B25" s="686" t="s">
        <v>467</v>
      </c>
      <c r="C25" s="683"/>
      <c r="D25" s="683"/>
      <c r="E25" s="681"/>
      <c r="F25" s="683"/>
      <c r="G25" s="683"/>
      <c r="H25" s="681"/>
      <c r="I25" s="683"/>
      <c r="J25" s="683"/>
      <c r="K25" s="681"/>
    </row>
    <row r="26" spans="1:11" ht="14.25" customHeight="1">
      <c r="A26" s="685"/>
      <c r="B26" s="686" t="s">
        <v>468</v>
      </c>
      <c r="C26" s="683"/>
      <c r="D26" s="683"/>
      <c r="E26" s="681"/>
      <c r="F26" s="683"/>
      <c r="G26" s="683"/>
      <c r="H26" s="681"/>
      <c r="I26" s="683"/>
      <c r="J26" s="683"/>
      <c r="K26" s="681"/>
    </row>
    <row r="27" spans="1:11" ht="14.25" customHeight="1">
      <c r="A27" s="685"/>
      <c r="B27" s="686" t="s">
        <v>469</v>
      </c>
      <c r="C27" s="683"/>
      <c r="D27" s="683"/>
      <c r="E27" s="681"/>
      <c r="F27" s="683"/>
      <c r="G27" s="683"/>
      <c r="H27" s="681"/>
      <c r="I27" s="683"/>
      <c r="J27" s="683"/>
      <c r="K27" s="681"/>
    </row>
    <row r="28" spans="1:11" ht="14.25" customHeight="1">
      <c r="A28" s="685"/>
      <c r="B28" s="686" t="s">
        <v>470</v>
      </c>
      <c r="C28" s="683"/>
      <c r="D28" s="683"/>
      <c r="E28" s="681"/>
      <c r="F28" s="683"/>
      <c r="G28" s="683"/>
      <c r="H28" s="681"/>
      <c r="I28" s="683"/>
      <c r="J28" s="683"/>
      <c r="K28" s="681"/>
    </row>
    <row r="29" spans="1:11" s="87" customFormat="1" ht="14.25" customHeight="1">
      <c r="A29" s="2" t="s">
        <v>471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686"/>
      <c r="B30" s="686" t="s">
        <v>472</v>
      </c>
      <c r="C30" s="682"/>
      <c r="D30" s="682"/>
      <c r="E30" s="680"/>
      <c r="F30" s="682"/>
      <c r="G30" s="682"/>
      <c r="H30" s="680"/>
      <c r="I30" s="682"/>
      <c r="J30" s="682"/>
      <c r="K30" s="680"/>
    </row>
    <row r="31" spans="1:11" ht="14.25" customHeight="1">
      <c r="A31" s="686"/>
      <c r="B31" s="686" t="s">
        <v>473</v>
      </c>
      <c r="C31" s="683"/>
      <c r="D31" s="683"/>
      <c r="E31" s="681"/>
      <c r="F31" s="683"/>
      <c r="G31" s="683"/>
      <c r="H31" s="681"/>
      <c r="I31" s="683"/>
      <c r="J31" s="683"/>
      <c r="K31" s="681"/>
    </row>
    <row r="32" spans="1:11" ht="14.25" customHeight="1">
      <c r="A32" s="686"/>
      <c r="B32" s="686" t="s">
        <v>474</v>
      </c>
      <c r="C32" s="683"/>
      <c r="D32" s="683"/>
      <c r="E32" s="681"/>
      <c r="F32" s="683"/>
      <c r="G32" s="683"/>
      <c r="H32" s="681"/>
      <c r="I32" s="683"/>
      <c r="J32" s="683"/>
      <c r="K32" s="681"/>
    </row>
    <row r="33" spans="1:11" ht="14.25" customHeight="1">
      <c r="A33" s="686"/>
      <c r="B33" s="686" t="s">
        <v>475</v>
      </c>
      <c r="C33" s="683"/>
      <c r="D33" s="683"/>
      <c r="E33" s="681"/>
      <c r="F33" s="683"/>
      <c r="G33" s="683"/>
      <c r="H33" s="681"/>
      <c r="I33" s="683"/>
      <c r="J33" s="683"/>
      <c r="K33" s="681"/>
    </row>
    <row r="34" spans="1:11" ht="14.25" customHeight="1">
      <c r="A34" s="686"/>
      <c r="B34" s="686" t="s">
        <v>476</v>
      </c>
      <c r="C34" s="683"/>
      <c r="D34" s="683"/>
      <c r="E34" s="681"/>
      <c r="F34" s="683"/>
      <c r="G34" s="683"/>
      <c r="H34" s="681"/>
      <c r="I34" s="683"/>
      <c r="J34" s="683"/>
      <c r="K34" s="681"/>
    </row>
    <row r="35" spans="1:11" ht="14.25" customHeight="1">
      <c r="A35" s="686"/>
      <c r="B35" s="686" t="s">
        <v>477</v>
      </c>
      <c r="C35" s="683"/>
      <c r="D35" s="683"/>
      <c r="E35" s="681"/>
      <c r="F35" s="683"/>
      <c r="G35" s="683"/>
      <c r="H35" s="681"/>
      <c r="I35" s="683"/>
      <c r="J35" s="683"/>
      <c r="K35" s="681"/>
    </row>
    <row r="36" spans="1:11" ht="14.25" customHeight="1">
      <c r="A36" s="686"/>
      <c r="B36" s="686" t="s">
        <v>478</v>
      </c>
      <c r="C36" s="683"/>
      <c r="D36" s="683"/>
      <c r="E36" s="681"/>
      <c r="F36" s="683"/>
      <c r="G36" s="683"/>
      <c r="H36" s="681"/>
      <c r="I36" s="683"/>
      <c r="J36" s="683"/>
      <c r="K36" s="681"/>
    </row>
    <row r="37" spans="1:11" ht="14.25" customHeight="1">
      <c r="A37" s="685"/>
      <c r="B37" s="686" t="s">
        <v>479</v>
      </c>
      <c r="C37" s="683"/>
      <c r="D37" s="683"/>
      <c r="E37" s="681"/>
      <c r="F37" s="683"/>
      <c r="G37" s="683"/>
      <c r="H37" s="681"/>
      <c r="I37" s="683"/>
      <c r="J37" s="683"/>
      <c r="K37" s="681"/>
    </row>
    <row r="38" spans="1:11" s="87" customFormat="1" ht="14.25" customHeight="1">
      <c r="A38" s="685"/>
      <c r="B38" s="686" t="s">
        <v>480</v>
      </c>
      <c r="C38" s="683"/>
      <c r="D38" s="683"/>
      <c r="E38" s="681"/>
      <c r="F38" s="683"/>
      <c r="G38" s="683"/>
      <c r="H38" s="681"/>
      <c r="I38" s="683"/>
      <c r="J38" s="683"/>
      <c r="K38" s="681"/>
    </row>
    <row r="39" spans="1:11" ht="14.25" customHeight="1">
      <c r="A39" s="685"/>
      <c r="B39" s="686" t="s">
        <v>481</v>
      </c>
      <c r="C39" s="683"/>
      <c r="D39" s="683"/>
      <c r="E39" s="681"/>
      <c r="F39" s="683"/>
      <c r="G39" s="683"/>
      <c r="H39" s="681"/>
      <c r="I39" s="683"/>
      <c r="J39" s="683"/>
      <c r="K39" s="681"/>
    </row>
    <row r="40" spans="1:11" ht="14.25" customHeight="1">
      <c r="A40" s="685"/>
      <c r="B40" s="686" t="s">
        <v>482</v>
      </c>
      <c r="C40" s="683"/>
      <c r="D40" s="683"/>
      <c r="E40" s="681"/>
      <c r="F40" s="683"/>
      <c r="G40" s="683"/>
      <c r="H40" s="681"/>
      <c r="I40" s="683"/>
      <c r="J40" s="683"/>
      <c r="K40" s="681"/>
    </row>
    <row r="41" spans="1:11" ht="14.25" customHeight="1">
      <c r="A41" s="685"/>
      <c r="B41" s="686" t="s">
        <v>483</v>
      </c>
      <c r="C41" s="683"/>
      <c r="D41" s="683"/>
      <c r="E41" s="681"/>
      <c r="F41" s="683"/>
      <c r="G41" s="683"/>
      <c r="H41" s="681"/>
      <c r="I41" s="683"/>
      <c r="J41" s="683"/>
      <c r="K41" s="681"/>
    </row>
    <row r="42" spans="1:11" ht="14.25" customHeight="1">
      <c r="A42" s="2" t="s">
        <v>484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686"/>
      <c r="B43" s="686" t="s">
        <v>485</v>
      </c>
      <c r="C43" s="683"/>
      <c r="D43" s="683"/>
      <c r="E43" s="681"/>
      <c r="F43" s="683"/>
      <c r="G43" s="683"/>
      <c r="H43" s="681"/>
      <c r="I43" s="683"/>
      <c r="J43" s="683"/>
      <c r="K43" s="681"/>
    </row>
    <row r="44" spans="1:11" ht="14.25" customHeight="1">
      <c r="A44" s="685"/>
      <c r="B44" s="686" t="s">
        <v>486</v>
      </c>
      <c r="C44" s="683"/>
      <c r="D44" s="683"/>
      <c r="E44" s="681"/>
      <c r="F44" s="683"/>
      <c r="G44" s="683"/>
      <c r="H44" s="681"/>
      <c r="I44" s="683"/>
      <c r="J44" s="683"/>
      <c r="K44" s="681"/>
    </row>
    <row r="45" spans="1:11" ht="14.25" customHeight="1">
      <c r="A45" s="685"/>
      <c r="B45" s="686" t="s">
        <v>487</v>
      </c>
      <c r="C45" s="683"/>
      <c r="D45" s="683"/>
      <c r="E45" s="681"/>
      <c r="F45" s="683"/>
      <c r="G45" s="683"/>
      <c r="H45" s="681"/>
      <c r="I45" s="683"/>
      <c r="J45" s="683"/>
      <c r="K45" s="681"/>
    </row>
    <row r="46" spans="1:11" s="87" customFormat="1" ht="14.25" customHeight="1">
      <c r="A46" s="685"/>
      <c r="B46" s="686" t="s">
        <v>488</v>
      </c>
      <c r="C46" s="683"/>
      <c r="D46" s="683"/>
      <c r="E46" s="681"/>
      <c r="F46" s="683"/>
      <c r="G46" s="683"/>
      <c r="H46" s="681"/>
      <c r="I46" s="683"/>
      <c r="J46" s="683"/>
      <c r="K46" s="681"/>
    </row>
    <row r="47" spans="1:11" ht="14.25" customHeight="1">
      <c r="A47" s="685"/>
      <c r="B47" s="686" t="s">
        <v>489</v>
      </c>
      <c r="C47" s="683"/>
      <c r="D47" s="683"/>
      <c r="E47" s="681"/>
      <c r="F47" s="683"/>
      <c r="G47" s="683"/>
      <c r="H47" s="681"/>
      <c r="I47" s="683"/>
      <c r="J47" s="683"/>
      <c r="K47" s="681"/>
    </row>
    <row r="48" spans="1:11" ht="14.25" customHeight="1">
      <c r="A48" s="685"/>
      <c r="B48" s="686" t="s">
        <v>490</v>
      </c>
      <c r="C48" s="683"/>
      <c r="D48" s="683"/>
      <c r="E48" s="681"/>
      <c r="F48" s="683"/>
      <c r="G48" s="683"/>
      <c r="H48" s="681"/>
      <c r="I48" s="683"/>
      <c r="J48" s="683"/>
      <c r="K48" s="681"/>
    </row>
    <row r="49" spans="1:11" ht="14.25" customHeight="1">
      <c r="A49" s="685"/>
      <c r="B49" s="686" t="s">
        <v>491</v>
      </c>
      <c r="C49" s="683"/>
      <c r="D49" s="683"/>
      <c r="E49" s="681"/>
      <c r="F49" s="683"/>
      <c r="G49" s="683"/>
      <c r="H49" s="681"/>
      <c r="I49" s="683"/>
      <c r="J49" s="683"/>
      <c r="K49" s="681"/>
    </row>
    <row r="50" spans="1:11" ht="14.25" customHeight="1">
      <c r="A50" s="2" t="s">
        <v>492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686"/>
      <c r="B51" s="686" t="s">
        <v>493</v>
      </c>
      <c r="C51" s="683"/>
      <c r="D51" s="683"/>
      <c r="E51" s="681"/>
      <c r="F51" s="683"/>
      <c r="G51" s="683"/>
      <c r="H51" s="681"/>
      <c r="I51" s="683"/>
      <c r="J51" s="683"/>
      <c r="K51" s="681"/>
    </row>
    <row r="52" spans="1:11" ht="14.25" customHeight="1">
      <c r="A52" s="685"/>
      <c r="B52" s="686" t="s">
        <v>494</v>
      </c>
      <c r="C52" s="683"/>
      <c r="D52" s="683"/>
      <c r="E52" s="681"/>
      <c r="F52" s="683"/>
      <c r="G52" s="683"/>
      <c r="H52" s="681"/>
      <c r="I52" s="683"/>
      <c r="J52" s="683"/>
      <c r="K52" s="681"/>
    </row>
    <row r="53" spans="1:11" ht="14.25" customHeight="1">
      <c r="A53" s="685"/>
      <c r="B53" s="686" t="s">
        <v>495</v>
      </c>
      <c r="C53" s="683"/>
      <c r="D53" s="683"/>
      <c r="E53" s="681"/>
      <c r="F53" s="683"/>
      <c r="G53" s="683"/>
      <c r="H53" s="681"/>
      <c r="I53" s="683"/>
      <c r="J53" s="683"/>
      <c r="K53" s="681"/>
    </row>
    <row r="54" spans="1:11" ht="14.25" customHeight="1">
      <c r="A54" s="685"/>
      <c r="B54" s="686" t="s">
        <v>496</v>
      </c>
      <c r="C54" s="683"/>
      <c r="D54" s="683"/>
      <c r="E54" s="681"/>
      <c r="F54" s="683"/>
      <c r="G54" s="683"/>
      <c r="H54" s="681"/>
      <c r="I54" s="683"/>
      <c r="J54" s="683"/>
      <c r="K54" s="681"/>
    </row>
    <row r="55" spans="1:11" s="87" customFormat="1" ht="14.25" customHeight="1">
      <c r="A55" s="2" t="s">
        <v>497</v>
      </c>
      <c r="B55" s="2"/>
      <c r="C55" s="49"/>
      <c r="D55" s="49"/>
      <c r="E55" s="646"/>
      <c r="F55" s="49"/>
      <c r="G55" s="49"/>
      <c r="H55" s="646"/>
      <c r="I55" s="49"/>
      <c r="J55" s="49"/>
      <c r="K55" s="646"/>
    </row>
    <row r="56" spans="1:11" ht="14.25" customHeight="1">
      <c r="A56" s="686"/>
      <c r="B56" s="686" t="s">
        <v>498</v>
      </c>
      <c r="C56" s="682"/>
      <c r="D56" s="682"/>
      <c r="E56" s="680"/>
      <c r="F56" s="682"/>
      <c r="G56" s="682"/>
      <c r="H56" s="680"/>
      <c r="I56" s="682"/>
      <c r="J56" s="682"/>
      <c r="K56" s="680"/>
    </row>
    <row r="57" spans="1:11" ht="14.25" customHeight="1">
      <c r="A57" s="685"/>
      <c r="B57" s="686" t="s">
        <v>499</v>
      </c>
      <c r="C57" s="683"/>
      <c r="D57" s="683"/>
      <c r="E57" s="681"/>
      <c r="F57" s="683"/>
      <c r="G57" s="683"/>
      <c r="H57" s="681"/>
      <c r="I57" s="683"/>
      <c r="J57" s="683"/>
      <c r="K57" s="681"/>
    </row>
    <row r="58" spans="1:11" ht="14.25" customHeight="1">
      <c r="A58" s="685"/>
      <c r="B58" s="686" t="s">
        <v>500</v>
      </c>
      <c r="C58" s="683"/>
      <c r="D58" s="683"/>
      <c r="E58" s="681"/>
      <c r="F58" s="683"/>
      <c r="G58" s="683"/>
      <c r="H58" s="681"/>
      <c r="I58" s="683"/>
      <c r="J58" s="683"/>
      <c r="K58" s="681"/>
    </row>
    <row r="59" spans="1:11" ht="14.25" customHeight="1">
      <c r="A59" s="685"/>
      <c r="B59" s="686" t="s">
        <v>501</v>
      </c>
      <c r="C59" s="683"/>
      <c r="D59" s="683"/>
      <c r="E59" s="681"/>
      <c r="F59" s="683"/>
      <c r="G59" s="683"/>
      <c r="H59" s="681"/>
      <c r="I59" s="683"/>
      <c r="J59" s="683"/>
      <c r="K59" s="681"/>
    </row>
    <row r="60" spans="1:11" ht="14.25" customHeight="1">
      <c r="A60" s="685"/>
      <c r="B60" s="686" t="s">
        <v>502</v>
      </c>
      <c r="C60" s="683"/>
      <c r="D60" s="683"/>
      <c r="E60" s="681"/>
      <c r="F60" s="683"/>
      <c r="G60" s="683"/>
      <c r="H60" s="681"/>
      <c r="I60" s="683"/>
      <c r="J60" s="683"/>
      <c r="K60" s="681"/>
    </row>
    <row r="61" spans="1:11" s="87" customFormat="1" ht="14.25" customHeight="1">
      <c r="A61" s="685"/>
      <c r="B61" s="686" t="s">
        <v>503</v>
      </c>
      <c r="C61" s="683"/>
      <c r="D61" s="683"/>
      <c r="E61" s="681"/>
      <c r="F61" s="683"/>
      <c r="G61" s="683"/>
      <c r="H61" s="681"/>
      <c r="I61" s="683"/>
      <c r="J61" s="683"/>
      <c r="K61" s="681"/>
    </row>
    <row r="62" spans="1:11" ht="14.25" customHeight="1">
      <c r="A62" s="685"/>
      <c r="B62" s="686" t="s">
        <v>504</v>
      </c>
      <c r="C62" s="683"/>
      <c r="D62" s="683"/>
      <c r="E62" s="681"/>
      <c r="F62" s="683"/>
      <c r="G62" s="683"/>
      <c r="H62" s="681"/>
      <c r="I62" s="683"/>
      <c r="J62" s="683"/>
      <c r="K62" s="681"/>
    </row>
    <row r="63" spans="1:11" ht="14.25" customHeight="1">
      <c r="A63" s="685"/>
      <c r="B63" s="686" t="s">
        <v>505</v>
      </c>
      <c r="C63" s="683"/>
      <c r="D63" s="683"/>
      <c r="E63" s="681"/>
      <c r="F63" s="683"/>
      <c r="G63" s="683"/>
      <c r="H63" s="681"/>
      <c r="I63" s="683"/>
      <c r="J63" s="683"/>
      <c r="K63" s="681"/>
    </row>
    <row r="64" spans="1:11" ht="14.25" customHeight="1">
      <c r="A64" s="2" t="s">
        <v>506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686"/>
      <c r="B65" s="686" t="s">
        <v>507</v>
      </c>
      <c r="C65" s="683"/>
      <c r="D65" s="683"/>
      <c r="E65" s="681"/>
      <c r="F65" s="683"/>
      <c r="G65" s="683"/>
      <c r="H65" s="681"/>
      <c r="I65" s="683"/>
      <c r="J65" s="683"/>
      <c r="K65" s="681"/>
    </row>
    <row r="66" spans="1:11" ht="14.25" customHeight="1">
      <c r="A66" s="685"/>
      <c r="B66" s="686" t="s">
        <v>508</v>
      </c>
      <c r="C66" s="683"/>
      <c r="D66" s="683"/>
      <c r="E66" s="681"/>
      <c r="F66" s="683"/>
      <c r="G66" s="683"/>
      <c r="H66" s="681"/>
      <c r="I66" s="683"/>
      <c r="J66" s="683"/>
      <c r="K66" s="681"/>
    </row>
    <row r="67" spans="1:11" ht="14.25" customHeight="1">
      <c r="A67" s="685"/>
      <c r="B67" s="686" t="s">
        <v>509</v>
      </c>
      <c r="C67" s="683"/>
      <c r="D67" s="683"/>
      <c r="E67" s="681"/>
      <c r="F67" s="683"/>
      <c r="G67" s="683"/>
      <c r="H67" s="681"/>
      <c r="I67" s="683"/>
      <c r="J67" s="683"/>
      <c r="K67" s="681"/>
    </row>
    <row r="68" spans="1:11" ht="14.25" customHeight="1">
      <c r="A68" s="685"/>
      <c r="B68" s="686" t="s">
        <v>510</v>
      </c>
      <c r="C68" s="683"/>
      <c r="D68" s="683"/>
      <c r="E68" s="681"/>
      <c r="F68" s="683"/>
      <c r="G68" s="683"/>
      <c r="H68" s="681"/>
      <c r="I68" s="683"/>
      <c r="J68" s="683"/>
      <c r="K68" s="681"/>
    </row>
    <row r="69" spans="1:11" s="87" customFormat="1" ht="14.25" customHeight="1">
      <c r="A69" s="685"/>
      <c r="B69" s="686" t="s">
        <v>511</v>
      </c>
      <c r="C69" s="683"/>
      <c r="D69" s="683"/>
      <c r="E69" s="681"/>
      <c r="F69" s="683"/>
      <c r="G69" s="683"/>
      <c r="H69" s="681"/>
      <c r="I69" s="683"/>
      <c r="J69" s="683"/>
      <c r="K69" s="681"/>
    </row>
    <row r="70" spans="1:11" ht="14.25" customHeight="1">
      <c r="A70" s="685"/>
      <c r="B70" s="686" t="s">
        <v>512</v>
      </c>
      <c r="C70" s="683"/>
      <c r="D70" s="683"/>
      <c r="E70" s="681"/>
      <c r="F70" s="683"/>
      <c r="G70" s="683"/>
      <c r="H70" s="681"/>
      <c r="I70" s="683"/>
      <c r="J70" s="683"/>
      <c r="K70" s="681"/>
    </row>
    <row r="71" spans="1:11" ht="14.25" customHeight="1">
      <c r="A71" s="685"/>
      <c r="B71" s="686" t="s">
        <v>513</v>
      </c>
      <c r="C71" s="683"/>
      <c r="D71" s="683"/>
      <c r="E71" s="681"/>
      <c r="F71" s="683"/>
      <c r="G71" s="683"/>
      <c r="H71" s="681"/>
      <c r="I71" s="683"/>
      <c r="J71" s="683"/>
      <c r="K71" s="681"/>
    </row>
    <row r="72" spans="1:11" ht="14.25" customHeight="1">
      <c r="A72" s="685"/>
      <c r="B72" s="686" t="s">
        <v>514</v>
      </c>
      <c r="C72" s="683"/>
      <c r="D72" s="683"/>
      <c r="E72" s="681"/>
      <c r="F72" s="683"/>
      <c r="G72" s="683"/>
      <c r="H72" s="681"/>
      <c r="I72" s="683"/>
      <c r="J72" s="683"/>
      <c r="K72" s="681"/>
    </row>
    <row r="73" spans="1:11" ht="14.25" customHeight="1">
      <c r="A73" s="2" t="s">
        <v>515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686"/>
      <c r="B74" s="686" t="s">
        <v>516</v>
      </c>
      <c r="C74" s="683"/>
      <c r="D74" s="683"/>
      <c r="E74" s="681"/>
      <c r="F74" s="683"/>
      <c r="G74" s="683"/>
      <c r="H74" s="681"/>
      <c r="I74" s="683"/>
      <c r="J74" s="683"/>
      <c r="K74" s="681"/>
    </row>
    <row r="75" spans="1:11" ht="14.25" customHeight="1">
      <c r="A75" s="685"/>
      <c r="B75" s="686" t="s">
        <v>517</v>
      </c>
      <c r="C75" s="683"/>
      <c r="D75" s="683"/>
      <c r="E75" s="681"/>
      <c r="F75" s="683"/>
      <c r="G75" s="683"/>
      <c r="H75" s="681"/>
      <c r="I75" s="683"/>
      <c r="J75" s="683"/>
      <c r="K75" s="681"/>
    </row>
    <row r="76" spans="1:11" ht="14.25" customHeight="1">
      <c r="A76" s="685"/>
      <c r="B76" s="686" t="s">
        <v>518</v>
      </c>
      <c r="C76" s="683"/>
      <c r="D76" s="683"/>
      <c r="E76" s="681"/>
      <c r="F76" s="683"/>
      <c r="G76" s="683"/>
      <c r="H76" s="681"/>
      <c r="I76" s="683"/>
      <c r="J76" s="683"/>
      <c r="K76" s="681"/>
    </row>
    <row r="77" spans="1:11" ht="14.25" customHeight="1">
      <c r="A77" s="685"/>
      <c r="B77" s="686" t="s">
        <v>519</v>
      </c>
      <c r="C77" s="683"/>
      <c r="D77" s="683"/>
      <c r="E77" s="681"/>
      <c r="F77" s="683"/>
      <c r="G77" s="683"/>
      <c r="H77" s="681"/>
      <c r="I77" s="683"/>
      <c r="J77" s="683"/>
      <c r="K77" s="681"/>
    </row>
    <row r="78" spans="1:11" ht="14.25" customHeight="1">
      <c r="A78" s="685"/>
      <c r="B78" s="686" t="s">
        <v>520</v>
      </c>
      <c r="C78" s="683"/>
      <c r="D78" s="683"/>
      <c r="E78" s="681"/>
      <c r="F78" s="683"/>
      <c r="G78" s="683"/>
      <c r="H78" s="681"/>
      <c r="I78" s="683"/>
      <c r="J78" s="683"/>
      <c r="K78" s="681"/>
    </row>
    <row r="79" spans="1:11" s="87" customFormat="1" ht="14.25" customHeight="1">
      <c r="A79" s="2" t="s">
        <v>521</v>
      </c>
      <c r="B79" s="2"/>
      <c r="C79" s="49"/>
      <c r="D79" s="49"/>
      <c r="E79" s="646"/>
      <c r="F79" s="49"/>
      <c r="G79" s="49"/>
      <c r="H79" s="646"/>
      <c r="I79" s="49"/>
      <c r="J79" s="49"/>
      <c r="K79" s="646"/>
    </row>
    <row r="80" spans="1:11" ht="14.25" customHeight="1">
      <c r="A80" s="686"/>
      <c r="B80" s="686" t="s">
        <v>522</v>
      </c>
      <c r="C80" s="682"/>
      <c r="D80" s="682"/>
      <c r="E80" s="680"/>
      <c r="F80" s="682"/>
      <c r="G80" s="682"/>
      <c r="H80" s="680"/>
      <c r="I80" s="682"/>
      <c r="J80" s="682"/>
      <c r="K80" s="680"/>
    </row>
    <row r="81" spans="1:11" ht="14.25" customHeight="1">
      <c r="A81" s="685"/>
      <c r="B81" s="686" t="s">
        <v>523</v>
      </c>
      <c r="C81" s="683"/>
      <c r="D81" s="683"/>
      <c r="E81" s="681"/>
      <c r="F81" s="683"/>
      <c r="G81" s="683"/>
      <c r="H81" s="681"/>
      <c r="I81" s="683"/>
      <c r="J81" s="683"/>
      <c r="K81" s="681"/>
    </row>
    <row r="82" spans="1:11" ht="14.25" customHeight="1">
      <c r="A82" s="685"/>
      <c r="B82" s="686" t="s">
        <v>524</v>
      </c>
      <c r="C82" s="683"/>
      <c r="D82" s="683"/>
      <c r="E82" s="681"/>
      <c r="F82" s="683"/>
      <c r="G82" s="683"/>
      <c r="H82" s="681"/>
      <c r="I82" s="683"/>
      <c r="J82" s="683"/>
      <c r="K82" s="681"/>
    </row>
    <row r="83" spans="1:11" ht="14.25" customHeight="1">
      <c r="A83" s="685"/>
      <c r="B83" s="686" t="s">
        <v>525</v>
      </c>
      <c r="C83" s="683"/>
      <c r="D83" s="683"/>
      <c r="E83" s="681"/>
      <c r="F83" s="683"/>
      <c r="G83" s="683"/>
      <c r="H83" s="681"/>
      <c r="I83" s="683"/>
      <c r="J83" s="683"/>
      <c r="K83" s="681"/>
    </row>
    <row r="84" spans="1:11" ht="14.25" customHeight="1">
      <c r="A84" s="2" t="s">
        <v>526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685"/>
      <c r="B85" s="686" t="s">
        <v>527</v>
      </c>
      <c r="C85" s="683"/>
      <c r="D85" s="683"/>
      <c r="E85" s="681"/>
      <c r="F85" s="683"/>
      <c r="G85" s="683"/>
      <c r="H85" s="681"/>
      <c r="I85" s="683"/>
      <c r="J85" s="683"/>
      <c r="K85" s="681"/>
    </row>
    <row r="86" spans="1:11" ht="14.25" customHeight="1">
      <c r="A86" s="685"/>
      <c r="B86" s="686" t="s">
        <v>528</v>
      </c>
      <c r="C86" s="683"/>
      <c r="D86" s="683"/>
      <c r="E86" s="681"/>
      <c r="F86" s="683"/>
      <c r="G86" s="683"/>
      <c r="H86" s="681"/>
      <c r="I86" s="683"/>
      <c r="J86" s="683"/>
      <c r="K86" s="681"/>
    </row>
    <row r="87" spans="1:11" s="87" customFormat="1" ht="14.25" customHeight="1">
      <c r="A87" s="685"/>
      <c r="B87" s="686" t="s">
        <v>529</v>
      </c>
      <c r="C87" s="683"/>
      <c r="D87" s="683"/>
      <c r="E87" s="681"/>
      <c r="F87" s="683"/>
      <c r="G87" s="683"/>
      <c r="H87" s="681"/>
      <c r="I87" s="683"/>
      <c r="J87" s="683"/>
      <c r="K87" s="681"/>
    </row>
    <row r="88" spans="1:11" ht="14.25" customHeight="1">
      <c r="A88" s="2" t="s">
        <v>530</v>
      </c>
      <c r="B88" s="2"/>
      <c r="C88" s="49"/>
      <c r="D88" s="49"/>
      <c r="E88" s="646"/>
      <c r="F88" s="49"/>
      <c r="G88" s="49"/>
      <c r="H88" s="646"/>
      <c r="I88" s="49"/>
      <c r="J88" s="49"/>
      <c r="K88" s="646"/>
    </row>
    <row r="89" spans="1:11" ht="14.25" customHeight="1">
      <c r="A89" s="685"/>
      <c r="B89" s="686" t="s">
        <v>531</v>
      </c>
      <c r="C89" s="683"/>
      <c r="D89" s="683"/>
      <c r="E89" s="681"/>
      <c r="F89" s="683"/>
      <c r="G89" s="683"/>
      <c r="H89" s="681"/>
      <c r="I89" s="683"/>
      <c r="J89" s="683"/>
      <c r="K89" s="681"/>
    </row>
    <row r="90" spans="1:11" ht="14.25" customHeight="1">
      <c r="A90" s="2" t="s">
        <v>532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685"/>
      <c r="B91" s="686" t="s">
        <v>533</v>
      </c>
      <c r="C91" s="683"/>
      <c r="D91" s="683"/>
      <c r="E91" s="681"/>
      <c r="F91" s="683"/>
      <c r="G91" s="683"/>
      <c r="H91" s="681"/>
      <c r="I91" s="683"/>
      <c r="J91" s="683"/>
      <c r="K91" s="681"/>
    </row>
    <row r="92" spans="1:11" s="87" customFormat="1" ht="14.25" customHeight="1">
      <c r="A92" s="685"/>
      <c r="B92" s="686" t="s">
        <v>534</v>
      </c>
      <c r="C92" s="683"/>
      <c r="D92" s="683"/>
      <c r="E92" s="681"/>
      <c r="F92" s="683"/>
      <c r="G92" s="683"/>
      <c r="H92" s="681"/>
      <c r="I92" s="683"/>
      <c r="J92" s="683"/>
      <c r="K92" s="681"/>
    </row>
    <row r="93" spans="1:11" ht="14.25" customHeight="1">
      <c r="A93" s="685"/>
      <c r="B93" s="686" t="s">
        <v>535</v>
      </c>
      <c r="C93" s="683"/>
      <c r="D93" s="683"/>
      <c r="E93" s="681"/>
      <c r="F93" s="683"/>
      <c r="G93" s="683"/>
      <c r="H93" s="681"/>
      <c r="I93" s="683"/>
      <c r="J93" s="683"/>
      <c r="K93" s="681"/>
    </row>
    <row r="94" spans="1:11" ht="14.25" customHeight="1">
      <c r="A94" s="2" t="s">
        <v>536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686"/>
      <c r="B95" s="686" t="s">
        <v>537</v>
      </c>
      <c r="C95" s="683"/>
      <c r="D95" s="683"/>
      <c r="E95" s="681"/>
      <c r="F95" s="683"/>
      <c r="G95" s="683"/>
      <c r="H95" s="681"/>
      <c r="I95" s="683"/>
      <c r="J95" s="683"/>
      <c r="K95" s="681"/>
    </row>
    <row r="96" spans="1:11" ht="14.25" customHeight="1">
      <c r="A96" s="686"/>
      <c r="B96" s="686" t="s">
        <v>538</v>
      </c>
      <c r="C96" s="683"/>
      <c r="D96" s="683"/>
      <c r="E96" s="681"/>
      <c r="F96" s="683"/>
      <c r="G96" s="683"/>
      <c r="H96" s="681"/>
      <c r="I96" s="683"/>
      <c r="J96" s="683"/>
      <c r="K96" s="681"/>
    </row>
    <row r="97" spans="1:11" ht="14.25" customHeight="1">
      <c r="A97" s="686"/>
      <c r="B97" s="686" t="s">
        <v>539</v>
      </c>
      <c r="C97" s="683"/>
      <c r="D97" s="683"/>
      <c r="E97" s="681"/>
      <c r="F97" s="683"/>
      <c r="G97" s="683"/>
      <c r="H97" s="681"/>
      <c r="I97" s="683"/>
      <c r="J97" s="683"/>
      <c r="K97" s="681"/>
    </row>
    <row r="98" spans="1:11" s="87" customFormat="1" ht="14.25" customHeight="1">
      <c r="A98" s="686"/>
      <c r="B98" s="686" t="s">
        <v>540</v>
      </c>
      <c r="C98" s="683"/>
      <c r="D98" s="683"/>
      <c r="E98" s="681"/>
      <c r="F98" s="683"/>
      <c r="G98" s="683"/>
      <c r="H98" s="681"/>
      <c r="I98" s="683"/>
      <c r="J98" s="683"/>
      <c r="K98" s="681"/>
    </row>
    <row r="99" spans="1:11" ht="14.25" customHeight="1">
      <c r="A99" s="2" t="s">
        <v>541</v>
      </c>
      <c r="B99" s="2"/>
      <c r="C99" s="49"/>
      <c r="D99" s="49"/>
      <c r="E99" s="646"/>
      <c r="F99" s="49"/>
      <c r="G99" s="49"/>
      <c r="H99" s="646"/>
      <c r="I99" s="49"/>
      <c r="J99" s="49"/>
      <c r="K99" s="646"/>
    </row>
    <row r="100" spans="1:11" ht="14.25" customHeight="1">
      <c r="A100" s="685"/>
      <c r="B100" s="686" t="s">
        <v>542</v>
      </c>
      <c r="C100" s="683"/>
      <c r="D100" s="683"/>
      <c r="E100" s="681"/>
      <c r="F100" s="683"/>
      <c r="G100" s="683"/>
      <c r="H100" s="681"/>
      <c r="I100" s="683"/>
      <c r="J100" s="683"/>
      <c r="K100" s="681"/>
    </row>
    <row r="101" spans="1:11" ht="14.25" customHeight="1">
      <c r="A101" s="2" t="s">
        <v>543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686"/>
      <c r="B102" s="686" t="s">
        <v>544</v>
      </c>
      <c r="C102" s="683"/>
      <c r="D102" s="683"/>
      <c r="E102" s="681"/>
      <c r="F102" s="683"/>
      <c r="G102" s="683"/>
      <c r="H102" s="681"/>
      <c r="I102" s="683"/>
      <c r="J102" s="683"/>
      <c r="K102" s="681"/>
    </row>
    <row r="103" spans="1:11" ht="14.25" customHeight="1">
      <c r="A103" s="685"/>
      <c r="B103" s="686" t="s">
        <v>545</v>
      </c>
      <c r="C103" s="683"/>
      <c r="D103" s="683"/>
      <c r="E103" s="681"/>
      <c r="F103" s="683"/>
      <c r="G103" s="683"/>
      <c r="H103" s="681"/>
      <c r="I103" s="683"/>
      <c r="J103" s="683"/>
      <c r="K103" s="681"/>
    </row>
    <row r="104" spans="1:11" ht="14.25" customHeight="1">
      <c r="A104" s="685"/>
      <c r="B104" s="686" t="s">
        <v>546</v>
      </c>
      <c r="C104" s="683"/>
      <c r="D104" s="683"/>
      <c r="E104" s="681"/>
      <c r="F104" s="683"/>
      <c r="G104" s="683"/>
      <c r="H104" s="681"/>
      <c r="I104" s="683"/>
      <c r="J104" s="683"/>
      <c r="K104" s="681"/>
    </row>
    <row r="105" spans="1:11" ht="14.25" customHeight="1">
      <c r="A105" s="685"/>
      <c r="B105" s="686" t="s">
        <v>547</v>
      </c>
      <c r="C105" s="683"/>
      <c r="D105" s="683"/>
      <c r="E105" s="681"/>
      <c r="F105" s="683"/>
      <c r="G105" s="683"/>
      <c r="H105" s="681"/>
      <c r="I105" s="683"/>
      <c r="J105" s="683"/>
      <c r="K105" s="681"/>
    </row>
    <row r="106" spans="1:11" ht="14.25" customHeight="1">
      <c r="A106" s="685"/>
      <c r="B106" s="686" t="s">
        <v>548</v>
      </c>
      <c r="C106" s="683"/>
      <c r="D106" s="683"/>
      <c r="E106" s="681"/>
      <c r="F106" s="683"/>
      <c r="G106" s="683"/>
      <c r="H106" s="681"/>
      <c r="I106" s="683"/>
      <c r="J106" s="683"/>
      <c r="K106" s="681"/>
    </row>
    <row r="107" spans="1:11" ht="14.25" customHeight="1">
      <c r="A107" s="685"/>
      <c r="B107" s="686" t="s">
        <v>549</v>
      </c>
      <c r="C107" s="683"/>
      <c r="D107" s="683"/>
      <c r="E107" s="681"/>
      <c r="F107" s="683"/>
      <c r="G107" s="683"/>
      <c r="H107" s="681"/>
      <c r="I107" s="683"/>
      <c r="J107" s="683"/>
      <c r="K107" s="681"/>
    </row>
    <row r="108" spans="1:11" ht="14.25" customHeight="1">
      <c r="A108" s="685"/>
      <c r="B108" s="686" t="s">
        <v>550</v>
      </c>
      <c r="C108" s="683"/>
      <c r="D108" s="683"/>
      <c r="E108" s="681"/>
      <c r="F108" s="683"/>
      <c r="G108" s="683"/>
      <c r="H108" s="681"/>
      <c r="I108" s="683"/>
      <c r="J108" s="683"/>
      <c r="K108" s="681"/>
    </row>
    <row r="109" spans="1:11" ht="14.25" customHeight="1">
      <c r="A109" s="2" t="s">
        <v>551</v>
      </c>
      <c r="B109" s="2"/>
      <c r="C109" s="643"/>
      <c r="D109" s="643"/>
      <c r="E109" s="647"/>
      <c r="F109" s="643"/>
      <c r="G109" s="643"/>
      <c r="H109" s="647"/>
      <c r="I109" s="643"/>
      <c r="J109" s="643"/>
      <c r="K109" s="647"/>
    </row>
    <row r="110" spans="1:11" ht="14.25" customHeight="1">
      <c r="A110" s="2" t="s">
        <v>552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1" t="s">
        <v>553</v>
      </c>
      <c r="B111" s="281"/>
      <c r="C111" s="205"/>
      <c r="D111" s="205"/>
      <c r="E111" s="648"/>
      <c r="F111" s="205"/>
      <c r="G111" s="205"/>
      <c r="H111" s="648"/>
      <c r="I111" s="205"/>
      <c r="J111" s="205"/>
      <c r="K111" s="648"/>
    </row>
  </sheetData>
  <mergeCells count="1">
    <mergeCell ref="A2:B2"/>
  </mergeCells>
  <conditionalFormatting sqref="C3:D93">
    <cfRule type="containsBlanks" dxfId="260" priority="23">
      <formula>LEN(TRIM(C3))=0</formula>
    </cfRule>
  </conditionalFormatting>
  <conditionalFormatting sqref="C94:D99">
    <cfRule type="containsBlanks" dxfId="259" priority="25">
      <formula>LEN(TRIM(C94))=0</formula>
    </cfRule>
  </conditionalFormatting>
  <conditionalFormatting sqref="C98:D98">
    <cfRule type="containsBlanks" dxfId="258" priority="24" stopIfTrue="1">
      <formula>LEN(TRIM(C98))=0</formula>
    </cfRule>
  </conditionalFormatting>
  <conditionalFormatting sqref="C100:D108">
    <cfRule type="containsBlanks" dxfId="257" priority="22">
      <formula>LEN(TRIM(C100))=0</formula>
    </cfRule>
  </conditionalFormatting>
  <conditionalFormatting sqref="C110:K110">
    <cfRule type="containsBlanks" dxfId="256" priority="1">
      <formula>LEN(TRIM(C110))=0</formula>
    </cfRule>
  </conditionalFormatting>
  <conditionalFormatting sqref="E3:E108">
    <cfRule type="containsBlanks" dxfId="255" priority="41">
      <formula>LEN(TRIM(E3))=0</formula>
    </cfRule>
  </conditionalFormatting>
  <conditionalFormatting sqref="E98">
    <cfRule type="containsBlanks" dxfId="254" priority="45" stopIfTrue="1">
      <formula>LEN(TRIM(E98))=0</formula>
    </cfRule>
  </conditionalFormatting>
  <conditionalFormatting sqref="F3:G93">
    <cfRule type="containsBlanks" dxfId="253" priority="13">
      <formula>LEN(TRIM(F3))=0</formula>
    </cfRule>
  </conditionalFormatting>
  <conditionalFormatting sqref="F94:G99">
    <cfRule type="containsBlanks" dxfId="252" priority="15">
      <formula>LEN(TRIM(F94))=0</formula>
    </cfRule>
  </conditionalFormatting>
  <conditionalFormatting sqref="F98:G98">
    <cfRule type="containsBlanks" dxfId="251" priority="14" stopIfTrue="1">
      <formula>LEN(TRIM(F98))=0</formula>
    </cfRule>
  </conditionalFormatting>
  <conditionalFormatting sqref="F100:G108">
    <cfRule type="containsBlanks" dxfId="250" priority="12">
      <formula>LEN(TRIM(F100))=0</formula>
    </cfRule>
  </conditionalFormatting>
  <conditionalFormatting sqref="H3:H108">
    <cfRule type="containsBlanks" dxfId="249" priority="36">
      <formula>LEN(TRIM(H3))=0</formula>
    </cfRule>
  </conditionalFormatting>
  <conditionalFormatting sqref="H98">
    <cfRule type="containsBlanks" dxfId="248" priority="40" stopIfTrue="1">
      <formula>LEN(TRIM(H98))=0</formula>
    </cfRule>
  </conditionalFormatting>
  <conditionalFormatting sqref="I3:J93">
    <cfRule type="containsBlanks" dxfId="247" priority="3">
      <formula>LEN(TRIM(I3))=0</formula>
    </cfRule>
  </conditionalFormatting>
  <conditionalFormatting sqref="I94:J99">
    <cfRule type="containsBlanks" dxfId="246" priority="5">
      <formula>LEN(TRIM(I94))=0</formula>
    </cfRule>
  </conditionalFormatting>
  <conditionalFormatting sqref="I98:J98">
    <cfRule type="containsBlanks" dxfId="245" priority="4" stopIfTrue="1">
      <formula>LEN(TRIM(I98))=0</formula>
    </cfRule>
  </conditionalFormatting>
  <conditionalFormatting sqref="I100:J108">
    <cfRule type="containsBlanks" dxfId="244" priority="2">
      <formula>LEN(TRIM(I100))=0</formula>
    </cfRule>
  </conditionalFormatting>
  <conditionalFormatting sqref="K3:K108">
    <cfRule type="containsBlanks" dxfId="243" priority="31">
      <formula>LEN(TRIM(K3))=0</formula>
    </cfRule>
  </conditionalFormatting>
  <conditionalFormatting sqref="K98">
    <cfRule type="containsBlanks" dxfId="242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10" t="s">
        <v>1106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45" t="s">
        <v>571</v>
      </c>
      <c r="B2" s="890"/>
      <c r="C2" s="217" t="s">
        <v>1107</v>
      </c>
      <c r="D2" s="217" t="s">
        <v>1108</v>
      </c>
      <c r="E2" s="217" t="s">
        <v>1109</v>
      </c>
      <c r="F2" s="217" t="s">
        <v>1110</v>
      </c>
      <c r="G2" s="217" t="s">
        <v>1111</v>
      </c>
      <c r="H2" s="217" t="s">
        <v>1112</v>
      </c>
      <c r="I2" s="217" t="s">
        <v>1113</v>
      </c>
      <c r="J2" s="217" t="s">
        <v>1114</v>
      </c>
      <c r="K2" s="217" t="s">
        <v>1115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685"/>
      <c r="B4" s="686" t="s">
        <v>446</v>
      </c>
      <c r="C4" s="682"/>
      <c r="D4" s="682"/>
      <c r="E4" s="682"/>
      <c r="F4" s="682"/>
      <c r="G4" s="682"/>
      <c r="H4" s="680"/>
      <c r="I4" s="680"/>
      <c r="J4" s="680"/>
      <c r="K4" s="680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685"/>
      <c r="B5" s="686" t="s">
        <v>447</v>
      </c>
      <c r="C5" s="683"/>
      <c r="D5" s="683"/>
      <c r="E5" s="683"/>
      <c r="F5" s="683"/>
      <c r="G5" s="683"/>
      <c r="H5" s="681"/>
      <c r="I5" s="681"/>
      <c r="J5" s="681"/>
      <c r="K5" s="681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685"/>
      <c r="B6" s="686" t="s">
        <v>448</v>
      </c>
      <c r="C6" s="683"/>
      <c r="D6" s="683"/>
      <c r="E6" s="683"/>
      <c r="F6" s="683"/>
      <c r="G6" s="683"/>
      <c r="H6" s="681"/>
      <c r="I6" s="681"/>
      <c r="J6" s="681"/>
      <c r="K6" s="681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685"/>
      <c r="B7" s="686" t="s">
        <v>449</v>
      </c>
      <c r="C7" s="683"/>
      <c r="D7" s="683"/>
      <c r="E7" s="683"/>
      <c r="F7" s="683"/>
      <c r="G7" s="683"/>
      <c r="H7" s="681"/>
      <c r="I7" s="681"/>
      <c r="J7" s="681"/>
      <c r="K7" s="681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685"/>
      <c r="B9" s="686" t="s">
        <v>451</v>
      </c>
      <c r="C9" s="683"/>
      <c r="D9" s="683"/>
      <c r="E9" s="683"/>
      <c r="F9" s="683"/>
      <c r="G9" s="683"/>
      <c r="H9" s="681"/>
      <c r="I9" s="681"/>
      <c r="J9" s="681"/>
      <c r="K9" s="681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685"/>
      <c r="B10" s="686" t="s">
        <v>452</v>
      </c>
      <c r="C10" s="683"/>
      <c r="D10" s="683"/>
      <c r="E10" s="683"/>
      <c r="F10" s="683"/>
      <c r="G10" s="683"/>
      <c r="H10" s="681"/>
      <c r="I10" s="681"/>
      <c r="J10" s="681"/>
      <c r="K10" s="681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685"/>
      <c r="B11" s="686" t="s">
        <v>453</v>
      </c>
      <c r="C11" s="683"/>
      <c r="D11" s="683"/>
      <c r="E11" s="683"/>
      <c r="F11" s="683"/>
      <c r="G11" s="683"/>
      <c r="H11" s="681"/>
      <c r="I11" s="681"/>
      <c r="J11" s="681"/>
      <c r="K11" s="681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685"/>
      <c r="B12" s="686" t="s">
        <v>454</v>
      </c>
      <c r="C12" s="683"/>
      <c r="D12" s="683"/>
      <c r="E12" s="683"/>
      <c r="F12" s="683"/>
      <c r="G12" s="683"/>
      <c r="H12" s="681"/>
      <c r="I12" s="681"/>
      <c r="J12" s="681"/>
      <c r="K12" s="681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685"/>
      <c r="B13" s="686" t="s">
        <v>455</v>
      </c>
      <c r="C13" s="683"/>
      <c r="D13" s="683"/>
      <c r="E13" s="683"/>
      <c r="F13" s="683"/>
      <c r="G13" s="683"/>
      <c r="H13" s="681"/>
      <c r="I13" s="681"/>
      <c r="J13" s="681"/>
      <c r="K13" s="681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685"/>
      <c r="B14" s="686" t="s">
        <v>456</v>
      </c>
      <c r="C14" s="683"/>
      <c r="D14" s="683"/>
      <c r="E14" s="683"/>
      <c r="F14" s="683"/>
      <c r="G14" s="683"/>
      <c r="H14" s="681"/>
      <c r="I14" s="681"/>
      <c r="J14" s="681"/>
      <c r="K14" s="681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686"/>
      <c r="B16" s="686" t="s">
        <v>458</v>
      </c>
      <c r="C16" s="683"/>
      <c r="D16" s="683"/>
      <c r="E16" s="683"/>
      <c r="F16" s="683"/>
      <c r="G16" s="683"/>
      <c r="H16" s="681"/>
      <c r="I16" s="681"/>
      <c r="J16" s="681"/>
      <c r="K16" s="681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685"/>
      <c r="B17" s="686" t="s">
        <v>459</v>
      </c>
      <c r="C17" s="683"/>
      <c r="D17" s="683"/>
      <c r="E17" s="683"/>
      <c r="F17" s="683"/>
      <c r="G17" s="683"/>
      <c r="H17" s="681"/>
      <c r="I17" s="681"/>
      <c r="J17" s="681"/>
      <c r="K17" s="681" t="str">
        <f t="shared" si="0"/>
        <v/>
      </c>
    </row>
    <row r="18" spans="1:11" ht="14.25" customHeight="1">
      <c r="A18" s="685"/>
      <c r="B18" s="686" t="s">
        <v>460</v>
      </c>
      <c r="C18" s="683"/>
      <c r="D18" s="683"/>
      <c r="E18" s="683"/>
      <c r="F18" s="683"/>
      <c r="G18" s="683"/>
      <c r="H18" s="681"/>
      <c r="I18" s="681"/>
      <c r="J18" s="681"/>
      <c r="K18" s="681" t="str">
        <f t="shared" si="0"/>
        <v/>
      </c>
    </row>
    <row r="19" spans="1:11" ht="14.25" customHeight="1">
      <c r="A19" s="2" t="s">
        <v>461</v>
      </c>
      <c r="B19" s="6"/>
      <c r="C19" s="49"/>
      <c r="D19" s="49"/>
      <c r="E19" s="49"/>
      <c r="F19" s="49"/>
      <c r="G19" s="49"/>
      <c r="H19" s="646"/>
      <c r="I19" s="646"/>
      <c r="J19" s="646"/>
      <c r="K19" s="646" t="str">
        <f t="shared" si="0"/>
        <v/>
      </c>
    </row>
    <row r="20" spans="1:11" ht="14.25" customHeight="1">
      <c r="A20" s="686"/>
      <c r="B20" s="687" t="s">
        <v>462</v>
      </c>
      <c r="C20" s="682"/>
      <c r="D20" s="682"/>
      <c r="E20" s="682"/>
      <c r="F20" s="682"/>
      <c r="G20" s="682"/>
      <c r="H20" s="680"/>
      <c r="I20" s="680"/>
      <c r="J20" s="680"/>
      <c r="K20" s="680" t="str">
        <f t="shared" si="0"/>
        <v/>
      </c>
    </row>
    <row r="21" spans="1:11" ht="15" customHeight="1">
      <c r="A21" s="685"/>
      <c r="B21" s="686" t="s">
        <v>463</v>
      </c>
      <c r="C21" s="683"/>
      <c r="D21" s="683"/>
      <c r="E21" s="683"/>
      <c r="F21" s="683"/>
      <c r="G21" s="683"/>
      <c r="H21" s="681"/>
      <c r="I21" s="681"/>
      <c r="J21" s="681"/>
      <c r="K21" s="681" t="str">
        <f t="shared" si="0"/>
        <v/>
      </c>
    </row>
    <row r="22" spans="1:11" ht="14.25" customHeight="1">
      <c r="A22" s="685"/>
      <c r="B22" s="686" t="s">
        <v>464</v>
      </c>
      <c r="C22" s="683"/>
      <c r="D22" s="683"/>
      <c r="E22" s="683"/>
      <c r="F22" s="683"/>
      <c r="G22" s="683"/>
      <c r="H22" s="681"/>
      <c r="I22" s="681"/>
      <c r="J22" s="681"/>
      <c r="K22" s="681" t="str">
        <f t="shared" si="0"/>
        <v/>
      </c>
    </row>
    <row r="23" spans="1:11" ht="14.25" customHeight="1">
      <c r="A23" s="685"/>
      <c r="B23" s="686" t="s">
        <v>465</v>
      </c>
      <c r="C23" s="683"/>
      <c r="D23" s="683"/>
      <c r="E23" s="683"/>
      <c r="F23" s="683"/>
      <c r="G23" s="683"/>
      <c r="H23" s="681"/>
      <c r="I23" s="681"/>
      <c r="J23" s="681"/>
      <c r="K23" s="681" t="str">
        <f t="shared" si="0"/>
        <v/>
      </c>
    </row>
    <row r="24" spans="1:11" ht="14.25" customHeight="1">
      <c r="A24" s="685"/>
      <c r="B24" s="686" t="s">
        <v>466</v>
      </c>
      <c r="C24" s="683"/>
      <c r="D24" s="683"/>
      <c r="E24" s="683"/>
      <c r="F24" s="683"/>
      <c r="G24" s="683"/>
      <c r="H24" s="681"/>
      <c r="I24" s="681"/>
      <c r="J24" s="681"/>
      <c r="K24" s="681" t="str">
        <f t="shared" si="0"/>
        <v/>
      </c>
    </row>
    <row r="25" spans="1:11" ht="14.25" customHeight="1">
      <c r="A25" s="685"/>
      <c r="B25" s="686" t="s">
        <v>467</v>
      </c>
      <c r="C25" s="683"/>
      <c r="D25" s="683"/>
      <c r="E25" s="683"/>
      <c r="F25" s="683"/>
      <c r="G25" s="683"/>
      <c r="H25" s="681"/>
      <c r="I25" s="681"/>
      <c r="J25" s="681"/>
      <c r="K25" s="681" t="str">
        <f t="shared" si="0"/>
        <v/>
      </c>
    </row>
    <row r="26" spans="1:11" ht="14.25" customHeight="1">
      <c r="A26" s="685"/>
      <c r="B26" s="686" t="s">
        <v>468</v>
      </c>
      <c r="C26" s="683"/>
      <c r="D26" s="683"/>
      <c r="E26" s="683"/>
      <c r="F26" s="683"/>
      <c r="G26" s="683"/>
      <c r="H26" s="681"/>
      <c r="I26" s="681"/>
      <c r="J26" s="681"/>
      <c r="K26" s="681" t="str">
        <f t="shared" si="0"/>
        <v/>
      </c>
    </row>
    <row r="27" spans="1:11" ht="14.25" customHeight="1">
      <c r="A27" s="685"/>
      <c r="B27" s="686" t="s">
        <v>469</v>
      </c>
      <c r="C27" s="683"/>
      <c r="D27" s="683"/>
      <c r="E27" s="683"/>
      <c r="F27" s="683"/>
      <c r="G27" s="683"/>
      <c r="H27" s="681"/>
      <c r="I27" s="681"/>
      <c r="J27" s="681"/>
      <c r="K27" s="681" t="str">
        <f t="shared" si="0"/>
        <v/>
      </c>
    </row>
    <row r="28" spans="1:11" ht="14.25" customHeight="1">
      <c r="A28" s="685"/>
      <c r="B28" s="686" t="s">
        <v>470</v>
      </c>
      <c r="C28" s="683"/>
      <c r="D28" s="683"/>
      <c r="E28" s="683"/>
      <c r="F28" s="683"/>
      <c r="G28" s="683"/>
      <c r="H28" s="681"/>
      <c r="I28" s="681"/>
      <c r="J28" s="681"/>
      <c r="K28" s="681" t="str">
        <f t="shared" si="0"/>
        <v/>
      </c>
    </row>
    <row r="29" spans="1:11" s="87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686"/>
      <c r="B30" s="686" t="s">
        <v>472</v>
      </c>
      <c r="C30" s="682"/>
      <c r="D30" s="682"/>
      <c r="E30" s="682"/>
      <c r="F30" s="682"/>
      <c r="G30" s="682"/>
      <c r="H30" s="680"/>
      <c r="I30" s="680"/>
      <c r="J30" s="680"/>
      <c r="K30" s="680" t="str">
        <f t="shared" si="0"/>
        <v/>
      </c>
    </row>
    <row r="31" spans="1:11" ht="14.25" customHeight="1">
      <c r="A31" s="686"/>
      <c r="B31" s="686" t="s">
        <v>473</v>
      </c>
      <c r="C31" s="683"/>
      <c r="D31" s="683"/>
      <c r="E31" s="683"/>
      <c r="F31" s="683"/>
      <c r="G31" s="683"/>
      <c r="H31" s="681"/>
      <c r="I31" s="681"/>
      <c r="J31" s="681"/>
      <c r="K31" s="681" t="str">
        <f t="shared" si="0"/>
        <v/>
      </c>
    </row>
    <row r="32" spans="1:11" ht="14.25" customHeight="1">
      <c r="A32" s="686"/>
      <c r="B32" s="686" t="s">
        <v>474</v>
      </c>
      <c r="C32" s="683"/>
      <c r="D32" s="683"/>
      <c r="E32" s="683"/>
      <c r="F32" s="683"/>
      <c r="G32" s="683"/>
      <c r="H32" s="681"/>
      <c r="I32" s="681"/>
      <c r="J32" s="681"/>
      <c r="K32" s="681" t="str">
        <f t="shared" si="0"/>
        <v/>
      </c>
    </row>
    <row r="33" spans="1:11" ht="14.25" customHeight="1">
      <c r="A33" s="686"/>
      <c r="B33" s="686" t="s">
        <v>475</v>
      </c>
      <c r="C33" s="683"/>
      <c r="D33" s="683"/>
      <c r="E33" s="683"/>
      <c r="F33" s="683"/>
      <c r="G33" s="683"/>
      <c r="H33" s="681"/>
      <c r="I33" s="681"/>
      <c r="J33" s="681"/>
      <c r="K33" s="681" t="str">
        <f t="shared" si="0"/>
        <v/>
      </c>
    </row>
    <row r="34" spans="1:11" ht="14.25" customHeight="1">
      <c r="A34" s="686"/>
      <c r="B34" s="686" t="s">
        <v>476</v>
      </c>
      <c r="C34" s="683"/>
      <c r="D34" s="683"/>
      <c r="E34" s="683"/>
      <c r="F34" s="683"/>
      <c r="G34" s="683"/>
      <c r="H34" s="681"/>
      <c r="I34" s="681"/>
      <c r="J34" s="681"/>
      <c r="K34" s="681" t="str">
        <f t="shared" si="0"/>
        <v/>
      </c>
    </row>
    <row r="35" spans="1:11" ht="14.25" customHeight="1">
      <c r="A35" s="686"/>
      <c r="B35" s="686" t="s">
        <v>477</v>
      </c>
      <c r="C35" s="683"/>
      <c r="D35" s="683"/>
      <c r="E35" s="683"/>
      <c r="F35" s="683"/>
      <c r="G35" s="683"/>
      <c r="H35" s="681"/>
      <c r="I35" s="681"/>
      <c r="J35" s="681"/>
      <c r="K35" s="681" t="str">
        <f t="shared" ref="K35:K66" si="1">IFERROR(G35*100/F35,"")</f>
        <v/>
      </c>
    </row>
    <row r="36" spans="1:11" ht="14.25" customHeight="1">
      <c r="A36" s="686"/>
      <c r="B36" s="686" t="s">
        <v>478</v>
      </c>
      <c r="C36" s="683"/>
      <c r="D36" s="683"/>
      <c r="E36" s="683"/>
      <c r="F36" s="683"/>
      <c r="G36" s="683"/>
      <c r="H36" s="681"/>
      <c r="I36" s="681"/>
      <c r="J36" s="681"/>
      <c r="K36" s="681" t="str">
        <f t="shared" si="1"/>
        <v/>
      </c>
    </row>
    <row r="37" spans="1:11" ht="14.25" customHeight="1">
      <c r="A37" s="685"/>
      <c r="B37" s="686" t="s">
        <v>479</v>
      </c>
      <c r="C37" s="683"/>
      <c r="D37" s="683"/>
      <c r="E37" s="683"/>
      <c r="F37" s="683"/>
      <c r="G37" s="683"/>
      <c r="H37" s="681"/>
      <c r="I37" s="681"/>
      <c r="J37" s="681"/>
      <c r="K37" s="681" t="str">
        <f t="shared" si="1"/>
        <v/>
      </c>
    </row>
    <row r="38" spans="1:11" s="87" customFormat="1" ht="14.25" customHeight="1">
      <c r="A38" s="685"/>
      <c r="B38" s="686" t="s">
        <v>480</v>
      </c>
      <c r="C38" s="683"/>
      <c r="D38" s="683"/>
      <c r="E38" s="683"/>
      <c r="F38" s="683"/>
      <c r="G38" s="683"/>
      <c r="H38" s="681"/>
      <c r="I38" s="681"/>
      <c r="J38" s="681"/>
      <c r="K38" s="681" t="str">
        <f t="shared" si="1"/>
        <v/>
      </c>
    </row>
    <row r="39" spans="1:11" ht="14.25" customHeight="1">
      <c r="A39" s="685"/>
      <c r="B39" s="686" t="s">
        <v>481</v>
      </c>
      <c r="C39" s="683"/>
      <c r="D39" s="683"/>
      <c r="E39" s="683"/>
      <c r="F39" s="683"/>
      <c r="G39" s="683"/>
      <c r="H39" s="681"/>
      <c r="I39" s="681"/>
      <c r="J39" s="681"/>
      <c r="K39" s="681" t="str">
        <f t="shared" si="1"/>
        <v/>
      </c>
    </row>
    <row r="40" spans="1:11" ht="14.25" customHeight="1">
      <c r="A40" s="685"/>
      <c r="B40" s="686" t="s">
        <v>482</v>
      </c>
      <c r="C40" s="683"/>
      <c r="D40" s="683"/>
      <c r="E40" s="683"/>
      <c r="F40" s="683"/>
      <c r="G40" s="683"/>
      <c r="H40" s="681"/>
      <c r="I40" s="681"/>
      <c r="J40" s="681"/>
      <c r="K40" s="681" t="str">
        <f t="shared" si="1"/>
        <v/>
      </c>
    </row>
    <row r="41" spans="1:11" ht="14.25" customHeight="1">
      <c r="A41" s="685"/>
      <c r="B41" s="686" t="s">
        <v>483</v>
      </c>
      <c r="C41" s="683"/>
      <c r="D41" s="683"/>
      <c r="E41" s="683"/>
      <c r="F41" s="683"/>
      <c r="G41" s="683"/>
      <c r="H41" s="681"/>
      <c r="I41" s="681"/>
      <c r="J41" s="681"/>
      <c r="K41" s="681" t="str">
        <f t="shared" si="1"/>
        <v/>
      </c>
    </row>
    <row r="42" spans="1:11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686"/>
      <c r="B43" s="686" t="s">
        <v>485</v>
      </c>
      <c r="C43" s="683"/>
      <c r="D43" s="683"/>
      <c r="E43" s="683"/>
      <c r="F43" s="683"/>
      <c r="G43" s="683"/>
      <c r="H43" s="681"/>
      <c r="I43" s="681"/>
      <c r="J43" s="681"/>
      <c r="K43" s="681" t="str">
        <f t="shared" si="1"/>
        <v/>
      </c>
    </row>
    <row r="44" spans="1:11" ht="14.25" customHeight="1">
      <c r="A44" s="685"/>
      <c r="B44" s="686" t="s">
        <v>486</v>
      </c>
      <c r="C44" s="683"/>
      <c r="D44" s="683"/>
      <c r="E44" s="683"/>
      <c r="F44" s="683"/>
      <c r="G44" s="683"/>
      <c r="H44" s="681"/>
      <c r="I44" s="681"/>
      <c r="J44" s="681"/>
      <c r="K44" s="681" t="str">
        <f t="shared" si="1"/>
        <v/>
      </c>
    </row>
    <row r="45" spans="1:11" ht="14.25" customHeight="1">
      <c r="A45" s="685"/>
      <c r="B45" s="686" t="s">
        <v>487</v>
      </c>
      <c r="C45" s="683"/>
      <c r="D45" s="683"/>
      <c r="E45" s="683"/>
      <c r="F45" s="683"/>
      <c r="G45" s="683"/>
      <c r="H45" s="681"/>
      <c r="I45" s="681"/>
      <c r="J45" s="681"/>
      <c r="K45" s="681" t="str">
        <f t="shared" si="1"/>
        <v/>
      </c>
    </row>
    <row r="46" spans="1:11" s="87" customFormat="1" ht="14.25" customHeight="1">
      <c r="A46" s="685"/>
      <c r="B46" s="686" t="s">
        <v>488</v>
      </c>
      <c r="C46" s="683"/>
      <c r="D46" s="683"/>
      <c r="E46" s="683"/>
      <c r="F46" s="683"/>
      <c r="G46" s="683"/>
      <c r="H46" s="681"/>
      <c r="I46" s="681"/>
      <c r="J46" s="681"/>
      <c r="K46" s="681" t="str">
        <f t="shared" si="1"/>
        <v/>
      </c>
    </row>
    <row r="47" spans="1:11" ht="14.25" customHeight="1">
      <c r="A47" s="685"/>
      <c r="B47" s="686" t="s">
        <v>489</v>
      </c>
      <c r="C47" s="683"/>
      <c r="D47" s="683"/>
      <c r="E47" s="683"/>
      <c r="F47" s="683"/>
      <c r="G47" s="683"/>
      <c r="H47" s="681"/>
      <c r="I47" s="681"/>
      <c r="J47" s="681"/>
      <c r="K47" s="681" t="str">
        <f t="shared" si="1"/>
        <v/>
      </c>
    </row>
    <row r="48" spans="1:11" ht="14.25" customHeight="1">
      <c r="A48" s="685"/>
      <c r="B48" s="686" t="s">
        <v>490</v>
      </c>
      <c r="C48" s="683"/>
      <c r="D48" s="683"/>
      <c r="E48" s="683"/>
      <c r="F48" s="683"/>
      <c r="G48" s="683"/>
      <c r="H48" s="681"/>
      <c r="I48" s="681"/>
      <c r="J48" s="681"/>
      <c r="K48" s="681" t="str">
        <f t="shared" si="1"/>
        <v/>
      </c>
    </row>
    <row r="49" spans="1:11" ht="14.25" customHeight="1">
      <c r="A49" s="685"/>
      <c r="B49" s="686" t="s">
        <v>491</v>
      </c>
      <c r="C49" s="683"/>
      <c r="D49" s="683"/>
      <c r="E49" s="683"/>
      <c r="F49" s="683"/>
      <c r="G49" s="683"/>
      <c r="H49" s="681"/>
      <c r="I49" s="681"/>
      <c r="J49" s="681"/>
      <c r="K49" s="681" t="str">
        <f t="shared" si="1"/>
        <v/>
      </c>
    </row>
    <row r="50" spans="1:11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686"/>
      <c r="B51" s="686" t="s">
        <v>493</v>
      </c>
      <c r="C51" s="683"/>
      <c r="D51" s="683"/>
      <c r="E51" s="683"/>
      <c r="F51" s="683"/>
      <c r="G51" s="683"/>
      <c r="H51" s="681"/>
      <c r="I51" s="681"/>
      <c r="J51" s="681"/>
      <c r="K51" s="681" t="str">
        <f t="shared" si="1"/>
        <v/>
      </c>
    </row>
    <row r="52" spans="1:11" ht="14.25" customHeight="1">
      <c r="A52" s="685"/>
      <c r="B52" s="686" t="s">
        <v>494</v>
      </c>
      <c r="C52" s="683"/>
      <c r="D52" s="683"/>
      <c r="E52" s="683"/>
      <c r="F52" s="683"/>
      <c r="G52" s="683"/>
      <c r="H52" s="681"/>
      <c r="I52" s="681"/>
      <c r="J52" s="681"/>
      <c r="K52" s="681" t="str">
        <f t="shared" si="1"/>
        <v/>
      </c>
    </row>
    <row r="53" spans="1:11" ht="14.25" customHeight="1">
      <c r="A53" s="685"/>
      <c r="B53" s="686" t="s">
        <v>495</v>
      </c>
      <c r="C53" s="683"/>
      <c r="D53" s="683"/>
      <c r="E53" s="683"/>
      <c r="F53" s="683"/>
      <c r="G53" s="683"/>
      <c r="H53" s="681"/>
      <c r="I53" s="681"/>
      <c r="J53" s="681"/>
      <c r="K53" s="681" t="str">
        <f t="shared" si="1"/>
        <v/>
      </c>
    </row>
    <row r="54" spans="1:11" ht="14.25" customHeight="1">
      <c r="A54" s="685"/>
      <c r="B54" s="686" t="s">
        <v>496</v>
      </c>
      <c r="C54" s="683"/>
      <c r="D54" s="683"/>
      <c r="E54" s="683"/>
      <c r="F54" s="683"/>
      <c r="G54" s="683"/>
      <c r="H54" s="681"/>
      <c r="I54" s="681"/>
      <c r="J54" s="681"/>
      <c r="K54" s="681" t="str">
        <f t="shared" si="1"/>
        <v/>
      </c>
    </row>
    <row r="55" spans="1:11" s="87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6"/>
      <c r="I55" s="646"/>
      <c r="J55" s="646"/>
      <c r="K55" s="646" t="str">
        <f t="shared" si="1"/>
        <v/>
      </c>
    </row>
    <row r="56" spans="1:11" ht="14.25" customHeight="1">
      <c r="A56" s="686"/>
      <c r="B56" s="686" t="s">
        <v>498</v>
      </c>
      <c r="C56" s="682"/>
      <c r="D56" s="682"/>
      <c r="E56" s="682"/>
      <c r="F56" s="682"/>
      <c r="G56" s="682"/>
      <c r="H56" s="680"/>
      <c r="I56" s="680"/>
      <c r="J56" s="680"/>
      <c r="K56" s="680" t="str">
        <f t="shared" si="1"/>
        <v/>
      </c>
    </row>
    <row r="57" spans="1:11" ht="14.25" customHeight="1">
      <c r="A57" s="685"/>
      <c r="B57" s="686" t="s">
        <v>499</v>
      </c>
      <c r="C57" s="683"/>
      <c r="D57" s="683"/>
      <c r="E57" s="683"/>
      <c r="F57" s="683"/>
      <c r="G57" s="683"/>
      <c r="H57" s="681"/>
      <c r="I57" s="681"/>
      <c r="J57" s="681"/>
      <c r="K57" s="681" t="str">
        <f t="shared" si="1"/>
        <v/>
      </c>
    </row>
    <row r="58" spans="1:11" ht="14.25" customHeight="1">
      <c r="A58" s="685"/>
      <c r="B58" s="686" t="s">
        <v>500</v>
      </c>
      <c r="C58" s="683"/>
      <c r="D58" s="683"/>
      <c r="E58" s="683"/>
      <c r="F58" s="683"/>
      <c r="G58" s="683"/>
      <c r="H58" s="681"/>
      <c r="I58" s="681"/>
      <c r="J58" s="681"/>
      <c r="K58" s="681" t="str">
        <f t="shared" si="1"/>
        <v/>
      </c>
    </row>
    <row r="59" spans="1:11" ht="14.25" customHeight="1">
      <c r="A59" s="685"/>
      <c r="B59" s="686" t="s">
        <v>501</v>
      </c>
      <c r="C59" s="683"/>
      <c r="D59" s="683"/>
      <c r="E59" s="683"/>
      <c r="F59" s="683"/>
      <c r="G59" s="683"/>
      <c r="H59" s="681"/>
      <c r="I59" s="681"/>
      <c r="J59" s="681"/>
      <c r="K59" s="681" t="str">
        <f t="shared" si="1"/>
        <v/>
      </c>
    </row>
    <row r="60" spans="1:11" ht="14.25" customHeight="1">
      <c r="A60" s="685"/>
      <c r="B60" s="686" t="s">
        <v>502</v>
      </c>
      <c r="C60" s="683"/>
      <c r="D60" s="683"/>
      <c r="E60" s="683"/>
      <c r="F60" s="683"/>
      <c r="G60" s="683"/>
      <c r="H60" s="681"/>
      <c r="I60" s="681"/>
      <c r="J60" s="681"/>
      <c r="K60" s="681" t="str">
        <f t="shared" si="1"/>
        <v/>
      </c>
    </row>
    <row r="61" spans="1:11" s="87" customFormat="1" ht="14.25" customHeight="1">
      <c r="A61" s="685"/>
      <c r="B61" s="686" t="s">
        <v>503</v>
      </c>
      <c r="C61" s="683"/>
      <c r="D61" s="683"/>
      <c r="E61" s="683"/>
      <c r="F61" s="683"/>
      <c r="G61" s="683"/>
      <c r="H61" s="681"/>
      <c r="I61" s="681"/>
      <c r="J61" s="681"/>
      <c r="K61" s="681" t="str">
        <f t="shared" si="1"/>
        <v/>
      </c>
    </row>
    <row r="62" spans="1:11" ht="14.25" customHeight="1">
      <c r="A62" s="685"/>
      <c r="B62" s="686" t="s">
        <v>504</v>
      </c>
      <c r="C62" s="683"/>
      <c r="D62" s="683"/>
      <c r="E62" s="683"/>
      <c r="F62" s="683"/>
      <c r="G62" s="683"/>
      <c r="H62" s="681"/>
      <c r="I62" s="681"/>
      <c r="J62" s="681"/>
      <c r="K62" s="681" t="str">
        <f t="shared" si="1"/>
        <v/>
      </c>
    </row>
    <row r="63" spans="1:11" ht="14.25" customHeight="1">
      <c r="A63" s="685"/>
      <c r="B63" s="686" t="s">
        <v>505</v>
      </c>
      <c r="C63" s="683"/>
      <c r="D63" s="683"/>
      <c r="E63" s="683"/>
      <c r="F63" s="683"/>
      <c r="G63" s="683"/>
      <c r="H63" s="681"/>
      <c r="I63" s="681"/>
      <c r="J63" s="681"/>
      <c r="K63" s="681" t="str">
        <f t="shared" si="1"/>
        <v/>
      </c>
    </row>
    <row r="64" spans="1:11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686"/>
      <c r="B65" s="686" t="s">
        <v>507</v>
      </c>
      <c r="C65" s="683"/>
      <c r="D65" s="683"/>
      <c r="E65" s="683"/>
      <c r="F65" s="683"/>
      <c r="G65" s="683"/>
      <c r="H65" s="681"/>
      <c r="I65" s="681"/>
      <c r="J65" s="681"/>
      <c r="K65" s="681" t="str">
        <f t="shared" si="1"/>
        <v/>
      </c>
    </row>
    <row r="66" spans="1:11" ht="14.25" customHeight="1">
      <c r="A66" s="685"/>
      <c r="B66" s="686" t="s">
        <v>508</v>
      </c>
      <c r="C66" s="683"/>
      <c r="D66" s="683"/>
      <c r="E66" s="683"/>
      <c r="F66" s="683"/>
      <c r="G66" s="683"/>
      <c r="H66" s="681"/>
      <c r="I66" s="681"/>
      <c r="J66" s="681"/>
      <c r="K66" s="681" t="str">
        <f t="shared" si="1"/>
        <v/>
      </c>
    </row>
    <row r="67" spans="1:11" ht="14.25" customHeight="1">
      <c r="A67" s="685"/>
      <c r="B67" s="686" t="s">
        <v>509</v>
      </c>
      <c r="C67" s="683"/>
      <c r="D67" s="683"/>
      <c r="E67" s="683"/>
      <c r="F67" s="683"/>
      <c r="G67" s="683"/>
      <c r="H67" s="681"/>
      <c r="I67" s="681"/>
      <c r="J67" s="681"/>
      <c r="K67" s="681" t="str">
        <f t="shared" ref="K67:K98" si="2">IFERROR(G67*100/F67,"")</f>
        <v/>
      </c>
    </row>
    <row r="68" spans="1:11" ht="14.25" customHeight="1">
      <c r="A68" s="685"/>
      <c r="B68" s="686" t="s">
        <v>510</v>
      </c>
      <c r="C68" s="683"/>
      <c r="D68" s="683"/>
      <c r="E68" s="683"/>
      <c r="F68" s="683"/>
      <c r="G68" s="683"/>
      <c r="H68" s="681"/>
      <c r="I68" s="681"/>
      <c r="J68" s="681"/>
      <c r="K68" s="681" t="str">
        <f t="shared" si="2"/>
        <v/>
      </c>
    </row>
    <row r="69" spans="1:11" s="87" customFormat="1" ht="14.25" customHeight="1">
      <c r="A69" s="685"/>
      <c r="B69" s="686" t="s">
        <v>511</v>
      </c>
      <c r="C69" s="683"/>
      <c r="D69" s="683"/>
      <c r="E69" s="683"/>
      <c r="F69" s="683"/>
      <c r="G69" s="683"/>
      <c r="H69" s="681"/>
      <c r="I69" s="681"/>
      <c r="J69" s="681"/>
      <c r="K69" s="681" t="str">
        <f t="shared" si="2"/>
        <v/>
      </c>
    </row>
    <row r="70" spans="1:11" ht="14.25" customHeight="1">
      <c r="A70" s="685"/>
      <c r="B70" s="686" t="s">
        <v>512</v>
      </c>
      <c r="C70" s="683"/>
      <c r="D70" s="683"/>
      <c r="E70" s="683"/>
      <c r="F70" s="683"/>
      <c r="G70" s="683"/>
      <c r="H70" s="681"/>
      <c r="I70" s="681"/>
      <c r="J70" s="681"/>
      <c r="K70" s="681" t="str">
        <f t="shared" si="2"/>
        <v/>
      </c>
    </row>
    <row r="71" spans="1:11" ht="14.25" customHeight="1">
      <c r="A71" s="685"/>
      <c r="B71" s="686" t="s">
        <v>513</v>
      </c>
      <c r="C71" s="683"/>
      <c r="D71" s="683"/>
      <c r="E71" s="683"/>
      <c r="F71" s="683"/>
      <c r="G71" s="683"/>
      <c r="H71" s="681"/>
      <c r="I71" s="681"/>
      <c r="J71" s="681"/>
      <c r="K71" s="681" t="str">
        <f t="shared" si="2"/>
        <v/>
      </c>
    </row>
    <row r="72" spans="1:11" ht="14.25" customHeight="1">
      <c r="A72" s="685"/>
      <c r="B72" s="686" t="s">
        <v>514</v>
      </c>
      <c r="C72" s="683"/>
      <c r="D72" s="683"/>
      <c r="E72" s="683"/>
      <c r="F72" s="683"/>
      <c r="G72" s="683"/>
      <c r="H72" s="681"/>
      <c r="I72" s="681"/>
      <c r="J72" s="681"/>
      <c r="K72" s="681" t="str">
        <f t="shared" si="2"/>
        <v/>
      </c>
    </row>
    <row r="73" spans="1:11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686"/>
      <c r="B74" s="686" t="s">
        <v>516</v>
      </c>
      <c r="C74" s="683"/>
      <c r="D74" s="683"/>
      <c r="E74" s="683"/>
      <c r="F74" s="683"/>
      <c r="G74" s="683"/>
      <c r="H74" s="681"/>
      <c r="I74" s="681"/>
      <c r="J74" s="681"/>
      <c r="K74" s="681" t="str">
        <f t="shared" si="2"/>
        <v/>
      </c>
    </row>
    <row r="75" spans="1:11" ht="14.25" customHeight="1">
      <c r="A75" s="685"/>
      <c r="B75" s="686" t="s">
        <v>517</v>
      </c>
      <c r="C75" s="683"/>
      <c r="D75" s="683"/>
      <c r="E75" s="683"/>
      <c r="F75" s="683"/>
      <c r="G75" s="683"/>
      <c r="H75" s="681"/>
      <c r="I75" s="681"/>
      <c r="J75" s="681"/>
      <c r="K75" s="681" t="str">
        <f t="shared" si="2"/>
        <v/>
      </c>
    </row>
    <row r="76" spans="1:11" ht="14.25" customHeight="1">
      <c r="A76" s="685"/>
      <c r="B76" s="686" t="s">
        <v>518</v>
      </c>
      <c r="C76" s="683"/>
      <c r="D76" s="683"/>
      <c r="E76" s="683"/>
      <c r="F76" s="683"/>
      <c r="G76" s="683"/>
      <c r="H76" s="681"/>
      <c r="I76" s="681"/>
      <c r="J76" s="681"/>
      <c r="K76" s="681" t="str">
        <f t="shared" si="2"/>
        <v/>
      </c>
    </row>
    <row r="77" spans="1:11" ht="14.25" customHeight="1">
      <c r="A77" s="685"/>
      <c r="B77" s="686" t="s">
        <v>519</v>
      </c>
      <c r="C77" s="683"/>
      <c r="D77" s="683"/>
      <c r="E77" s="683"/>
      <c r="F77" s="683"/>
      <c r="G77" s="683"/>
      <c r="H77" s="681"/>
      <c r="I77" s="681"/>
      <c r="J77" s="681"/>
      <c r="K77" s="681" t="str">
        <f t="shared" si="2"/>
        <v/>
      </c>
    </row>
    <row r="78" spans="1:11" ht="14.25" customHeight="1">
      <c r="A78" s="685"/>
      <c r="B78" s="686" t="s">
        <v>520</v>
      </c>
      <c r="C78" s="683"/>
      <c r="D78" s="683"/>
      <c r="E78" s="683"/>
      <c r="F78" s="683"/>
      <c r="G78" s="683"/>
      <c r="H78" s="681"/>
      <c r="I78" s="681"/>
      <c r="J78" s="681"/>
      <c r="K78" s="681" t="str">
        <f t="shared" si="2"/>
        <v/>
      </c>
    </row>
    <row r="79" spans="1:11" s="87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6"/>
      <c r="I79" s="646"/>
      <c r="J79" s="646"/>
      <c r="K79" s="646" t="str">
        <f t="shared" si="2"/>
        <v/>
      </c>
    </row>
    <row r="80" spans="1:11" ht="14.25" customHeight="1">
      <c r="A80" s="686"/>
      <c r="B80" s="686" t="s">
        <v>522</v>
      </c>
      <c r="C80" s="682"/>
      <c r="D80" s="682"/>
      <c r="E80" s="682"/>
      <c r="F80" s="682"/>
      <c r="G80" s="682"/>
      <c r="H80" s="680"/>
      <c r="I80" s="680"/>
      <c r="J80" s="680"/>
      <c r="K80" s="680" t="str">
        <f t="shared" si="2"/>
        <v/>
      </c>
    </row>
    <row r="81" spans="1:11" ht="14.25" customHeight="1">
      <c r="A81" s="685"/>
      <c r="B81" s="686" t="s">
        <v>523</v>
      </c>
      <c r="C81" s="683"/>
      <c r="D81" s="683"/>
      <c r="E81" s="683"/>
      <c r="F81" s="683"/>
      <c r="G81" s="683"/>
      <c r="H81" s="681"/>
      <c r="I81" s="681"/>
      <c r="J81" s="681"/>
      <c r="K81" s="681" t="str">
        <f t="shared" si="2"/>
        <v/>
      </c>
    </row>
    <row r="82" spans="1:11" ht="14.25" customHeight="1">
      <c r="A82" s="685"/>
      <c r="B82" s="686" t="s">
        <v>524</v>
      </c>
      <c r="C82" s="683"/>
      <c r="D82" s="683"/>
      <c r="E82" s="683"/>
      <c r="F82" s="683"/>
      <c r="G82" s="683"/>
      <c r="H82" s="681"/>
      <c r="I82" s="681"/>
      <c r="J82" s="681"/>
      <c r="K82" s="681" t="str">
        <f t="shared" si="2"/>
        <v/>
      </c>
    </row>
    <row r="83" spans="1:11" ht="14.25" customHeight="1">
      <c r="A83" s="685"/>
      <c r="B83" s="686" t="s">
        <v>525</v>
      </c>
      <c r="C83" s="683"/>
      <c r="D83" s="683"/>
      <c r="E83" s="683"/>
      <c r="F83" s="683"/>
      <c r="G83" s="683"/>
      <c r="H83" s="681"/>
      <c r="I83" s="681"/>
      <c r="J83" s="681"/>
      <c r="K83" s="681" t="str">
        <f t="shared" si="2"/>
        <v/>
      </c>
    </row>
    <row r="84" spans="1:11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685"/>
      <c r="B85" s="686" t="s">
        <v>527</v>
      </c>
      <c r="C85" s="683"/>
      <c r="D85" s="683"/>
      <c r="E85" s="683"/>
      <c r="F85" s="683"/>
      <c r="G85" s="683"/>
      <c r="H85" s="681"/>
      <c r="I85" s="681"/>
      <c r="J85" s="681"/>
      <c r="K85" s="681" t="str">
        <f t="shared" si="2"/>
        <v/>
      </c>
    </row>
    <row r="86" spans="1:11" ht="14.25" customHeight="1">
      <c r="A86" s="685"/>
      <c r="B86" s="686" t="s">
        <v>528</v>
      </c>
      <c r="C86" s="683"/>
      <c r="D86" s="683"/>
      <c r="E86" s="683"/>
      <c r="F86" s="683"/>
      <c r="G86" s="683"/>
      <c r="H86" s="681"/>
      <c r="I86" s="681"/>
      <c r="J86" s="681"/>
      <c r="K86" s="681" t="str">
        <f t="shared" si="2"/>
        <v/>
      </c>
    </row>
    <row r="87" spans="1:11" s="87" customFormat="1" ht="14.25" customHeight="1">
      <c r="A87" s="685"/>
      <c r="B87" s="686" t="s">
        <v>529</v>
      </c>
      <c r="C87" s="683"/>
      <c r="D87" s="683"/>
      <c r="E87" s="683"/>
      <c r="F87" s="683"/>
      <c r="G87" s="683"/>
      <c r="H87" s="681"/>
      <c r="I87" s="681"/>
      <c r="J87" s="681"/>
      <c r="K87" s="681" t="str">
        <f t="shared" si="2"/>
        <v/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646"/>
      <c r="I88" s="646"/>
      <c r="J88" s="646"/>
      <c r="K88" s="646" t="str">
        <f t="shared" si="2"/>
        <v/>
      </c>
    </row>
    <row r="89" spans="1:11" ht="14.25" customHeight="1">
      <c r="A89" s="685"/>
      <c r="B89" s="686" t="s">
        <v>531</v>
      </c>
      <c r="C89" s="683"/>
      <c r="D89" s="683"/>
      <c r="E89" s="683"/>
      <c r="F89" s="683"/>
      <c r="G89" s="683"/>
      <c r="H89" s="681"/>
      <c r="I89" s="681"/>
      <c r="J89" s="681"/>
      <c r="K89" s="681" t="str">
        <f t="shared" si="2"/>
        <v/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685"/>
      <c r="B91" s="686" t="s">
        <v>533</v>
      </c>
      <c r="C91" s="683"/>
      <c r="D91" s="683"/>
      <c r="E91" s="683"/>
      <c r="F91" s="683"/>
      <c r="G91" s="683"/>
      <c r="H91" s="681"/>
      <c r="I91" s="681"/>
      <c r="J91" s="681"/>
      <c r="K91" s="681" t="str">
        <f t="shared" si="2"/>
        <v/>
      </c>
    </row>
    <row r="92" spans="1:11" s="87" customFormat="1" ht="14.25" customHeight="1">
      <c r="A92" s="685"/>
      <c r="B92" s="686" t="s">
        <v>534</v>
      </c>
      <c r="C92" s="683"/>
      <c r="D92" s="683"/>
      <c r="E92" s="683"/>
      <c r="F92" s="683"/>
      <c r="G92" s="683"/>
      <c r="H92" s="681"/>
      <c r="I92" s="681"/>
      <c r="J92" s="681"/>
      <c r="K92" s="681" t="str">
        <f t="shared" si="2"/>
        <v/>
      </c>
    </row>
    <row r="93" spans="1:11" ht="14.25" customHeight="1">
      <c r="A93" s="685"/>
      <c r="B93" s="686" t="s">
        <v>535</v>
      </c>
      <c r="C93" s="683"/>
      <c r="D93" s="683"/>
      <c r="E93" s="683"/>
      <c r="F93" s="683"/>
      <c r="G93" s="683"/>
      <c r="H93" s="681"/>
      <c r="I93" s="681"/>
      <c r="J93" s="681"/>
      <c r="K93" s="681" t="str">
        <f t="shared" si="2"/>
        <v/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686"/>
      <c r="B95" s="686" t="s">
        <v>537</v>
      </c>
      <c r="C95" s="683"/>
      <c r="D95" s="683"/>
      <c r="E95" s="683"/>
      <c r="F95" s="683"/>
      <c r="G95" s="683"/>
      <c r="H95" s="681"/>
      <c r="I95" s="681"/>
      <c r="J95" s="681"/>
      <c r="K95" s="681" t="str">
        <f t="shared" si="2"/>
        <v/>
      </c>
    </row>
    <row r="96" spans="1:11" ht="14.25" customHeight="1">
      <c r="A96" s="686"/>
      <c r="B96" s="686" t="s">
        <v>538</v>
      </c>
      <c r="C96" s="683"/>
      <c r="D96" s="683"/>
      <c r="E96" s="683"/>
      <c r="F96" s="683"/>
      <c r="G96" s="683"/>
      <c r="H96" s="681"/>
      <c r="I96" s="681"/>
      <c r="J96" s="681"/>
      <c r="K96" s="681" t="str">
        <f t="shared" si="2"/>
        <v/>
      </c>
    </row>
    <row r="97" spans="1:11" ht="14.25" customHeight="1">
      <c r="A97" s="686"/>
      <c r="B97" s="686" t="s">
        <v>539</v>
      </c>
      <c r="C97" s="683"/>
      <c r="D97" s="683"/>
      <c r="E97" s="683"/>
      <c r="F97" s="683"/>
      <c r="G97" s="683"/>
      <c r="H97" s="681"/>
      <c r="I97" s="681"/>
      <c r="J97" s="681"/>
      <c r="K97" s="681" t="str">
        <f t="shared" si="2"/>
        <v/>
      </c>
    </row>
    <row r="98" spans="1:11" s="87" customFormat="1" ht="14.25" customHeight="1">
      <c r="A98" s="686"/>
      <c r="B98" s="686" t="s">
        <v>540</v>
      </c>
      <c r="C98" s="683"/>
      <c r="D98" s="683"/>
      <c r="E98" s="683"/>
      <c r="F98" s="683"/>
      <c r="G98" s="683"/>
      <c r="H98" s="681"/>
      <c r="I98" s="681"/>
      <c r="J98" s="681"/>
      <c r="K98" s="681" t="str">
        <f t="shared" si="2"/>
        <v/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646"/>
      <c r="I99" s="646"/>
      <c r="J99" s="646"/>
      <c r="K99" s="646" t="str">
        <f t="shared" ref="K99:K111" si="3">IFERROR(G99*100/F99,"")</f>
        <v/>
      </c>
    </row>
    <row r="100" spans="1:11" ht="14.25" customHeight="1">
      <c r="A100" s="685"/>
      <c r="B100" s="686" t="s">
        <v>542</v>
      </c>
      <c r="C100" s="683"/>
      <c r="D100" s="683"/>
      <c r="E100" s="683"/>
      <c r="F100" s="683"/>
      <c r="G100" s="683"/>
      <c r="H100" s="681"/>
      <c r="I100" s="681"/>
      <c r="J100" s="681"/>
      <c r="K100" s="681" t="str">
        <f t="shared" si="3"/>
        <v/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686"/>
      <c r="B102" s="686" t="s">
        <v>544</v>
      </c>
      <c r="C102" s="683"/>
      <c r="D102" s="683"/>
      <c r="E102" s="683"/>
      <c r="F102" s="683"/>
      <c r="G102" s="683"/>
      <c r="H102" s="681"/>
      <c r="I102" s="681"/>
      <c r="J102" s="681"/>
      <c r="K102" s="681" t="str">
        <f t="shared" si="3"/>
        <v/>
      </c>
    </row>
    <row r="103" spans="1:11" ht="14.25" customHeight="1">
      <c r="A103" s="685"/>
      <c r="B103" s="686" t="s">
        <v>545</v>
      </c>
      <c r="C103" s="683"/>
      <c r="D103" s="683"/>
      <c r="E103" s="683"/>
      <c r="F103" s="683"/>
      <c r="G103" s="683"/>
      <c r="H103" s="681"/>
      <c r="I103" s="681"/>
      <c r="J103" s="681"/>
      <c r="K103" s="681" t="str">
        <f t="shared" si="3"/>
        <v/>
      </c>
    </row>
    <row r="104" spans="1:11" ht="14.25" customHeight="1">
      <c r="A104" s="685"/>
      <c r="B104" s="686" t="s">
        <v>546</v>
      </c>
      <c r="C104" s="683"/>
      <c r="D104" s="683"/>
      <c r="E104" s="683"/>
      <c r="F104" s="683"/>
      <c r="G104" s="683"/>
      <c r="H104" s="681"/>
      <c r="I104" s="681"/>
      <c r="J104" s="681"/>
      <c r="K104" s="681" t="str">
        <f t="shared" si="3"/>
        <v/>
      </c>
    </row>
    <row r="105" spans="1:11" ht="14.25" customHeight="1">
      <c r="A105" s="685"/>
      <c r="B105" s="686" t="s">
        <v>547</v>
      </c>
      <c r="C105" s="683"/>
      <c r="D105" s="683"/>
      <c r="E105" s="683"/>
      <c r="F105" s="683"/>
      <c r="G105" s="683"/>
      <c r="H105" s="681"/>
      <c r="I105" s="681"/>
      <c r="J105" s="681"/>
      <c r="K105" s="681" t="str">
        <f t="shared" si="3"/>
        <v/>
      </c>
    </row>
    <row r="106" spans="1:11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1"/>
      <c r="I106" s="681"/>
      <c r="J106" s="681"/>
      <c r="K106" s="681" t="str">
        <f t="shared" si="3"/>
        <v/>
      </c>
    </row>
    <row r="107" spans="1:11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1"/>
      <c r="I107" s="681"/>
      <c r="J107" s="681"/>
      <c r="K107" s="681" t="str">
        <f t="shared" si="3"/>
        <v/>
      </c>
    </row>
    <row r="108" spans="1:11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1"/>
      <c r="I108" s="681"/>
      <c r="J108" s="681"/>
      <c r="K108" s="681" t="str">
        <f t="shared" si="3"/>
        <v/>
      </c>
    </row>
    <row r="109" spans="1:11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/>
      <c r="I109" s="647"/>
      <c r="J109" s="647"/>
      <c r="K109" s="647" t="str">
        <f t="shared" si="3"/>
        <v/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/>
      <c r="I111" s="648"/>
      <c r="J111" s="648"/>
      <c r="K111" s="648" t="str">
        <f t="shared" si="3"/>
        <v/>
      </c>
    </row>
  </sheetData>
  <mergeCells count="1">
    <mergeCell ref="A2:B2"/>
  </mergeCells>
  <conditionalFormatting sqref="C3:G93">
    <cfRule type="containsBlanks" dxfId="241" priority="3">
      <formula>LEN(TRIM(C3))=0</formula>
    </cfRule>
  </conditionalFormatting>
  <conditionalFormatting sqref="C94:G99">
    <cfRule type="containsBlanks" dxfId="240" priority="5">
      <formula>LEN(TRIM(C94))=0</formula>
    </cfRule>
  </conditionalFormatting>
  <conditionalFormatting sqref="C98:G98">
    <cfRule type="containsBlanks" dxfId="239" priority="4" stopIfTrue="1">
      <formula>LEN(TRIM(C98))=0</formula>
    </cfRule>
  </conditionalFormatting>
  <conditionalFormatting sqref="C100:G108">
    <cfRule type="containsBlanks" dxfId="238" priority="2">
      <formula>LEN(TRIM(C100))=0</formula>
    </cfRule>
  </conditionalFormatting>
  <conditionalFormatting sqref="C110:K110">
    <cfRule type="containsBlanks" dxfId="237" priority="1">
      <formula>LEN(TRIM(C110))=0</formula>
    </cfRule>
  </conditionalFormatting>
  <conditionalFormatting sqref="H3:K108">
    <cfRule type="containsBlanks" dxfId="236" priority="26">
      <formula>LEN(TRIM(H3))=0</formula>
    </cfRule>
  </conditionalFormatting>
  <conditionalFormatting sqref="H98:K98">
    <cfRule type="containsBlanks" dxfId="235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687" customWidth="1"/>
    <col min="2" max="2" width="20.06640625" style="687" customWidth="1"/>
    <col min="3" max="4" width="18.19921875" style="687" customWidth="1"/>
    <col min="5" max="5" width="14.6640625" style="687" customWidth="1"/>
    <col min="6" max="6" width="11.796875" style="687" customWidth="1"/>
    <col min="7" max="7" width="18.53125" style="687" customWidth="1"/>
    <col min="8" max="8" width="16.796875" style="687" customWidth="1"/>
    <col min="9" max="9" width="15.19921875" style="687" customWidth="1"/>
    <col min="10" max="10" width="18.53125" style="687" customWidth="1"/>
    <col min="11" max="24" width="10.796875" style="687" customWidth="1"/>
    <col min="25" max="26" width="14.3984375" style="687" customWidth="1"/>
    <col min="27" max="16384" width="14.3984375" style="687"/>
  </cols>
  <sheetData>
    <row r="1" spans="1:10" s="688" customFormat="1" ht="21" customHeight="1">
      <c r="A1" s="610" t="s">
        <v>1116</v>
      </c>
    </row>
    <row r="2" spans="1:10" ht="81.400000000000006" thickBot="1">
      <c r="A2" s="968" t="s">
        <v>571</v>
      </c>
      <c r="B2" s="970"/>
      <c r="C2" s="689" t="s">
        <v>1117</v>
      </c>
      <c r="D2" s="689" t="s">
        <v>1118</v>
      </c>
      <c r="E2" s="689" t="s">
        <v>1119</v>
      </c>
      <c r="F2" s="689" t="s">
        <v>1120</v>
      </c>
      <c r="G2" s="689" t="s">
        <v>1121</v>
      </c>
      <c r="H2" s="689" t="s">
        <v>1122</v>
      </c>
      <c r="I2" s="689" t="s">
        <v>1123</v>
      </c>
      <c r="J2" s="689" t="s">
        <v>1124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685"/>
      <c r="B4" s="686" t="s">
        <v>446</v>
      </c>
      <c r="C4" s="682"/>
      <c r="D4" s="682"/>
      <c r="E4" s="682"/>
      <c r="F4" s="682"/>
      <c r="G4" s="682"/>
      <c r="H4" s="680"/>
      <c r="I4" s="680"/>
      <c r="J4" s="680"/>
    </row>
    <row r="5" spans="1:10" ht="14.25" customHeight="1">
      <c r="A5" s="685"/>
      <c r="B5" s="686" t="s">
        <v>447</v>
      </c>
      <c r="C5" s="683"/>
      <c r="D5" s="683"/>
      <c r="E5" s="683"/>
      <c r="F5" s="683"/>
      <c r="G5" s="683"/>
      <c r="H5" s="681"/>
      <c r="I5" s="681"/>
      <c r="J5" s="681"/>
    </row>
    <row r="6" spans="1:10" ht="14.25" customHeight="1">
      <c r="A6" s="685"/>
      <c r="B6" s="686" t="s">
        <v>448</v>
      </c>
      <c r="C6" s="683"/>
      <c r="D6" s="683"/>
      <c r="E6" s="683"/>
      <c r="F6" s="683"/>
      <c r="G6" s="683"/>
      <c r="H6" s="681"/>
      <c r="I6" s="681"/>
      <c r="J6" s="681"/>
    </row>
    <row r="7" spans="1:10" ht="14.25" customHeight="1">
      <c r="A7" s="685"/>
      <c r="B7" s="686" t="s">
        <v>449</v>
      </c>
      <c r="C7" s="683"/>
      <c r="D7" s="683"/>
      <c r="E7" s="683"/>
      <c r="F7" s="683"/>
      <c r="G7" s="683"/>
      <c r="H7" s="681"/>
      <c r="I7" s="681"/>
      <c r="J7" s="681"/>
    </row>
    <row r="8" spans="1:10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685"/>
      <c r="B9" s="686" t="s">
        <v>451</v>
      </c>
      <c r="C9" s="683"/>
      <c r="D9" s="683"/>
      <c r="E9" s="683"/>
      <c r="F9" s="683"/>
      <c r="G9" s="683"/>
      <c r="H9" s="681"/>
      <c r="I9" s="681"/>
      <c r="J9" s="681"/>
    </row>
    <row r="10" spans="1:10" ht="14.25" customHeight="1">
      <c r="A10" s="685"/>
      <c r="B10" s="686" t="s">
        <v>452</v>
      </c>
      <c r="C10" s="683"/>
      <c r="D10" s="683"/>
      <c r="E10" s="683"/>
      <c r="F10" s="683"/>
      <c r="G10" s="683"/>
      <c r="H10" s="681"/>
      <c r="I10" s="681"/>
      <c r="J10" s="681"/>
    </row>
    <row r="11" spans="1:10" ht="14.25" customHeight="1">
      <c r="A11" s="685"/>
      <c r="B11" s="686" t="s">
        <v>453</v>
      </c>
      <c r="C11" s="683"/>
      <c r="D11" s="683"/>
      <c r="E11" s="683"/>
      <c r="F11" s="683"/>
      <c r="G11" s="683"/>
      <c r="H11" s="681"/>
      <c r="I11" s="681"/>
      <c r="J11" s="681"/>
    </row>
    <row r="12" spans="1:10" ht="14.25" customHeight="1">
      <c r="A12" s="685"/>
      <c r="B12" s="686" t="s">
        <v>454</v>
      </c>
      <c r="C12" s="683"/>
      <c r="D12" s="683"/>
      <c r="E12" s="683"/>
      <c r="F12" s="683"/>
      <c r="G12" s="683"/>
      <c r="H12" s="681"/>
      <c r="I12" s="681"/>
      <c r="J12" s="681"/>
    </row>
    <row r="13" spans="1:10" ht="14.25" customHeight="1">
      <c r="A13" s="685"/>
      <c r="B13" s="686" t="s">
        <v>455</v>
      </c>
      <c r="C13" s="683"/>
      <c r="D13" s="683"/>
      <c r="E13" s="683"/>
      <c r="F13" s="683"/>
      <c r="G13" s="683"/>
      <c r="H13" s="681"/>
      <c r="I13" s="681"/>
      <c r="J13" s="681"/>
    </row>
    <row r="14" spans="1:10" ht="14.25" customHeight="1">
      <c r="A14" s="685"/>
      <c r="B14" s="686" t="s">
        <v>456</v>
      </c>
      <c r="C14" s="683"/>
      <c r="D14" s="683"/>
      <c r="E14" s="683"/>
      <c r="F14" s="683"/>
      <c r="G14" s="683"/>
      <c r="H14" s="681"/>
      <c r="I14" s="681"/>
      <c r="J14" s="681"/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686"/>
      <c r="B16" s="686" t="s">
        <v>458</v>
      </c>
      <c r="C16" s="683"/>
      <c r="D16" s="683"/>
      <c r="E16" s="683"/>
      <c r="F16" s="683"/>
      <c r="G16" s="683"/>
      <c r="H16" s="681"/>
      <c r="I16" s="681"/>
      <c r="J16" s="681"/>
    </row>
    <row r="17" spans="1:10" ht="14.25" customHeight="1">
      <c r="A17" s="685"/>
      <c r="B17" s="686" t="s">
        <v>459</v>
      </c>
      <c r="C17" s="683"/>
      <c r="D17" s="683"/>
      <c r="E17" s="683"/>
      <c r="F17" s="683"/>
      <c r="G17" s="683"/>
      <c r="H17" s="681"/>
      <c r="I17" s="681"/>
      <c r="J17" s="681"/>
    </row>
    <row r="18" spans="1:10" ht="14.25" customHeight="1">
      <c r="A18" s="685"/>
      <c r="B18" s="686" t="s">
        <v>460</v>
      </c>
      <c r="C18" s="683"/>
      <c r="D18" s="683"/>
      <c r="E18" s="683"/>
      <c r="F18" s="683"/>
      <c r="G18" s="683"/>
      <c r="H18" s="681"/>
      <c r="I18" s="681"/>
      <c r="J18" s="681"/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49"/>
      <c r="H19" s="646"/>
      <c r="I19" s="646"/>
      <c r="J19" s="646"/>
    </row>
    <row r="20" spans="1:10" ht="14.25" customHeight="1">
      <c r="A20" s="686"/>
      <c r="B20" s="687" t="s">
        <v>462</v>
      </c>
      <c r="C20" s="682"/>
      <c r="D20" s="682"/>
      <c r="E20" s="682"/>
      <c r="F20" s="682"/>
      <c r="G20" s="682"/>
      <c r="H20" s="680"/>
      <c r="I20" s="680"/>
      <c r="J20" s="680"/>
    </row>
    <row r="21" spans="1:10" ht="15" customHeight="1">
      <c r="A21" s="685"/>
      <c r="B21" s="686" t="s">
        <v>463</v>
      </c>
      <c r="C21" s="683"/>
      <c r="D21" s="683"/>
      <c r="E21" s="683"/>
      <c r="F21" s="683"/>
      <c r="G21" s="683"/>
      <c r="H21" s="681"/>
      <c r="I21" s="681"/>
      <c r="J21" s="681"/>
    </row>
    <row r="22" spans="1:10" ht="14.25" customHeight="1">
      <c r="A22" s="685"/>
      <c r="B22" s="686" t="s">
        <v>464</v>
      </c>
      <c r="C22" s="683"/>
      <c r="D22" s="683"/>
      <c r="E22" s="683"/>
      <c r="F22" s="683"/>
      <c r="G22" s="683"/>
      <c r="H22" s="681"/>
      <c r="I22" s="681"/>
      <c r="J22" s="681"/>
    </row>
    <row r="23" spans="1:10" ht="14.25" customHeight="1">
      <c r="A23" s="685"/>
      <c r="B23" s="686" t="s">
        <v>465</v>
      </c>
      <c r="C23" s="683"/>
      <c r="D23" s="683"/>
      <c r="E23" s="683"/>
      <c r="F23" s="683"/>
      <c r="G23" s="683"/>
      <c r="H23" s="681"/>
      <c r="I23" s="681"/>
      <c r="J23" s="681"/>
    </row>
    <row r="24" spans="1:10" ht="14.25" customHeight="1">
      <c r="A24" s="685"/>
      <c r="B24" s="686" t="s">
        <v>466</v>
      </c>
      <c r="C24" s="683"/>
      <c r="D24" s="683"/>
      <c r="E24" s="683"/>
      <c r="F24" s="683"/>
      <c r="G24" s="683"/>
      <c r="H24" s="681"/>
      <c r="I24" s="681"/>
      <c r="J24" s="681"/>
    </row>
    <row r="25" spans="1:10" ht="14.25" customHeight="1">
      <c r="A25" s="685"/>
      <c r="B25" s="686" t="s">
        <v>467</v>
      </c>
      <c r="C25" s="683"/>
      <c r="D25" s="683"/>
      <c r="E25" s="683"/>
      <c r="F25" s="683"/>
      <c r="G25" s="683"/>
      <c r="H25" s="681"/>
      <c r="I25" s="681"/>
      <c r="J25" s="681"/>
    </row>
    <row r="26" spans="1:10" ht="14.25" customHeight="1">
      <c r="A26" s="685"/>
      <c r="B26" s="686" t="s">
        <v>468</v>
      </c>
      <c r="C26" s="683"/>
      <c r="D26" s="683"/>
      <c r="E26" s="683"/>
      <c r="F26" s="683"/>
      <c r="G26" s="683"/>
      <c r="H26" s="681"/>
      <c r="I26" s="681"/>
      <c r="J26" s="681"/>
    </row>
    <row r="27" spans="1:10" ht="14.25" customHeight="1">
      <c r="A27" s="685"/>
      <c r="B27" s="686" t="s">
        <v>469</v>
      </c>
      <c r="C27" s="683"/>
      <c r="D27" s="683"/>
      <c r="E27" s="683"/>
      <c r="F27" s="683"/>
      <c r="G27" s="683"/>
      <c r="H27" s="681"/>
      <c r="I27" s="681"/>
      <c r="J27" s="681"/>
    </row>
    <row r="28" spans="1:10" ht="14.25" customHeight="1">
      <c r="A28" s="685"/>
      <c r="B28" s="686" t="s">
        <v>470</v>
      </c>
      <c r="C28" s="683"/>
      <c r="D28" s="683"/>
      <c r="E28" s="683"/>
      <c r="F28" s="683"/>
      <c r="G28" s="683"/>
      <c r="H28" s="681"/>
      <c r="I28" s="681"/>
      <c r="J28" s="681"/>
    </row>
    <row r="29" spans="1:10" s="6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686"/>
      <c r="B30" s="686" t="s">
        <v>472</v>
      </c>
      <c r="C30" s="682"/>
      <c r="D30" s="682"/>
      <c r="E30" s="682"/>
      <c r="F30" s="682"/>
      <c r="G30" s="682"/>
      <c r="H30" s="680"/>
      <c r="I30" s="680"/>
      <c r="J30" s="680"/>
    </row>
    <row r="31" spans="1:10" ht="14.25" customHeight="1">
      <c r="A31" s="686"/>
      <c r="B31" s="686" t="s">
        <v>473</v>
      </c>
      <c r="C31" s="683"/>
      <c r="D31" s="683"/>
      <c r="E31" s="683"/>
      <c r="F31" s="683"/>
      <c r="G31" s="683"/>
      <c r="H31" s="681"/>
      <c r="I31" s="681"/>
      <c r="J31" s="681"/>
    </row>
    <row r="32" spans="1:10" ht="14.25" customHeight="1">
      <c r="A32" s="686"/>
      <c r="B32" s="686" t="s">
        <v>474</v>
      </c>
      <c r="C32" s="683"/>
      <c r="D32" s="683"/>
      <c r="E32" s="683"/>
      <c r="F32" s="683"/>
      <c r="G32" s="683"/>
      <c r="H32" s="681"/>
      <c r="I32" s="681"/>
      <c r="J32" s="681"/>
    </row>
    <row r="33" spans="1:10" ht="14.25" customHeight="1">
      <c r="A33" s="686"/>
      <c r="B33" s="686" t="s">
        <v>475</v>
      </c>
      <c r="C33" s="683"/>
      <c r="D33" s="683"/>
      <c r="E33" s="683"/>
      <c r="F33" s="683"/>
      <c r="G33" s="683"/>
      <c r="H33" s="681"/>
      <c r="I33" s="681"/>
      <c r="J33" s="681"/>
    </row>
    <row r="34" spans="1:10" ht="14.25" customHeight="1">
      <c r="A34" s="686"/>
      <c r="B34" s="686" t="s">
        <v>476</v>
      </c>
      <c r="C34" s="683"/>
      <c r="D34" s="683"/>
      <c r="E34" s="683"/>
      <c r="F34" s="683"/>
      <c r="G34" s="683"/>
      <c r="H34" s="681"/>
      <c r="I34" s="681"/>
      <c r="J34" s="681"/>
    </row>
    <row r="35" spans="1:10" ht="14.25" customHeight="1">
      <c r="A35" s="686"/>
      <c r="B35" s="686" t="s">
        <v>477</v>
      </c>
      <c r="C35" s="683"/>
      <c r="D35" s="683"/>
      <c r="E35" s="683"/>
      <c r="F35" s="683"/>
      <c r="G35" s="683"/>
      <c r="H35" s="681"/>
      <c r="I35" s="681"/>
      <c r="J35" s="681"/>
    </row>
    <row r="36" spans="1:10" ht="14.25" customHeight="1">
      <c r="A36" s="686"/>
      <c r="B36" s="686" t="s">
        <v>478</v>
      </c>
      <c r="C36" s="683"/>
      <c r="D36" s="683"/>
      <c r="E36" s="683"/>
      <c r="F36" s="683"/>
      <c r="G36" s="683"/>
      <c r="H36" s="681"/>
      <c r="I36" s="681"/>
      <c r="J36" s="681"/>
    </row>
    <row r="37" spans="1:10" ht="14.25" customHeight="1">
      <c r="A37" s="685"/>
      <c r="B37" s="686" t="s">
        <v>479</v>
      </c>
      <c r="C37" s="683"/>
      <c r="D37" s="683"/>
      <c r="E37" s="683"/>
      <c r="F37" s="683"/>
      <c r="G37" s="683"/>
      <c r="H37" s="681"/>
      <c r="I37" s="681"/>
      <c r="J37" s="681"/>
    </row>
    <row r="38" spans="1:10" s="6" customFormat="1" ht="14.25" customHeight="1">
      <c r="A38" s="685"/>
      <c r="B38" s="686" t="s">
        <v>480</v>
      </c>
      <c r="C38" s="683"/>
      <c r="D38" s="683"/>
      <c r="E38" s="683"/>
      <c r="F38" s="683"/>
      <c r="G38" s="683"/>
      <c r="H38" s="681"/>
      <c r="I38" s="681"/>
      <c r="J38" s="681"/>
    </row>
    <row r="39" spans="1:10" ht="14.25" customHeight="1">
      <c r="A39" s="685"/>
      <c r="B39" s="686" t="s">
        <v>481</v>
      </c>
      <c r="C39" s="683"/>
      <c r="D39" s="683"/>
      <c r="E39" s="683"/>
      <c r="F39" s="683"/>
      <c r="G39" s="683"/>
      <c r="H39" s="681"/>
      <c r="I39" s="681"/>
      <c r="J39" s="681"/>
    </row>
    <row r="40" spans="1:10" ht="14.25" customHeight="1">
      <c r="A40" s="685"/>
      <c r="B40" s="686" t="s">
        <v>482</v>
      </c>
      <c r="C40" s="683"/>
      <c r="D40" s="683"/>
      <c r="E40" s="683"/>
      <c r="F40" s="683"/>
      <c r="G40" s="683"/>
      <c r="H40" s="681"/>
      <c r="I40" s="681"/>
      <c r="J40" s="681"/>
    </row>
    <row r="41" spans="1:10" ht="14.25" customHeight="1">
      <c r="A41" s="685"/>
      <c r="B41" s="686" t="s">
        <v>483</v>
      </c>
      <c r="C41" s="683"/>
      <c r="D41" s="683"/>
      <c r="E41" s="683"/>
      <c r="F41" s="683"/>
      <c r="G41" s="683"/>
      <c r="H41" s="681"/>
      <c r="I41" s="681"/>
      <c r="J41" s="681"/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686"/>
      <c r="B43" s="686" t="s">
        <v>485</v>
      </c>
      <c r="C43" s="683"/>
      <c r="D43" s="683"/>
      <c r="E43" s="683"/>
      <c r="F43" s="683"/>
      <c r="G43" s="683"/>
      <c r="H43" s="681"/>
      <c r="I43" s="681"/>
      <c r="J43" s="681"/>
    </row>
    <row r="44" spans="1:10" ht="14.25" customHeight="1">
      <c r="A44" s="685"/>
      <c r="B44" s="686" t="s">
        <v>486</v>
      </c>
      <c r="C44" s="683"/>
      <c r="D44" s="683"/>
      <c r="E44" s="683"/>
      <c r="F44" s="683"/>
      <c r="G44" s="683"/>
      <c r="H44" s="681"/>
      <c r="I44" s="681"/>
      <c r="J44" s="681"/>
    </row>
    <row r="45" spans="1:10" ht="14.25" customHeight="1">
      <c r="A45" s="685"/>
      <c r="B45" s="686" t="s">
        <v>487</v>
      </c>
      <c r="C45" s="683"/>
      <c r="D45" s="683"/>
      <c r="E45" s="683"/>
      <c r="F45" s="683"/>
      <c r="G45" s="683"/>
      <c r="H45" s="681"/>
      <c r="I45" s="681"/>
      <c r="J45" s="681"/>
    </row>
    <row r="46" spans="1:10" s="6" customFormat="1" ht="14.25" customHeight="1">
      <c r="A46" s="685"/>
      <c r="B46" s="686" t="s">
        <v>488</v>
      </c>
      <c r="C46" s="683"/>
      <c r="D46" s="683"/>
      <c r="E46" s="683"/>
      <c r="F46" s="683"/>
      <c r="G46" s="683"/>
      <c r="H46" s="681"/>
      <c r="I46" s="681"/>
      <c r="J46" s="681"/>
    </row>
    <row r="47" spans="1:10" ht="14.25" customHeight="1">
      <c r="A47" s="685"/>
      <c r="B47" s="686" t="s">
        <v>489</v>
      </c>
      <c r="C47" s="683"/>
      <c r="D47" s="683"/>
      <c r="E47" s="683"/>
      <c r="F47" s="683"/>
      <c r="G47" s="683"/>
      <c r="H47" s="681"/>
      <c r="I47" s="681"/>
      <c r="J47" s="681"/>
    </row>
    <row r="48" spans="1:10" ht="14.25" customHeight="1">
      <c r="A48" s="685"/>
      <c r="B48" s="686" t="s">
        <v>490</v>
      </c>
      <c r="C48" s="683"/>
      <c r="D48" s="683"/>
      <c r="E48" s="683"/>
      <c r="F48" s="683"/>
      <c r="G48" s="683"/>
      <c r="H48" s="681"/>
      <c r="I48" s="681"/>
      <c r="J48" s="681"/>
    </row>
    <row r="49" spans="1:10" ht="14.25" customHeight="1">
      <c r="A49" s="685"/>
      <c r="B49" s="686" t="s">
        <v>491</v>
      </c>
      <c r="C49" s="683"/>
      <c r="D49" s="683"/>
      <c r="E49" s="683"/>
      <c r="F49" s="683"/>
      <c r="G49" s="683"/>
      <c r="H49" s="681"/>
      <c r="I49" s="681"/>
      <c r="J49" s="681"/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686"/>
      <c r="B51" s="686" t="s">
        <v>493</v>
      </c>
      <c r="C51" s="683"/>
      <c r="D51" s="683"/>
      <c r="E51" s="683"/>
      <c r="F51" s="683"/>
      <c r="G51" s="683"/>
      <c r="H51" s="681"/>
      <c r="I51" s="681"/>
      <c r="J51" s="681"/>
    </row>
    <row r="52" spans="1:10" ht="14.25" customHeight="1">
      <c r="A52" s="685"/>
      <c r="B52" s="686" t="s">
        <v>494</v>
      </c>
      <c r="C52" s="683"/>
      <c r="D52" s="683"/>
      <c r="E52" s="683"/>
      <c r="F52" s="683"/>
      <c r="G52" s="683"/>
      <c r="H52" s="681"/>
      <c r="I52" s="681"/>
      <c r="J52" s="681"/>
    </row>
    <row r="53" spans="1:10" ht="14.25" customHeight="1">
      <c r="A53" s="685"/>
      <c r="B53" s="686" t="s">
        <v>495</v>
      </c>
      <c r="C53" s="683"/>
      <c r="D53" s="683"/>
      <c r="E53" s="683"/>
      <c r="F53" s="683"/>
      <c r="G53" s="683"/>
      <c r="H53" s="681"/>
      <c r="I53" s="681"/>
      <c r="J53" s="681"/>
    </row>
    <row r="54" spans="1:10" ht="14.25" customHeight="1">
      <c r="A54" s="685"/>
      <c r="B54" s="686" t="s">
        <v>496</v>
      </c>
      <c r="C54" s="683"/>
      <c r="D54" s="683"/>
      <c r="E54" s="683"/>
      <c r="F54" s="683"/>
      <c r="G54" s="683"/>
      <c r="H54" s="681"/>
      <c r="I54" s="681"/>
      <c r="J54" s="681"/>
    </row>
    <row r="55" spans="1:10" s="6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6"/>
      <c r="I55" s="646"/>
      <c r="J55" s="646"/>
    </row>
    <row r="56" spans="1:10" ht="14.25" customHeight="1">
      <c r="A56" s="686"/>
      <c r="B56" s="686" t="s">
        <v>498</v>
      </c>
      <c r="C56" s="682"/>
      <c r="D56" s="682"/>
      <c r="E56" s="682"/>
      <c r="F56" s="682"/>
      <c r="G56" s="682"/>
      <c r="H56" s="680"/>
      <c r="I56" s="680"/>
      <c r="J56" s="680"/>
    </row>
    <row r="57" spans="1:10" ht="14.25" customHeight="1">
      <c r="A57" s="685"/>
      <c r="B57" s="686" t="s">
        <v>499</v>
      </c>
      <c r="C57" s="683"/>
      <c r="D57" s="683"/>
      <c r="E57" s="683"/>
      <c r="F57" s="683"/>
      <c r="G57" s="683"/>
      <c r="H57" s="681"/>
      <c r="I57" s="681"/>
      <c r="J57" s="681"/>
    </row>
    <row r="58" spans="1:10" ht="14.25" customHeight="1">
      <c r="A58" s="685"/>
      <c r="B58" s="686" t="s">
        <v>500</v>
      </c>
      <c r="C58" s="683"/>
      <c r="D58" s="683"/>
      <c r="E58" s="683"/>
      <c r="F58" s="683"/>
      <c r="G58" s="683"/>
      <c r="H58" s="681"/>
      <c r="I58" s="681"/>
      <c r="J58" s="681"/>
    </row>
    <row r="59" spans="1:10" ht="14.25" customHeight="1">
      <c r="A59" s="685"/>
      <c r="B59" s="686" t="s">
        <v>501</v>
      </c>
      <c r="C59" s="683"/>
      <c r="D59" s="683"/>
      <c r="E59" s="683"/>
      <c r="F59" s="683"/>
      <c r="G59" s="683"/>
      <c r="H59" s="681"/>
      <c r="I59" s="681"/>
      <c r="J59" s="681"/>
    </row>
    <row r="60" spans="1:10" ht="14.25" customHeight="1">
      <c r="A60" s="685"/>
      <c r="B60" s="686" t="s">
        <v>502</v>
      </c>
      <c r="C60" s="683"/>
      <c r="D60" s="683"/>
      <c r="E60" s="683"/>
      <c r="F60" s="683"/>
      <c r="G60" s="683"/>
      <c r="H60" s="681"/>
      <c r="I60" s="681"/>
      <c r="J60" s="681"/>
    </row>
    <row r="61" spans="1:10" s="6" customFormat="1" ht="14.25" customHeight="1">
      <c r="A61" s="685"/>
      <c r="B61" s="686" t="s">
        <v>503</v>
      </c>
      <c r="C61" s="683"/>
      <c r="D61" s="683"/>
      <c r="E61" s="683"/>
      <c r="F61" s="683"/>
      <c r="G61" s="683"/>
      <c r="H61" s="681"/>
      <c r="I61" s="681"/>
      <c r="J61" s="681"/>
    </row>
    <row r="62" spans="1:10" ht="14.25" customHeight="1">
      <c r="A62" s="685"/>
      <c r="B62" s="686" t="s">
        <v>504</v>
      </c>
      <c r="C62" s="683"/>
      <c r="D62" s="683"/>
      <c r="E62" s="683"/>
      <c r="F62" s="683"/>
      <c r="G62" s="683"/>
      <c r="H62" s="681"/>
      <c r="I62" s="681"/>
      <c r="J62" s="681"/>
    </row>
    <row r="63" spans="1:10" ht="14.25" customHeight="1">
      <c r="A63" s="685"/>
      <c r="B63" s="686" t="s">
        <v>505</v>
      </c>
      <c r="C63" s="683"/>
      <c r="D63" s="683"/>
      <c r="E63" s="683"/>
      <c r="F63" s="683"/>
      <c r="G63" s="683"/>
      <c r="H63" s="681"/>
      <c r="I63" s="681"/>
      <c r="J63" s="681"/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686"/>
      <c r="B65" s="686" t="s">
        <v>507</v>
      </c>
      <c r="C65" s="683"/>
      <c r="D65" s="683"/>
      <c r="E65" s="683"/>
      <c r="F65" s="683"/>
      <c r="G65" s="683"/>
      <c r="H65" s="681"/>
      <c r="I65" s="681"/>
      <c r="J65" s="681"/>
    </row>
    <row r="66" spans="1:10" ht="14.25" customHeight="1">
      <c r="A66" s="685"/>
      <c r="B66" s="686" t="s">
        <v>508</v>
      </c>
      <c r="C66" s="683"/>
      <c r="D66" s="683"/>
      <c r="E66" s="683"/>
      <c r="F66" s="683"/>
      <c r="G66" s="683"/>
      <c r="H66" s="681"/>
      <c r="I66" s="681"/>
      <c r="J66" s="681"/>
    </row>
    <row r="67" spans="1:10" ht="14.25" customHeight="1">
      <c r="A67" s="685"/>
      <c r="B67" s="686" t="s">
        <v>509</v>
      </c>
      <c r="C67" s="683"/>
      <c r="D67" s="683"/>
      <c r="E67" s="683"/>
      <c r="F67" s="683"/>
      <c r="G67" s="683"/>
      <c r="H67" s="681"/>
      <c r="I67" s="681"/>
      <c r="J67" s="681"/>
    </row>
    <row r="68" spans="1:10" ht="14.25" customHeight="1">
      <c r="A68" s="685"/>
      <c r="B68" s="686" t="s">
        <v>510</v>
      </c>
      <c r="C68" s="683"/>
      <c r="D68" s="683"/>
      <c r="E68" s="683"/>
      <c r="F68" s="683"/>
      <c r="G68" s="683"/>
      <c r="H68" s="681"/>
      <c r="I68" s="681"/>
      <c r="J68" s="681"/>
    </row>
    <row r="69" spans="1:10" s="6" customFormat="1" ht="14.25" customHeight="1">
      <c r="A69" s="685"/>
      <c r="B69" s="686" t="s">
        <v>511</v>
      </c>
      <c r="C69" s="683"/>
      <c r="D69" s="683"/>
      <c r="E69" s="683"/>
      <c r="F69" s="683"/>
      <c r="G69" s="683"/>
      <c r="H69" s="681"/>
      <c r="I69" s="681"/>
      <c r="J69" s="681"/>
    </row>
    <row r="70" spans="1:10" ht="14.25" customHeight="1">
      <c r="A70" s="685"/>
      <c r="B70" s="686" t="s">
        <v>512</v>
      </c>
      <c r="C70" s="683"/>
      <c r="D70" s="683"/>
      <c r="E70" s="683"/>
      <c r="F70" s="683"/>
      <c r="G70" s="683"/>
      <c r="H70" s="681"/>
      <c r="I70" s="681"/>
      <c r="J70" s="681"/>
    </row>
    <row r="71" spans="1:10" ht="14.25" customHeight="1">
      <c r="A71" s="685"/>
      <c r="B71" s="686" t="s">
        <v>513</v>
      </c>
      <c r="C71" s="683"/>
      <c r="D71" s="683"/>
      <c r="E71" s="683"/>
      <c r="F71" s="683"/>
      <c r="G71" s="683"/>
      <c r="H71" s="681"/>
      <c r="I71" s="681"/>
      <c r="J71" s="681"/>
    </row>
    <row r="72" spans="1:10" ht="14.25" customHeight="1">
      <c r="A72" s="685"/>
      <c r="B72" s="686" t="s">
        <v>514</v>
      </c>
      <c r="C72" s="683"/>
      <c r="D72" s="683"/>
      <c r="E72" s="683"/>
      <c r="F72" s="683"/>
      <c r="G72" s="683"/>
      <c r="H72" s="681"/>
      <c r="I72" s="681"/>
      <c r="J72" s="681"/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686"/>
      <c r="B74" s="686" t="s">
        <v>516</v>
      </c>
      <c r="C74" s="683"/>
      <c r="D74" s="683"/>
      <c r="E74" s="683"/>
      <c r="F74" s="683"/>
      <c r="G74" s="683"/>
      <c r="H74" s="681"/>
      <c r="I74" s="681"/>
      <c r="J74" s="681"/>
    </row>
    <row r="75" spans="1:10" ht="14.25" customHeight="1">
      <c r="A75" s="685"/>
      <c r="B75" s="686" t="s">
        <v>517</v>
      </c>
      <c r="C75" s="683"/>
      <c r="D75" s="683"/>
      <c r="E75" s="683"/>
      <c r="F75" s="683"/>
      <c r="G75" s="683"/>
      <c r="H75" s="681"/>
      <c r="I75" s="681"/>
      <c r="J75" s="681"/>
    </row>
    <row r="76" spans="1:10" ht="14.25" customHeight="1">
      <c r="A76" s="685"/>
      <c r="B76" s="686" t="s">
        <v>518</v>
      </c>
      <c r="C76" s="683"/>
      <c r="D76" s="683"/>
      <c r="E76" s="683"/>
      <c r="F76" s="683"/>
      <c r="G76" s="683"/>
      <c r="H76" s="681"/>
      <c r="I76" s="681"/>
      <c r="J76" s="681"/>
    </row>
    <row r="77" spans="1:10" ht="14.25" customHeight="1">
      <c r="A77" s="685"/>
      <c r="B77" s="686" t="s">
        <v>519</v>
      </c>
      <c r="C77" s="683"/>
      <c r="D77" s="683"/>
      <c r="E77" s="683"/>
      <c r="F77" s="683"/>
      <c r="G77" s="683"/>
      <c r="H77" s="681"/>
      <c r="I77" s="681"/>
      <c r="J77" s="681"/>
    </row>
    <row r="78" spans="1:10" ht="14.25" customHeight="1">
      <c r="A78" s="685"/>
      <c r="B78" s="686" t="s">
        <v>520</v>
      </c>
      <c r="C78" s="683"/>
      <c r="D78" s="683"/>
      <c r="E78" s="683"/>
      <c r="F78" s="683"/>
      <c r="G78" s="683"/>
      <c r="H78" s="681"/>
      <c r="I78" s="681"/>
      <c r="J78" s="681"/>
    </row>
    <row r="79" spans="1:10" s="6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6"/>
      <c r="I79" s="646"/>
      <c r="J79" s="646"/>
    </row>
    <row r="80" spans="1:10" ht="14.25" customHeight="1">
      <c r="A80" s="686"/>
      <c r="B80" s="686" t="s">
        <v>522</v>
      </c>
      <c r="C80" s="682"/>
      <c r="D80" s="682"/>
      <c r="E80" s="682"/>
      <c r="F80" s="682"/>
      <c r="G80" s="682"/>
      <c r="H80" s="680"/>
      <c r="I80" s="680"/>
      <c r="J80" s="680"/>
    </row>
    <row r="81" spans="1:10" ht="14.25" customHeight="1">
      <c r="A81" s="685"/>
      <c r="B81" s="686" t="s">
        <v>523</v>
      </c>
      <c r="C81" s="683"/>
      <c r="D81" s="683"/>
      <c r="E81" s="683"/>
      <c r="F81" s="683"/>
      <c r="G81" s="683"/>
      <c r="H81" s="681"/>
      <c r="I81" s="681"/>
      <c r="J81" s="681"/>
    </row>
    <row r="82" spans="1:10" ht="14.25" customHeight="1">
      <c r="A82" s="685"/>
      <c r="B82" s="686" t="s">
        <v>524</v>
      </c>
      <c r="C82" s="683"/>
      <c r="D82" s="683"/>
      <c r="E82" s="683"/>
      <c r="F82" s="683"/>
      <c r="G82" s="683"/>
      <c r="H82" s="681"/>
      <c r="I82" s="681"/>
      <c r="J82" s="681"/>
    </row>
    <row r="83" spans="1:10" ht="14.25" customHeight="1">
      <c r="A83" s="685"/>
      <c r="B83" s="686" t="s">
        <v>525</v>
      </c>
      <c r="C83" s="683"/>
      <c r="D83" s="683"/>
      <c r="E83" s="683"/>
      <c r="F83" s="683"/>
      <c r="G83" s="683"/>
      <c r="H83" s="681"/>
      <c r="I83" s="681"/>
      <c r="J83" s="681"/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685"/>
      <c r="B85" s="686" t="s">
        <v>527</v>
      </c>
      <c r="C85" s="683"/>
      <c r="D85" s="683"/>
      <c r="E85" s="683"/>
      <c r="F85" s="683"/>
      <c r="G85" s="683"/>
      <c r="H85" s="681"/>
      <c r="I85" s="681"/>
      <c r="J85" s="681"/>
    </row>
    <row r="86" spans="1:10" ht="14.25" customHeight="1">
      <c r="A86" s="685"/>
      <c r="B86" s="686" t="s">
        <v>528</v>
      </c>
      <c r="C86" s="683"/>
      <c r="D86" s="683"/>
      <c r="E86" s="683"/>
      <c r="F86" s="683"/>
      <c r="G86" s="683"/>
      <c r="H86" s="681"/>
      <c r="I86" s="681"/>
      <c r="J86" s="681"/>
    </row>
    <row r="87" spans="1:10" s="6" customFormat="1" ht="14.25" customHeight="1">
      <c r="A87" s="685"/>
      <c r="B87" s="686" t="s">
        <v>529</v>
      </c>
      <c r="C87" s="683"/>
      <c r="D87" s="683"/>
      <c r="E87" s="683"/>
      <c r="F87" s="683"/>
      <c r="G87" s="683"/>
      <c r="H87" s="681"/>
      <c r="I87" s="681"/>
      <c r="J87" s="681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646"/>
      <c r="I88" s="646"/>
      <c r="J88" s="646"/>
    </row>
    <row r="89" spans="1:10" ht="14.25" customHeight="1">
      <c r="A89" s="685"/>
      <c r="B89" s="686" t="s">
        <v>531</v>
      </c>
      <c r="C89" s="683"/>
      <c r="D89" s="683"/>
      <c r="E89" s="683"/>
      <c r="F89" s="683"/>
      <c r="G89" s="683"/>
      <c r="H89" s="681"/>
      <c r="I89" s="681"/>
      <c r="J89" s="681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685"/>
      <c r="B91" s="686" t="s">
        <v>533</v>
      </c>
      <c r="C91" s="683"/>
      <c r="D91" s="683"/>
      <c r="E91" s="683"/>
      <c r="F91" s="683"/>
      <c r="G91" s="683"/>
      <c r="H91" s="681"/>
      <c r="I91" s="681"/>
      <c r="J91" s="681"/>
    </row>
    <row r="92" spans="1:10" s="6" customFormat="1" ht="14.25" customHeight="1">
      <c r="A92" s="685"/>
      <c r="B92" s="686" t="s">
        <v>534</v>
      </c>
      <c r="C92" s="683"/>
      <c r="D92" s="683"/>
      <c r="E92" s="683"/>
      <c r="F92" s="683"/>
      <c r="G92" s="683"/>
      <c r="H92" s="681"/>
      <c r="I92" s="681"/>
      <c r="J92" s="681"/>
    </row>
    <row r="93" spans="1:10" ht="14.25" customHeight="1">
      <c r="A93" s="685"/>
      <c r="B93" s="686" t="s">
        <v>535</v>
      </c>
      <c r="C93" s="683"/>
      <c r="D93" s="683"/>
      <c r="E93" s="683"/>
      <c r="F93" s="683"/>
      <c r="G93" s="683"/>
      <c r="H93" s="681"/>
      <c r="I93" s="681"/>
      <c r="J93" s="681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686"/>
      <c r="B95" s="686" t="s">
        <v>537</v>
      </c>
      <c r="C95" s="683"/>
      <c r="D95" s="683"/>
      <c r="E95" s="683"/>
      <c r="F95" s="683"/>
      <c r="G95" s="683"/>
      <c r="H95" s="681"/>
      <c r="I95" s="681"/>
      <c r="J95" s="681"/>
    </row>
    <row r="96" spans="1:10" ht="14.25" customHeight="1">
      <c r="A96" s="686"/>
      <c r="B96" s="686" t="s">
        <v>538</v>
      </c>
      <c r="C96" s="683"/>
      <c r="D96" s="683"/>
      <c r="E96" s="683"/>
      <c r="F96" s="683"/>
      <c r="G96" s="683"/>
      <c r="H96" s="681"/>
      <c r="I96" s="681"/>
      <c r="J96" s="681"/>
    </row>
    <row r="97" spans="1:10" ht="14.25" customHeight="1">
      <c r="A97" s="686"/>
      <c r="B97" s="686" t="s">
        <v>539</v>
      </c>
      <c r="C97" s="683"/>
      <c r="D97" s="683"/>
      <c r="E97" s="683"/>
      <c r="F97" s="683"/>
      <c r="G97" s="683"/>
      <c r="H97" s="681"/>
      <c r="I97" s="681"/>
      <c r="J97" s="681"/>
    </row>
    <row r="98" spans="1:10" s="6" customFormat="1" ht="14.25" customHeight="1">
      <c r="A98" s="686"/>
      <c r="B98" s="686" t="s">
        <v>540</v>
      </c>
      <c r="C98" s="683"/>
      <c r="D98" s="683"/>
      <c r="E98" s="683"/>
      <c r="F98" s="683"/>
      <c r="G98" s="683"/>
      <c r="H98" s="681"/>
      <c r="I98" s="681"/>
      <c r="J98" s="681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646"/>
      <c r="I99" s="646"/>
      <c r="J99" s="646"/>
    </row>
    <row r="100" spans="1:10" ht="14.25" customHeight="1">
      <c r="A100" s="685"/>
      <c r="B100" s="686" t="s">
        <v>542</v>
      </c>
      <c r="C100" s="683"/>
      <c r="D100" s="683"/>
      <c r="E100" s="683"/>
      <c r="F100" s="683"/>
      <c r="G100" s="683"/>
      <c r="H100" s="681"/>
      <c r="I100" s="681"/>
      <c r="J100" s="681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686"/>
      <c r="B102" s="686" t="s">
        <v>544</v>
      </c>
      <c r="C102" s="683"/>
      <c r="D102" s="683"/>
      <c r="E102" s="683"/>
      <c r="F102" s="683"/>
      <c r="G102" s="683"/>
      <c r="H102" s="681"/>
      <c r="I102" s="681"/>
      <c r="J102" s="681"/>
    </row>
    <row r="103" spans="1:10" ht="14.25" customHeight="1">
      <c r="A103" s="685"/>
      <c r="B103" s="686" t="s">
        <v>545</v>
      </c>
      <c r="C103" s="683"/>
      <c r="D103" s="683"/>
      <c r="E103" s="683"/>
      <c r="F103" s="683"/>
      <c r="G103" s="683"/>
      <c r="H103" s="681"/>
      <c r="I103" s="681"/>
      <c r="J103" s="681"/>
    </row>
    <row r="104" spans="1:10" ht="14.25" customHeight="1">
      <c r="A104" s="685"/>
      <c r="B104" s="686" t="s">
        <v>546</v>
      </c>
      <c r="C104" s="683"/>
      <c r="D104" s="683"/>
      <c r="E104" s="683"/>
      <c r="F104" s="683"/>
      <c r="G104" s="683"/>
      <c r="H104" s="681"/>
      <c r="I104" s="681"/>
      <c r="J104" s="681"/>
    </row>
    <row r="105" spans="1:10" ht="14.25" customHeight="1">
      <c r="A105" s="685"/>
      <c r="B105" s="686" t="s">
        <v>547</v>
      </c>
      <c r="C105" s="683"/>
      <c r="D105" s="683"/>
      <c r="E105" s="683"/>
      <c r="F105" s="683"/>
      <c r="G105" s="683"/>
      <c r="H105" s="681"/>
      <c r="I105" s="681"/>
      <c r="J105" s="681"/>
    </row>
    <row r="106" spans="1:10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1"/>
      <c r="I106" s="681"/>
      <c r="J106" s="681"/>
    </row>
    <row r="107" spans="1:10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1"/>
      <c r="I107" s="681"/>
      <c r="J107" s="681"/>
    </row>
    <row r="108" spans="1:10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1"/>
      <c r="I108" s="681"/>
      <c r="J108" s="681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/>
      <c r="I109" s="647"/>
      <c r="J109" s="647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/>
      <c r="I111" s="648"/>
      <c r="J111" s="648"/>
    </row>
  </sheetData>
  <mergeCells count="1">
    <mergeCell ref="A2:B2"/>
  </mergeCells>
  <conditionalFormatting sqref="C3:G108">
    <cfRule type="containsBlanks" dxfId="234" priority="17">
      <formula>LEN(TRIM(C3))=0</formula>
    </cfRule>
  </conditionalFormatting>
  <conditionalFormatting sqref="C98:J98">
    <cfRule type="containsBlanks" dxfId="233" priority="5" stopIfTrue="1">
      <formula>LEN(TRIM(C98))=0</formula>
    </cfRule>
  </conditionalFormatting>
  <conditionalFormatting sqref="C110:J110">
    <cfRule type="containsBlanks" dxfId="232" priority="4">
      <formula>LEN(TRIM(C110))=0</formula>
    </cfRule>
  </conditionalFormatting>
  <conditionalFormatting sqref="H3:J108">
    <cfRule type="containsBlanks" dxfId="231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1125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71" t="s">
        <v>576</v>
      </c>
      <c r="B2" s="942"/>
      <c r="C2" s="172" t="s">
        <v>1126</v>
      </c>
      <c r="D2" s="172" t="s">
        <v>1127</v>
      </c>
      <c r="E2" s="172" t="s">
        <v>1128</v>
      </c>
      <c r="F2" s="172" t="s">
        <v>1129</v>
      </c>
      <c r="G2" s="172" t="s">
        <v>1130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685"/>
      <c r="B4" s="686" t="s">
        <v>446</v>
      </c>
      <c r="C4" s="682"/>
      <c r="D4" s="682"/>
      <c r="E4" s="577"/>
      <c r="F4" s="577"/>
      <c r="G4" s="682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685"/>
      <c r="B5" s="686" t="s">
        <v>447</v>
      </c>
      <c r="C5" s="683"/>
      <c r="D5" s="683"/>
      <c r="E5" s="577"/>
      <c r="F5" s="577"/>
      <c r="G5" s="683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685"/>
      <c r="B6" s="686" t="s">
        <v>448</v>
      </c>
      <c r="C6" s="683"/>
      <c r="D6" s="683"/>
      <c r="E6" s="577"/>
      <c r="F6" s="577"/>
      <c r="G6" s="683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685"/>
      <c r="B7" s="686" t="s">
        <v>449</v>
      </c>
      <c r="C7" s="683"/>
      <c r="D7" s="683"/>
      <c r="E7" s="577"/>
      <c r="F7" s="577"/>
      <c r="G7" s="683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685"/>
      <c r="B9" s="686" t="s">
        <v>451</v>
      </c>
      <c r="C9" s="683"/>
      <c r="D9" s="683"/>
      <c r="E9" s="577"/>
      <c r="F9" s="577"/>
      <c r="G9" s="683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685"/>
      <c r="B10" s="686" t="s">
        <v>452</v>
      </c>
      <c r="C10" s="683"/>
      <c r="D10" s="683"/>
      <c r="E10" s="577"/>
      <c r="F10" s="577"/>
      <c r="G10" s="683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685"/>
      <c r="B11" s="686" t="s">
        <v>453</v>
      </c>
      <c r="C11" s="683"/>
      <c r="D11" s="683"/>
      <c r="E11" s="577"/>
      <c r="F11" s="577"/>
      <c r="G11" s="683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685"/>
      <c r="B12" s="686" t="s">
        <v>454</v>
      </c>
      <c r="C12" s="683"/>
      <c r="D12" s="683"/>
      <c r="E12" s="577"/>
      <c r="F12" s="577"/>
      <c r="G12" s="683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685"/>
      <c r="B13" s="686" t="s">
        <v>455</v>
      </c>
      <c r="C13" s="683"/>
      <c r="D13" s="683"/>
      <c r="E13" s="577"/>
      <c r="F13" s="577"/>
      <c r="G13" s="683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685"/>
      <c r="B14" s="686" t="s">
        <v>456</v>
      </c>
      <c r="C14" s="683"/>
      <c r="D14" s="683"/>
      <c r="E14" s="577"/>
      <c r="F14" s="577"/>
      <c r="G14" s="683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686"/>
      <c r="B16" s="686" t="s">
        <v>458</v>
      </c>
      <c r="C16" s="683"/>
      <c r="D16" s="683"/>
      <c r="E16" s="577"/>
      <c r="F16" s="577"/>
      <c r="G16" s="683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685"/>
      <c r="B17" s="686" t="s">
        <v>459</v>
      </c>
      <c r="C17" s="683"/>
      <c r="D17" s="683"/>
      <c r="E17" s="577"/>
      <c r="F17" s="577"/>
      <c r="G17" s="683"/>
    </row>
    <row r="18" spans="1:7" ht="15" customHeight="1">
      <c r="A18" s="685"/>
      <c r="B18" s="686" t="s">
        <v>460</v>
      </c>
      <c r="C18" s="683"/>
      <c r="D18" s="683"/>
      <c r="E18" s="577"/>
      <c r="F18" s="577"/>
      <c r="G18" s="683"/>
    </row>
    <row r="19" spans="1:7" ht="15" customHeight="1">
      <c r="A19" s="2" t="s">
        <v>461</v>
      </c>
      <c r="B19" s="6"/>
      <c r="C19" s="49"/>
      <c r="D19" s="49"/>
      <c r="E19" s="103"/>
      <c r="F19" s="103"/>
      <c r="G19" s="49"/>
    </row>
    <row r="20" spans="1:7" ht="15" customHeight="1">
      <c r="A20" s="686"/>
      <c r="B20" s="687" t="s">
        <v>462</v>
      </c>
      <c r="C20" s="682"/>
      <c r="D20" s="682"/>
      <c r="E20" s="577"/>
      <c r="F20" s="577"/>
      <c r="G20" s="682"/>
    </row>
    <row r="21" spans="1:7" ht="15" customHeight="1">
      <c r="A21" s="685"/>
      <c r="B21" s="686" t="s">
        <v>463</v>
      </c>
      <c r="C21" s="683"/>
      <c r="D21" s="683"/>
      <c r="E21" s="577"/>
      <c r="F21" s="577"/>
      <c r="G21" s="683"/>
    </row>
    <row r="22" spans="1:7" ht="15" customHeight="1">
      <c r="A22" s="685"/>
      <c r="B22" s="686" t="s">
        <v>464</v>
      </c>
      <c r="C22" s="683"/>
      <c r="D22" s="683"/>
      <c r="E22" s="577"/>
      <c r="F22" s="577"/>
      <c r="G22" s="683"/>
    </row>
    <row r="23" spans="1:7" ht="15" customHeight="1">
      <c r="A23" s="685"/>
      <c r="B23" s="686" t="s">
        <v>465</v>
      </c>
      <c r="C23" s="683"/>
      <c r="D23" s="683"/>
      <c r="E23" s="577"/>
      <c r="F23" s="577"/>
      <c r="G23" s="683"/>
    </row>
    <row r="24" spans="1:7" ht="15" customHeight="1">
      <c r="A24" s="685"/>
      <c r="B24" s="686" t="s">
        <v>466</v>
      </c>
      <c r="C24" s="683"/>
      <c r="D24" s="683"/>
      <c r="E24" s="577"/>
      <c r="F24" s="577"/>
      <c r="G24" s="683"/>
    </row>
    <row r="25" spans="1:7" ht="15" customHeight="1">
      <c r="A25" s="685"/>
      <c r="B25" s="686" t="s">
        <v>467</v>
      </c>
      <c r="C25" s="683"/>
      <c r="D25" s="683"/>
      <c r="E25" s="577"/>
      <c r="F25" s="577"/>
      <c r="G25" s="683"/>
    </row>
    <row r="26" spans="1:7" ht="15" customHeight="1">
      <c r="A26" s="685"/>
      <c r="B26" s="686" t="s">
        <v>468</v>
      </c>
      <c r="C26" s="683"/>
      <c r="D26" s="683"/>
      <c r="E26" s="577"/>
      <c r="F26" s="577"/>
      <c r="G26" s="683"/>
    </row>
    <row r="27" spans="1:7" ht="15" customHeight="1">
      <c r="A27" s="685"/>
      <c r="B27" s="686" t="s">
        <v>469</v>
      </c>
      <c r="C27" s="683"/>
      <c r="D27" s="683"/>
      <c r="E27" s="577"/>
      <c r="F27" s="577"/>
      <c r="G27" s="683"/>
    </row>
    <row r="28" spans="1:7" ht="15" customHeight="1">
      <c r="A28" s="685"/>
      <c r="B28" s="686" t="s">
        <v>470</v>
      </c>
      <c r="C28" s="683"/>
      <c r="D28" s="683"/>
      <c r="E28" s="577"/>
      <c r="F28" s="577"/>
      <c r="G28" s="683"/>
    </row>
    <row r="29" spans="1:7" s="87" customFormat="1" ht="15" customHeight="1">
      <c r="A29" s="2" t="s">
        <v>471</v>
      </c>
      <c r="B29" s="2"/>
      <c r="C29" s="25"/>
      <c r="D29" s="25"/>
      <c r="E29" s="103"/>
      <c r="F29" s="103"/>
      <c r="G29" s="25"/>
    </row>
    <row r="30" spans="1:7" ht="15" customHeight="1">
      <c r="A30" s="686"/>
      <c r="B30" s="686" t="s">
        <v>472</v>
      </c>
      <c r="C30" s="682"/>
      <c r="D30" s="682"/>
      <c r="E30" s="577"/>
      <c r="F30" s="577"/>
      <c r="G30" s="682"/>
    </row>
    <row r="31" spans="1:7" ht="15" customHeight="1">
      <c r="A31" s="686"/>
      <c r="B31" s="686" t="s">
        <v>473</v>
      </c>
      <c r="C31" s="683"/>
      <c r="D31" s="683"/>
      <c r="E31" s="577"/>
      <c r="F31" s="577"/>
      <c r="G31" s="683"/>
    </row>
    <row r="32" spans="1:7" ht="15" customHeight="1">
      <c r="A32" s="686"/>
      <c r="B32" s="686" t="s">
        <v>474</v>
      </c>
      <c r="C32" s="683"/>
      <c r="D32" s="683"/>
      <c r="E32" s="577"/>
      <c r="F32" s="577"/>
      <c r="G32" s="683"/>
    </row>
    <row r="33" spans="1:7" ht="15" customHeight="1">
      <c r="A33" s="686"/>
      <c r="B33" s="686" t="s">
        <v>475</v>
      </c>
      <c r="C33" s="683"/>
      <c r="D33" s="683"/>
      <c r="E33" s="577"/>
      <c r="F33" s="577"/>
      <c r="G33" s="683"/>
    </row>
    <row r="34" spans="1:7" ht="15" customHeight="1">
      <c r="A34" s="686"/>
      <c r="B34" s="686" t="s">
        <v>476</v>
      </c>
      <c r="C34" s="683"/>
      <c r="D34" s="683"/>
      <c r="E34" s="577"/>
      <c r="F34" s="577"/>
      <c r="G34" s="683"/>
    </row>
    <row r="35" spans="1:7" ht="15" customHeight="1">
      <c r="A35" s="686"/>
      <c r="B35" s="686" t="s">
        <v>477</v>
      </c>
      <c r="C35" s="683"/>
      <c r="D35" s="683"/>
      <c r="E35" s="577"/>
      <c r="F35" s="577"/>
      <c r="G35" s="683"/>
    </row>
    <row r="36" spans="1:7" ht="15" customHeight="1">
      <c r="A36" s="686"/>
      <c r="B36" s="686" t="s">
        <v>478</v>
      </c>
      <c r="C36" s="683"/>
      <c r="D36" s="683"/>
      <c r="E36" s="577"/>
      <c r="F36" s="577"/>
      <c r="G36" s="683"/>
    </row>
    <row r="37" spans="1:7" ht="15" customHeight="1">
      <c r="A37" s="685"/>
      <c r="B37" s="686" t="s">
        <v>479</v>
      </c>
      <c r="C37" s="683"/>
      <c r="D37" s="683"/>
      <c r="E37" s="577"/>
      <c r="F37" s="577"/>
      <c r="G37" s="683"/>
    </row>
    <row r="38" spans="1:7" s="87" customFormat="1" ht="15" customHeight="1">
      <c r="A38" s="685"/>
      <c r="B38" s="686" t="s">
        <v>480</v>
      </c>
      <c r="C38" s="683"/>
      <c r="D38" s="683"/>
      <c r="E38" s="577"/>
      <c r="F38" s="577"/>
      <c r="G38" s="683"/>
    </row>
    <row r="39" spans="1:7" ht="15" customHeight="1">
      <c r="A39" s="685"/>
      <c r="B39" s="686" t="s">
        <v>481</v>
      </c>
      <c r="C39" s="683"/>
      <c r="D39" s="683"/>
      <c r="E39" s="577"/>
      <c r="F39" s="577"/>
      <c r="G39" s="683"/>
    </row>
    <row r="40" spans="1:7" ht="15" customHeight="1">
      <c r="A40" s="685"/>
      <c r="B40" s="686" t="s">
        <v>482</v>
      </c>
      <c r="C40" s="683"/>
      <c r="D40" s="683"/>
      <c r="E40" s="577"/>
      <c r="F40" s="577"/>
      <c r="G40" s="683"/>
    </row>
    <row r="41" spans="1:7" ht="15" customHeight="1">
      <c r="A41" s="685"/>
      <c r="B41" s="686" t="s">
        <v>483</v>
      </c>
      <c r="C41" s="683"/>
      <c r="D41" s="683"/>
      <c r="E41" s="577"/>
      <c r="F41" s="577"/>
      <c r="G41" s="683"/>
    </row>
    <row r="42" spans="1:7" ht="15" customHeight="1">
      <c r="A42" s="2" t="s">
        <v>484</v>
      </c>
      <c r="B42" s="2"/>
      <c r="C42" s="25"/>
      <c r="D42" s="25"/>
      <c r="E42" s="103"/>
      <c r="F42" s="103"/>
      <c r="G42" s="25"/>
    </row>
    <row r="43" spans="1:7" ht="15" customHeight="1">
      <c r="A43" s="686"/>
      <c r="B43" s="686" t="s">
        <v>485</v>
      </c>
      <c r="C43" s="683"/>
      <c r="D43" s="683"/>
      <c r="E43" s="577"/>
      <c r="F43" s="577"/>
      <c r="G43" s="683"/>
    </row>
    <row r="44" spans="1:7" ht="15" customHeight="1">
      <c r="A44" s="685"/>
      <c r="B44" s="686" t="s">
        <v>486</v>
      </c>
      <c r="C44" s="683"/>
      <c r="D44" s="683"/>
      <c r="E44" s="577"/>
      <c r="F44" s="577"/>
      <c r="G44" s="683"/>
    </row>
    <row r="45" spans="1:7" ht="15" customHeight="1">
      <c r="A45" s="685"/>
      <c r="B45" s="686" t="s">
        <v>487</v>
      </c>
      <c r="C45" s="683"/>
      <c r="D45" s="683"/>
      <c r="E45" s="577"/>
      <c r="F45" s="577"/>
      <c r="G45" s="683"/>
    </row>
    <row r="46" spans="1:7" s="87" customFormat="1" ht="15" customHeight="1">
      <c r="A46" s="685"/>
      <c r="B46" s="686" t="s">
        <v>488</v>
      </c>
      <c r="C46" s="683"/>
      <c r="D46" s="683"/>
      <c r="E46" s="577"/>
      <c r="F46" s="577"/>
      <c r="G46" s="683"/>
    </row>
    <row r="47" spans="1:7" ht="15" customHeight="1">
      <c r="A47" s="685"/>
      <c r="B47" s="686" t="s">
        <v>489</v>
      </c>
      <c r="C47" s="683"/>
      <c r="D47" s="683"/>
      <c r="E47" s="577"/>
      <c r="F47" s="577"/>
      <c r="G47" s="683"/>
    </row>
    <row r="48" spans="1:7" ht="15" customHeight="1">
      <c r="A48" s="685"/>
      <c r="B48" s="686" t="s">
        <v>490</v>
      </c>
      <c r="C48" s="683"/>
      <c r="D48" s="683"/>
      <c r="E48" s="577"/>
      <c r="F48" s="577"/>
      <c r="G48" s="683"/>
    </row>
    <row r="49" spans="1:7" ht="15" customHeight="1">
      <c r="A49" s="685"/>
      <c r="B49" s="686" t="s">
        <v>491</v>
      </c>
      <c r="C49" s="683"/>
      <c r="D49" s="683"/>
      <c r="E49" s="577"/>
      <c r="F49" s="577"/>
      <c r="G49" s="683"/>
    </row>
    <row r="50" spans="1:7" ht="15" customHeight="1">
      <c r="A50" s="2" t="s">
        <v>492</v>
      </c>
      <c r="B50" s="2"/>
      <c r="C50" s="25"/>
      <c r="D50" s="25"/>
      <c r="E50" s="103"/>
      <c r="F50" s="103"/>
      <c r="G50" s="25"/>
    </row>
    <row r="51" spans="1:7" ht="15" customHeight="1">
      <c r="A51" s="686"/>
      <c r="B51" s="686" t="s">
        <v>493</v>
      </c>
      <c r="C51" s="683"/>
      <c r="D51" s="683"/>
      <c r="E51" s="577"/>
      <c r="F51" s="577"/>
      <c r="G51" s="683"/>
    </row>
    <row r="52" spans="1:7" ht="15" customHeight="1">
      <c r="A52" s="685"/>
      <c r="B52" s="686" t="s">
        <v>494</v>
      </c>
      <c r="C52" s="683"/>
      <c r="D52" s="683"/>
      <c r="E52" s="577"/>
      <c r="F52" s="577"/>
      <c r="G52" s="683"/>
    </row>
    <row r="53" spans="1:7" ht="15" customHeight="1">
      <c r="A53" s="685"/>
      <c r="B53" s="686" t="s">
        <v>495</v>
      </c>
      <c r="C53" s="683"/>
      <c r="D53" s="683"/>
      <c r="E53" s="577"/>
      <c r="F53" s="577"/>
      <c r="G53" s="683"/>
    </row>
    <row r="54" spans="1:7" ht="15" customHeight="1">
      <c r="A54" s="685"/>
      <c r="B54" s="686" t="s">
        <v>496</v>
      </c>
      <c r="C54" s="683"/>
      <c r="D54" s="683"/>
      <c r="E54" s="577"/>
      <c r="F54" s="577"/>
      <c r="G54" s="683"/>
    </row>
    <row r="55" spans="1:7" s="87" customFormat="1" ht="15" customHeight="1">
      <c r="A55" s="2" t="s">
        <v>497</v>
      </c>
      <c r="B55" s="2"/>
      <c r="C55" s="49"/>
      <c r="D55" s="49"/>
      <c r="E55" s="103"/>
      <c r="F55" s="103"/>
      <c r="G55" s="49"/>
    </row>
    <row r="56" spans="1:7" ht="15" customHeight="1">
      <c r="A56" s="686"/>
      <c r="B56" s="686" t="s">
        <v>498</v>
      </c>
      <c r="C56" s="682"/>
      <c r="D56" s="682"/>
      <c r="E56" s="577"/>
      <c r="F56" s="577"/>
      <c r="G56" s="682"/>
    </row>
    <row r="57" spans="1:7" ht="15" customHeight="1">
      <c r="A57" s="685"/>
      <c r="B57" s="686" t="s">
        <v>499</v>
      </c>
      <c r="C57" s="683"/>
      <c r="D57" s="683"/>
      <c r="E57" s="577"/>
      <c r="F57" s="577"/>
      <c r="G57" s="683"/>
    </row>
    <row r="58" spans="1:7" ht="15" customHeight="1">
      <c r="A58" s="685"/>
      <c r="B58" s="686" t="s">
        <v>500</v>
      </c>
      <c r="C58" s="683"/>
      <c r="D58" s="683"/>
      <c r="E58" s="577"/>
      <c r="F58" s="577"/>
      <c r="G58" s="683"/>
    </row>
    <row r="59" spans="1:7" ht="15" customHeight="1">
      <c r="A59" s="685"/>
      <c r="B59" s="686" t="s">
        <v>501</v>
      </c>
      <c r="C59" s="683"/>
      <c r="D59" s="683"/>
      <c r="E59" s="577"/>
      <c r="F59" s="577"/>
      <c r="G59" s="683"/>
    </row>
    <row r="60" spans="1:7" ht="15" customHeight="1">
      <c r="A60" s="685"/>
      <c r="B60" s="686" t="s">
        <v>502</v>
      </c>
      <c r="C60" s="683"/>
      <c r="D60" s="683"/>
      <c r="E60" s="577"/>
      <c r="F60" s="577"/>
      <c r="G60" s="683"/>
    </row>
    <row r="61" spans="1:7" s="87" customFormat="1" ht="15" customHeight="1">
      <c r="A61" s="685"/>
      <c r="B61" s="686" t="s">
        <v>503</v>
      </c>
      <c r="C61" s="683"/>
      <c r="D61" s="683"/>
      <c r="E61" s="577"/>
      <c r="F61" s="577"/>
      <c r="G61" s="683"/>
    </row>
    <row r="62" spans="1:7" ht="15" customHeight="1">
      <c r="A62" s="685"/>
      <c r="B62" s="686" t="s">
        <v>504</v>
      </c>
      <c r="C62" s="683"/>
      <c r="D62" s="683"/>
      <c r="E62" s="577"/>
      <c r="F62" s="577"/>
      <c r="G62" s="683"/>
    </row>
    <row r="63" spans="1:7" ht="15" customHeight="1">
      <c r="A63" s="685"/>
      <c r="B63" s="686" t="s">
        <v>505</v>
      </c>
      <c r="C63" s="683"/>
      <c r="D63" s="683"/>
      <c r="E63" s="577"/>
      <c r="F63" s="577"/>
      <c r="G63" s="683"/>
    </row>
    <row r="64" spans="1:7" ht="15" customHeight="1">
      <c r="A64" s="2" t="s">
        <v>506</v>
      </c>
      <c r="B64" s="2"/>
      <c r="C64" s="25"/>
      <c r="D64" s="25"/>
      <c r="E64" s="103"/>
      <c r="F64" s="103"/>
      <c r="G64" s="25"/>
    </row>
    <row r="65" spans="1:7" ht="15" customHeight="1">
      <c r="A65" s="686"/>
      <c r="B65" s="686" t="s">
        <v>507</v>
      </c>
      <c r="C65" s="683"/>
      <c r="D65" s="683"/>
      <c r="E65" s="577"/>
      <c r="F65" s="577"/>
      <c r="G65" s="683"/>
    </row>
    <row r="66" spans="1:7" ht="15" customHeight="1">
      <c r="A66" s="685"/>
      <c r="B66" s="686" t="s">
        <v>508</v>
      </c>
      <c r="C66" s="683"/>
      <c r="D66" s="683"/>
      <c r="E66" s="577"/>
      <c r="F66" s="577"/>
      <c r="G66" s="683"/>
    </row>
    <row r="67" spans="1:7" ht="15" customHeight="1">
      <c r="A67" s="685"/>
      <c r="B67" s="686" t="s">
        <v>509</v>
      </c>
      <c r="C67" s="683"/>
      <c r="D67" s="683"/>
      <c r="E67" s="577"/>
      <c r="F67" s="577"/>
      <c r="G67" s="683"/>
    </row>
    <row r="68" spans="1:7" ht="15" customHeight="1">
      <c r="A68" s="685"/>
      <c r="B68" s="686" t="s">
        <v>510</v>
      </c>
      <c r="C68" s="683"/>
      <c r="D68" s="683"/>
      <c r="E68" s="577"/>
      <c r="F68" s="577"/>
      <c r="G68" s="683"/>
    </row>
    <row r="69" spans="1:7" s="87" customFormat="1" ht="15" customHeight="1">
      <c r="A69" s="685"/>
      <c r="B69" s="686" t="s">
        <v>511</v>
      </c>
      <c r="C69" s="683"/>
      <c r="D69" s="683"/>
      <c r="E69" s="577"/>
      <c r="F69" s="577"/>
      <c r="G69" s="683"/>
    </row>
    <row r="70" spans="1:7" ht="15" customHeight="1">
      <c r="A70" s="685"/>
      <c r="B70" s="686" t="s">
        <v>512</v>
      </c>
      <c r="C70" s="683"/>
      <c r="D70" s="683"/>
      <c r="E70" s="577"/>
      <c r="F70" s="577"/>
      <c r="G70" s="683"/>
    </row>
    <row r="71" spans="1:7" ht="15" customHeight="1">
      <c r="A71" s="685"/>
      <c r="B71" s="686" t="s">
        <v>513</v>
      </c>
      <c r="C71" s="683"/>
      <c r="D71" s="683"/>
      <c r="E71" s="577"/>
      <c r="F71" s="577"/>
      <c r="G71" s="683"/>
    </row>
    <row r="72" spans="1:7" ht="15" customHeight="1">
      <c r="A72" s="685"/>
      <c r="B72" s="686" t="s">
        <v>514</v>
      </c>
      <c r="C72" s="683"/>
      <c r="D72" s="683"/>
      <c r="E72" s="577"/>
      <c r="F72" s="577"/>
      <c r="G72" s="683"/>
    </row>
    <row r="73" spans="1:7" ht="15" customHeight="1">
      <c r="A73" s="2" t="s">
        <v>515</v>
      </c>
      <c r="B73" s="2"/>
      <c r="C73" s="25"/>
      <c r="D73" s="25"/>
      <c r="E73" s="103"/>
      <c r="F73" s="103"/>
      <c r="G73" s="25"/>
    </row>
    <row r="74" spans="1:7" ht="15" customHeight="1">
      <c r="A74" s="686"/>
      <c r="B74" s="686" t="s">
        <v>516</v>
      </c>
      <c r="C74" s="683"/>
      <c r="D74" s="683"/>
      <c r="E74" s="577"/>
      <c r="F74" s="577"/>
      <c r="G74" s="683"/>
    </row>
    <row r="75" spans="1:7" ht="15" customHeight="1">
      <c r="A75" s="685"/>
      <c r="B75" s="686" t="s">
        <v>517</v>
      </c>
      <c r="C75" s="683"/>
      <c r="D75" s="683"/>
      <c r="E75" s="577"/>
      <c r="F75" s="577"/>
      <c r="G75" s="683"/>
    </row>
    <row r="76" spans="1:7" ht="15" customHeight="1">
      <c r="A76" s="685"/>
      <c r="B76" s="686" t="s">
        <v>518</v>
      </c>
      <c r="C76" s="683"/>
      <c r="D76" s="683"/>
      <c r="E76" s="577"/>
      <c r="F76" s="577"/>
      <c r="G76" s="683"/>
    </row>
    <row r="77" spans="1:7" ht="15" customHeight="1">
      <c r="A77" s="685"/>
      <c r="B77" s="686" t="s">
        <v>519</v>
      </c>
      <c r="C77" s="683"/>
      <c r="D77" s="683"/>
      <c r="E77" s="577"/>
      <c r="F77" s="577"/>
      <c r="G77" s="683"/>
    </row>
    <row r="78" spans="1:7" ht="15" customHeight="1">
      <c r="A78" s="685"/>
      <c r="B78" s="686" t="s">
        <v>520</v>
      </c>
      <c r="C78" s="683"/>
      <c r="D78" s="683"/>
      <c r="E78" s="577"/>
      <c r="F78" s="577"/>
      <c r="G78" s="683"/>
    </row>
    <row r="79" spans="1:7" s="87" customFormat="1" ht="15" customHeight="1">
      <c r="A79" s="2" t="s">
        <v>521</v>
      </c>
      <c r="B79" s="2"/>
      <c r="C79" s="49"/>
      <c r="D79" s="49"/>
      <c r="E79" s="103"/>
      <c r="F79" s="103"/>
      <c r="G79" s="49"/>
    </row>
    <row r="80" spans="1:7" ht="15" customHeight="1">
      <c r="A80" s="686"/>
      <c r="B80" s="686" t="s">
        <v>522</v>
      </c>
      <c r="C80" s="682"/>
      <c r="D80" s="682"/>
      <c r="E80" s="577"/>
      <c r="F80" s="577"/>
      <c r="G80" s="682"/>
    </row>
    <row r="81" spans="1:7" ht="15" customHeight="1">
      <c r="A81" s="685"/>
      <c r="B81" s="686" t="s">
        <v>523</v>
      </c>
      <c r="C81" s="683"/>
      <c r="D81" s="683"/>
      <c r="E81" s="577"/>
      <c r="F81" s="577"/>
      <c r="G81" s="683"/>
    </row>
    <row r="82" spans="1:7" ht="15" customHeight="1">
      <c r="A82" s="685"/>
      <c r="B82" s="686" t="s">
        <v>524</v>
      </c>
      <c r="C82" s="683"/>
      <c r="D82" s="683"/>
      <c r="E82" s="577"/>
      <c r="F82" s="577"/>
      <c r="G82" s="683"/>
    </row>
    <row r="83" spans="1:7" ht="15" customHeight="1">
      <c r="A83" s="685"/>
      <c r="B83" s="686" t="s">
        <v>525</v>
      </c>
      <c r="C83" s="683"/>
      <c r="D83" s="683"/>
      <c r="E83" s="577"/>
      <c r="F83" s="577"/>
      <c r="G83" s="683"/>
    </row>
    <row r="84" spans="1:7" ht="15" customHeight="1">
      <c r="A84" s="2" t="s">
        <v>526</v>
      </c>
      <c r="B84" s="2"/>
      <c r="C84" s="25"/>
      <c r="D84" s="25"/>
      <c r="E84" s="103"/>
      <c r="F84" s="103"/>
      <c r="G84" s="25"/>
    </row>
    <row r="85" spans="1:7" ht="15" customHeight="1">
      <c r="A85" s="685"/>
      <c r="B85" s="686" t="s">
        <v>527</v>
      </c>
      <c r="C85" s="683"/>
      <c r="D85" s="683"/>
      <c r="E85" s="577"/>
      <c r="F85" s="577"/>
      <c r="G85" s="683"/>
    </row>
    <row r="86" spans="1:7" ht="15" customHeight="1">
      <c r="A86" s="685"/>
      <c r="B86" s="686" t="s">
        <v>528</v>
      </c>
      <c r="C86" s="683"/>
      <c r="D86" s="683"/>
      <c r="E86" s="577"/>
      <c r="F86" s="577"/>
      <c r="G86" s="683"/>
    </row>
    <row r="87" spans="1:7" s="87" customFormat="1" ht="15" customHeight="1">
      <c r="A87" s="685"/>
      <c r="B87" s="686" t="s">
        <v>529</v>
      </c>
      <c r="C87" s="683"/>
      <c r="D87" s="683"/>
      <c r="E87" s="577"/>
      <c r="F87" s="577"/>
      <c r="G87" s="683"/>
    </row>
    <row r="88" spans="1:7" ht="15" customHeight="1">
      <c r="A88" s="2" t="s">
        <v>530</v>
      </c>
      <c r="B88" s="2"/>
      <c r="C88" s="49"/>
      <c r="D88" s="49"/>
      <c r="E88" s="103"/>
      <c r="F88" s="103"/>
      <c r="G88" s="49"/>
    </row>
    <row r="89" spans="1:7" ht="15" customHeight="1">
      <c r="A89" s="685"/>
      <c r="B89" s="686" t="s">
        <v>531</v>
      </c>
      <c r="C89" s="683"/>
      <c r="D89" s="683"/>
      <c r="E89" s="577"/>
      <c r="F89" s="577"/>
      <c r="G89" s="683"/>
    </row>
    <row r="90" spans="1:7" ht="15" customHeight="1">
      <c r="A90" s="2" t="s">
        <v>532</v>
      </c>
      <c r="B90" s="2"/>
      <c r="C90" s="25"/>
      <c r="D90" s="25"/>
      <c r="E90" s="103"/>
      <c r="F90" s="103"/>
      <c r="G90" s="25"/>
    </row>
    <row r="91" spans="1:7" ht="15" customHeight="1">
      <c r="A91" s="685"/>
      <c r="B91" s="686" t="s">
        <v>533</v>
      </c>
      <c r="C91" s="683"/>
      <c r="D91" s="683"/>
      <c r="E91" s="577"/>
      <c r="F91" s="577"/>
      <c r="G91" s="683"/>
    </row>
    <row r="92" spans="1:7" s="87" customFormat="1" ht="15" customHeight="1">
      <c r="A92" s="685"/>
      <c r="B92" s="686" t="s">
        <v>534</v>
      </c>
      <c r="C92" s="683"/>
      <c r="D92" s="683"/>
      <c r="E92" s="577"/>
      <c r="F92" s="577"/>
      <c r="G92" s="683"/>
    </row>
    <row r="93" spans="1:7" ht="15" customHeight="1">
      <c r="A93" s="685"/>
      <c r="B93" s="686" t="s">
        <v>535</v>
      </c>
      <c r="C93" s="683"/>
      <c r="D93" s="683"/>
      <c r="E93" s="577"/>
      <c r="F93" s="577"/>
      <c r="G93" s="683"/>
    </row>
    <row r="94" spans="1:7" ht="15" customHeight="1">
      <c r="A94" s="2" t="s">
        <v>536</v>
      </c>
      <c r="B94" s="2"/>
      <c r="C94" s="25"/>
      <c r="D94" s="25"/>
      <c r="E94" s="103"/>
      <c r="F94" s="103"/>
      <c r="G94" s="25"/>
    </row>
    <row r="95" spans="1:7" ht="15" customHeight="1">
      <c r="A95" s="686"/>
      <c r="B95" s="686" t="s">
        <v>537</v>
      </c>
      <c r="C95" s="683"/>
      <c r="D95" s="683"/>
      <c r="E95" s="577"/>
      <c r="F95" s="577"/>
      <c r="G95" s="683"/>
    </row>
    <row r="96" spans="1:7" ht="15" customHeight="1">
      <c r="A96" s="686"/>
      <c r="B96" s="686" t="s">
        <v>538</v>
      </c>
      <c r="C96" s="683"/>
      <c r="D96" s="683"/>
      <c r="E96" s="577"/>
      <c r="F96" s="577"/>
      <c r="G96" s="683"/>
    </row>
    <row r="97" spans="1:7" ht="15" customHeight="1">
      <c r="A97" s="686"/>
      <c r="B97" s="686" t="s">
        <v>539</v>
      </c>
      <c r="C97" s="683"/>
      <c r="D97" s="683"/>
      <c r="E97" s="577"/>
      <c r="F97" s="577"/>
      <c r="G97" s="683"/>
    </row>
    <row r="98" spans="1:7" s="87" customFormat="1" ht="15" customHeight="1">
      <c r="A98" s="686"/>
      <c r="B98" s="686" t="s">
        <v>540</v>
      </c>
      <c r="C98" s="683"/>
      <c r="D98" s="683"/>
      <c r="E98" s="577"/>
      <c r="F98" s="577"/>
      <c r="G98" s="683"/>
    </row>
    <row r="99" spans="1:7" ht="15" customHeight="1">
      <c r="A99" s="2" t="s">
        <v>541</v>
      </c>
      <c r="B99" s="2"/>
      <c r="C99" s="49"/>
      <c r="D99" s="49"/>
      <c r="E99" s="103"/>
      <c r="F99" s="103"/>
      <c r="G99" s="49"/>
    </row>
    <row r="100" spans="1:7" ht="15" customHeight="1">
      <c r="A100" s="685"/>
      <c r="B100" s="686" t="s">
        <v>542</v>
      </c>
      <c r="C100" s="683"/>
      <c r="D100" s="683"/>
      <c r="E100" s="577"/>
      <c r="F100" s="577"/>
      <c r="G100" s="683"/>
    </row>
    <row r="101" spans="1:7" ht="15" customHeight="1">
      <c r="A101" s="2" t="s">
        <v>543</v>
      </c>
      <c r="B101" s="2"/>
      <c r="C101" s="25"/>
      <c r="D101" s="25"/>
      <c r="E101" s="103"/>
      <c r="F101" s="103"/>
      <c r="G101" s="25"/>
    </row>
    <row r="102" spans="1:7" ht="15" customHeight="1">
      <c r="A102" s="686"/>
      <c r="B102" s="686" t="s">
        <v>544</v>
      </c>
      <c r="C102" s="683"/>
      <c r="D102" s="683"/>
      <c r="E102" s="577"/>
      <c r="F102" s="577"/>
      <c r="G102" s="683"/>
    </row>
    <row r="103" spans="1:7" ht="15" customHeight="1">
      <c r="A103" s="685"/>
      <c r="B103" s="686" t="s">
        <v>545</v>
      </c>
      <c r="C103" s="683"/>
      <c r="D103" s="683"/>
      <c r="E103" s="577"/>
      <c r="F103" s="577"/>
      <c r="G103" s="683"/>
    </row>
    <row r="104" spans="1:7" ht="15" customHeight="1">
      <c r="A104" s="685"/>
      <c r="B104" s="686" t="s">
        <v>546</v>
      </c>
      <c r="C104" s="683"/>
      <c r="D104" s="683"/>
      <c r="E104" s="577"/>
      <c r="F104" s="577"/>
      <c r="G104" s="683"/>
    </row>
    <row r="105" spans="1:7" ht="15" customHeight="1">
      <c r="A105" s="685"/>
      <c r="B105" s="686" t="s">
        <v>547</v>
      </c>
      <c r="C105" s="683"/>
      <c r="D105" s="683"/>
      <c r="E105" s="577"/>
      <c r="F105" s="577"/>
      <c r="G105" s="683"/>
    </row>
    <row r="106" spans="1:7" ht="14.25" customHeight="1">
      <c r="A106" s="685"/>
      <c r="B106" s="686" t="s">
        <v>548</v>
      </c>
      <c r="C106" s="683"/>
      <c r="D106" s="683"/>
      <c r="E106" s="577"/>
      <c r="F106" s="577"/>
      <c r="G106" s="683"/>
    </row>
    <row r="107" spans="1:7" ht="14.25" customHeight="1">
      <c r="A107" s="685"/>
      <c r="B107" s="686" t="s">
        <v>549</v>
      </c>
      <c r="C107" s="683"/>
      <c r="D107" s="683"/>
      <c r="E107" s="577"/>
      <c r="F107" s="577"/>
      <c r="G107" s="683"/>
    </row>
    <row r="108" spans="1:7" ht="14.25" customHeight="1">
      <c r="A108" s="685"/>
      <c r="B108" s="686" t="s">
        <v>550</v>
      </c>
      <c r="C108" s="683"/>
      <c r="D108" s="683"/>
      <c r="E108" s="577"/>
      <c r="F108" s="577"/>
      <c r="G108" s="683"/>
    </row>
    <row r="109" spans="1:7" ht="14.25" customHeight="1">
      <c r="A109" s="2" t="s">
        <v>551</v>
      </c>
      <c r="B109" s="2"/>
      <c r="C109" s="643"/>
      <c r="D109" s="643"/>
      <c r="E109" s="103"/>
      <c r="F109" s="103"/>
      <c r="G109" s="643"/>
    </row>
    <row r="110" spans="1:7" ht="14.25" customHeight="1">
      <c r="A110" s="2" t="s">
        <v>552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1" t="s">
        <v>553</v>
      </c>
      <c r="B111" s="281"/>
      <c r="C111" s="205"/>
      <c r="D111" s="205"/>
      <c r="E111" s="591"/>
      <c r="F111" s="591"/>
      <c r="G111" s="205"/>
    </row>
    <row r="112" spans="1:7" ht="14.25" customHeight="1">
      <c r="A112" s="7"/>
      <c r="B112" s="579" t="s">
        <v>1131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230" priority="8">
      <formula>LEN(TRIM(C3))=0</formula>
    </cfRule>
  </conditionalFormatting>
  <conditionalFormatting sqref="C94:D99">
    <cfRule type="containsBlanks" dxfId="229" priority="10">
      <formula>LEN(TRIM(C94))=0</formula>
    </cfRule>
  </conditionalFormatting>
  <conditionalFormatting sqref="C98:D98">
    <cfRule type="containsBlanks" dxfId="228" priority="9" stopIfTrue="1">
      <formula>LEN(TRIM(C98))=0</formula>
    </cfRule>
  </conditionalFormatting>
  <conditionalFormatting sqref="C100:D108">
    <cfRule type="containsBlanks" dxfId="227" priority="7">
      <formula>LEN(TRIM(C100))=0</formula>
    </cfRule>
  </conditionalFormatting>
  <conditionalFormatting sqref="C110:D110">
    <cfRule type="containsBlanks" dxfId="226" priority="6">
      <formula>LEN(TRIM(C110))=0</formula>
    </cfRule>
  </conditionalFormatting>
  <conditionalFormatting sqref="E3:F110">
    <cfRule type="containsBlanks" dxfId="225" priority="11">
      <formula>LEN(TRIM(E3))=0</formula>
    </cfRule>
  </conditionalFormatting>
  <conditionalFormatting sqref="G3:G93">
    <cfRule type="containsBlanks" dxfId="224" priority="3">
      <formula>LEN(TRIM(G3))=0</formula>
    </cfRule>
  </conditionalFormatting>
  <conditionalFormatting sqref="G94:G99">
    <cfRule type="containsBlanks" dxfId="223" priority="5">
      <formula>LEN(TRIM(G94))=0</formula>
    </cfRule>
  </conditionalFormatting>
  <conditionalFormatting sqref="G98">
    <cfRule type="containsBlanks" dxfId="222" priority="4" stopIfTrue="1">
      <formula>LEN(TRIM(G98))=0</formula>
    </cfRule>
  </conditionalFormatting>
  <conditionalFormatting sqref="G100:G108">
    <cfRule type="containsBlanks" dxfId="221" priority="2">
      <formula>LEN(TRIM(G100))=0</formula>
    </cfRule>
  </conditionalFormatting>
  <conditionalFormatting sqref="G110">
    <cfRule type="containsBlanks" dxfId="220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E15" sqref="E15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1132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72" t="s">
        <v>576</v>
      </c>
      <c r="B2" s="890"/>
      <c r="C2" s="148" t="s">
        <v>1133</v>
      </c>
      <c r="D2" s="54" t="s">
        <v>1134</v>
      </c>
      <c r="E2" s="148" t="s">
        <v>1135</v>
      </c>
      <c r="F2" s="54" t="s">
        <v>1136</v>
      </c>
      <c r="G2" s="54" t="s">
        <v>1137</v>
      </c>
      <c r="H2" s="54" t="s">
        <v>1138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686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86" t="s">
        <v>447</v>
      </c>
      <c r="C4" s="682"/>
      <c r="D4" s="682"/>
      <c r="E4" s="682"/>
      <c r="F4" s="682"/>
      <c r="G4" s="680" t="e">
        <f t="shared" ref="G4:G67" si="0">+D4/C4*100</f>
        <v>#DIV/0!</v>
      </c>
      <c r="H4" s="680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6" t="s">
        <v>448</v>
      </c>
      <c r="C5" s="683"/>
      <c r="D5" s="683"/>
      <c r="E5" s="683"/>
      <c r="F5" s="683"/>
      <c r="G5" s="681" t="e">
        <f t="shared" si="0"/>
        <v>#DIV/0!</v>
      </c>
      <c r="H5" s="681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6" t="s">
        <v>449</v>
      </c>
      <c r="C6" s="683"/>
      <c r="D6" s="683"/>
      <c r="E6" s="683"/>
      <c r="F6" s="683"/>
      <c r="G6" s="681" t="e">
        <f t="shared" si="0"/>
        <v>#DIV/0!</v>
      </c>
      <c r="H6" s="681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86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86" t="s">
        <v>452</v>
      </c>
      <c r="C8" s="683"/>
      <c r="D8" s="683"/>
      <c r="E8" s="683"/>
      <c r="F8" s="683"/>
      <c r="G8" s="681" t="e">
        <f t="shared" si="0"/>
        <v>#DIV/0!</v>
      </c>
      <c r="H8" s="681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6" t="s">
        <v>453</v>
      </c>
      <c r="C9" s="683"/>
      <c r="D9" s="683"/>
      <c r="E9" s="683"/>
      <c r="F9" s="683"/>
      <c r="G9" s="681" t="e">
        <f t="shared" si="0"/>
        <v>#DIV/0!</v>
      </c>
      <c r="H9" s="681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6" t="s">
        <v>454</v>
      </c>
      <c r="C10" s="683"/>
      <c r="D10" s="683"/>
      <c r="E10" s="683"/>
      <c r="F10" s="683"/>
      <c r="G10" s="681" t="e">
        <f t="shared" si="0"/>
        <v>#DIV/0!</v>
      </c>
      <c r="H10" s="681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6" t="s">
        <v>455</v>
      </c>
      <c r="C11" s="683"/>
      <c r="D11" s="683"/>
      <c r="E11" s="683"/>
      <c r="F11" s="683"/>
      <c r="G11" s="681" t="e">
        <f t="shared" si="0"/>
        <v>#DIV/0!</v>
      </c>
      <c r="H11" s="681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6" t="s">
        <v>456</v>
      </c>
      <c r="C12" s="683"/>
      <c r="D12" s="683"/>
      <c r="E12" s="683"/>
      <c r="F12" s="683"/>
      <c r="G12" s="681" t="e">
        <f t="shared" si="0"/>
        <v>#DIV/0!</v>
      </c>
      <c r="H12" s="681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86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86" t="s">
        <v>459</v>
      </c>
      <c r="C14" s="683"/>
      <c r="D14" s="683"/>
      <c r="E14" s="683"/>
      <c r="F14" s="683"/>
      <c r="G14" s="681" t="e">
        <f t="shared" si="0"/>
        <v>#DIV/0!</v>
      </c>
      <c r="H14" s="681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6" t="s">
        <v>460</v>
      </c>
      <c r="C15" s="683"/>
      <c r="D15" s="683"/>
      <c r="E15" s="683"/>
      <c r="F15" s="683"/>
      <c r="G15" s="681" t="e">
        <f t="shared" si="0"/>
        <v>#DIV/0!</v>
      </c>
      <c r="H15" s="681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86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686" t="s">
        <v>463</v>
      </c>
      <c r="C17" s="683"/>
      <c r="D17" s="683"/>
      <c r="E17" s="683"/>
      <c r="F17" s="683"/>
      <c r="G17" s="681" t="e">
        <f t="shared" si="0"/>
        <v>#DIV/0!</v>
      </c>
      <c r="H17" s="681" t="e">
        <f t="shared" si="1"/>
        <v>#DIV/0!</v>
      </c>
    </row>
    <row r="18" spans="1:8" ht="15" customHeight="1">
      <c r="A18" s="2"/>
      <c r="B18" s="686" t="s">
        <v>464</v>
      </c>
      <c r="C18" s="683"/>
      <c r="D18" s="683"/>
      <c r="E18" s="683"/>
      <c r="F18" s="683"/>
      <c r="G18" s="681" t="e">
        <f t="shared" si="0"/>
        <v>#DIV/0!</v>
      </c>
      <c r="H18" s="681" t="e">
        <f t="shared" si="1"/>
        <v>#DIV/0!</v>
      </c>
    </row>
    <row r="19" spans="1:8" ht="15" customHeight="1">
      <c r="A19" s="2"/>
      <c r="B19" s="687" t="s">
        <v>465</v>
      </c>
      <c r="C19" s="682"/>
      <c r="D19" s="682"/>
      <c r="E19" s="682"/>
      <c r="F19" s="682"/>
      <c r="G19" s="680" t="e">
        <f t="shared" si="0"/>
        <v>#DIV/0!</v>
      </c>
      <c r="H19" s="680" t="e">
        <f t="shared" si="1"/>
        <v>#DIV/0!</v>
      </c>
    </row>
    <row r="20" spans="1:8" ht="15" customHeight="1">
      <c r="A20" s="2"/>
      <c r="B20" s="687" t="s">
        <v>466</v>
      </c>
      <c r="C20" s="682"/>
      <c r="D20" s="682"/>
      <c r="E20" s="682"/>
      <c r="F20" s="682"/>
      <c r="G20" s="680" t="e">
        <f t="shared" si="0"/>
        <v>#DIV/0!</v>
      </c>
      <c r="H20" s="680" t="e">
        <f t="shared" si="1"/>
        <v>#DIV/0!</v>
      </c>
    </row>
    <row r="21" spans="1:8" ht="15" customHeight="1">
      <c r="A21" s="2"/>
      <c r="B21" s="686" t="s">
        <v>467</v>
      </c>
      <c r="C21" s="683"/>
      <c r="D21" s="683"/>
      <c r="E21" s="683"/>
      <c r="F21" s="683"/>
      <c r="G21" s="681" t="e">
        <f t="shared" si="0"/>
        <v>#DIV/0!</v>
      </c>
      <c r="H21" s="681" t="e">
        <f t="shared" si="1"/>
        <v>#DIV/0!</v>
      </c>
    </row>
    <row r="22" spans="1:8" ht="15" customHeight="1">
      <c r="A22" s="2"/>
      <c r="B22" s="686" t="s">
        <v>468</v>
      </c>
      <c r="C22" s="683"/>
      <c r="D22" s="683"/>
      <c r="E22" s="683"/>
      <c r="F22" s="683"/>
      <c r="G22" s="681" t="e">
        <f t="shared" si="0"/>
        <v>#DIV/0!</v>
      </c>
      <c r="H22" s="681" t="e">
        <f t="shared" si="1"/>
        <v>#DIV/0!</v>
      </c>
    </row>
    <row r="23" spans="1:8" ht="15" customHeight="1">
      <c r="A23" s="2"/>
      <c r="B23" s="686" t="s">
        <v>469</v>
      </c>
      <c r="C23" s="683"/>
      <c r="D23" s="683"/>
      <c r="E23" s="683"/>
      <c r="F23" s="683"/>
      <c r="G23" s="681" t="e">
        <f t="shared" si="0"/>
        <v>#DIV/0!</v>
      </c>
      <c r="H23" s="681" t="e">
        <f t="shared" si="1"/>
        <v>#DIV/0!</v>
      </c>
    </row>
    <row r="24" spans="1:8" ht="15" customHeight="1">
      <c r="A24" s="2"/>
      <c r="B24" s="686" t="s">
        <v>470</v>
      </c>
      <c r="C24" s="683"/>
      <c r="D24" s="683"/>
      <c r="E24" s="683"/>
      <c r="F24" s="683"/>
      <c r="G24" s="681" t="e">
        <f t="shared" si="0"/>
        <v>#DIV/0!</v>
      </c>
      <c r="H24" s="681" t="e">
        <f t="shared" si="1"/>
        <v>#DIV/0!</v>
      </c>
    </row>
    <row r="25" spans="1:8" ht="15" customHeight="1">
      <c r="A25" s="2" t="s">
        <v>471</v>
      </c>
      <c r="B25" s="686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686" t="s">
        <v>479</v>
      </c>
      <c r="C26" s="683"/>
      <c r="D26" s="683"/>
      <c r="E26" s="683"/>
      <c r="F26" s="683"/>
      <c r="G26" s="681" t="e">
        <f t="shared" si="0"/>
        <v>#DIV/0!</v>
      </c>
      <c r="H26" s="681" t="e">
        <f t="shared" si="1"/>
        <v>#DIV/0!</v>
      </c>
    </row>
    <row r="27" spans="1:8" ht="15" customHeight="1">
      <c r="A27" s="2"/>
      <c r="B27" s="686" t="s">
        <v>480</v>
      </c>
      <c r="C27" s="683"/>
      <c r="D27" s="683"/>
      <c r="E27" s="683"/>
      <c r="F27" s="683"/>
      <c r="G27" s="681" t="e">
        <f t="shared" si="0"/>
        <v>#DIV/0!</v>
      </c>
      <c r="H27" s="681" t="e">
        <f t="shared" si="1"/>
        <v>#DIV/0!</v>
      </c>
    </row>
    <row r="28" spans="1:8" ht="15" customHeight="1">
      <c r="A28" s="2"/>
      <c r="B28" s="686" t="s">
        <v>481</v>
      </c>
      <c r="C28" s="683"/>
      <c r="D28" s="683"/>
      <c r="E28" s="683"/>
      <c r="F28" s="683"/>
      <c r="G28" s="681" t="e">
        <f t="shared" si="0"/>
        <v>#DIV/0!</v>
      </c>
      <c r="H28" s="681" t="e">
        <f t="shared" si="1"/>
        <v>#DIV/0!</v>
      </c>
    </row>
    <row r="29" spans="1:8" ht="15" customHeight="1">
      <c r="A29" s="2"/>
      <c r="B29" s="686" t="s">
        <v>482</v>
      </c>
      <c r="C29" s="683"/>
      <c r="D29" s="683"/>
      <c r="E29" s="683"/>
      <c r="F29" s="683"/>
      <c r="G29" s="681" t="e">
        <f t="shared" si="0"/>
        <v>#DIV/0!</v>
      </c>
      <c r="H29" s="681" t="e">
        <f t="shared" si="1"/>
        <v>#DIV/0!</v>
      </c>
    </row>
    <row r="30" spans="1:8" ht="15" customHeight="1">
      <c r="A30" s="2"/>
      <c r="B30" s="686" t="s">
        <v>483</v>
      </c>
      <c r="C30" s="682"/>
      <c r="D30" s="682"/>
      <c r="E30" s="682"/>
      <c r="F30" s="682"/>
      <c r="G30" s="680" t="e">
        <f t="shared" si="0"/>
        <v>#DIV/0!</v>
      </c>
      <c r="H30" s="680" t="e">
        <f t="shared" si="1"/>
        <v>#DIV/0!</v>
      </c>
    </row>
    <row r="31" spans="1:8" ht="15" customHeight="1">
      <c r="A31" s="2" t="s">
        <v>484</v>
      </c>
      <c r="B31" s="686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686" t="s">
        <v>486</v>
      </c>
      <c r="C32" s="683"/>
      <c r="D32" s="683"/>
      <c r="E32" s="683"/>
      <c r="F32" s="683"/>
      <c r="G32" s="681" t="e">
        <f t="shared" si="0"/>
        <v>#DIV/0!</v>
      </c>
      <c r="H32" s="681" t="e">
        <f t="shared" si="1"/>
        <v>#DIV/0!</v>
      </c>
    </row>
    <row r="33" spans="1:8" ht="15" customHeight="1">
      <c r="A33" s="2"/>
      <c r="B33" s="686" t="s">
        <v>487</v>
      </c>
      <c r="C33" s="683"/>
      <c r="D33" s="683"/>
      <c r="E33" s="683"/>
      <c r="F33" s="683"/>
      <c r="G33" s="681" t="e">
        <f t="shared" si="0"/>
        <v>#DIV/0!</v>
      </c>
      <c r="H33" s="681" t="e">
        <f t="shared" si="1"/>
        <v>#DIV/0!</v>
      </c>
    </row>
    <row r="34" spans="1:8" ht="15" customHeight="1">
      <c r="A34" s="2"/>
      <c r="B34" s="686" t="s">
        <v>488</v>
      </c>
      <c r="C34" s="683"/>
      <c r="D34" s="683"/>
      <c r="E34" s="683"/>
      <c r="F34" s="683"/>
      <c r="G34" s="681" t="e">
        <f t="shared" si="0"/>
        <v>#DIV/0!</v>
      </c>
      <c r="H34" s="681" t="e">
        <f t="shared" si="1"/>
        <v>#DIV/0!</v>
      </c>
    </row>
    <row r="35" spans="1:8" ht="15" customHeight="1">
      <c r="A35" s="2"/>
      <c r="B35" s="686" t="s">
        <v>489</v>
      </c>
      <c r="C35" s="683"/>
      <c r="D35" s="683"/>
      <c r="E35" s="683"/>
      <c r="F35" s="683"/>
      <c r="G35" s="681" t="e">
        <f t="shared" si="0"/>
        <v>#DIV/0!</v>
      </c>
      <c r="H35" s="681" t="e">
        <f t="shared" si="1"/>
        <v>#DIV/0!</v>
      </c>
    </row>
    <row r="36" spans="1:8" ht="15" customHeight="1">
      <c r="A36" s="2"/>
      <c r="B36" s="686" t="s">
        <v>490</v>
      </c>
      <c r="C36" s="683"/>
      <c r="D36" s="683"/>
      <c r="E36" s="683"/>
      <c r="F36" s="683"/>
      <c r="G36" s="681" t="e">
        <f t="shared" si="0"/>
        <v>#DIV/0!</v>
      </c>
      <c r="H36" s="681" t="e">
        <f t="shared" si="1"/>
        <v>#DIV/0!</v>
      </c>
    </row>
    <row r="37" spans="1:8" ht="15" customHeight="1">
      <c r="A37" s="2"/>
      <c r="B37" s="686" t="s">
        <v>491</v>
      </c>
      <c r="C37" s="683"/>
      <c r="D37" s="683"/>
      <c r="E37" s="683"/>
      <c r="F37" s="683"/>
      <c r="G37" s="681" t="e">
        <f t="shared" si="0"/>
        <v>#DIV/0!</v>
      </c>
      <c r="H37" s="681" t="e">
        <f t="shared" si="1"/>
        <v>#DIV/0!</v>
      </c>
    </row>
    <row r="38" spans="1:8" s="87" customFormat="1" ht="15" customHeight="1">
      <c r="A38" s="2" t="s">
        <v>492</v>
      </c>
      <c r="B38" s="686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686" t="s">
        <v>494</v>
      </c>
      <c r="C39" s="683"/>
      <c r="D39" s="683"/>
      <c r="E39" s="683"/>
      <c r="F39" s="683"/>
      <c r="G39" s="681" t="e">
        <f t="shared" si="0"/>
        <v>#DIV/0!</v>
      </c>
      <c r="H39" s="681" t="e">
        <f t="shared" si="1"/>
        <v>#DIV/0!</v>
      </c>
    </row>
    <row r="40" spans="1:8" ht="15" customHeight="1">
      <c r="A40" s="2"/>
      <c r="B40" s="686" t="s">
        <v>495</v>
      </c>
      <c r="C40" s="683"/>
      <c r="D40" s="683"/>
      <c r="E40" s="683"/>
      <c r="F40" s="683"/>
      <c r="G40" s="681" t="e">
        <f t="shared" si="0"/>
        <v>#DIV/0!</v>
      </c>
      <c r="H40" s="681" t="e">
        <f t="shared" si="1"/>
        <v>#DIV/0!</v>
      </c>
    </row>
    <row r="41" spans="1:8" ht="15" customHeight="1">
      <c r="A41" s="2"/>
      <c r="B41" s="686" t="s">
        <v>496</v>
      </c>
      <c r="C41" s="683"/>
      <c r="D41" s="683"/>
      <c r="E41" s="683"/>
      <c r="F41" s="683"/>
      <c r="G41" s="681" t="e">
        <f t="shared" si="0"/>
        <v>#DIV/0!</v>
      </c>
      <c r="H41" s="681" t="e">
        <f t="shared" si="1"/>
        <v>#DIV/0!</v>
      </c>
    </row>
    <row r="42" spans="1:8" ht="15" customHeight="1">
      <c r="A42" s="2" t="s">
        <v>497</v>
      </c>
      <c r="B42" s="686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686" t="s">
        <v>499</v>
      </c>
      <c r="C43" s="683"/>
      <c r="D43" s="683"/>
      <c r="E43" s="683"/>
      <c r="F43" s="683"/>
      <c r="G43" s="681" t="e">
        <f t="shared" si="0"/>
        <v>#DIV/0!</v>
      </c>
      <c r="H43" s="681" t="e">
        <f t="shared" si="1"/>
        <v>#DIV/0!</v>
      </c>
    </row>
    <row r="44" spans="1:8" ht="15" customHeight="1">
      <c r="A44" s="2"/>
      <c r="B44" s="686" t="s">
        <v>500</v>
      </c>
      <c r="C44" s="683"/>
      <c r="D44" s="683"/>
      <c r="E44" s="683"/>
      <c r="F44" s="683"/>
      <c r="G44" s="681" t="e">
        <f t="shared" si="0"/>
        <v>#DIV/0!</v>
      </c>
      <c r="H44" s="681" t="e">
        <f t="shared" si="1"/>
        <v>#DIV/0!</v>
      </c>
    </row>
    <row r="45" spans="1:8" ht="15" customHeight="1">
      <c r="A45" s="2"/>
      <c r="B45" s="686" t="s">
        <v>501</v>
      </c>
      <c r="C45" s="683"/>
      <c r="D45" s="683"/>
      <c r="E45" s="683"/>
      <c r="F45" s="683"/>
      <c r="G45" s="681" t="e">
        <f t="shared" si="0"/>
        <v>#DIV/0!</v>
      </c>
      <c r="H45" s="681" t="e">
        <f t="shared" si="1"/>
        <v>#DIV/0!</v>
      </c>
    </row>
    <row r="46" spans="1:8" s="87" customFormat="1" ht="15" customHeight="1">
      <c r="A46" s="2"/>
      <c r="B46" s="686" t="s">
        <v>502</v>
      </c>
      <c r="C46" s="683"/>
      <c r="D46" s="683"/>
      <c r="E46" s="683"/>
      <c r="F46" s="683"/>
      <c r="G46" s="681" t="e">
        <f t="shared" si="0"/>
        <v>#DIV/0!</v>
      </c>
      <c r="H46" s="681" t="e">
        <f t="shared" si="1"/>
        <v>#DIV/0!</v>
      </c>
    </row>
    <row r="47" spans="1:8" ht="15" customHeight="1">
      <c r="A47" s="2"/>
      <c r="B47" s="686" t="s">
        <v>503</v>
      </c>
      <c r="C47" s="683"/>
      <c r="D47" s="683"/>
      <c r="E47" s="683"/>
      <c r="F47" s="683"/>
      <c r="G47" s="681" t="e">
        <f t="shared" si="0"/>
        <v>#DIV/0!</v>
      </c>
      <c r="H47" s="681" t="e">
        <f t="shared" si="1"/>
        <v>#DIV/0!</v>
      </c>
    </row>
    <row r="48" spans="1:8" ht="15" customHeight="1">
      <c r="A48" s="2"/>
      <c r="B48" s="686" t="s">
        <v>504</v>
      </c>
      <c r="C48" s="683"/>
      <c r="D48" s="683"/>
      <c r="E48" s="683"/>
      <c r="F48" s="683"/>
      <c r="G48" s="681" t="e">
        <f t="shared" si="0"/>
        <v>#DIV/0!</v>
      </c>
      <c r="H48" s="681" t="e">
        <f t="shared" si="1"/>
        <v>#DIV/0!</v>
      </c>
    </row>
    <row r="49" spans="1:8" ht="15" customHeight="1">
      <c r="A49" s="2"/>
      <c r="B49" s="686" t="s">
        <v>505</v>
      </c>
      <c r="C49" s="683"/>
      <c r="D49" s="683"/>
      <c r="E49" s="683"/>
      <c r="F49" s="683"/>
      <c r="G49" s="681" t="e">
        <f t="shared" si="0"/>
        <v>#DIV/0!</v>
      </c>
      <c r="H49" s="681" t="e">
        <f t="shared" si="1"/>
        <v>#DIV/0!</v>
      </c>
    </row>
    <row r="50" spans="1:8" ht="15" customHeight="1">
      <c r="A50" s="2" t="s">
        <v>506</v>
      </c>
      <c r="B50" s="686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686" t="s">
        <v>508</v>
      </c>
      <c r="C51" s="683"/>
      <c r="D51" s="683"/>
      <c r="E51" s="683"/>
      <c r="F51" s="683"/>
      <c r="G51" s="681" t="e">
        <f t="shared" si="0"/>
        <v>#DIV/0!</v>
      </c>
      <c r="H51" s="681" t="e">
        <f t="shared" si="1"/>
        <v>#DIV/0!</v>
      </c>
    </row>
    <row r="52" spans="1:8" ht="15" customHeight="1">
      <c r="A52" s="2"/>
      <c r="B52" s="686" t="s">
        <v>509</v>
      </c>
      <c r="C52" s="683"/>
      <c r="D52" s="683"/>
      <c r="E52" s="683"/>
      <c r="F52" s="683"/>
      <c r="G52" s="681" t="e">
        <f t="shared" si="0"/>
        <v>#DIV/0!</v>
      </c>
      <c r="H52" s="681" t="e">
        <f t="shared" si="1"/>
        <v>#DIV/0!</v>
      </c>
    </row>
    <row r="53" spans="1:8" ht="15" customHeight="1">
      <c r="A53" s="2"/>
      <c r="B53" s="686" t="s">
        <v>510</v>
      </c>
      <c r="C53" s="683"/>
      <c r="D53" s="683"/>
      <c r="E53" s="683"/>
      <c r="F53" s="683"/>
      <c r="G53" s="681" t="e">
        <f t="shared" si="0"/>
        <v>#DIV/0!</v>
      </c>
      <c r="H53" s="681" t="e">
        <f t="shared" si="1"/>
        <v>#DIV/0!</v>
      </c>
    </row>
    <row r="54" spans="1:8" ht="15" customHeight="1">
      <c r="A54" s="2"/>
      <c r="B54" s="686" t="s">
        <v>511</v>
      </c>
      <c r="C54" s="683"/>
      <c r="D54" s="683"/>
      <c r="E54" s="683"/>
      <c r="F54" s="683"/>
      <c r="G54" s="681" t="e">
        <f t="shared" si="0"/>
        <v>#DIV/0!</v>
      </c>
      <c r="H54" s="681" t="e">
        <f t="shared" si="1"/>
        <v>#DIV/0!</v>
      </c>
    </row>
    <row r="55" spans="1:8" ht="15" customHeight="1">
      <c r="A55" s="2"/>
      <c r="B55" s="686" t="s">
        <v>512</v>
      </c>
      <c r="C55" s="682"/>
      <c r="D55" s="682"/>
      <c r="E55" s="682"/>
      <c r="F55" s="682"/>
      <c r="G55" s="680" t="e">
        <f t="shared" si="0"/>
        <v>#DIV/0!</v>
      </c>
      <c r="H55" s="680" t="e">
        <f t="shared" si="1"/>
        <v>#DIV/0!</v>
      </c>
    </row>
    <row r="56" spans="1:8" ht="15" customHeight="1">
      <c r="A56" s="2"/>
      <c r="B56" s="686" t="s">
        <v>513</v>
      </c>
      <c r="C56" s="682"/>
      <c r="D56" s="682"/>
      <c r="E56" s="682"/>
      <c r="F56" s="682"/>
      <c r="G56" s="680" t="e">
        <f t="shared" si="0"/>
        <v>#DIV/0!</v>
      </c>
      <c r="H56" s="680" t="e">
        <f t="shared" si="1"/>
        <v>#DIV/0!</v>
      </c>
    </row>
    <row r="57" spans="1:8" ht="15" customHeight="1">
      <c r="A57" s="2"/>
      <c r="B57" s="686" t="s">
        <v>514</v>
      </c>
      <c r="C57" s="683"/>
      <c r="D57" s="683"/>
      <c r="E57" s="683"/>
      <c r="F57" s="683"/>
      <c r="G57" s="681" t="e">
        <f t="shared" si="0"/>
        <v>#DIV/0!</v>
      </c>
      <c r="H57" s="681" t="e">
        <f t="shared" si="1"/>
        <v>#DIV/0!</v>
      </c>
    </row>
    <row r="58" spans="1:8" ht="15" customHeight="1">
      <c r="A58" s="2" t="s">
        <v>515</v>
      </c>
      <c r="B58" s="686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686" t="s">
        <v>517</v>
      </c>
      <c r="C59" s="683"/>
      <c r="D59" s="683"/>
      <c r="E59" s="683"/>
      <c r="F59" s="683"/>
      <c r="G59" s="681" t="e">
        <f t="shared" si="0"/>
        <v>#DIV/0!</v>
      </c>
      <c r="H59" s="681" t="e">
        <f t="shared" si="1"/>
        <v>#DIV/0!</v>
      </c>
    </row>
    <row r="60" spans="1:8" ht="15" customHeight="1">
      <c r="A60" s="2"/>
      <c r="B60" s="686" t="s">
        <v>518</v>
      </c>
      <c r="C60" s="683"/>
      <c r="D60" s="683"/>
      <c r="E60" s="683"/>
      <c r="F60" s="683"/>
      <c r="G60" s="681" t="e">
        <f t="shared" si="0"/>
        <v>#DIV/0!</v>
      </c>
      <c r="H60" s="681" t="e">
        <f t="shared" si="1"/>
        <v>#DIV/0!</v>
      </c>
    </row>
    <row r="61" spans="1:8" s="87" customFormat="1" ht="15" customHeight="1">
      <c r="A61" s="2"/>
      <c r="B61" s="686" t="s">
        <v>519</v>
      </c>
      <c r="C61" s="683"/>
      <c r="D61" s="683"/>
      <c r="E61" s="683"/>
      <c r="F61" s="683"/>
      <c r="G61" s="681" t="e">
        <f t="shared" si="0"/>
        <v>#DIV/0!</v>
      </c>
      <c r="H61" s="681" t="e">
        <f t="shared" si="1"/>
        <v>#DIV/0!</v>
      </c>
    </row>
    <row r="62" spans="1:8" ht="15" customHeight="1">
      <c r="A62" s="2"/>
      <c r="B62" s="686" t="s">
        <v>520</v>
      </c>
      <c r="C62" s="683"/>
      <c r="D62" s="683"/>
      <c r="E62" s="683"/>
      <c r="F62" s="683"/>
      <c r="G62" s="681" t="e">
        <f t="shared" si="0"/>
        <v>#DIV/0!</v>
      </c>
      <c r="H62" s="681" t="e">
        <f t="shared" si="1"/>
        <v>#DIV/0!</v>
      </c>
    </row>
    <row r="63" spans="1:8" ht="15" customHeight="1">
      <c r="A63" s="2" t="s">
        <v>521</v>
      </c>
      <c r="B63" s="686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686" t="s">
        <v>523</v>
      </c>
      <c r="C64" s="683"/>
      <c r="D64" s="683"/>
      <c r="E64" s="683"/>
      <c r="F64" s="683"/>
      <c r="G64" s="681" t="e">
        <f t="shared" si="0"/>
        <v>#DIV/0!</v>
      </c>
      <c r="H64" s="681" t="e">
        <f t="shared" si="1"/>
        <v>#DIV/0!</v>
      </c>
    </row>
    <row r="65" spans="1:8" ht="15" customHeight="1">
      <c r="A65" s="2"/>
      <c r="B65" s="686" t="s">
        <v>524</v>
      </c>
      <c r="C65" s="683"/>
      <c r="D65" s="683"/>
      <c r="E65" s="683"/>
      <c r="F65" s="683"/>
      <c r="G65" s="681" t="e">
        <f t="shared" si="0"/>
        <v>#DIV/0!</v>
      </c>
      <c r="H65" s="681" t="e">
        <f t="shared" si="1"/>
        <v>#DIV/0!</v>
      </c>
    </row>
    <row r="66" spans="1:8" ht="15" customHeight="1">
      <c r="A66" s="2"/>
      <c r="B66" s="686" t="s">
        <v>525</v>
      </c>
      <c r="C66" s="683"/>
      <c r="D66" s="683"/>
      <c r="E66" s="683"/>
      <c r="F66" s="683"/>
      <c r="G66" s="681" t="e">
        <f t="shared" si="0"/>
        <v>#DIV/0!</v>
      </c>
      <c r="H66" s="681" t="e">
        <f t="shared" si="1"/>
        <v>#DIV/0!</v>
      </c>
    </row>
    <row r="67" spans="1:8" ht="15" customHeight="1">
      <c r="A67" s="2" t="s">
        <v>526</v>
      </c>
      <c r="B67" s="686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686" t="s">
        <v>527</v>
      </c>
      <c r="C68" s="683"/>
      <c r="D68" s="683"/>
      <c r="E68" s="683"/>
      <c r="F68" s="683"/>
      <c r="G68" s="681" t="e">
        <f t="shared" ref="G68:G90" si="2">+D68/C68*100</f>
        <v>#DIV/0!</v>
      </c>
      <c r="H68" s="681" t="e">
        <f t="shared" ref="H68:H90" si="3">+F68/E68*100</f>
        <v>#DIV/0!</v>
      </c>
    </row>
    <row r="69" spans="1:8" ht="15" customHeight="1">
      <c r="A69" s="2"/>
      <c r="B69" s="686" t="s">
        <v>528</v>
      </c>
      <c r="C69" s="683"/>
      <c r="D69" s="683"/>
      <c r="E69" s="683"/>
      <c r="F69" s="683"/>
      <c r="G69" s="681" t="e">
        <f t="shared" si="2"/>
        <v>#DIV/0!</v>
      </c>
      <c r="H69" s="681" t="e">
        <f t="shared" si="3"/>
        <v>#DIV/0!</v>
      </c>
    </row>
    <row r="70" spans="1:8" ht="15" customHeight="1">
      <c r="A70" s="2"/>
      <c r="B70" s="686" t="s">
        <v>529</v>
      </c>
      <c r="C70" s="683"/>
      <c r="D70" s="683"/>
      <c r="E70" s="683"/>
      <c r="F70" s="683"/>
      <c r="G70" s="681" t="e">
        <f t="shared" si="2"/>
        <v>#DIV/0!</v>
      </c>
      <c r="H70" s="681" t="e">
        <f t="shared" si="3"/>
        <v>#DIV/0!</v>
      </c>
    </row>
    <row r="71" spans="1:8" ht="15" customHeight="1">
      <c r="A71" s="2" t="s">
        <v>530</v>
      </c>
      <c r="B71" s="686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686" t="s">
        <v>531</v>
      </c>
      <c r="C72" s="683"/>
      <c r="D72" s="683"/>
      <c r="E72" s="683"/>
      <c r="F72" s="683"/>
      <c r="G72" s="681" t="e">
        <f t="shared" si="2"/>
        <v>#DIV/0!</v>
      </c>
      <c r="H72" s="681" t="e">
        <f t="shared" si="3"/>
        <v>#DIV/0!</v>
      </c>
    </row>
    <row r="73" spans="1:8" ht="15" customHeight="1">
      <c r="A73" s="2" t="s">
        <v>532</v>
      </c>
      <c r="B73" s="686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686" t="s">
        <v>533</v>
      </c>
      <c r="C74" s="683"/>
      <c r="D74" s="683"/>
      <c r="E74" s="683"/>
      <c r="F74" s="683"/>
      <c r="G74" s="681" t="e">
        <f t="shared" si="2"/>
        <v>#DIV/0!</v>
      </c>
      <c r="H74" s="681" t="e">
        <f t="shared" si="3"/>
        <v>#DIV/0!</v>
      </c>
    </row>
    <row r="75" spans="1:8" ht="15" customHeight="1">
      <c r="A75" s="2"/>
      <c r="B75" s="686" t="s">
        <v>534</v>
      </c>
      <c r="C75" s="683"/>
      <c r="D75" s="683"/>
      <c r="E75" s="683"/>
      <c r="F75" s="683"/>
      <c r="G75" s="681" t="e">
        <f t="shared" si="2"/>
        <v>#DIV/0!</v>
      </c>
      <c r="H75" s="681" t="e">
        <f t="shared" si="3"/>
        <v>#DIV/0!</v>
      </c>
    </row>
    <row r="76" spans="1:8" ht="15" customHeight="1">
      <c r="A76" s="2"/>
      <c r="B76" s="686" t="s">
        <v>535</v>
      </c>
      <c r="C76" s="683"/>
      <c r="D76" s="683"/>
      <c r="E76" s="683"/>
      <c r="F76" s="683"/>
      <c r="G76" s="681" t="e">
        <f t="shared" si="2"/>
        <v>#DIV/0!</v>
      </c>
      <c r="H76" s="681" t="e">
        <f t="shared" si="3"/>
        <v>#DIV/0!</v>
      </c>
    </row>
    <row r="77" spans="1:8" ht="15" customHeight="1">
      <c r="A77" s="2" t="s">
        <v>536</v>
      </c>
      <c r="B77" s="686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686" t="s">
        <v>538</v>
      </c>
      <c r="C78" s="683"/>
      <c r="D78" s="683"/>
      <c r="E78" s="683"/>
      <c r="F78" s="683"/>
      <c r="G78" s="681" t="e">
        <f t="shared" si="2"/>
        <v>#DIV/0!</v>
      </c>
      <c r="H78" s="681" t="e">
        <f t="shared" si="3"/>
        <v>#DIV/0!</v>
      </c>
    </row>
    <row r="79" spans="1:8" s="87" customFormat="1" ht="15" customHeight="1">
      <c r="A79" s="2"/>
      <c r="B79" s="686" t="s">
        <v>539</v>
      </c>
      <c r="C79" s="682"/>
      <c r="D79" s="682"/>
      <c r="E79" s="682"/>
      <c r="F79" s="682"/>
      <c r="G79" s="680" t="e">
        <f t="shared" si="2"/>
        <v>#DIV/0!</v>
      </c>
      <c r="H79" s="680" t="e">
        <f t="shared" si="3"/>
        <v>#DIV/0!</v>
      </c>
    </row>
    <row r="80" spans="1:8" ht="15" customHeight="1">
      <c r="A80" s="2"/>
      <c r="B80" s="686" t="s">
        <v>540</v>
      </c>
      <c r="C80" s="682"/>
      <c r="D80" s="682"/>
      <c r="E80" s="682"/>
      <c r="F80" s="682"/>
      <c r="G80" s="680" t="e">
        <f t="shared" si="2"/>
        <v>#DIV/0!</v>
      </c>
      <c r="H80" s="680" t="e">
        <f t="shared" si="3"/>
        <v>#DIV/0!</v>
      </c>
    </row>
    <row r="81" spans="1:8" ht="15" customHeight="1">
      <c r="A81" s="2" t="s">
        <v>541</v>
      </c>
      <c r="B81" s="686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686" t="s">
        <v>542</v>
      </c>
      <c r="C82" s="683"/>
      <c r="D82" s="683"/>
      <c r="E82" s="683"/>
      <c r="F82" s="683"/>
      <c r="G82" s="681" t="e">
        <f t="shared" si="2"/>
        <v>#DIV/0!</v>
      </c>
      <c r="H82" s="681" t="e">
        <f t="shared" si="3"/>
        <v>#DIV/0!</v>
      </c>
    </row>
    <row r="83" spans="1:8" ht="15" customHeight="1">
      <c r="A83" s="2" t="s">
        <v>543</v>
      </c>
      <c r="B83" s="686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686" t="s">
        <v>545</v>
      </c>
      <c r="C84" s="683"/>
      <c r="D84" s="683"/>
      <c r="E84" s="683"/>
      <c r="F84" s="683"/>
      <c r="G84" s="681" t="e">
        <f t="shared" si="2"/>
        <v>#DIV/0!</v>
      </c>
      <c r="H84" s="681" t="e">
        <f t="shared" si="3"/>
        <v>#DIV/0!</v>
      </c>
    </row>
    <row r="85" spans="1:8" ht="15" customHeight="1">
      <c r="A85" s="2"/>
      <c r="B85" s="686" t="s">
        <v>546</v>
      </c>
      <c r="C85" s="683"/>
      <c r="D85" s="683"/>
      <c r="E85" s="683"/>
      <c r="F85" s="683"/>
      <c r="G85" s="681" t="e">
        <f t="shared" si="2"/>
        <v>#DIV/0!</v>
      </c>
      <c r="H85" s="681" t="e">
        <f t="shared" si="3"/>
        <v>#DIV/0!</v>
      </c>
    </row>
    <row r="86" spans="1:8" ht="15" customHeight="1">
      <c r="A86" s="2"/>
      <c r="B86" s="686" t="s">
        <v>547</v>
      </c>
      <c r="C86" s="683"/>
      <c r="D86" s="683"/>
      <c r="E86" s="683"/>
      <c r="F86" s="683"/>
      <c r="G86" s="681" t="e">
        <f t="shared" si="2"/>
        <v>#DIV/0!</v>
      </c>
      <c r="H86" s="681" t="e">
        <f t="shared" si="3"/>
        <v>#DIV/0!</v>
      </c>
    </row>
    <row r="87" spans="1:8" ht="15" customHeight="1">
      <c r="A87" s="2"/>
      <c r="B87" s="686" t="s">
        <v>548</v>
      </c>
      <c r="C87" s="683"/>
      <c r="D87" s="683"/>
      <c r="E87" s="683"/>
      <c r="F87" s="683"/>
      <c r="G87" s="681" t="e">
        <f t="shared" si="2"/>
        <v>#DIV/0!</v>
      </c>
      <c r="H87" s="681" t="e">
        <f t="shared" si="3"/>
        <v>#DIV/0!</v>
      </c>
    </row>
    <row r="88" spans="1:8" ht="15" customHeight="1">
      <c r="A88" s="2"/>
      <c r="B88" s="686" t="s">
        <v>549</v>
      </c>
      <c r="C88" s="682"/>
      <c r="D88" s="682"/>
      <c r="E88" s="682"/>
      <c r="F88" s="682"/>
      <c r="G88" s="680" t="e">
        <f t="shared" si="2"/>
        <v>#DIV/0!</v>
      </c>
      <c r="H88" s="680" t="e">
        <f t="shared" si="3"/>
        <v>#DIV/0!</v>
      </c>
    </row>
    <row r="89" spans="1:8" ht="15" customHeight="1">
      <c r="A89" s="2"/>
      <c r="B89" s="686" t="s">
        <v>550</v>
      </c>
      <c r="C89" s="683"/>
      <c r="D89" s="683"/>
      <c r="E89" s="683"/>
      <c r="F89" s="683"/>
      <c r="G89" s="681" t="e">
        <f t="shared" si="2"/>
        <v>#DIV/0!</v>
      </c>
      <c r="H89" s="681" t="e">
        <f t="shared" si="3"/>
        <v>#DIV/0!</v>
      </c>
    </row>
    <row r="90" spans="1:8" ht="15" customHeight="1" thickBot="1">
      <c r="A90" s="281" t="s">
        <v>553</v>
      </c>
      <c r="B90" s="691"/>
      <c r="C90" s="19"/>
      <c r="D90" s="19"/>
      <c r="E90" s="19"/>
      <c r="F90" s="19"/>
      <c r="G90" s="662" t="e">
        <f t="shared" si="2"/>
        <v>#DIV/0!</v>
      </c>
      <c r="H90" s="662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21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61" customWidth="1"/>
    <col min="2" max="2" width="8.06640625" style="361" customWidth="1"/>
    <col min="3" max="3" width="16.796875" style="361" customWidth="1"/>
    <col min="4" max="4" width="20.6640625" style="361" customWidth="1"/>
    <col min="5" max="5" width="8.796875" style="361" customWidth="1"/>
    <col min="6" max="6" width="14.796875" style="361" customWidth="1"/>
    <col min="7" max="7" width="17.06640625" style="361" customWidth="1"/>
    <col min="8" max="8" width="8.33203125" style="361" customWidth="1"/>
    <col min="9" max="9" width="16.33203125" style="361" customWidth="1"/>
    <col min="10" max="10" width="19.6640625" style="361" customWidth="1"/>
    <col min="11" max="26" width="10.6640625" style="361" customWidth="1"/>
    <col min="27" max="28" width="14.33203125" style="361" customWidth="1"/>
    <col min="29" max="16384" width="14.33203125" style="361"/>
  </cols>
  <sheetData>
    <row r="1" spans="1:10" s="363" customFormat="1" ht="20.25" customHeight="1" thickBot="1">
      <c r="A1" s="362" t="s">
        <v>1139</v>
      </c>
      <c r="B1" s="520"/>
      <c r="C1" s="520"/>
      <c r="D1" s="520"/>
      <c r="E1" s="520"/>
      <c r="F1" s="520"/>
      <c r="G1" s="520"/>
      <c r="H1" s="520"/>
      <c r="I1" s="520"/>
      <c r="J1" s="520"/>
    </row>
    <row r="2" spans="1:10" ht="13.5" customHeight="1">
      <c r="B2" s="973" t="s">
        <v>1140</v>
      </c>
      <c r="C2" s="974"/>
      <c r="D2" s="974"/>
      <c r="E2" s="973" t="s">
        <v>1141</v>
      </c>
      <c r="F2" s="974"/>
      <c r="G2" s="974"/>
      <c r="H2" s="973" t="s">
        <v>1142</v>
      </c>
      <c r="I2" s="974"/>
      <c r="J2" s="974"/>
    </row>
    <row r="3" spans="1:10" ht="30" customHeight="1" thickBot="1">
      <c r="A3" s="365" t="s">
        <v>1143</v>
      </c>
      <c r="B3" s="366" t="s">
        <v>1144</v>
      </c>
      <c r="C3" s="366" t="s">
        <v>1145</v>
      </c>
      <c r="D3" s="366" t="s">
        <v>1146</v>
      </c>
      <c r="E3" s="366" t="s">
        <v>1144</v>
      </c>
      <c r="F3" s="366" t="s">
        <v>1147</v>
      </c>
      <c r="G3" s="366" t="s">
        <v>1148</v>
      </c>
      <c r="H3" s="366" t="s">
        <v>1144</v>
      </c>
      <c r="I3" s="366" t="s">
        <v>1147</v>
      </c>
      <c r="J3" s="366" t="s">
        <v>1148</v>
      </c>
    </row>
    <row r="4" spans="1:10" ht="15" customHeight="1">
      <c r="A4" s="362"/>
      <c r="B4" s="369"/>
      <c r="C4" s="372"/>
      <c r="D4" s="372"/>
      <c r="E4" s="369"/>
      <c r="F4" s="372"/>
      <c r="G4" s="372"/>
      <c r="H4" s="369"/>
      <c r="I4" s="372"/>
      <c r="J4" s="372"/>
    </row>
    <row r="5" spans="1:10" ht="15" customHeight="1">
      <c r="A5" s="363"/>
      <c r="B5" s="370"/>
      <c r="C5" s="367"/>
      <c r="D5" s="367"/>
      <c r="E5" s="370"/>
      <c r="F5" s="367"/>
      <c r="G5" s="367"/>
      <c r="H5" s="370"/>
      <c r="I5" s="367"/>
      <c r="J5" s="367"/>
    </row>
    <row r="6" spans="1:10" ht="15" customHeight="1">
      <c r="A6" s="362"/>
      <c r="B6" s="370"/>
      <c r="C6" s="367"/>
      <c r="D6" s="367"/>
      <c r="E6" s="370"/>
      <c r="F6" s="367"/>
      <c r="G6" s="367"/>
      <c r="H6" s="370"/>
      <c r="I6" s="367"/>
      <c r="J6" s="367"/>
    </row>
    <row r="7" spans="1:10" ht="15" customHeight="1">
      <c r="A7" s="363"/>
      <c r="B7" s="370"/>
      <c r="C7" s="367"/>
      <c r="D7" s="367"/>
      <c r="E7" s="370"/>
      <c r="F7" s="367"/>
      <c r="G7" s="367"/>
      <c r="H7" s="370"/>
      <c r="I7" s="367"/>
      <c r="J7" s="367"/>
    </row>
    <row r="8" spans="1:10" ht="15" customHeight="1">
      <c r="A8" s="363"/>
      <c r="B8" s="370"/>
      <c r="C8" s="367"/>
      <c r="D8" s="367"/>
      <c r="E8" s="370"/>
      <c r="F8" s="367"/>
      <c r="G8" s="367"/>
      <c r="H8" s="370"/>
      <c r="I8" s="367"/>
      <c r="J8" s="367"/>
    </row>
    <row r="9" spans="1:10" ht="15" customHeight="1">
      <c r="A9" s="362"/>
      <c r="B9" s="370"/>
      <c r="C9" s="367"/>
      <c r="D9" s="367"/>
      <c r="E9" s="370"/>
      <c r="F9" s="367"/>
      <c r="G9" s="367"/>
      <c r="H9" s="370"/>
      <c r="I9" s="367"/>
      <c r="J9" s="367"/>
    </row>
    <row r="10" spans="1:10" ht="15" customHeight="1">
      <c r="A10" s="363"/>
      <c r="B10" s="370"/>
      <c r="C10" s="367"/>
      <c r="D10" s="367"/>
      <c r="E10" s="370"/>
      <c r="F10" s="367"/>
      <c r="G10" s="367"/>
      <c r="H10" s="370"/>
      <c r="I10" s="367"/>
      <c r="J10" s="367"/>
    </row>
    <row r="11" spans="1:10" ht="15" customHeight="1">
      <c r="A11" s="363"/>
      <c r="B11" s="370"/>
      <c r="C11" s="367"/>
      <c r="D11" s="367"/>
      <c r="E11" s="370"/>
      <c r="F11" s="367"/>
      <c r="G11" s="367"/>
      <c r="H11" s="370"/>
      <c r="I11" s="367"/>
      <c r="J11" s="367"/>
    </row>
    <row r="12" spans="1:10" ht="15" customHeight="1">
      <c r="A12" s="363"/>
      <c r="B12" s="370"/>
      <c r="C12" s="367"/>
      <c r="D12" s="367"/>
      <c r="E12" s="370"/>
      <c r="F12" s="367"/>
      <c r="G12" s="367"/>
      <c r="H12" s="370"/>
      <c r="I12" s="367"/>
      <c r="J12" s="367"/>
    </row>
    <row r="13" spans="1:10" ht="15" customHeight="1">
      <c r="A13" s="362"/>
      <c r="B13" s="370"/>
      <c r="C13" s="367"/>
      <c r="D13" s="367"/>
      <c r="E13" s="370"/>
      <c r="F13" s="367"/>
      <c r="G13" s="367"/>
      <c r="H13" s="370"/>
      <c r="I13" s="367"/>
      <c r="J13" s="367"/>
    </row>
    <row r="14" spans="1:10" ht="15" customHeight="1">
      <c r="A14" s="363"/>
      <c r="B14" s="370"/>
      <c r="C14" s="367"/>
      <c r="D14" s="367"/>
      <c r="E14" s="370"/>
      <c r="F14" s="367"/>
      <c r="G14" s="367"/>
      <c r="H14" s="370"/>
      <c r="I14" s="367"/>
      <c r="J14" s="367"/>
    </row>
    <row r="15" spans="1:10" ht="15" customHeight="1">
      <c r="A15" s="363"/>
      <c r="B15" s="370"/>
      <c r="C15" s="367"/>
      <c r="D15" s="367"/>
      <c r="E15" s="370"/>
      <c r="F15" s="367"/>
      <c r="G15" s="367"/>
      <c r="H15" s="370"/>
      <c r="I15" s="367"/>
      <c r="J15" s="367"/>
    </row>
    <row r="16" spans="1:10" ht="15" customHeight="1">
      <c r="A16" s="363"/>
      <c r="B16" s="370"/>
      <c r="C16" s="367"/>
      <c r="D16" s="367"/>
      <c r="E16" s="370"/>
      <c r="F16" s="367"/>
      <c r="G16" s="367"/>
      <c r="H16" s="370"/>
      <c r="I16" s="367"/>
      <c r="J16" s="367"/>
    </row>
    <row r="17" spans="1:10" ht="15" customHeight="1">
      <c r="A17" s="363"/>
      <c r="B17" s="370"/>
      <c r="C17" s="367"/>
      <c r="D17" s="367"/>
      <c r="E17" s="370"/>
      <c r="F17" s="367"/>
      <c r="G17" s="367"/>
      <c r="H17" s="370"/>
      <c r="I17" s="367"/>
      <c r="J17" s="367"/>
    </row>
    <row r="18" spans="1:10" ht="15" customHeight="1">
      <c r="A18" s="216"/>
      <c r="B18" s="370"/>
      <c r="C18" s="367"/>
      <c r="D18" s="367"/>
      <c r="E18" s="370"/>
      <c r="F18" s="367"/>
      <c r="G18" s="367"/>
      <c r="H18" s="370"/>
      <c r="I18" s="367"/>
      <c r="J18" s="367"/>
    </row>
    <row r="19" spans="1:10" ht="15" customHeight="1">
      <c r="A19" s="297"/>
      <c r="B19" s="370"/>
      <c r="C19" s="367"/>
      <c r="D19" s="367"/>
      <c r="E19" s="370"/>
      <c r="F19" s="367"/>
      <c r="G19" s="367"/>
      <c r="H19" s="370"/>
      <c r="I19" s="367"/>
      <c r="J19" s="367"/>
    </row>
    <row r="20" spans="1:10" ht="15" customHeight="1">
      <c r="A20" s="297"/>
      <c r="B20" s="370"/>
      <c r="C20" s="367"/>
      <c r="D20" s="367"/>
      <c r="E20" s="370"/>
      <c r="F20" s="367"/>
      <c r="G20" s="367"/>
      <c r="H20" s="370"/>
      <c r="I20" s="367"/>
      <c r="J20" s="367"/>
    </row>
    <row r="21" spans="1:10" ht="15" customHeight="1">
      <c r="A21" s="216"/>
      <c r="B21" s="370"/>
      <c r="C21" s="367"/>
      <c r="D21" s="367"/>
      <c r="E21" s="370"/>
      <c r="F21" s="367"/>
      <c r="G21" s="367"/>
      <c r="H21" s="370"/>
      <c r="I21" s="367"/>
      <c r="J21" s="367"/>
    </row>
    <row r="22" spans="1:10" ht="15" customHeight="1" thickBot="1">
      <c r="A22" s="364"/>
      <c r="B22" s="371"/>
      <c r="C22" s="368"/>
      <c r="D22" s="368"/>
      <c r="E22" s="371"/>
      <c r="F22" s="368"/>
      <c r="G22" s="368"/>
      <c r="H22" s="371"/>
      <c r="I22" s="368"/>
      <c r="J22" s="368"/>
    </row>
    <row r="23" spans="1:10" ht="14.25" customHeight="1">
      <c r="A23" s="361" t="s">
        <v>1149</v>
      </c>
    </row>
  </sheetData>
  <mergeCells count="3">
    <mergeCell ref="E2:G2"/>
    <mergeCell ref="B2:D2"/>
    <mergeCell ref="H2:J2"/>
  </mergeCells>
  <conditionalFormatting sqref="B22:J22">
    <cfRule type="containsBlanks" dxfId="218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1150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72" t="s">
        <v>571</v>
      </c>
      <c r="B2" s="938"/>
      <c r="C2" s="975" t="s">
        <v>1151</v>
      </c>
      <c r="D2" s="890"/>
      <c r="E2" s="890"/>
      <c r="F2" s="976"/>
      <c r="G2" s="977" t="s">
        <v>1152</v>
      </c>
      <c r="H2" s="890"/>
      <c r="I2" s="890"/>
      <c r="J2" s="976"/>
      <c r="K2" s="978" t="s">
        <v>1153</v>
      </c>
      <c r="L2" s="890"/>
      <c r="M2" s="890"/>
      <c r="N2" s="890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4"/>
      <c r="B3" s="884"/>
      <c r="C3" s="22" t="s">
        <v>1154</v>
      </c>
      <c r="D3" s="22" t="s">
        <v>1155</v>
      </c>
      <c r="E3" s="22" t="s">
        <v>1156</v>
      </c>
      <c r="F3" s="588" t="s">
        <v>1157</v>
      </c>
      <c r="G3" s="589" t="s">
        <v>1154</v>
      </c>
      <c r="H3" s="22" t="s">
        <v>1155</v>
      </c>
      <c r="I3" s="22" t="s">
        <v>1156</v>
      </c>
      <c r="J3" s="588" t="s">
        <v>1157</v>
      </c>
      <c r="K3" s="22" t="s">
        <v>1154</v>
      </c>
      <c r="L3" s="22" t="s">
        <v>1155</v>
      </c>
      <c r="M3" s="22" t="s">
        <v>1156</v>
      </c>
      <c r="N3" s="22" t="s">
        <v>1157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/>
      <c r="J5" s="682"/>
      <c r="K5" s="682"/>
      <c r="L5" s="682"/>
      <c r="M5" s="682"/>
      <c r="N5" s="682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683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68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</row>
    <row r="18" spans="1:14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</row>
    <row r="19" spans="1:14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/>
      <c r="J21" s="682"/>
      <c r="K21" s="682"/>
      <c r="L21" s="682"/>
      <c r="M21" s="682"/>
      <c r="N21" s="682"/>
    </row>
    <row r="22" spans="1:14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  <c r="N22" s="683"/>
    </row>
    <row r="23" spans="1:14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</row>
    <row r="24" spans="1:14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</row>
    <row r="25" spans="1:14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</row>
    <row r="26" spans="1:14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</row>
    <row r="27" spans="1:14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</row>
    <row r="28" spans="1:14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</row>
    <row r="29" spans="1:14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</row>
    <row r="30" spans="1:14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/>
      <c r="J31" s="682"/>
      <c r="K31" s="682"/>
      <c r="L31" s="682"/>
      <c r="M31" s="682"/>
      <c r="N31" s="682"/>
    </row>
    <row r="32" spans="1:14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  <c r="N32" s="683"/>
    </row>
    <row r="33" spans="1:14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</row>
    <row r="34" spans="1:14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</row>
    <row r="35" spans="1:14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</row>
    <row r="36" spans="1:14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</row>
    <row r="37" spans="1:14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</row>
    <row r="38" spans="1:14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</row>
    <row r="39" spans="1:14" s="87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</row>
    <row r="40" spans="1:14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</row>
    <row r="41" spans="1:14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</row>
    <row r="42" spans="1:14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  <c r="N44" s="683"/>
    </row>
    <row r="45" spans="1:14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</row>
    <row r="46" spans="1:14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</row>
    <row r="47" spans="1:14" s="87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</row>
    <row r="48" spans="1:14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</row>
    <row r="49" spans="1:14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</row>
    <row r="50" spans="1:14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</row>
    <row r="53" spans="1:14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</row>
    <row r="54" spans="1:14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</row>
    <row r="55" spans="1:14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</row>
    <row r="56" spans="1:14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/>
      <c r="J57" s="682"/>
      <c r="K57" s="682"/>
      <c r="L57" s="682"/>
      <c r="M57" s="682"/>
      <c r="N57" s="682"/>
    </row>
    <row r="58" spans="1:14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  <c r="N58" s="683"/>
    </row>
    <row r="59" spans="1:14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</row>
    <row r="60" spans="1:14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</row>
    <row r="61" spans="1:14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</row>
    <row r="62" spans="1:14" s="87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</row>
    <row r="63" spans="1:14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</row>
    <row r="64" spans="1:14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  <c r="N66" s="683"/>
    </row>
    <row r="67" spans="1:14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</row>
    <row r="68" spans="1:14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</row>
    <row r="69" spans="1:14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</row>
    <row r="70" spans="1:14" s="87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</row>
    <row r="71" spans="1:14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</row>
    <row r="72" spans="1:14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</row>
    <row r="73" spans="1:14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/>
      <c r="J75" s="683"/>
      <c r="K75" s="683"/>
      <c r="L75" s="683"/>
      <c r="M75" s="683"/>
      <c r="N75" s="683"/>
    </row>
    <row r="76" spans="1:14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</row>
    <row r="77" spans="1:14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</row>
    <row r="78" spans="1:14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</row>
    <row r="79" spans="1:14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</row>
    <row r="80" spans="1:14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/>
      <c r="J81" s="682"/>
      <c r="K81" s="682"/>
      <c r="L81" s="682"/>
      <c r="M81" s="682"/>
      <c r="N81" s="682"/>
    </row>
    <row r="82" spans="1:14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/>
      <c r="J82" s="683"/>
      <c r="K82" s="683"/>
      <c r="L82" s="683"/>
      <c r="M82" s="683"/>
      <c r="N82" s="683"/>
    </row>
    <row r="83" spans="1:14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</row>
    <row r="84" spans="1:14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  <c r="N86" s="683"/>
    </row>
    <row r="87" spans="1:14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</row>
    <row r="88" spans="1:14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/>
      <c r="J90" s="683"/>
      <c r="K90" s="683"/>
      <c r="L90" s="683"/>
      <c r="M90" s="683"/>
      <c r="N90" s="683"/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/>
      <c r="J92" s="683"/>
      <c r="K92" s="683"/>
      <c r="L92" s="683"/>
      <c r="M92" s="683"/>
      <c r="N92" s="683"/>
    </row>
    <row r="93" spans="1:14" s="87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</row>
    <row r="94" spans="1:14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/>
      <c r="J96" s="683"/>
      <c r="K96" s="683"/>
      <c r="L96" s="683"/>
      <c r="M96" s="683"/>
      <c r="N96" s="683"/>
    </row>
    <row r="97" spans="1:14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</row>
    <row r="98" spans="1:14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</row>
    <row r="99" spans="1:14" s="87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/>
      <c r="J101" s="683"/>
      <c r="K101" s="683"/>
      <c r="L101" s="683"/>
      <c r="M101" s="683"/>
      <c r="N101" s="683"/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/>
      <c r="J103" s="683"/>
      <c r="K103" s="683"/>
      <c r="L103" s="683"/>
      <c r="M103" s="683"/>
      <c r="N103" s="683"/>
    </row>
    <row r="104" spans="1:14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</row>
    <row r="105" spans="1:14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</row>
    <row r="106" spans="1:14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</row>
    <row r="107" spans="1:14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</row>
    <row r="108" spans="1:14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</row>
    <row r="109" spans="1:14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</row>
    <row r="110" spans="1:14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  <c r="N110" s="643"/>
    </row>
    <row r="111" spans="1:14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</row>
  </sheetData>
  <mergeCells count="4">
    <mergeCell ref="C2:F2"/>
    <mergeCell ref="G2:J2"/>
    <mergeCell ref="K2:N2"/>
    <mergeCell ref="A2:B3"/>
  </mergeCells>
  <conditionalFormatting sqref="C4:N94">
    <cfRule type="containsBlanks" dxfId="217" priority="3">
      <formula>LEN(TRIM(C4))=0</formula>
    </cfRule>
  </conditionalFormatting>
  <conditionalFormatting sqref="C95:N100">
    <cfRule type="containsBlanks" dxfId="216" priority="5">
      <formula>LEN(TRIM(C95))=0</formula>
    </cfRule>
  </conditionalFormatting>
  <conditionalFormatting sqref="C99:N99">
    <cfRule type="containsBlanks" dxfId="215" priority="4" stopIfTrue="1">
      <formula>LEN(TRIM(C99))=0</formula>
    </cfRule>
  </conditionalFormatting>
  <conditionalFormatting sqref="C101:N109">
    <cfRule type="containsBlanks" dxfId="214" priority="2">
      <formula>LEN(TRIM(C101))=0</formula>
    </cfRule>
  </conditionalFormatting>
  <conditionalFormatting sqref="C111:N111">
    <cfRule type="containsBlanks" dxfId="213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1158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72" t="s">
        <v>571</v>
      </c>
      <c r="B2" s="938"/>
      <c r="C2" s="975" t="s">
        <v>1151</v>
      </c>
      <c r="D2" s="890"/>
      <c r="E2" s="976"/>
      <c r="F2" s="977" t="s">
        <v>1152</v>
      </c>
      <c r="G2" s="890"/>
      <c r="H2" s="976"/>
      <c r="I2" s="977" t="s">
        <v>1153</v>
      </c>
      <c r="J2" s="890"/>
      <c r="K2" s="976"/>
      <c r="L2" s="978" t="s">
        <v>1159</v>
      </c>
      <c r="M2" s="890"/>
      <c r="N2" s="890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4"/>
      <c r="B3" s="884"/>
      <c r="C3" s="37" t="s">
        <v>1160</v>
      </c>
      <c r="D3" s="37" t="s">
        <v>1161</v>
      </c>
      <c r="E3" s="590" t="s">
        <v>1162</v>
      </c>
      <c r="F3" s="587" t="s">
        <v>1160</v>
      </c>
      <c r="G3" s="37" t="s">
        <v>1161</v>
      </c>
      <c r="H3" s="590" t="s">
        <v>1162</v>
      </c>
      <c r="I3" s="587" t="s">
        <v>1160</v>
      </c>
      <c r="J3" s="37" t="s">
        <v>1161</v>
      </c>
      <c r="K3" s="590" t="s">
        <v>1162</v>
      </c>
      <c r="L3" s="37" t="s">
        <v>1160</v>
      </c>
      <c r="M3" s="37" t="s">
        <v>1161</v>
      </c>
      <c r="N3" s="37" t="s">
        <v>1162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445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685"/>
      <c r="B5" s="686" t="s">
        <v>446</v>
      </c>
      <c r="C5" s="680" t="str">
        <f>IFERROR('Nutrition 1'!D5*100/'Nutrition 1'!$C5,"")</f>
        <v/>
      </c>
      <c r="D5" s="680" t="str">
        <f>IFERROR('Nutrition 1'!E5*100/'Nutrition 1'!$C5,"")</f>
        <v/>
      </c>
      <c r="E5" s="680" t="str">
        <f>IFERROR('Nutrition 1'!F5*100/'Nutrition 1'!$C5,"")</f>
        <v/>
      </c>
      <c r="F5" s="680" t="str">
        <f>IFERROR('Nutrition 1'!H5*100/'Nutrition 1'!$G5,"")</f>
        <v/>
      </c>
      <c r="G5" s="680" t="str">
        <f>IFERROR('Nutrition 1'!I5*100/'Nutrition 1'!$G5,"")</f>
        <v/>
      </c>
      <c r="H5" s="680" t="str">
        <f>IFERROR('Nutrition 1'!J5*100/'Nutrition 1'!$G5,"")</f>
        <v/>
      </c>
      <c r="I5" s="680" t="str">
        <f>IFERROR('Nutrition 1'!L5*100/'Nutrition 1'!$K5,"")</f>
        <v/>
      </c>
      <c r="J5" s="680" t="str">
        <f>IFERROR('Nutrition 1'!M5*100/'Nutrition 1'!$K5,"")</f>
        <v/>
      </c>
      <c r="K5" s="680" t="str">
        <f>IFERROR('Nutrition 1'!N5*100/'Nutrition 1'!$K5,"")</f>
        <v/>
      </c>
      <c r="L5" s="680" t="str">
        <f>IFERROR(SUM('Nutrition 1'!H5,'Nutrition 1'!L5)*100/SUM('Nutrition 1'!$G5,'Nutrition 1'!$K5),"")</f>
        <v/>
      </c>
      <c r="M5" s="680" t="str">
        <f>IFERROR(SUM('Nutrition 1'!I5,'Nutrition 1'!M5)*100/SUM('Nutrition 1'!$G5,'Nutrition 1'!$K5),"")</f>
        <v/>
      </c>
      <c r="N5" s="680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685"/>
      <c r="B6" s="686" t="s">
        <v>447</v>
      </c>
      <c r="C6" s="681" t="str">
        <f>IFERROR('Nutrition 1'!D6*100/'Nutrition 1'!$C6,"")</f>
        <v/>
      </c>
      <c r="D6" s="681" t="str">
        <f>IFERROR('Nutrition 1'!E6*100/'Nutrition 1'!$C6,"")</f>
        <v/>
      </c>
      <c r="E6" s="681" t="str">
        <f>IFERROR('Nutrition 1'!F6*100/'Nutrition 1'!$C6,"")</f>
        <v/>
      </c>
      <c r="F6" s="681" t="str">
        <f>IFERROR('Nutrition 1'!H6*100/'Nutrition 1'!$G6,"")</f>
        <v/>
      </c>
      <c r="G6" s="681" t="str">
        <f>IFERROR('Nutrition 1'!I6*100/'Nutrition 1'!$G6,"")</f>
        <v/>
      </c>
      <c r="H6" s="681" t="str">
        <f>IFERROR('Nutrition 1'!J6*100/'Nutrition 1'!$G6,"")</f>
        <v/>
      </c>
      <c r="I6" s="681" t="str">
        <f>IFERROR('Nutrition 1'!L6*100/'Nutrition 1'!$K6,"")</f>
        <v/>
      </c>
      <c r="J6" s="681" t="str">
        <f>IFERROR('Nutrition 1'!M6*100/'Nutrition 1'!$K6,"")</f>
        <v/>
      </c>
      <c r="K6" s="681" t="str">
        <f>IFERROR('Nutrition 1'!N6*100/'Nutrition 1'!$K6,"")</f>
        <v/>
      </c>
      <c r="L6" s="681" t="str">
        <f>IFERROR(SUM('Nutrition 1'!H6,'Nutrition 1'!L6)*100/SUM('Nutrition 1'!$G6,'Nutrition 1'!$K6),"")</f>
        <v/>
      </c>
      <c r="M6" s="681" t="str">
        <f>IFERROR(SUM('Nutrition 1'!I6,'Nutrition 1'!M6)*100/SUM('Nutrition 1'!$G6,'Nutrition 1'!$K6),"")</f>
        <v/>
      </c>
      <c r="N6" s="681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685"/>
      <c r="B7" s="686" t="s">
        <v>448</v>
      </c>
      <c r="C7" s="681" t="str">
        <f>IFERROR('Nutrition 1'!D7*100/'Nutrition 1'!$C7,"")</f>
        <v/>
      </c>
      <c r="D7" s="681" t="str">
        <f>IFERROR('Nutrition 1'!E7*100/'Nutrition 1'!$C7,"")</f>
        <v/>
      </c>
      <c r="E7" s="681" t="str">
        <f>IFERROR('Nutrition 1'!F7*100/'Nutrition 1'!$C7,"")</f>
        <v/>
      </c>
      <c r="F7" s="681" t="str">
        <f>IFERROR('Nutrition 1'!H7*100/'Nutrition 1'!$G7,"")</f>
        <v/>
      </c>
      <c r="G7" s="681" t="str">
        <f>IFERROR('Nutrition 1'!I7*100/'Nutrition 1'!$G7,"")</f>
        <v/>
      </c>
      <c r="H7" s="681" t="str">
        <f>IFERROR('Nutrition 1'!J7*100/'Nutrition 1'!$G7,"")</f>
        <v/>
      </c>
      <c r="I7" s="681" t="str">
        <f>IFERROR('Nutrition 1'!L7*100/'Nutrition 1'!$K7,"")</f>
        <v/>
      </c>
      <c r="J7" s="681" t="str">
        <f>IFERROR('Nutrition 1'!M7*100/'Nutrition 1'!$K7,"")</f>
        <v/>
      </c>
      <c r="K7" s="681" t="str">
        <f>IFERROR('Nutrition 1'!N7*100/'Nutrition 1'!$K7,"")</f>
        <v/>
      </c>
      <c r="L7" s="681" t="str">
        <f>IFERROR(SUM('Nutrition 1'!H7,'Nutrition 1'!L7)*100/SUM('Nutrition 1'!$G7,'Nutrition 1'!$K7),"")</f>
        <v/>
      </c>
      <c r="M7" s="681" t="str">
        <f>IFERROR(SUM('Nutrition 1'!I7,'Nutrition 1'!M7)*100/SUM('Nutrition 1'!$G7,'Nutrition 1'!$K7),"")</f>
        <v/>
      </c>
      <c r="N7" s="681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685"/>
      <c r="B8" s="686" t="s">
        <v>449</v>
      </c>
      <c r="C8" s="681" t="str">
        <f>IFERROR('Nutrition 1'!D8*100/'Nutrition 1'!$C8,"")</f>
        <v/>
      </c>
      <c r="D8" s="681" t="str">
        <f>IFERROR('Nutrition 1'!E8*100/'Nutrition 1'!$C8,"")</f>
        <v/>
      </c>
      <c r="E8" s="681" t="str">
        <f>IFERROR('Nutrition 1'!F8*100/'Nutrition 1'!$C8,"")</f>
        <v/>
      </c>
      <c r="F8" s="681" t="str">
        <f>IFERROR('Nutrition 1'!H8*100/'Nutrition 1'!$G8,"")</f>
        <v/>
      </c>
      <c r="G8" s="681" t="str">
        <f>IFERROR('Nutrition 1'!I8*100/'Nutrition 1'!$G8,"")</f>
        <v/>
      </c>
      <c r="H8" s="681" t="str">
        <f>IFERROR('Nutrition 1'!J8*100/'Nutrition 1'!$G8,"")</f>
        <v/>
      </c>
      <c r="I8" s="681" t="str">
        <f>IFERROR('Nutrition 1'!L8*100/'Nutrition 1'!$K8,"")</f>
        <v/>
      </c>
      <c r="J8" s="681" t="str">
        <f>IFERROR('Nutrition 1'!M8*100/'Nutrition 1'!$K8,"")</f>
        <v/>
      </c>
      <c r="K8" s="681" t="str">
        <f>IFERROR('Nutrition 1'!N8*100/'Nutrition 1'!$K8,"")</f>
        <v/>
      </c>
      <c r="L8" s="681" t="str">
        <f>IFERROR(SUM('Nutrition 1'!H8,'Nutrition 1'!L8)*100/SUM('Nutrition 1'!$G8,'Nutrition 1'!$K8),"")</f>
        <v/>
      </c>
      <c r="M8" s="681" t="str">
        <f>IFERROR(SUM('Nutrition 1'!I8,'Nutrition 1'!M8)*100/SUM('Nutrition 1'!$G8,'Nutrition 1'!$K8),"")</f>
        <v/>
      </c>
      <c r="N8" s="681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450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685"/>
      <c r="B10" s="686" t="s">
        <v>451</v>
      </c>
      <c r="C10" s="681" t="str">
        <f>IFERROR('Nutrition 1'!D10*100/'Nutrition 1'!$C10,"")</f>
        <v/>
      </c>
      <c r="D10" s="681" t="str">
        <f>IFERROR('Nutrition 1'!E10*100/'Nutrition 1'!$C10,"")</f>
        <v/>
      </c>
      <c r="E10" s="681" t="str">
        <f>IFERROR('Nutrition 1'!F10*100/'Nutrition 1'!$C10,"")</f>
        <v/>
      </c>
      <c r="F10" s="681" t="str">
        <f>IFERROR('Nutrition 1'!H10*100/'Nutrition 1'!$G10,"")</f>
        <v/>
      </c>
      <c r="G10" s="681" t="str">
        <f>IFERROR('Nutrition 1'!I10*100/'Nutrition 1'!$G10,"")</f>
        <v/>
      </c>
      <c r="H10" s="681" t="str">
        <f>IFERROR('Nutrition 1'!J10*100/'Nutrition 1'!$G10,"")</f>
        <v/>
      </c>
      <c r="I10" s="681" t="str">
        <f>IFERROR('Nutrition 1'!L10*100/'Nutrition 1'!$K10,"")</f>
        <v/>
      </c>
      <c r="J10" s="681" t="str">
        <f>IFERROR('Nutrition 1'!M10*100/'Nutrition 1'!$K10,"")</f>
        <v/>
      </c>
      <c r="K10" s="681" t="str">
        <f>IFERROR('Nutrition 1'!N10*100/'Nutrition 1'!$K10,"")</f>
        <v/>
      </c>
      <c r="L10" s="681" t="str">
        <f>IFERROR(SUM('Nutrition 1'!H10,'Nutrition 1'!L10)*100/SUM('Nutrition 1'!$G10,'Nutrition 1'!$K10),"")</f>
        <v/>
      </c>
      <c r="M10" s="681" t="str">
        <f>IFERROR(SUM('Nutrition 1'!I10,'Nutrition 1'!M10)*100/SUM('Nutrition 1'!$G10,'Nutrition 1'!$K10),"")</f>
        <v/>
      </c>
      <c r="N10" s="681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685"/>
      <c r="B11" s="686" t="s">
        <v>452</v>
      </c>
      <c r="C11" s="681" t="str">
        <f>IFERROR('Nutrition 1'!D11*100/'Nutrition 1'!$C11,"")</f>
        <v/>
      </c>
      <c r="D11" s="681" t="str">
        <f>IFERROR('Nutrition 1'!E11*100/'Nutrition 1'!$C11,"")</f>
        <v/>
      </c>
      <c r="E11" s="681" t="str">
        <f>IFERROR('Nutrition 1'!F11*100/'Nutrition 1'!$C11,"")</f>
        <v/>
      </c>
      <c r="F11" s="681" t="str">
        <f>IFERROR('Nutrition 1'!H11*100/'Nutrition 1'!$G11,"")</f>
        <v/>
      </c>
      <c r="G11" s="681" t="str">
        <f>IFERROR('Nutrition 1'!I11*100/'Nutrition 1'!$G11,"")</f>
        <v/>
      </c>
      <c r="H11" s="681" t="str">
        <f>IFERROR('Nutrition 1'!J11*100/'Nutrition 1'!$G11,"")</f>
        <v/>
      </c>
      <c r="I11" s="681" t="str">
        <f>IFERROR('Nutrition 1'!L11*100/'Nutrition 1'!$K11,"")</f>
        <v/>
      </c>
      <c r="J11" s="681" t="str">
        <f>IFERROR('Nutrition 1'!M11*100/'Nutrition 1'!$K11,"")</f>
        <v/>
      </c>
      <c r="K11" s="681" t="str">
        <f>IFERROR('Nutrition 1'!N11*100/'Nutrition 1'!$K11,"")</f>
        <v/>
      </c>
      <c r="L11" s="681" t="str">
        <f>IFERROR(SUM('Nutrition 1'!H11,'Nutrition 1'!L11)*100/SUM('Nutrition 1'!$G11,'Nutrition 1'!$K11),"")</f>
        <v/>
      </c>
      <c r="M11" s="681" t="str">
        <f>IFERROR(SUM('Nutrition 1'!I11,'Nutrition 1'!M11)*100/SUM('Nutrition 1'!$G11,'Nutrition 1'!$K11),"")</f>
        <v/>
      </c>
      <c r="N11" s="681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685"/>
      <c r="B12" s="686" t="s">
        <v>453</v>
      </c>
      <c r="C12" s="681" t="str">
        <f>IFERROR('Nutrition 1'!D12*100/'Nutrition 1'!$C12,"")</f>
        <v/>
      </c>
      <c r="D12" s="681" t="str">
        <f>IFERROR('Nutrition 1'!E12*100/'Nutrition 1'!$C12,"")</f>
        <v/>
      </c>
      <c r="E12" s="681" t="str">
        <f>IFERROR('Nutrition 1'!F12*100/'Nutrition 1'!$C12,"")</f>
        <v/>
      </c>
      <c r="F12" s="681" t="str">
        <f>IFERROR('Nutrition 1'!H12*100/'Nutrition 1'!$G12,"")</f>
        <v/>
      </c>
      <c r="G12" s="681" t="str">
        <f>IFERROR('Nutrition 1'!I12*100/'Nutrition 1'!$G12,"")</f>
        <v/>
      </c>
      <c r="H12" s="681" t="str">
        <f>IFERROR('Nutrition 1'!J12*100/'Nutrition 1'!$G12,"")</f>
        <v/>
      </c>
      <c r="I12" s="681" t="str">
        <f>IFERROR('Nutrition 1'!L12*100/'Nutrition 1'!$K12,"")</f>
        <v/>
      </c>
      <c r="J12" s="681" t="str">
        <f>IFERROR('Nutrition 1'!M12*100/'Nutrition 1'!$K12,"")</f>
        <v/>
      </c>
      <c r="K12" s="681" t="str">
        <f>IFERROR('Nutrition 1'!N12*100/'Nutrition 1'!$K12,"")</f>
        <v/>
      </c>
      <c r="L12" s="681" t="str">
        <f>IFERROR(SUM('Nutrition 1'!H12,'Nutrition 1'!L12)*100/SUM('Nutrition 1'!$G12,'Nutrition 1'!$K12),"")</f>
        <v/>
      </c>
      <c r="M12" s="681" t="str">
        <f>IFERROR(SUM('Nutrition 1'!I12,'Nutrition 1'!M12)*100/SUM('Nutrition 1'!$G12,'Nutrition 1'!$K12),"")</f>
        <v/>
      </c>
      <c r="N12" s="681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685"/>
      <c r="B13" s="686" t="s">
        <v>454</v>
      </c>
      <c r="C13" s="681" t="str">
        <f>IFERROR('Nutrition 1'!D13*100/'Nutrition 1'!$C13,"")</f>
        <v/>
      </c>
      <c r="D13" s="681" t="str">
        <f>IFERROR('Nutrition 1'!E13*100/'Nutrition 1'!$C13,"")</f>
        <v/>
      </c>
      <c r="E13" s="681" t="str">
        <f>IFERROR('Nutrition 1'!F13*100/'Nutrition 1'!$C13,"")</f>
        <v/>
      </c>
      <c r="F13" s="681" t="str">
        <f>IFERROR('Nutrition 1'!H13*100/'Nutrition 1'!$G13,"")</f>
        <v/>
      </c>
      <c r="G13" s="681" t="str">
        <f>IFERROR('Nutrition 1'!I13*100/'Nutrition 1'!$G13,"")</f>
        <v/>
      </c>
      <c r="H13" s="681" t="str">
        <f>IFERROR('Nutrition 1'!J13*100/'Nutrition 1'!$G13,"")</f>
        <v/>
      </c>
      <c r="I13" s="681" t="str">
        <f>IFERROR('Nutrition 1'!L13*100/'Nutrition 1'!$K13,"")</f>
        <v/>
      </c>
      <c r="J13" s="681" t="str">
        <f>IFERROR('Nutrition 1'!M13*100/'Nutrition 1'!$K13,"")</f>
        <v/>
      </c>
      <c r="K13" s="681" t="str">
        <f>IFERROR('Nutrition 1'!N13*100/'Nutrition 1'!$K13,"")</f>
        <v/>
      </c>
      <c r="L13" s="681" t="str">
        <f>IFERROR(SUM('Nutrition 1'!H13,'Nutrition 1'!L13)*100/SUM('Nutrition 1'!$G13,'Nutrition 1'!$K13),"")</f>
        <v/>
      </c>
      <c r="M13" s="681" t="str">
        <f>IFERROR(SUM('Nutrition 1'!I13,'Nutrition 1'!M13)*100/SUM('Nutrition 1'!$G13,'Nutrition 1'!$K13),"")</f>
        <v/>
      </c>
      <c r="N13" s="681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685"/>
      <c r="B14" s="686" t="s">
        <v>455</v>
      </c>
      <c r="C14" s="681" t="str">
        <f>IFERROR('Nutrition 1'!D14*100/'Nutrition 1'!$C14,"")</f>
        <v/>
      </c>
      <c r="D14" s="681" t="str">
        <f>IFERROR('Nutrition 1'!E14*100/'Nutrition 1'!$C14,"")</f>
        <v/>
      </c>
      <c r="E14" s="681" t="str">
        <f>IFERROR('Nutrition 1'!F14*100/'Nutrition 1'!$C14,"")</f>
        <v/>
      </c>
      <c r="F14" s="681" t="str">
        <f>IFERROR('Nutrition 1'!H14*100/'Nutrition 1'!$G14,"")</f>
        <v/>
      </c>
      <c r="G14" s="681" t="str">
        <f>IFERROR('Nutrition 1'!I14*100/'Nutrition 1'!$G14,"")</f>
        <v/>
      </c>
      <c r="H14" s="681" t="str">
        <f>IFERROR('Nutrition 1'!J14*100/'Nutrition 1'!$G14,"")</f>
        <v/>
      </c>
      <c r="I14" s="681" t="str">
        <f>IFERROR('Nutrition 1'!L14*100/'Nutrition 1'!$K14,"")</f>
        <v/>
      </c>
      <c r="J14" s="681" t="str">
        <f>IFERROR('Nutrition 1'!M14*100/'Nutrition 1'!$K14,"")</f>
        <v/>
      </c>
      <c r="K14" s="681" t="str">
        <f>IFERROR('Nutrition 1'!N14*100/'Nutrition 1'!$K14,"")</f>
        <v/>
      </c>
      <c r="L14" s="681" t="str">
        <f>IFERROR(SUM('Nutrition 1'!H14,'Nutrition 1'!L14)*100/SUM('Nutrition 1'!$G14,'Nutrition 1'!$K14),"")</f>
        <v/>
      </c>
      <c r="M14" s="681" t="str">
        <f>IFERROR(SUM('Nutrition 1'!I14,'Nutrition 1'!M14)*100/SUM('Nutrition 1'!$G14,'Nutrition 1'!$K14),"")</f>
        <v/>
      </c>
      <c r="N14" s="681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685"/>
      <c r="B15" s="686" t="s">
        <v>456</v>
      </c>
      <c r="C15" s="681" t="str">
        <f>IFERROR('Nutrition 1'!D15*100/'Nutrition 1'!$C15,"")</f>
        <v/>
      </c>
      <c r="D15" s="681" t="str">
        <f>IFERROR('Nutrition 1'!E15*100/'Nutrition 1'!$C15,"")</f>
        <v/>
      </c>
      <c r="E15" s="681" t="str">
        <f>IFERROR('Nutrition 1'!F15*100/'Nutrition 1'!$C15,"")</f>
        <v/>
      </c>
      <c r="F15" s="681" t="str">
        <f>IFERROR('Nutrition 1'!H15*100/'Nutrition 1'!$G15,"")</f>
        <v/>
      </c>
      <c r="G15" s="681" t="str">
        <f>IFERROR('Nutrition 1'!I15*100/'Nutrition 1'!$G15,"")</f>
        <v/>
      </c>
      <c r="H15" s="681" t="str">
        <f>IFERROR('Nutrition 1'!J15*100/'Nutrition 1'!$G15,"")</f>
        <v/>
      </c>
      <c r="I15" s="681" t="str">
        <f>IFERROR('Nutrition 1'!L15*100/'Nutrition 1'!$K15,"")</f>
        <v/>
      </c>
      <c r="J15" s="681" t="str">
        <f>IFERROR('Nutrition 1'!M15*100/'Nutrition 1'!$K15,"")</f>
        <v/>
      </c>
      <c r="K15" s="681" t="str">
        <f>IFERROR('Nutrition 1'!N15*100/'Nutrition 1'!$K15,"")</f>
        <v/>
      </c>
      <c r="L15" s="681" t="str">
        <f>IFERROR(SUM('Nutrition 1'!H15,'Nutrition 1'!L15)*100/SUM('Nutrition 1'!$G15,'Nutrition 1'!$K15),"")</f>
        <v/>
      </c>
      <c r="M15" s="681" t="str">
        <f>IFERROR(SUM('Nutrition 1'!I15,'Nutrition 1'!M15)*100/SUM('Nutrition 1'!$G15,'Nutrition 1'!$K15),"")</f>
        <v/>
      </c>
      <c r="N15" s="681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457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686"/>
      <c r="B17" s="686" t="s">
        <v>458</v>
      </c>
      <c r="C17" s="681" t="str">
        <f>IFERROR('Nutrition 1'!D17*100/'Nutrition 1'!$C17,"")</f>
        <v/>
      </c>
      <c r="D17" s="681" t="str">
        <f>IFERROR('Nutrition 1'!E17*100/'Nutrition 1'!$C17,"")</f>
        <v/>
      </c>
      <c r="E17" s="681" t="str">
        <f>IFERROR('Nutrition 1'!F17*100/'Nutrition 1'!$C17,"")</f>
        <v/>
      </c>
      <c r="F17" s="681" t="str">
        <f>IFERROR('Nutrition 1'!H17*100/'Nutrition 1'!$G17,"")</f>
        <v/>
      </c>
      <c r="G17" s="681" t="str">
        <f>IFERROR('Nutrition 1'!I17*100/'Nutrition 1'!$G17,"")</f>
        <v/>
      </c>
      <c r="H17" s="681" t="str">
        <f>IFERROR('Nutrition 1'!J17*100/'Nutrition 1'!$G17,"")</f>
        <v/>
      </c>
      <c r="I17" s="681" t="str">
        <f>IFERROR('Nutrition 1'!L17*100/'Nutrition 1'!$K17,"")</f>
        <v/>
      </c>
      <c r="J17" s="681" t="str">
        <f>IFERROR('Nutrition 1'!M17*100/'Nutrition 1'!$K17,"")</f>
        <v/>
      </c>
      <c r="K17" s="681" t="str">
        <f>IFERROR('Nutrition 1'!N17*100/'Nutrition 1'!$K17,"")</f>
        <v/>
      </c>
      <c r="L17" s="681" t="str">
        <f>IFERROR(SUM('Nutrition 1'!H17,'Nutrition 1'!L17)*100/SUM('Nutrition 1'!$G17,'Nutrition 1'!$K17),"")</f>
        <v/>
      </c>
      <c r="M17" s="681" t="str">
        <f>IFERROR(SUM('Nutrition 1'!I17,'Nutrition 1'!M17)*100/SUM('Nutrition 1'!$G17,'Nutrition 1'!$K17),"")</f>
        <v/>
      </c>
      <c r="N17" s="681" t="str">
        <f>IFERROR(SUM('Nutrition 1'!J17,'Nutrition 1'!N17)*100/SUM('Nutrition 1'!$G17,'Nutrition 1'!$K17),"")</f>
        <v/>
      </c>
    </row>
    <row r="18" spans="1:14" ht="14.25" customHeight="1">
      <c r="A18" s="685"/>
      <c r="B18" s="686" t="s">
        <v>459</v>
      </c>
      <c r="C18" s="681" t="str">
        <f>IFERROR('Nutrition 1'!D18*100/'Nutrition 1'!$C18,"")</f>
        <v/>
      </c>
      <c r="D18" s="681" t="str">
        <f>IFERROR('Nutrition 1'!E18*100/'Nutrition 1'!$C18,"")</f>
        <v/>
      </c>
      <c r="E18" s="681" t="str">
        <f>IFERROR('Nutrition 1'!F18*100/'Nutrition 1'!$C18,"")</f>
        <v/>
      </c>
      <c r="F18" s="681" t="str">
        <f>IFERROR('Nutrition 1'!H18*100/'Nutrition 1'!$G18,"")</f>
        <v/>
      </c>
      <c r="G18" s="681" t="str">
        <f>IFERROR('Nutrition 1'!I18*100/'Nutrition 1'!$G18,"")</f>
        <v/>
      </c>
      <c r="H18" s="681" t="str">
        <f>IFERROR('Nutrition 1'!J18*100/'Nutrition 1'!$G18,"")</f>
        <v/>
      </c>
      <c r="I18" s="681" t="str">
        <f>IFERROR('Nutrition 1'!L18*100/'Nutrition 1'!$K18,"")</f>
        <v/>
      </c>
      <c r="J18" s="681" t="str">
        <f>IFERROR('Nutrition 1'!M18*100/'Nutrition 1'!$K18,"")</f>
        <v/>
      </c>
      <c r="K18" s="681" t="str">
        <f>IFERROR('Nutrition 1'!N18*100/'Nutrition 1'!$K18,"")</f>
        <v/>
      </c>
      <c r="L18" s="681" t="str">
        <f>IFERROR(SUM('Nutrition 1'!H18,'Nutrition 1'!L18)*100/SUM('Nutrition 1'!$G18,'Nutrition 1'!$K18),"")</f>
        <v/>
      </c>
      <c r="M18" s="681" t="str">
        <f>IFERROR(SUM('Nutrition 1'!I18,'Nutrition 1'!M18)*100/SUM('Nutrition 1'!$G18,'Nutrition 1'!$K18),"")</f>
        <v/>
      </c>
      <c r="N18" s="681" t="str">
        <f>IFERROR(SUM('Nutrition 1'!J18,'Nutrition 1'!N18)*100/SUM('Nutrition 1'!$G18,'Nutrition 1'!$K18),"")</f>
        <v/>
      </c>
    </row>
    <row r="19" spans="1:14" ht="14.25" customHeight="1">
      <c r="A19" s="685"/>
      <c r="B19" s="686" t="s">
        <v>460</v>
      </c>
      <c r="C19" s="681" t="str">
        <f>IFERROR('Nutrition 1'!D19*100/'Nutrition 1'!$C19,"")</f>
        <v/>
      </c>
      <c r="D19" s="681" t="str">
        <f>IFERROR('Nutrition 1'!E19*100/'Nutrition 1'!$C19,"")</f>
        <v/>
      </c>
      <c r="E19" s="681" t="str">
        <f>IFERROR('Nutrition 1'!F19*100/'Nutrition 1'!$C19,"")</f>
        <v/>
      </c>
      <c r="F19" s="681" t="str">
        <f>IFERROR('Nutrition 1'!H19*100/'Nutrition 1'!$G19,"")</f>
        <v/>
      </c>
      <c r="G19" s="681" t="str">
        <f>IFERROR('Nutrition 1'!I19*100/'Nutrition 1'!$G19,"")</f>
        <v/>
      </c>
      <c r="H19" s="681" t="str">
        <f>IFERROR('Nutrition 1'!J19*100/'Nutrition 1'!$G19,"")</f>
        <v/>
      </c>
      <c r="I19" s="681" t="str">
        <f>IFERROR('Nutrition 1'!L19*100/'Nutrition 1'!$K19,"")</f>
        <v/>
      </c>
      <c r="J19" s="681" t="str">
        <f>IFERROR('Nutrition 1'!M19*100/'Nutrition 1'!$K19,"")</f>
        <v/>
      </c>
      <c r="K19" s="681" t="str">
        <f>IFERROR('Nutrition 1'!N19*100/'Nutrition 1'!$K19,"")</f>
        <v/>
      </c>
      <c r="L19" s="681" t="str">
        <f>IFERROR(SUM('Nutrition 1'!H19,'Nutrition 1'!L19)*100/SUM('Nutrition 1'!$G19,'Nutrition 1'!$K19),"")</f>
        <v/>
      </c>
      <c r="M19" s="681" t="str">
        <f>IFERROR(SUM('Nutrition 1'!I19,'Nutrition 1'!M19)*100/SUM('Nutrition 1'!$G19,'Nutrition 1'!$K19),"")</f>
        <v/>
      </c>
      <c r="N19" s="681" t="str">
        <f>IFERROR(SUM('Nutrition 1'!J19,'Nutrition 1'!N19)*100/SUM('Nutrition 1'!$G19,'Nutrition 1'!$K19),"")</f>
        <v/>
      </c>
    </row>
    <row r="20" spans="1:14" ht="14.25" customHeight="1">
      <c r="A20" s="2" t="s">
        <v>461</v>
      </c>
      <c r="B20" s="6"/>
      <c r="C20" s="646" t="str">
        <f>IFERROR('Nutrition 1'!D20*100/'Nutrition 1'!$C20,"")</f>
        <v/>
      </c>
      <c r="D20" s="646" t="str">
        <f>IFERROR('Nutrition 1'!E20*100/'Nutrition 1'!$C20,"")</f>
        <v/>
      </c>
      <c r="E20" s="646" t="str">
        <f>IFERROR('Nutrition 1'!F20*100/'Nutrition 1'!$C20,"")</f>
        <v/>
      </c>
      <c r="F20" s="646" t="str">
        <f>IFERROR('Nutrition 1'!H20*100/'Nutrition 1'!$G20,"")</f>
        <v/>
      </c>
      <c r="G20" s="646" t="str">
        <f>IFERROR('Nutrition 1'!I20*100/'Nutrition 1'!$G20,"")</f>
        <v/>
      </c>
      <c r="H20" s="646" t="str">
        <f>IFERROR('Nutrition 1'!J20*100/'Nutrition 1'!$G20,"")</f>
        <v/>
      </c>
      <c r="I20" s="646" t="str">
        <f>IFERROR('Nutrition 1'!L20*100/'Nutrition 1'!$K20,"")</f>
        <v/>
      </c>
      <c r="J20" s="646" t="str">
        <f>IFERROR('Nutrition 1'!M20*100/'Nutrition 1'!$K20,"")</f>
        <v/>
      </c>
      <c r="K20" s="646" t="str">
        <f>IFERROR('Nutrition 1'!N20*100/'Nutrition 1'!$K20,"")</f>
        <v/>
      </c>
      <c r="L20" s="646" t="str">
        <f>IFERROR(SUM('Nutrition 1'!H20,'Nutrition 1'!L20)*100/SUM('Nutrition 1'!$G20,'Nutrition 1'!$K20),"")</f>
        <v/>
      </c>
      <c r="M20" s="646" t="str">
        <f>IFERROR(SUM('Nutrition 1'!I20,'Nutrition 1'!M20)*100/SUM('Nutrition 1'!$G20,'Nutrition 1'!$K20),"")</f>
        <v/>
      </c>
      <c r="N20" s="646" t="str">
        <f>IFERROR(SUM('Nutrition 1'!J20,'Nutrition 1'!N20)*100/SUM('Nutrition 1'!$G20,'Nutrition 1'!$K20),"")</f>
        <v/>
      </c>
    </row>
    <row r="21" spans="1:14" ht="14.25" customHeight="1">
      <c r="A21" s="686"/>
      <c r="B21" s="687" t="s">
        <v>462</v>
      </c>
      <c r="C21" s="680" t="str">
        <f>IFERROR('Nutrition 1'!D21*100/'Nutrition 1'!$C21,"")</f>
        <v/>
      </c>
      <c r="D21" s="680" t="str">
        <f>IFERROR('Nutrition 1'!E21*100/'Nutrition 1'!$C21,"")</f>
        <v/>
      </c>
      <c r="E21" s="680" t="str">
        <f>IFERROR('Nutrition 1'!F21*100/'Nutrition 1'!$C21,"")</f>
        <v/>
      </c>
      <c r="F21" s="680" t="str">
        <f>IFERROR('Nutrition 1'!H21*100/'Nutrition 1'!$G21,"")</f>
        <v/>
      </c>
      <c r="G21" s="680" t="str">
        <f>IFERROR('Nutrition 1'!I21*100/'Nutrition 1'!$G21,"")</f>
        <v/>
      </c>
      <c r="H21" s="680" t="str">
        <f>IFERROR('Nutrition 1'!J21*100/'Nutrition 1'!$G21,"")</f>
        <v/>
      </c>
      <c r="I21" s="680" t="str">
        <f>IFERROR('Nutrition 1'!L21*100/'Nutrition 1'!$K21,"")</f>
        <v/>
      </c>
      <c r="J21" s="680" t="str">
        <f>IFERROR('Nutrition 1'!M21*100/'Nutrition 1'!$K21,"")</f>
        <v/>
      </c>
      <c r="K21" s="680" t="str">
        <f>IFERROR('Nutrition 1'!N21*100/'Nutrition 1'!$K21,"")</f>
        <v/>
      </c>
      <c r="L21" s="680" t="str">
        <f>IFERROR(SUM('Nutrition 1'!H21,'Nutrition 1'!L21)*100/SUM('Nutrition 1'!$G21,'Nutrition 1'!$K21),"")</f>
        <v/>
      </c>
      <c r="M21" s="680" t="str">
        <f>IFERROR(SUM('Nutrition 1'!I21,'Nutrition 1'!M21)*100/SUM('Nutrition 1'!$G21,'Nutrition 1'!$K21),"")</f>
        <v/>
      </c>
      <c r="N21" s="680" t="str">
        <f>IFERROR(SUM('Nutrition 1'!J21,'Nutrition 1'!N21)*100/SUM('Nutrition 1'!$G21,'Nutrition 1'!$K21),"")</f>
        <v/>
      </c>
    </row>
    <row r="22" spans="1:14" ht="15" customHeight="1">
      <c r="A22" s="685"/>
      <c r="B22" s="686" t="s">
        <v>463</v>
      </c>
      <c r="C22" s="681" t="str">
        <f>IFERROR('Nutrition 1'!D22*100/'Nutrition 1'!$C22,"")</f>
        <v/>
      </c>
      <c r="D22" s="681" t="str">
        <f>IFERROR('Nutrition 1'!E22*100/'Nutrition 1'!$C22,"")</f>
        <v/>
      </c>
      <c r="E22" s="681" t="str">
        <f>IFERROR('Nutrition 1'!F22*100/'Nutrition 1'!$C22,"")</f>
        <v/>
      </c>
      <c r="F22" s="681" t="str">
        <f>IFERROR('Nutrition 1'!H22*100/'Nutrition 1'!$G22,"")</f>
        <v/>
      </c>
      <c r="G22" s="681" t="str">
        <f>IFERROR('Nutrition 1'!I22*100/'Nutrition 1'!$G22,"")</f>
        <v/>
      </c>
      <c r="H22" s="681" t="str">
        <f>IFERROR('Nutrition 1'!J22*100/'Nutrition 1'!$G22,"")</f>
        <v/>
      </c>
      <c r="I22" s="681" t="str">
        <f>IFERROR('Nutrition 1'!L22*100/'Nutrition 1'!$K22,"")</f>
        <v/>
      </c>
      <c r="J22" s="681" t="str">
        <f>IFERROR('Nutrition 1'!M22*100/'Nutrition 1'!$K22,"")</f>
        <v/>
      </c>
      <c r="K22" s="681" t="str">
        <f>IFERROR('Nutrition 1'!N22*100/'Nutrition 1'!$K22,"")</f>
        <v/>
      </c>
      <c r="L22" s="681" t="str">
        <f>IFERROR(SUM('Nutrition 1'!H22,'Nutrition 1'!L22)*100/SUM('Nutrition 1'!$G22,'Nutrition 1'!$K22),"")</f>
        <v/>
      </c>
      <c r="M22" s="681" t="str">
        <f>IFERROR(SUM('Nutrition 1'!I22,'Nutrition 1'!M22)*100/SUM('Nutrition 1'!$G22,'Nutrition 1'!$K22),"")</f>
        <v/>
      </c>
      <c r="N22" s="681" t="str">
        <f>IFERROR(SUM('Nutrition 1'!J22,'Nutrition 1'!N22)*100/SUM('Nutrition 1'!$G22,'Nutrition 1'!$K22),"")</f>
        <v/>
      </c>
    </row>
    <row r="23" spans="1:14" ht="14.25" customHeight="1">
      <c r="A23" s="685"/>
      <c r="B23" s="686" t="s">
        <v>464</v>
      </c>
      <c r="C23" s="681" t="str">
        <f>IFERROR('Nutrition 1'!D23*100/'Nutrition 1'!$C23,"")</f>
        <v/>
      </c>
      <c r="D23" s="681" t="str">
        <f>IFERROR('Nutrition 1'!E23*100/'Nutrition 1'!$C23,"")</f>
        <v/>
      </c>
      <c r="E23" s="681" t="str">
        <f>IFERROR('Nutrition 1'!F23*100/'Nutrition 1'!$C23,"")</f>
        <v/>
      </c>
      <c r="F23" s="681" t="str">
        <f>IFERROR('Nutrition 1'!H23*100/'Nutrition 1'!$G23,"")</f>
        <v/>
      </c>
      <c r="G23" s="681" t="str">
        <f>IFERROR('Nutrition 1'!I23*100/'Nutrition 1'!$G23,"")</f>
        <v/>
      </c>
      <c r="H23" s="681" t="str">
        <f>IFERROR('Nutrition 1'!J23*100/'Nutrition 1'!$G23,"")</f>
        <v/>
      </c>
      <c r="I23" s="681" t="str">
        <f>IFERROR('Nutrition 1'!L23*100/'Nutrition 1'!$K23,"")</f>
        <v/>
      </c>
      <c r="J23" s="681" t="str">
        <f>IFERROR('Nutrition 1'!M23*100/'Nutrition 1'!$K23,"")</f>
        <v/>
      </c>
      <c r="K23" s="681" t="str">
        <f>IFERROR('Nutrition 1'!N23*100/'Nutrition 1'!$K23,"")</f>
        <v/>
      </c>
      <c r="L23" s="681" t="str">
        <f>IFERROR(SUM('Nutrition 1'!H23,'Nutrition 1'!L23)*100/SUM('Nutrition 1'!$G23,'Nutrition 1'!$K23),"")</f>
        <v/>
      </c>
      <c r="M23" s="681" t="str">
        <f>IFERROR(SUM('Nutrition 1'!I23,'Nutrition 1'!M23)*100/SUM('Nutrition 1'!$G23,'Nutrition 1'!$K23),"")</f>
        <v/>
      </c>
      <c r="N23" s="681" t="str">
        <f>IFERROR(SUM('Nutrition 1'!J23,'Nutrition 1'!N23)*100/SUM('Nutrition 1'!$G23,'Nutrition 1'!$K23),"")</f>
        <v/>
      </c>
    </row>
    <row r="24" spans="1:14" ht="14.25" customHeight="1">
      <c r="A24" s="685"/>
      <c r="B24" s="686" t="s">
        <v>465</v>
      </c>
      <c r="C24" s="681" t="str">
        <f>IFERROR('Nutrition 1'!D24*100/'Nutrition 1'!$C24,"")</f>
        <v/>
      </c>
      <c r="D24" s="681" t="str">
        <f>IFERROR('Nutrition 1'!E24*100/'Nutrition 1'!$C24,"")</f>
        <v/>
      </c>
      <c r="E24" s="681" t="str">
        <f>IFERROR('Nutrition 1'!F24*100/'Nutrition 1'!$C24,"")</f>
        <v/>
      </c>
      <c r="F24" s="681" t="str">
        <f>IFERROR('Nutrition 1'!H24*100/'Nutrition 1'!$G24,"")</f>
        <v/>
      </c>
      <c r="G24" s="681" t="str">
        <f>IFERROR('Nutrition 1'!I24*100/'Nutrition 1'!$G24,"")</f>
        <v/>
      </c>
      <c r="H24" s="681" t="str">
        <f>IFERROR('Nutrition 1'!J24*100/'Nutrition 1'!$G24,"")</f>
        <v/>
      </c>
      <c r="I24" s="681" t="str">
        <f>IFERROR('Nutrition 1'!L24*100/'Nutrition 1'!$K24,"")</f>
        <v/>
      </c>
      <c r="J24" s="681" t="str">
        <f>IFERROR('Nutrition 1'!M24*100/'Nutrition 1'!$K24,"")</f>
        <v/>
      </c>
      <c r="K24" s="681" t="str">
        <f>IFERROR('Nutrition 1'!N24*100/'Nutrition 1'!$K24,"")</f>
        <v/>
      </c>
      <c r="L24" s="681" t="str">
        <f>IFERROR(SUM('Nutrition 1'!H24,'Nutrition 1'!L24)*100/SUM('Nutrition 1'!$G24,'Nutrition 1'!$K24),"")</f>
        <v/>
      </c>
      <c r="M24" s="681" t="str">
        <f>IFERROR(SUM('Nutrition 1'!I24,'Nutrition 1'!M24)*100/SUM('Nutrition 1'!$G24,'Nutrition 1'!$K24),"")</f>
        <v/>
      </c>
      <c r="N24" s="681" t="str">
        <f>IFERROR(SUM('Nutrition 1'!J24,'Nutrition 1'!N24)*100/SUM('Nutrition 1'!$G24,'Nutrition 1'!$K24),"")</f>
        <v/>
      </c>
    </row>
    <row r="25" spans="1:14" ht="14.25" customHeight="1">
      <c r="A25" s="685"/>
      <c r="B25" s="686" t="s">
        <v>466</v>
      </c>
      <c r="C25" s="681" t="str">
        <f>IFERROR('Nutrition 1'!D25*100/'Nutrition 1'!$C25,"")</f>
        <v/>
      </c>
      <c r="D25" s="681" t="str">
        <f>IFERROR('Nutrition 1'!E25*100/'Nutrition 1'!$C25,"")</f>
        <v/>
      </c>
      <c r="E25" s="681" t="str">
        <f>IFERROR('Nutrition 1'!F25*100/'Nutrition 1'!$C25,"")</f>
        <v/>
      </c>
      <c r="F25" s="681" t="str">
        <f>IFERROR('Nutrition 1'!H25*100/'Nutrition 1'!$G25,"")</f>
        <v/>
      </c>
      <c r="G25" s="681" t="str">
        <f>IFERROR('Nutrition 1'!I25*100/'Nutrition 1'!$G25,"")</f>
        <v/>
      </c>
      <c r="H25" s="681" t="str">
        <f>IFERROR('Nutrition 1'!J25*100/'Nutrition 1'!$G25,"")</f>
        <v/>
      </c>
      <c r="I25" s="681" t="str">
        <f>IFERROR('Nutrition 1'!L25*100/'Nutrition 1'!$K25,"")</f>
        <v/>
      </c>
      <c r="J25" s="681" t="str">
        <f>IFERROR('Nutrition 1'!M25*100/'Nutrition 1'!$K25,"")</f>
        <v/>
      </c>
      <c r="K25" s="681" t="str">
        <f>IFERROR('Nutrition 1'!N25*100/'Nutrition 1'!$K25,"")</f>
        <v/>
      </c>
      <c r="L25" s="681" t="str">
        <f>IFERROR(SUM('Nutrition 1'!H25,'Nutrition 1'!L25)*100/SUM('Nutrition 1'!$G25,'Nutrition 1'!$K25),"")</f>
        <v/>
      </c>
      <c r="M25" s="681" t="str">
        <f>IFERROR(SUM('Nutrition 1'!I25,'Nutrition 1'!M25)*100/SUM('Nutrition 1'!$G25,'Nutrition 1'!$K25),"")</f>
        <v/>
      </c>
      <c r="N25" s="681" t="str">
        <f>IFERROR(SUM('Nutrition 1'!J25,'Nutrition 1'!N25)*100/SUM('Nutrition 1'!$G25,'Nutrition 1'!$K25),"")</f>
        <v/>
      </c>
    </row>
    <row r="26" spans="1:14" ht="14.25" customHeight="1">
      <c r="A26" s="685"/>
      <c r="B26" s="686" t="s">
        <v>467</v>
      </c>
      <c r="C26" s="681" t="str">
        <f>IFERROR('Nutrition 1'!D26*100/'Nutrition 1'!$C26,"")</f>
        <v/>
      </c>
      <c r="D26" s="681" t="str">
        <f>IFERROR('Nutrition 1'!E26*100/'Nutrition 1'!$C26,"")</f>
        <v/>
      </c>
      <c r="E26" s="681" t="str">
        <f>IFERROR('Nutrition 1'!F26*100/'Nutrition 1'!$C26,"")</f>
        <v/>
      </c>
      <c r="F26" s="681" t="str">
        <f>IFERROR('Nutrition 1'!H26*100/'Nutrition 1'!$G26,"")</f>
        <v/>
      </c>
      <c r="G26" s="681" t="str">
        <f>IFERROR('Nutrition 1'!I26*100/'Nutrition 1'!$G26,"")</f>
        <v/>
      </c>
      <c r="H26" s="681" t="str">
        <f>IFERROR('Nutrition 1'!J26*100/'Nutrition 1'!$G26,"")</f>
        <v/>
      </c>
      <c r="I26" s="681" t="str">
        <f>IFERROR('Nutrition 1'!L26*100/'Nutrition 1'!$K26,"")</f>
        <v/>
      </c>
      <c r="J26" s="681" t="str">
        <f>IFERROR('Nutrition 1'!M26*100/'Nutrition 1'!$K26,"")</f>
        <v/>
      </c>
      <c r="K26" s="681" t="str">
        <f>IFERROR('Nutrition 1'!N26*100/'Nutrition 1'!$K26,"")</f>
        <v/>
      </c>
      <c r="L26" s="681" t="str">
        <f>IFERROR(SUM('Nutrition 1'!H26,'Nutrition 1'!L26)*100/SUM('Nutrition 1'!$G26,'Nutrition 1'!$K26),"")</f>
        <v/>
      </c>
      <c r="M26" s="681" t="str">
        <f>IFERROR(SUM('Nutrition 1'!I26,'Nutrition 1'!M26)*100/SUM('Nutrition 1'!$G26,'Nutrition 1'!$K26),"")</f>
        <v/>
      </c>
      <c r="N26" s="681" t="str">
        <f>IFERROR(SUM('Nutrition 1'!J26,'Nutrition 1'!N26)*100/SUM('Nutrition 1'!$G26,'Nutrition 1'!$K26),"")</f>
        <v/>
      </c>
    </row>
    <row r="27" spans="1:14" ht="14.25" customHeight="1">
      <c r="A27" s="685"/>
      <c r="B27" s="686" t="s">
        <v>468</v>
      </c>
      <c r="C27" s="681" t="str">
        <f>IFERROR('Nutrition 1'!D27*100/'Nutrition 1'!$C27,"")</f>
        <v/>
      </c>
      <c r="D27" s="681" t="str">
        <f>IFERROR('Nutrition 1'!E27*100/'Nutrition 1'!$C27,"")</f>
        <v/>
      </c>
      <c r="E27" s="681" t="str">
        <f>IFERROR('Nutrition 1'!F27*100/'Nutrition 1'!$C27,"")</f>
        <v/>
      </c>
      <c r="F27" s="681" t="str">
        <f>IFERROR('Nutrition 1'!H27*100/'Nutrition 1'!$G27,"")</f>
        <v/>
      </c>
      <c r="G27" s="681" t="str">
        <f>IFERROR('Nutrition 1'!I27*100/'Nutrition 1'!$G27,"")</f>
        <v/>
      </c>
      <c r="H27" s="681" t="str">
        <f>IFERROR('Nutrition 1'!J27*100/'Nutrition 1'!$G27,"")</f>
        <v/>
      </c>
      <c r="I27" s="681" t="str">
        <f>IFERROR('Nutrition 1'!L27*100/'Nutrition 1'!$K27,"")</f>
        <v/>
      </c>
      <c r="J27" s="681" t="str">
        <f>IFERROR('Nutrition 1'!M27*100/'Nutrition 1'!$K27,"")</f>
        <v/>
      </c>
      <c r="K27" s="681" t="str">
        <f>IFERROR('Nutrition 1'!N27*100/'Nutrition 1'!$K27,"")</f>
        <v/>
      </c>
      <c r="L27" s="681" t="str">
        <f>IFERROR(SUM('Nutrition 1'!H27,'Nutrition 1'!L27)*100/SUM('Nutrition 1'!$G27,'Nutrition 1'!$K27),"")</f>
        <v/>
      </c>
      <c r="M27" s="681" t="str">
        <f>IFERROR(SUM('Nutrition 1'!I27,'Nutrition 1'!M27)*100/SUM('Nutrition 1'!$G27,'Nutrition 1'!$K27),"")</f>
        <v/>
      </c>
      <c r="N27" s="681" t="str">
        <f>IFERROR(SUM('Nutrition 1'!J27,'Nutrition 1'!N27)*100/SUM('Nutrition 1'!$G27,'Nutrition 1'!$K27),"")</f>
        <v/>
      </c>
    </row>
    <row r="28" spans="1:14" ht="14.25" customHeight="1">
      <c r="A28" s="685"/>
      <c r="B28" s="686" t="s">
        <v>469</v>
      </c>
      <c r="C28" s="681" t="str">
        <f>IFERROR('Nutrition 1'!D28*100/'Nutrition 1'!$C28,"")</f>
        <v/>
      </c>
      <c r="D28" s="681" t="str">
        <f>IFERROR('Nutrition 1'!E28*100/'Nutrition 1'!$C28,"")</f>
        <v/>
      </c>
      <c r="E28" s="681" t="str">
        <f>IFERROR('Nutrition 1'!F28*100/'Nutrition 1'!$C28,"")</f>
        <v/>
      </c>
      <c r="F28" s="681" t="str">
        <f>IFERROR('Nutrition 1'!H28*100/'Nutrition 1'!$G28,"")</f>
        <v/>
      </c>
      <c r="G28" s="681" t="str">
        <f>IFERROR('Nutrition 1'!I28*100/'Nutrition 1'!$G28,"")</f>
        <v/>
      </c>
      <c r="H28" s="681" t="str">
        <f>IFERROR('Nutrition 1'!J28*100/'Nutrition 1'!$G28,"")</f>
        <v/>
      </c>
      <c r="I28" s="681" t="str">
        <f>IFERROR('Nutrition 1'!L28*100/'Nutrition 1'!$K28,"")</f>
        <v/>
      </c>
      <c r="J28" s="681" t="str">
        <f>IFERROR('Nutrition 1'!M28*100/'Nutrition 1'!$K28,"")</f>
        <v/>
      </c>
      <c r="K28" s="681" t="str">
        <f>IFERROR('Nutrition 1'!N28*100/'Nutrition 1'!$K28,"")</f>
        <v/>
      </c>
      <c r="L28" s="681" t="str">
        <f>IFERROR(SUM('Nutrition 1'!H28,'Nutrition 1'!L28)*100/SUM('Nutrition 1'!$G28,'Nutrition 1'!$K28),"")</f>
        <v/>
      </c>
      <c r="M28" s="681" t="str">
        <f>IFERROR(SUM('Nutrition 1'!I28,'Nutrition 1'!M28)*100/SUM('Nutrition 1'!$G28,'Nutrition 1'!$K28),"")</f>
        <v/>
      </c>
      <c r="N28" s="681" t="str">
        <f>IFERROR(SUM('Nutrition 1'!J28,'Nutrition 1'!N28)*100/SUM('Nutrition 1'!$G28,'Nutrition 1'!$K28),"")</f>
        <v/>
      </c>
    </row>
    <row r="29" spans="1:14" ht="14.25" customHeight="1">
      <c r="A29" s="685"/>
      <c r="B29" s="686" t="s">
        <v>470</v>
      </c>
      <c r="C29" s="681" t="str">
        <f>IFERROR('Nutrition 1'!D29*100/'Nutrition 1'!$C29,"")</f>
        <v/>
      </c>
      <c r="D29" s="681" t="str">
        <f>IFERROR('Nutrition 1'!E29*100/'Nutrition 1'!$C29,"")</f>
        <v/>
      </c>
      <c r="E29" s="681" t="str">
        <f>IFERROR('Nutrition 1'!F29*100/'Nutrition 1'!$C29,"")</f>
        <v/>
      </c>
      <c r="F29" s="681" t="str">
        <f>IFERROR('Nutrition 1'!H29*100/'Nutrition 1'!$G29,"")</f>
        <v/>
      </c>
      <c r="G29" s="681" t="str">
        <f>IFERROR('Nutrition 1'!I29*100/'Nutrition 1'!$G29,"")</f>
        <v/>
      </c>
      <c r="H29" s="681" t="str">
        <f>IFERROR('Nutrition 1'!J29*100/'Nutrition 1'!$G29,"")</f>
        <v/>
      </c>
      <c r="I29" s="681" t="str">
        <f>IFERROR('Nutrition 1'!L29*100/'Nutrition 1'!$K29,"")</f>
        <v/>
      </c>
      <c r="J29" s="681" t="str">
        <f>IFERROR('Nutrition 1'!M29*100/'Nutrition 1'!$K29,"")</f>
        <v/>
      </c>
      <c r="K29" s="681" t="str">
        <f>IFERROR('Nutrition 1'!N29*100/'Nutrition 1'!$K29,"")</f>
        <v/>
      </c>
      <c r="L29" s="681" t="str">
        <f>IFERROR(SUM('Nutrition 1'!H29,'Nutrition 1'!L29)*100/SUM('Nutrition 1'!$G29,'Nutrition 1'!$K29),"")</f>
        <v/>
      </c>
      <c r="M29" s="681" t="str">
        <f>IFERROR(SUM('Nutrition 1'!I29,'Nutrition 1'!M29)*100/SUM('Nutrition 1'!$G29,'Nutrition 1'!$K29),"")</f>
        <v/>
      </c>
      <c r="N29" s="681" t="str">
        <f>IFERROR(SUM('Nutrition 1'!J29,'Nutrition 1'!N29)*100/SUM('Nutrition 1'!$G29,'Nutrition 1'!$K29),"")</f>
        <v/>
      </c>
    </row>
    <row r="30" spans="1:14" ht="14.25" customHeight="1">
      <c r="A30" s="2" t="s">
        <v>471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686"/>
      <c r="B31" s="686" t="s">
        <v>472</v>
      </c>
      <c r="C31" s="680" t="str">
        <f>IFERROR('Nutrition 1'!D31*100/'Nutrition 1'!$C31,"")</f>
        <v/>
      </c>
      <c r="D31" s="680" t="str">
        <f>IFERROR('Nutrition 1'!E31*100/'Nutrition 1'!$C31,"")</f>
        <v/>
      </c>
      <c r="E31" s="680" t="str">
        <f>IFERROR('Nutrition 1'!F31*100/'Nutrition 1'!$C31,"")</f>
        <v/>
      </c>
      <c r="F31" s="680" t="str">
        <f>IFERROR('Nutrition 1'!H31*100/'Nutrition 1'!$G31,"")</f>
        <v/>
      </c>
      <c r="G31" s="680" t="str">
        <f>IFERROR('Nutrition 1'!I31*100/'Nutrition 1'!$G31,"")</f>
        <v/>
      </c>
      <c r="H31" s="680" t="str">
        <f>IFERROR('Nutrition 1'!J31*100/'Nutrition 1'!$G31,"")</f>
        <v/>
      </c>
      <c r="I31" s="680" t="str">
        <f>IFERROR('Nutrition 1'!L31*100/'Nutrition 1'!$K31,"")</f>
        <v/>
      </c>
      <c r="J31" s="680" t="str">
        <f>IFERROR('Nutrition 1'!M31*100/'Nutrition 1'!$K31,"")</f>
        <v/>
      </c>
      <c r="K31" s="680" t="str">
        <f>IFERROR('Nutrition 1'!N31*100/'Nutrition 1'!$K31,"")</f>
        <v/>
      </c>
      <c r="L31" s="680" t="str">
        <f>IFERROR(SUM('Nutrition 1'!H31,'Nutrition 1'!L31)*100/SUM('Nutrition 1'!$G31,'Nutrition 1'!$K31),"")</f>
        <v/>
      </c>
      <c r="M31" s="680" t="str">
        <f>IFERROR(SUM('Nutrition 1'!I31,'Nutrition 1'!M31)*100/SUM('Nutrition 1'!$G31,'Nutrition 1'!$K31),"")</f>
        <v/>
      </c>
      <c r="N31" s="680" t="str">
        <f>IFERROR(SUM('Nutrition 1'!J31,'Nutrition 1'!N31)*100/SUM('Nutrition 1'!$G31,'Nutrition 1'!$K31),"")</f>
        <v/>
      </c>
    </row>
    <row r="32" spans="1:14" ht="14.25" customHeight="1">
      <c r="A32" s="686"/>
      <c r="B32" s="686" t="s">
        <v>473</v>
      </c>
      <c r="C32" s="681" t="str">
        <f>IFERROR('Nutrition 1'!D32*100/'Nutrition 1'!$C32,"")</f>
        <v/>
      </c>
      <c r="D32" s="681" t="str">
        <f>IFERROR('Nutrition 1'!E32*100/'Nutrition 1'!$C32,"")</f>
        <v/>
      </c>
      <c r="E32" s="681" t="str">
        <f>IFERROR('Nutrition 1'!F32*100/'Nutrition 1'!$C32,"")</f>
        <v/>
      </c>
      <c r="F32" s="681" t="str">
        <f>IFERROR('Nutrition 1'!H32*100/'Nutrition 1'!$G32,"")</f>
        <v/>
      </c>
      <c r="G32" s="681" t="str">
        <f>IFERROR('Nutrition 1'!I32*100/'Nutrition 1'!$G32,"")</f>
        <v/>
      </c>
      <c r="H32" s="681" t="str">
        <f>IFERROR('Nutrition 1'!J32*100/'Nutrition 1'!$G32,"")</f>
        <v/>
      </c>
      <c r="I32" s="681" t="str">
        <f>IFERROR('Nutrition 1'!L32*100/'Nutrition 1'!$K32,"")</f>
        <v/>
      </c>
      <c r="J32" s="681" t="str">
        <f>IFERROR('Nutrition 1'!M32*100/'Nutrition 1'!$K32,"")</f>
        <v/>
      </c>
      <c r="K32" s="681" t="str">
        <f>IFERROR('Nutrition 1'!N32*100/'Nutrition 1'!$K32,"")</f>
        <v/>
      </c>
      <c r="L32" s="681" t="str">
        <f>IFERROR(SUM('Nutrition 1'!H32,'Nutrition 1'!L32)*100/SUM('Nutrition 1'!$G32,'Nutrition 1'!$K32),"")</f>
        <v/>
      </c>
      <c r="M32" s="681" t="str">
        <f>IFERROR(SUM('Nutrition 1'!I32,'Nutrition 1'!M32)*100/SUM('Nutrition 1'!$G32,'Nutrition 1'!$K32),"")</f>
        <v/>
      </c>
      <c r="N32" s="681" t="str">
        <f>IFERROR(SUM('Nutrition 1'!J32,'Nutrition 1'!N32)*100/SUM('Nutrition 1'!$G32,'Nutrition 1'!$K32),"")</f>
        <v/>
      </c>
    </row>
    <row r="33" spans="1:14" ht="14.25" customHeight="1">
      <c r="A33" s="686"/>
      <c r="B33" s="686" t="s">
        <v>474</v>
      </c>
      <c r="C33" s="681" t="str">
        <f>IFERROR('Nutrition 1'!D33*100/'Nutrition 1'!$C33,"")</f>
        <v/>
      </c>
      <c r="D33" s="681" t="str">
        <f>IFERROR('Nutrition 1'!E33*100/'Nutrition 1'!$C33,"")</f>
        <v/>
      </c>
      <c r="E33" s="681" t="str">
        <f>IFERROR('Nutrition 1'!F33*100/'Nutrition 1'!$C33,"")</f>
        <v/>
      </c>
      <c r="F33" s="681" t="str">
        <f>IFERROR('Nutrition 1'!H33*100/'Nutrition 1'!$G33,"")</f>
        <v/>
      </c>
      <c r="G33" s="681" t="str">
        <f>IFERROR('Nutrition 1'!I33*100/'Nutrition 1'!$G33,"")</f>
        <v/>
      </c>
      <c r="H33" s="681" t="str">
        <f>IFERROR('Nutrition 1'!J33*100/'Nutrition 1'!$G33,"")</f>
        <v/>
      </c>
      <c r="I33" s="681" t="str">
        <f>IFERROR('Nutrition 1'!L33*100/'Nutrition 1'!$K33,"")</f>
        <v/>
      </c>
      <c r="J33" s="681" t="str">
        <f>IFERROR('Nutrition 1'!M33*100/'Nutrition 1'!$K33,"")</f>
        <v/>
      </c>
      <c r="K33" s="681" t="str">
        <f>IFERROR('Nutrition 1'!N33*100/'Nutrition 1'!$K33,"")</f>
        <v/>
      </c>
      <c r="L33" s="681" t="str">
        <f>IFERROR(SUM('Nutrition 1'!H33,'Nutrition 1'!L33)*100/SUM('Nutrition 1'!$G33,'Nutrition 1'!$K33),"")</f>
        <v/>
      </c>
      <c r="M33" s="681" t="str">
        <f>IFERROR(SUM('Nutrition 1'!I33,'Nutrition 1'!M33)*100/SUM('Nutrition 1'!$G33,'Nutrition 1'!$K33),"")</f>
        <v/>
      </c>
      <c r="N33" s="681" t="str">
        <f>IFERROR(SUM('Nutrition 1'!J33,'Nutrition 1'!N33)*100/SUM('Nutrition 1'!$G33,'Nutrition 1'!$K33),"")</f>
        <v/>
      </c>
    </row>
    <row r="34" spans="1:14" ht="14.25" customHeight="1">
      <c r="A34" s="686"/>
      <c r="B34" s="686" t="s">
        <v>475</v>
      </c>
      <c r="C34" s="681" t="str">
        <f>IFERROR('Nutrition 1'!D34*100/'Nutrition 1'!$C34,"")</f>
        <v/>
      </c>
      <c r="D34" s="681" t="str">
        <f>IFERROR('Nutrition 1'!E34*100/'Nutrition 1'!$C34,"")</f>
        <v/>
      </c>
      <c r="E34" s="681" t="str">
        <f>IFERROR('Nutrition 1'!F34*100/'Nutrition 1'!$C34,"")</f>
        <v/>
      </c>
      <c r="F34" s="681" t="str">
        <f>IFERROR('Nutrition 1'!H34*100/'Nutrition 1'!$G34,"")</f>
        <v/>
      </c>
      <c r="G34" s="681" t="str">
        <f>IFERROR('Nutrition 1'!I34*100/'Nutrition 1'!$G34,"")</f>
        <v/>
      </c>
      <c r="H34" s="681" t="str">
        <f>IFERROR('Nutrition 1'!J34*100/'Nutrition 1'!$G34,"")</f>
        <v/>
      </c>
      <c r="I34" s="681" t="str">
        <f>IFERROR('Nutrition 1'!L34*100/'Nutrition 1'!$K34,"")</f>
        <v/>
      </c>
      <c r="J34" s="681" t="str">
        <f>IFERROR('Nutrition 1'!M34*100/'Nutrition 1'!$K34,"")</f>
        <v/>
      </c>
      <c r="K34" s="681" t="str">
        <f>IFERROR('Nutrition 1'!N34*100/'Nutrition 1'!$K34,"")</f>
        <v/>
      </c>
      <c r="L34" s="681" t="str">
        <f>IFERROR(SUM('Nutrition 1'!H34,'Nutrition 1'!L34)*100/SUM('Nutrition 1'!$G34,'Nutrition 1'!$K34),"")</f>
        <v/>
      </c>
      <c r="M34" s="681" t="str">
        <f>IFERROR(SUM('Nutrition 1'!I34,'Nutrition 1'!M34)*100/SUM('Nutrition 1'!$G34,'Nutrition 1'!$K34),"")</f>
        <v/>
      </c>
      <c r="N34" s="681" t="str">
        <f>IFERROR(SUM('Nutrition 1'!J34,'Nutrition 1'!N34)*100/SUM('Nutrition 1'!$G34,'Nutrition 1'!$K34),"")</f>
        <v/>
      </c>
    </row>
    <row r="35" spans="1:14" ht="14.25" customHeight="1">
      <c r="A35" s="686"/>
      <c r="B35" s="686" t="s">
        <v>476</v>
      </c>
      <c r="C35" s="681" t="str">
        <f>IFERROR('Nutrition 1'!D35*100/'Nutrition 1'!$C35,"")</f>
        <v/>
      </c>
      <c r="D35" s="681" t="str">
        <f>IFERROR('Nutrition 1'!E35*100/'Nutrition 1'!$C35,"")</f>
        <v/>
      </c>
      <c r="E35" s="681" t="str">
        <f>IFERROR('Nutrition 1'!F35*100/'Nutrition 1'!$C35,"")</f>
        <v/>
      </c>
      <c r="F35" s="681" t="str">
        <f>IFERROR('Nutrition 1'!H35*100/'Nutrition 1'!$G35,"")</f>
        <v/>
      </c>
      <c r="G35" s="681" t="str">
        <f>IFERROR('Nutrition 1'!I35*100/'Nutrition 1'!$G35,"")</f>
        <v/>
      </c>
      <c r="H35" s="681" t="str">
        <f>IFERROR('Nutrition 1'!J35*100/'Nutrition 1'!$G35,"")</f>
        <v/>
      </c>
      <c r="I35" s="681" t="str">
        <f>IFERROR('Nutrition 1'!L35*100/'Nutrition 1'!$K35,"")</f>
        <v/>
      </c>
      <c r="J35" s="681" t="str">
        <f>IFERROR('Nutrition 1'!M35*100/'Nutrition 1'!$K35,"")</f>
        <v/>
      </c>
      <c r="K35" s="681" t="str">
        <f>IFERROR('Nutrition 1'!N35*100/'Nutrition 1'!$K35,"")</f>
        <v/>
      </c>
      <c r="L35" s="681" t="str">
        <f>IFERROR(SUM('Nutrition 1'!H35,'Nutrition 1'!L35)*100/SUM('Nutrition 1'!$G35,'Nutrition 1'!$K35),"")</f>
        <v/>
      </c>
      <c r="M35" s="681" t="str">
        <f>IFERROR(SUM('Nutrition 1'!I35,'Nutrition 1'!M35)*100/SUM('Nutrition 1'!$G35,'Nutrition 1'!$K35),"")</f>
        <v/>
      </c>
      <c r="N35" s="681" t="str">
        <f>IFERROR(SUM('Nutrition 1'!J35,'Nutrition 1'!N35)*100/SUM('Nutrition 1'!$G35,'Nutrition 1'!$K35),"")</f>
        <v/>
      </c>
    </row>
    <row r="36" spans="1:14" ht="14.25" customHeight="1">
      <c r="A36" s="686"/>
      <c r="B36" s="686" t="s">
        <v>477</v>
      </c>
      <c r="C36" s="681" t="str">
        <f>IFERROR('Nutrition 1'!D36*100/'Nutrition 1'!$C36,"")</f>
        <v/>
      </c>
      <c r="D36" s="681" t="str">
        <f>IFERROR('Nutrition 1'!E36*100/'Nutrition 1'!$C36,"")</f>
        <v/>
      </c>
      <c r="E36" s="681" t="str">
        <f>IFERROR('Nutrition 1'!F36*100/'Nutrition 1'!$C36,"")</f>
        <v/>
      </c>
      <c r="F36" s="681" t="str">
        <f>IFERROR('Nutrition 1'!H36*100/'Nutrition 1'!$G36,"")</f>
        <v/>
      </c>
      <c r="G36" s="681" t="str">
        <f>IFERROR('Nutrition 1'!I36*100/'Nutrition 1'!$G36,"")</f>
        <v/>
      </c>
      <c r="H36" s="681" t="str">
        <f>IFERROR('Nutrition 1'!J36*100/'Nutrition 1'!$G36,"")</f>
        <v/>
      </c>
      <c r="I36" s="681" t="str">
        <f>IFERROR('Nutrition 1'!L36*100/'Nutrition 1'!$K36,"")</f>
        <v/>
      </c>
      <c r="J36" s="681" t="str">
        <f>IFERROR('Nutrition 1'!M36*100/'Nutrition 1'!$K36,"")</f>
        <v/>
      </c>
      <c r="K36" s="681" t="str">
        <f>IFERROR('Nutrition 1'!N36*100/'Nutrition 1'!$K36,"")</f>
        <v/>
      </c>
      <c r="L36" s="681" t="str">
        <f>IFERROR(SUM('Nutrition 1'!H36,'Nutrition 1'!L36)*100/SUM('Nutrition 1'!$G36,'Nutrition 1'!$K36),"")</f>
        <v/>
      </c>
      <c r="M36" s="681" t="str">
        <f>IFERROR(SUM('Nutrition 1'!I36,'Nutrition 1'!M36)*100/SUM('Nutrition 1'!$G36,'Nutrition 1'!$K36),"")</f>
        <v/>
      </c>
      <c r="N36" s="681" t="str">
        <f>IFERROR(SUM('Nutrition 1'!J36,'Nutrition 1'!N36)*100/SUM('Nutrition 1'!$G36,'Nutrition 1'!$K36),"")</f>
        <v/>
      </c>
    </row>
    <row r="37" spans="1:14" ht="14.25" customHeight="1">
      <c r="A37" s="686"/>
      <c r="B37" s="686" t="s">
        <v>478</v>
      </c>
      <c r="C37" s="681" t="str">
        <f>IFERROR('Nutrition 1'!D37*100/'Nutrition 1'!$C37,"")</f>
        <v/>
      </c>
      <c r="D37" s="681" t="str">
        <f>IFERROR('Nutrition 1'!E37*100/'Nutrition 1'!$C37,"")</f>
        <v/>
      </c>
      <c r="E37" s="681" t="str">
        <f>IFERROR('Nutrition 1'!F37*100/'Nutrition 1'!$C37,"")</f>
        <v/>
      </c>
      <c r="F37" s="681" t="str">
        <f>IFERROR('Nutrition 1'!H37*100/'Nutrition 1'!$G37,"")</f>
        <v/>
      </c>
      <c r="G37" s="681" t="str">
        <f>IFERROR('Nutrition 1'!I37*100/'Nutrition 1'!$G37,"")</f>
        <v/>
      </c>
      <c r="H37" s="681" t="str">
        <f>IFERROR('Nutrition 1'!J37*100/'Nutrition 1'!$G37,"")</f>
        <v/>
      </c>
      <c r="I37" s="681" t="str">
        <f>IFERROR('Nutrition 1'!L37*100/'Nutrition 1'!$K37,"")</f>
        <v/>
      </c>
      <c r="J37" s="681" t="str">
        <f>IFERROR('Nutrition 1'!M37*100/'Nutrition 1'!$K37,"")</f>
        <v/>
      </c>
      <c r="K37" s="681" t="str">
        <f>IFERROR('Nutrition 1'!N37*100/'Nutrition 1'!$K37,"")</f>
        <v/>
      </c>
      <c r="L37" s="681" t="str">
        <f>IFERROR(SUM('Nutrition 1'!H37,'Nutrition 1'!L37)*100/SUM('Nutrition 1'!$G37,'Nutrition 1'!$K37),"")</f>
        <v/>
      </c>
      <c r="M37" s="681" t="str">
        <f>IFERROR(SUM('Nutrition 1'!I37,'Nutrition 1'!M37)*100/SUM('Nutrition 1'!$G37,'Nutrition 1'!$K37),"")</f>
        <v/>
      </c>
      <c r="N37" s="681" t="str">
        <f>IFERROR(SUM('Nutrition 1'!J37,'Nutrition 1'!N37)*100/SUM('Nutrition 1'!$G37,'Nutrition 1'!$K37),"")</f>
        <v/>
      </c>
    </row>
    <row r="38" spans="1:14" ht="14.25" customHeight="1">
      <c r="A38" s="685"/>
      <c r="B38" s="686" t="s">
        <v>479</v>
      </c>
      <c r="C38" s="681" t="str">
        <f>IFERROR('Nutrition 1'!D38*100/'Nutrition 1'!$C38,"")</f>
        <v/>
      </c>
      <c r="D38" s="681" t="str">
        <f>IFERROR('Nutrition 1'!E38*100/'Nutrition 1'!$C38,"")</f>
        <v/>
      </c>
      <c r="E38" s="681" t="str">
        <f>IFERROR('Nutrition 1'!F38*100/'Nutrition 1'!$C38,"")</f>
        <v/>
      </c>
      <c r="F38" s="681" t="str">
        <f>IFERROR('Nutrition 1'!H38*100/'Nutrition 1'!$G38,"")</f>
        <v/>
      </c>
      <c r="G38" s="681" t="str">
        <f>IFERROR('Nutrition 1'!I38*100/'Nutrition 1'!$G38,"")</f>
        <v/>
      </c>
      <c r="H38" s="681" t="str">
        <f>IFERROR('Nutrition 1'!J38*100/'Nutrition 1'!$G38,"")</f>
        <v/>
      </c>
      <c r="I38" s="681" t="str">
        <f>IFERROR('Nutrition 1'!L38*100/'Nutrition 1'!$K38,"")</f>
        <v/>
      </c>
      <c r="J38" s="681" t="str">
        <f>IFERROR('Nutrition 1'!M38*100/'Nutrition 1'!$K38,"")</f>
        <v/>
      </c>
      <c r="K38" s="681" t="str">
        <f>IFERROR('Nutrition 1'!N38*100/'Nutrition 1'!$K38,"")</f>
        <v/>
      </c>
      <c r="L38" s="681" t="str">
        <f>IFERROR(SUM('Nutrition 1'!H38,'Nutrition 1'!L38)*100/SUM('Nutrition 1'!$G38,'Nutrition 1'!$K38),"")</f>
        <v/>
      </c>
      <c r="M38" s="681" t="str">
        <f>IFERROR(SUM('Nutrition 1'!I38,'Nutrition 1'!M38)*100/SUM('Nutrition 1'!$G38,'Nutrition 1'!$K38),"")</f>
        <v/>
      </c>
      <c r="N38" s="681" t="str">
        <f>IFERROR(SUM('Nutrition 1'!J38,'Nutrition 1'!N38)*100/SUM('Nutrition 1'!$G38,'Nutrition 1'!$K38),"")</f>
        <v/>
      </c>
    </row>
    <row r="39" spans="1:14" ht="14.25" customHeight="1">
      <c r="A39" s="685"/>
      <c r="B39" s="686" t="s">
        <v>480</v>
      </c>
      <c r="C39" s="681" t="str">
        <f>IFERROR('Nutrition 1'!D39*100/'Nutrition 1'!$C39,"")</f>
        <v/>
      </c>
      <c r="D39" s="681" t="str">
        <f>IFERROR('Nutrition 1'!E39*100/'Nutrition 1'!$C39,"")</f>
        <v/>
      </c>
      <c r="E39" s="681" t="str">
        <f>IFERROR('Nutrition 1'!F39*100/'Nutrition 1'!$C39,"")</f>
        <v/>
      </c>
      <c r="F39" s="681" t="str">
        <f>IFERROR('Nutrition 1'!H39*100/'Nutrition 1'!$G39,"")</f>
        <v/>
      </c>
      <c r="G39" s="681" t="str">
        <f>IFERROR('Nutrition 1'!I39*100/'Nutrition 1'!$G39,"")</f>
        <v/>
      </c>
      <c r="H39" s="681" t="str">
        <f>IFERROR('Nutrition 1'!J39*100/'Nutrition 1'!$G39,"")</f>
        <v/>
      </c>
      <c r="I39" s="681" t="str">
        <f>IFERROR('Nutrition 1'!L39*100/'Nutrition 1'!$K39,"")</f>
        <v/>
      </c>
      <c r="J39" s="681" t="str">
        <f>IFERROR('Nutrition 1'!M39*100/'Nutrition 1'!$K39,"")</f>
        <v/>
      </c>
      <c r="K39" s="681" t="str">
        <f>IFERROR('Nutrition 1'!N39*100/'Nutrition 1'!$K39,"")</f>
        <v/>
      </c>
      <c r="L39" s="681" t="str">
        <f>IFERROR(SUM('Nutrition 1'!H39,'Nutrition 1'!L39)*100/SUM('Nutrition 1'!$G39,'Nutrition 1'!$K39),"")</f>
        <v/>
      </c>
      <c r="M39" s="681" t="str">
        <f>IFERROR(SUM('Nutrition 1'!I39,'Nutrition 1'!M39)*100/SUM('Nutrition 1'!$G39,'Nutrition 1'!$K39),"")</f>
        <v/>
      </c>
      <c r="N39" s="681" t="str">
        <f>IFERROR(SUM('Nutrition 1'!J39,'Nutrition 1'!N39)*100/SUM('Nutrition 1'!$G39,'Nutrition 1'!$K39),"")</f>
        <v/>
      </c>
    </row>
    <row r="40" spans="1:14" ht="14.25" customHeight="1">
      <c r="A40" s="685"/>
      <c r="B40" s="686" t="s">
        <v>481</v>
      </c>
      <c r="C40" s="681" t="str">
        <f>IFERROR('Nutrition 1'!D40*100/'Nutrition 1'!$C40,"")</f>
        <v/>
      </c>
      <c r="D40" s="681" t="str">
        <f>IFERROR('Nutrition 1'!E40*100/'Nutrition 1'!$C40,"")</f>
        <v/>
      </c>
      <c r="E40" s="681" t="str">
        <f>IFERROR('Nutrition 1'!F40*100/'Nutrition 1'!$C40,"")</f>
        <v/>
      </c>
      <c r="F40" s="681" t="str">
        <f>IFERROR('Nutrition 1'!H40*100/'Nutrition 1'!$G40,"")</f>
        <v/>
      </c>
      <c r="G40" s="681" t="str">
        <f>IFERROR('Nutrition 1'!I40*100/'Nutrition 1'!$G40,"")</f>
        <v/>
      </c>
      <c r="H40" s="681" t="str">
        <f>IFERROR('Nutrition 1'!J40*100/'Nutrition 1'!$G40,"")</f>
        <v/>
      </c>
      <c r="I40" s="681" t="str">
        <f>IFERROR('Nutrition 1'!L40*100/'Nutrition 1'!$K40,"")</f>
        <v/>
      </c>
      <c r="J40" s="681" t="str">
        <f>IFERROR('Nutrition 1'!M40*100/'Nutrition 1'!$K40,"")</f>
        <v/>
      </c>
      <c r="K40" s="681" t="str">
        <f>IFERROR('Nutrition 1'!N40*100/'Nutrition 1'!$K40,"")</f>
        <v/>
      </c>
      <c r="L40" s="681" t="str">
        <f>IFERROR(SUM('Nutrition 1'!H40,'Nutrition 1'!L40)*100/SUM('Nutrition 1'!$G40,'Nutrition 1'!$K40),"")</f>
        <v/>
      </c>
      <c r="M40" s="681" t="str">
        <f>IFERROR(SUM('Nutrition 1'!I40,'Nutrition 1'!M40)*100/SUM('Nutrition 1'!$G40,'Nutrition 1'!$K40),"")</f>
        <v/>
      </c>
      <c r="N40" s="681" t="str">
        <f>IFERROR(SUM('Nutrition 1'!J40,'Nutrition 1'!N40)*100/SUM('Nutrition 1'!$G40,'Nutrition 1'!$K40),"")</f>
        <v/>
      </c>
    </row>
    <row r="41" spans="1:14" ht="14.25" customHeight="1">
      <c r="A41" s="685"/>
      <c r="B41" s="686" t="s">
        <v>482</v>
      </c>
      <c r="C41" s="681" t="str">
        <f>IFERROR('Nutrition 1'!D41*100/'Nutrition 1'!$C41,"")</f>
        <v/>
      </c>
      <c r="D41" s="681" t="str">
        <f>IFERROR('Nutrition 1'!E41*100/'Nutrition 1'!$C41,"")</f>
        <v/>
      </c>
      <c r="E41" s="681" t="str">
        <f>IFERROR('Nutrition 1'!F41*100/'Nutrition 1'!$C41,"")</f>
        <v/>
      </c>
      <c r="F41" s="681" t="str">
        <f>IFERROR('Nutrition 1'!H41*100/'Nutrition 1'!$G41,"")</f>
        <v/>
      </c>
      <c r="G41" s="681" t="str">
        <f>IFERROR('Nutrition 1'!I41*100/'Nutrition 1'!$G41,"")</f>
        <v/>
      </c>
      <c r="H41" s="681" t="str">
        <f>IFERROR('Nutrition 1'!J41*100/'Nutrition 1'!$G41,"")</f>
        <v/>
      </c>
      <c r="I41" s="681" t="str">
        <f>IFERROR('Nutrition 1'!L41*100/'Nutrition 1'!$K41,"")</f>
        <v/>
      </c>
      <c r="J41" s="681" t="str">
        <f>IFERROR('Nutrition 1'!M41*100/'Nutrition 1'!$K41,"")</f>
        <v/>
      </c>
      <c r="K41" s="681" t="str">
        <f>IFERROR('Nutrition 1'!N41*100/'Nutrition 1'!$K41,"")</f>
        <v/>
      </c>
      <c r="L41" s="681" t="str">
        <f>IFERROR(SUM('Nutrition 1'!H41,'Nutrition 1'!L41)*100/SUM('Nutrition 1'!$G41,'Nutrition 1'!$K41),"")</f>
        <v/>
      </c>
      <c r="M41" s="681" t="str">
        <f>IFERROR(SUM('Nutrition 1'!I41,'Nutrition 1'!M41)*100/SUM('Nutrition 1'!$G41,'Nutrition 1'!$K41),"")</f>
        <v/>
      </c>
      <c r="N41" s="681" t="str">
        <f>IFERROR(SUM('Nutrition 1'!J41,'Nutrition 1'!N41)*100/SUM('Nutrition 1'!$G41,'Nutrition 1'!$K41),"")</f>
        <v/>
      </c>
    </row>
    <row r="42" spans="1:14" ht="14.25" customHeight="1">
      <c r="A42" s="685"/>
      <c r="B42" s="686" t="s">
        <v>483</v>
      </c>
      <c r="C42" s="681" t="str">
        <f>IFERROR('Nutrition 1'!D42*100/'Nutrition 1'!$C42,"")</f>
        <v/>
      </c>
      <c r="D42" s="681" t="str">
        <f>IFERROR('Nutrition 1'!E42*100/'Nutrition 1'!$C42,"")</f>
        <v/>
      </c>
      <c r="E42" s="681" t="str">
        <f>IFERROR('Nutrition 1'!F42*100/'Nutrition 1'!$C42,"")</f>
        <v/>
      </c>
      <c r="F42" s="681" t="str">
        <f>IFERROR('Nutrition 1'!H42*100/'Nutrition 1'!$G42,"")</f>
        <v/>
      </c>
      <c r="G42" s="681" t="str">
        <f>IFERROR('Nutrition 1'!I42*100/'Nutrition 1'!$G42,"")</f>
        <v/>
      </c>
      <c r="H42" s="681" t="str">
        <f>IFERROR('Nutrition 1'!J42*100/'Nutrition 1'!$G42,"")</f>
        <v/>
      </c>
      <c r="I42" s="681" t="str">
        <f>IFERROR('Nutrition 1'!L42*100/'Nutrition 1'!$K42,"")</f>
        <v/>
      </c>
      <c r="J42" s="681" t="str">
        <f>IFERROR('Nutrition 1'!M42*100/'Nutrition 1'!$K42,"")</f>
        <v/>
      </c>
      <c r="K42" s="681" t="str">
        <f>IFERROR('Nutrition 1'!N42*100/'Nutrition 1'!$K42,"")</f>
        <v/>
      </c>
      <c r="L42" s="681" t="str">
        <f>IFERROR(SUM('Nutrition 1'!H42,'Nutrition 1'!L42)*100/SUM('Nutrition 1'!$G42,'Nutrition 1'!$K42),"")</f>
        <v/>
      </c>
      <c r="M42" s="681" t="str">
        <f>IFERROR(SUM('Nutrition 1'!I42,'Nutrition 1'!M42)*100/SUM('Nutrition 1'!$G42,'Nutrition 1'!$K42),"")</f>
        <v/>
      </c>
      <c r="N42" s="681" t="str">
        <f>IFERROR(SUM('Nutrition 1'!J42,'Nutrition 1'!N42)*100/SUM('Nutrition 1'!$G42,'Nutrition 1'!$K42),"")</f>
        <v/>
      </c>
    </row>
    <row r="43" spans="1:14" ht="14.25" customHeight="1">
      <c r="A43" s="2" t="s">
        <v>484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686"/>
      <c r="B44" s="686" t="s">
        <v>485</v>
      </c>
      <c r="C44" s="681" t="str">
        <f>IFERROR('Nutrition 1'!D44*100/'Nutrition 1'!$C44,"")</f>
        <v/>
      </c>
      <c r="D44" s="681" t="str">
        <f>IFERROR('Nutrition 1'!E44*100/'Nutrition 1'!$C44,"")</f>
        <v/>
      </c>
      <c r="E44" s="681" t="str">
        <f>IFERROR('Nutrition 1'!F44*100/'Nutrition 1'!$C44,"")</f>
        <v/>
      </c>
      <c r="F44" s="681" t="str">
        <f>IFERROR('Nutrition 1'!H44*100/'Nutrition 1'!$G44,"")</f>
        <v/>
      </c>
      <c r="G44" s="681" t="str">
        <f>IFERROR('Nutrition 1'!I44*100/'Nutrition 1'!$G44,"")</f>
        <v/>
      </c>
      <c r="H44" s="681" t="str">
        <f>IFERROR('Nutrition 1'!J44*100/'Nutrition 1'!$G44,"")</f>
        <v/>
      </c>
      <c r="I44" s="681" t="str">
        <f>IFERROR('Nutrition 1'!L44*100/'Nutrition 1'!$K44,"")</f>
        <v/>
      </c>
      <c r="J44" s="681" t="str">
        <f>IFERROR('Nutrition 1'!M44*100/'Nutrition 1'!$K44,"")</f>
        <v/>
      </c>
      <c r="K44" s="681" t="str">
        <f>IFERROR('Nutrition 1'!N44*100/'Nutrition 1'!$K44,"")</f>
        <v/>
      </c>
      <c r="L44" s="681" t="str">
        <f>IFERROR(SUM('Nutrition 1'!H44,'Nutrition 1'!L44)*100/SUM('Nutrition 1'!$G44,'Nutrition 1'!$K44),"")</f>
        <v/>
      </c>
      <c r="M44" s="681" t="str">
        <f>IFERROR(SUM('Nutrition 1'!I44,'Nutrition 1'!M44)*100/SUM('Nutrition 1'!$G44,'Nutrition 1'!$K44),"")</f>
        <v/>
      </c>
      <c r="N44" s="681" t="str">
        <f>IFERROR(SUM('Nutrition 1'!J44,'Nutrition 1'!N44)*100/SUM('Nutrition 1'!$G44,'Nutrition 1'!$K44),"")</f>
        <v/>
      </c>
    </row>
    <row r="45" spans="1:14" ht="14.25" customHeight="1">
      <c r="A45" s="685"/>
      <c r="B45" s="686" t="s">
        <v>486</v>
      </c>
      <c r="C45" s="681" t="str">
        <f>IFERROR('Nutrition 1'!D45*100/'Nutrition 1'!$C45,"")</f>
        <v/>
      </c>
      <c r="D45" s="681" t="str">
        <f>IFERROR('Nutrition 1'!E45*100/'Nutrition 1'!$C45,"")</f>
        <v/>
      </c>
      <c r="E45" s="681" t="str">
        <f>IFERROR('Nutrition 1'!F45*100/'Nutrition 1'!$C45,"")</f>
        <v/>
      </c>
      <c r="F45" s="681" t="str">
        <f>IFERROR('Nutrition 1'!H45*100/'Nutrition 1'!$G45,"")</f>
        <v/>
      </c>
      <c r="G45" s="681" t="str">
        <f>IFERROR('Nutrition 1'!I45*100/'Nutrition 1'!$G45,"")</f>
        <v/>
      </c>
      <c r="H45" s="681" t="str">
        <f>IFERROR('Nutrition 1'!J45*100/'Nutrition 1'!$G45,"")</f>
        <v/>
      </c>
      <c r="I45" s="681" t="str">
        <f>IFERROR('Nutrition 1'!L45*100/'Nutrition 1'!$K45,"")</f>
        <v/>
      </c>
      <c r="J45" s="681" t="str">
        <f>IFERROR('Nutrition 1'!M45*100/'Nutrition 1'!$K45,"")</f>
        <v/>
      </c>
      <c r="K45" s="681" t="str">
        <f>IFERROR('Nutrition 1'!N45*100/'Nutrition 1'!$K45,"")</f>
        <v/>
      </c>
      <c r="L45" s="681" t="str">
        <f>IFERROR(SUM('Nutrition 1'!H45,'Nutrition 1'!L45)*100/SUM('Nutrition 1'!$G45,'Nutrition 1'!$K45),"")</f>
        <v/>
      </c>
      <c r="M45" s="681" t="str">
        <f>IFERROR(SUM('Nutrition 1'!I45,'Nutrition 1'!M45)*100/SUM('Nutrition 1'!$G45,'Nutrition 1'!$K45),"")</f>
        <v/>
      </c>
      <c r="N45" s="681" t="str">
        <f>IFERROR(SUM('Nutrition 1'!J45,'Nutrition 1'!N45)*100/SUM('Nutrition 1'!$G45,'Nutrition 1'!$K45),"")</f>
        <v/>
      </c>
    </row>
    <row r="46" spans="1:14" ht="14.25" customHeight="1">
      <c r="A46" s="685"/>
      <c r="B46" s="686" t="s">
        <v>487</v>
      </c>
      <c r="C46" s="681" t="str">
        <f>IFERROR('Nutrition 1'!D46*100/'Nutrition 1'!$C46,"")</f>
        <v/>
      </c>
      <c r="D46" s="681" t="str">
        <f>IFERROR('Nutrition 1'!E46*100/'Nutrition 1'!$C46,"")</f>
        <v/>
      </c>
      <c r="E46" s="681" t="str">
        <f>IFERROR('Nutrition 1'!F46*100/'Nutrition 1'!$C46,"")</f>
        <v/>
      </c>
      <c r="F46" s="681" t="str">
        <f>IFERROR('Nutrition 1'!H46*100/'Nutrition 1'!$G46,"")</f>
        <v/>
      </c>
      <c r="G46" s="681" t="str">
        <f>IFERROR('Nutrition 1'!I46*100/'Nutrition 1'!$G46,"")</f>
        <v/>
      </c>
      <c r="H46" s="681" t="str">
        <f>IFERROR('Nutrition 1'!J46*100/'Nutrition 1'!$G46,"")</f>
        <v/>
      </c>
      <c r="I46" s="681" t="str">
        <f>IFERROR('Nutrition 1'!L46*100/'Nutrition 1'!$K46,"")</f>
        <v/>
      </c>
      <c r="J46" s="681" t="str">
        <f>IFERROR('Nutrition 1'!M46*100/'Nutrition 1'!$K46,"")</f>
        <v/>
      </c>
      <c r="K46" s="681" t="str">
        <f>IFERROR('Nutrition 1'!N46*100/'Nutrition 1'!$K46,"")</f>
        <v/>
      </c>
      <c r="L46" s="681" t="str">
        <f>IFERROR(SUM('Nutrition 1'!H46,'Nutrition 1'!L46)*100/SUM('Nutrition 1'!$G46,'Nutrition 1'!$K46),"")</f>
        <v/>
      </c>
      <c r="M46" s="681" t="str">
        <f>IFERROR(SUM('Nutrition 1'!I46,'Nutrition 1'!M46)*100/SUM('Nutrition 1'!$G46,'Nutrition 1'!$K46),"")</f>
        <v/>
      </c>
      <c r="N46" s="681" t="str">
        <f>IFERROR(SUM('Nutrition 1'!J46,'Nutrition 1'!N46)*100/SUM('Nutrition 1'!$G46,'Nutrition 1'!$K46),"")</f>
        <v/>
      </c>
    </row>
    <row r="47" spans="1:14" ht="14.25" customHeight="1">
      <c r="A47" s="685"/>
      <c r="B47" s="686" t="s">
        <v>488</v>
      </c>
      <c r="C47" s="681" t="str">
        <f>IFERROR('Nutrition 1'!D47*100/'Nutrition 1'!$C47,"")</f>
        <v/>
      </c>
      <c r="D47" s="681" t="str">
        <f>IFERROR('Nutrition 1'!E47*100/'Nutrition 1'!$C47,"")</f>
        <v/>
      </c>
      <c r="E47" s="681" t="str">
        <f>IFERROR('Nutrition 1'!F47*100/'Nutrition 1'!$C47,"")</f>
        <v/>
      </c>
      <c r="F47" s="681" t="str">
        <f>IFERROR('Nutrition 1'!H47*100/'Nutrition 1'!$G47,"")</f>
        <v/>
      </c>
      <c r="G47" s="681" t="str">
        <f>IFERROR('Nutrition 1'!I47*100/'Nutrition 1'!$G47,"")</f>
        <v/>
      </c>
      <c r="H47" s="681" t="str">
        <f>IFERROR('Nutrition 1'!J47*100/'Nutrition 1'!$G47,"")</f>
        <v/>
      </c>
      <c r="I47" s="681" t="str">
        <f>IFERROR('Nutrition 1'!L47*100/'Nutrition 1'!$K47,"")</f>
        <v/>
      </c>
      <c r="J47" s="681" t="str">
        <f>IFERROR('Nutrition 1'!M47*100/'Nutrition 1'!$K47,"")</f>
        <v/>
      </c>
      <c r="K47" s="681" t="str">
        <f>IFERROR('Nutrition 1'!N47*100/'Nutrition 1'!$K47,"")</f>
        <v/>
      </c>
      <c r="L47" s="681" t="str">
        <f>IFERROR(SUM('Nutrition 1'!H47,'Nutrition 1'!L47)*100/SUM('Nutrition 1'!$G47,'Nutrition 1'!$K47),"")</f>
        <v/>
      </c>
      <c r="M47" s="681" t="str">
        <f>IFERROR(SUM('Nutrition 1'!I47,'Nutrition 1'!M47)*100/SUM('Nutrition 1'!$G47,'Nutrition 1'!$K47),"")</f>
        <v/>
      </c>
      <c r="N47" s="681" t="str">
        <f>IFERROR(SUM('Nutrition 1'!J47,'Nutrition 1'!N47)*100/SUM('Nutrition 1'!$G47,'Nutrition 1'!$K47),"")</f>
        <v/>
      </c>
    </row>
    <row r="48" spans="1:14" ht="14.25" customHeight="1">
      <c r="A48" s="685"/>
      <c r="B48" s="686" t="s">
        <v>489</v>
      </c>
      <c r="C48" s="681" t="str">
        <f>IFERROR('Nutrition 1'!D48*100/'Nutrition 1'!$C48,"")</f>
        <v/>
      </c>
      <c r="D48" s="681" t="str">
        <f>IFERROR('Nutrition 1'!E48*100/'Nutrition 1'!$C48,"")</f>
        <v/>
      </c>
      <c r="E48" s="681" t="str">
        <f>IFERROR('Nutrition 1'!F48*100/'Nutrition 1'!$C48,"")</f>
        <v/>
      </c>
      <c r="F48" s="681" t="str">
        <f>IFERROR('Nutrition 1'!H48*100/'Nutrition 1'!$G48,"")</f>
        <v/>
      </c>
      <c r="G48" s="681" t="str">
        <f>IFERROR('Nutrition 1'!I48*100/'Nutrition 1'!$G48,"")</f>
        <v/>
      </c>
      <c r="H48" s="681" t="str">
        <f>IFERROR('Nutrition 1'!J48*100/'Nutrition 1'!$G48,"")</f>
        <v/>
      </c>
      <c r="I48" s="681" t="str">
        <f>IFERROR('Nutrition 1'!L48*100/'Nutrition 1'!$K48,"")</f>
        <v/>
      </c>
      <c r="J48" s="681" t="str">
        <f>IFERROR('Nutrition 1'!M48*100/'Nutrition 1'!$K48,"")</f>
        <v/>
      </c>
      <c r="K48" s="681" t="str">
        <f>IFERROR('Nutrition 1'!N48*100/'Nutrition 1'!$K48,"")</f>
        <v/>
      </c>
      <c r="L48" s="681" t="str">
        <f>IFERROR(SUM('Nutrition 1'!H48,'Nutrition 1'!L48)*100/SUM('Nutrition 1'!$G48,'Nutrition 1'!$K48),"")</f>
        <v/>
      </c>
      <c r="M48" s="681" t="str">
        <f>IFERROR(SUM('Nutrition 1'!I48,'Nutrition 1'!M48)*100/SUM('Nutrition 1'!$G48,'Nutrition 1'!$K48),"")</f>
        <v/>
      </c>
      <c r="N48" s="681" t="str">
        <f>IFERROR(SUM('Nutrition 1'!J48,'Nutrition 1'!N48)*100/SUM('Nutrition 1'!$G48,'Nutrition 1'!$K48),"")</f>
        <v/>
      </c>
    </row>
    <row r="49" spans="1:14" ht="14.25" customHeight="1">
      <c r="A49" s="685"/>
      <c r="B49" s="686" t="s">
        <v>490</v>
      </c>
      <c r="C49" s="681" t="str">
        <f>IFERROR('Nutrition 1'!D49*100/'Nutrition 1'!$C49,"")</f>
        <v/>
      </c>
      <c r="D49" s="681" t="str">
        <f>IFERROR('Nutrition 1'!E49*100/'Nutrition 1'!$C49,"")</f>
        <v/>
      </c>
      <c r="E49" s="681" t="str">
        <f>IFERROR('Nutrition 1'!F49*100/'Nutrition 1'!$C49,"")</f>
        <v/>
      </c>
      <c r="F49" s="681" t="str">
        <f>IFERROR('Nutrition 1'!H49*100/'Nutrition 1'!$G49,"")</f>
        <v/>
      </c>
      <c r="G49" s="681" t="str">
        <f>IFERROR('Nutrition 1'!I49*100/'Nutrition 1'!$G49,"")</f>
        <v/>
      </c>
      <c r="H49" s="681" t="str">
        <f>IFERROR('Nutrition 1'!J49*100/'Nutrition 1'!$G49,"")</f>
        <v/>
      </c>
      <c r="I49" s="681" t="str">
        <f>IFERROR('Nutrition 1'!L49*100/'Nutrition 1'!$K49,"")</f>
        <v/>
      </c>
      <c r="J49" s="681" t="str">
        <f>IFERROR('Nutrition 1'!M49*100/'Nutrition 1'!$K49,"")</f>
        <v/>
      </c>
      <c r="K49" s="681" t="str">
        <f>IFERROR('Nutrition 1'!N49*100/'Nutrition 1'!$K49,"")</f>
        <v/>
      </c>
      <c r="L49" s="681" t="str">
        <f>IFERROR(SUM('Nutrition 1'!H49,'Nutrition 1'!L49)*100/SUM('Nutrition 1'!$G49,'Nutrition 1'!$K49),"")</f>
        <v/>
      </c>
      <c r="M49" s="681" t="str">
        <f>IFERROR(SUM('Nutrition 1'!I49,'Nutrition 1'!M49)*100/SUM('Nutrition 1'!$G49,'Nutrition 1'!$K49),"")</f>
        <v/>
      </c>
      <c r="N49" s="681" t="str">
        <f>IFERROR(SUM('Nutrition 1'!J49,'Nutrition 1'!N49)*100/SUM('Nutrition 1'!$G49,'Nutrition 1'!$K49),"")</f>
        <v/>
      </c>
    </row>
    <row r="50" spans="1:14" ht="14.25" customHeight="1">
      <c r="A50" s="685"/>
      <c r="B50" s="686" t="s">
        <v>491</v>
      </c>
      <c r="C50" s="681" t="str">
        <f>IFERROR('Nutrition 1'!D50*100/'Nutrition 1'!$C50,"")</f>
        <v/>
      </c>
      <c r="D50" s="681" t="str">
        <f>IFERROR('Nutrition 1'!E50*100/'Nutrition 1'!$C50,"")</f>
        <v/>
      </c>
      <c r="E50" s="681" t="str">
        <f>IFERROR('Nutrition 1'!F50*100/'Nutrition 1'!$C50,"")</f>
        <v/>
      </c>
      <c r="F50" s="681" t="str">
        <f>IFERROR('Nutrition 1'!H50*100/'Nutrition 1'!$G50,"")</f>
        <v/>
      </c>
      <c r="G50" s="681" t="str">
        <f>IFERROR('Nutrition 1'!I50*100/'Nutrition 1'!$G50,"")</f>
        <v/>
      </c>
      <c r="H50" s="681" t="str">
        <f>IFERROR('Nutrition 1'!J50*100/'Nutrition 1'!$G50,"")</f>
        <v/>
      </c>
      <c r="I50" s="681" t="str">
        <f>IFERROR('Nutrition 1'!L50*100/'Nutrition 1'!$K50,"")</f>
        <v/>
      </c>
      <c r="J50" s="681" t="str">
        <f>IFERROR('Nutrition 1'!M50*100/'Nutrition 1'!$K50,"")</f>
        <v/>
      </c>
      <c r="K50" s="681" t="str">
        <f>IFERROR('Nutrition 1'!N50*100/'Nutrition 1'!$K50,"")</f>
        <v/>
      </c>
      <c r="L50" s="681" t="str">
        <f>IFERROR(SUM('Nutrition 1'!H50,'Nutrition 1'!L50)*100/SUM('Nutrition 1'!$G50,'Nutrition 1'!$K50),"")</f>
        <v/>
      </c>
      <c r="M50" s="681" t="str">
        <f>IFERROR(SUM('Nutrition 1'!I50,'Nutrition 1'!M50)*100/SUM('Nutrition 1'!$G50,'Nutrition 1'!$K50),"")</f>
        <v/>
      </c>
      <c r="N50" s="681" t="str">
        <f>IFERROR(SUM('Nutrition 1'!J50,'Nutrition 1'!N50)*100/SUM('Nutrition 1'!$G50,'Nutrition 1'!$K50),"")</f>
        <v/>
      </c>
    </row>
    <row r="51" spans="1:14" ht="14.25" customHeight="1">
      <c r="A51" s="2" t="s">
        <v>492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686"/>
      <c r="B52" s="686" t="s">
        <v>493</v>
      </c>
      <c r="C52" s="681" t="str">
        <f>IFERROR('Nutrition 1'!D52*100/'Nutrition 1'!$C52,"")</f>
        <v/>
      </c>
      <c r="D52" s="681" t="str">
        <f>IFERROR('Nutrition 1'!E52*100/'Nutrition 1'!$C52,"")</f>
        <v/>
      </c>
      <c r="E52" s="681" t="str">
        <f>IFERROR('Nutrition 1'!F52*100/'Nutrition 1'!$C52,"")</f>
        <v/>
      </c>
      <c r="F52" s="681" t="str">
        <f>IFERROR('Nutrition 1'!H52*100/'Nutrition 1'!$G52,"")</f>
        <v/>
      </c>
      <c r="G52" s="681" t="str">
        <f>IFERROR('Nutrition 1'!I52*100/'Nutrition 1'!$G52,"")</f>
        <v/>
      </c>
      <c r="H52" s="681" t="str">
        <f>IFERROR('Nutrition 1'!J52*100/'Nutrition 1'!$G52,"")</f>
        <v/>
      </c>
      <c r="I52" s="681" t="str">
        <f>IFERROR('Nutrition 1'!L52*100/'Nutrition 1'!$K52,"")</f>
        <v/>
      </c>
      <c r="J52" s="681" t="str">
        <f>IFERROR('Nutrition 1'!M52*100/'Nutrition 1'!$K52,"")</f>
        <v/>
      </c>
      <c r="K52" s="681" t="str">
        <f>IFERROR('Nutrition 1'!N52*100/'Nutrition 1'!$K52,"")</f>
        <v/>
      </c>
      <c r="L52" s="681" t="str">
        <f>IFERROR(SUM('Nutrition 1'!H52,'Nutrition 1'!L52)*100/SUM('Nutrition 1'!$G52,'Nutrition 1'!$K52),"")</f>
        <v/>
      </c>
      <c r="M52" s="681" t="str">
        <f>IFERROR(SUM('Nutrition 1'!I52,'Nutrition 1'!M52)*100/SUM('Nutrition 1'!$G52,'Nutrition 1'!$K52),"")</f>
        <v/>
      </c>
      <c r="N52" s="681" t="str">
        <f>IFERROR(SUM('Nutrition 1'!J52,'Nutrition 1'!N52)*100/SUM('Nutrition 1'!$G52,'Nutrition 1'!$K52),"")</f>
        <v/>
      </c>
    </row>
    <row r="53" spans="1:14" ht="14.25" customHeight="1">
      <c r="A53" s="685"/>
      <c r="B53" s="686" t="s">
        <v>494</v>
      </c>
      <c r="C53" s="681" t="str">
        <f>IFERROR('Nutrition 1'!D53*100/'Nutrition 1'!$C53,"")</f>
        <v/>
      </c>
      <c r="D53" s="681" t="str">
        <f>IFERROR('Nutrition 1'!E53*100/'Nutrition 1'!$C53,"")</f>
        <v/>
      </c>
      <c r="E53" s="681" t="str">
        <f>IFERROR('Nutrition 1'!F53*100/'Nutrition 1'!$C53,"")</f>
        <v/>
      </c>
      <c r="F53" s="681" t="str">
        <f>IFERROR('Nutrition 1'!H53*100/'Nutrition 1'!$G53,"")</f>
        <v/>
      </c>
      <c r="G53" s="681" t="str">
        <f>IFERROR('Nutrition 1'!I53*100/'Nutrition 1'!$G53,"")</f>
        <v/>
      </c>
      <c r="H53" s="681" t="str">
        <f>IFERROR('Nutrition 1'!J53*100/'Nutrition 1'!$G53,"")</f>
        <v/>
      </c>
      <c r="I53" s="681" t="str">
        <f>IFERROR('Nutrition 1'!L53*100/'Nutrition 1'!$K53,"")</f>
        <v/>
      </c>
      <c r="J53" s="681" t="str">
        <f>IFERROR('Nutrition 1'!M53*100/'Nutrition 1'!$K53,"")</f>
        <v/>
      </c>
      <c r="K53" s="681" t="str">
        <f>IFERROR('Nutrition 1'!N53*100/'Nutrition 1'!$K53,"")</f>
        <v/>
      </c>
      <c r="L53" s="681" t="str">
        <f>IFERROR(SUM('Nutrition 1'!H53,'Nutrition 1'!L53)*100/SUM('Nutrition 1'!$G53,'Nutrition 1'!$K53),"")</f>
        <v/>
      </c>
      <c r="M53" s="681" t="str">
        <f>IFERROR(SUM('Nutrition 1'!I53,'Nutrition 1'!M53)*100/SUM('Nutrition 1'!$G53,'Nutrition 1'!$K53),"")</f>
        <v/>
      </c>
      <c r="N53" s="681" t="str">
        <f>IFERROR(SUM('Nutrition 1'!J53,'Nutrition 1'!N53)*100/SUM('Nutrition 1'!$G53,'Nutrition 1'!$K53),"")</f>
        <v/>
      </c>
    </row>
    <row r="54" spans="1:14" ht="14.25" customHeight="1">
      <c r="A54" s="685"/>
      <c r="B54" s="686" t="s">
        <v>495</v>
      </c>
      <c r="C54" s="681" t="str">
        <f>IFERROR('Nutrition 1'!D54*100/'Nutrition 1'!$C54,"")</f>
        <v/>
      </c>
      <c r="D54" s="681" t="str">
        <f>IFERROR('Nutrition 1'!E54*100/'Nutrition 1'!$C54,"")</f>
        <v/>
      </c>
      <c r="E54" s="681" t="str">
        <f>IFERROR('Nutrition 1'!F54*100/'Nutrition 1'!$C54,"")</f>
        <v/>
      </c>
      <c r="F54" s="681" t="str">
        <f>IFERROR('Nutrition 1'!H54*100/'Nutrition 1'!$G54,"")</f>
        <v/>
      </c>
      <c r="G54" s="681" t="str">
        <f>IFERROR('Nutrition 1'!I54*100/'Nutrition 1'!$G54,"")</f>
        <v/>
      </c>
      <c r="H54" s="681" t="str">
        <f>IFERROR('Nutrition 1'!J54*100/'Nutrition 1'!$G54,"")</f>
        <v/>
      </c>
      <c r="I54" s="681" t="str">
        <f>IFERROR('Nutrition 1'!L54*100/'Nutrition 1'!$K54,"")</f>
        <v/>
      </c>
      <c r="J54" s="681" t="str">
        <f>IFERROR('Nutrition 1'!M54*100/'Nutrition 1'!$K54,"")</f>
        <v/>
      </c>
      <c r="K54" s="681" t="str">
        <f>IFERROR('Nutrition 1'!N54*100/'Nutrition 1'!$K54,"")</f>
        <v/>
      </c>
      <c r="L54" s="681" t="str">
        <f>IFERROR(SUM('Nutrition 1'!H54,'Nutrition 1'!L54)*100/SUM('Nutrition 1'!$G54,'Nutrition 1'!$K54),"")</f>
        <v/>
      </c>
      <c r="M54" s="681" t="str">
        <f>IFERROR(SUM('Nutrition 1'!I54,'Nutrition 1'!M54)*100/SUM('Nutrition 1'!$G54,'Nutrition 1'!$K54),"")</f>
        <v/>
      </c>
      <c r="N54" s="681" t="str">
        <f>IFERROR(SUM('Nutrition 1'!J54,'Nutrition 1'!N54)*100/SUM('Nutrition 1'!$G54,'Nutrition 1'!$K54),"")</f>
        <v/>
      </c>
    </row>
    <row r="55" spans="1:14" ht="14.25" customHeight="1">
      <c r="A55" s="685"/>
      <c r="B55" s="686" t="s">
        <v>496</v>
      </c>
      <c r="C55" s="681" t="str">
        <f>IFERROR('Nutrition 1'!D55*100/'Nutrition 1'!$C55,"")</f>
        <v/>
      </c>
      <c r="D55" s="681" t="str">
        <f>IFERROR('Nutrition 1'!E55*100/'Nutrition 1'!$C55,"")</f>
        <v/>
      </c>
      <c r="E55" s="681" t="str">
        <f>IFERROR('Nutrition 1'!F55*100/'Nutrition 1'!$C55,"")</f>
        <v/>
      </c>
      <c r="F55" s="681" t="str">
        <f>IFERROR('Nutrition 1'!H55*100/'Nutrition 1'!$G55,"")</f>
        <v/>
      </c>
      <c r="G55" s="681" t="str">
        <f>IFERROR('Nutrition 1'!I55*100/'Nutrition 1'!$G55,"")</f>
        <v/>
      </c>
      <c r="H55" s="681" t="str">
        <f>IFERROR('Nutrition 1'!J55*100/'Nutrition 1'!$G55,"")</f>
        <v/>
      </c>
      <c r="I55" s="681" t="str">
        <f>IFERROR('Nutrition 1'!L55*100/'Nutrition 1'!$K55,"")</f>
        <v/>
      </c>
      <c r="J55" s="681" t="str">
        <f>IFERROR('Nutrition 1'!M55*100/'Nutrition 1'!$K55,"")</f>
        <v/>
      </c>
      <c r="K55" s="681" t="str">
        <f>IFERROR('Nutrition 1'!N55*100/'Nutrition 1'!$K55,"")</f>
        <v/>
      </c>
      <c r="L55" s="681" t="str">
        <f>IFERROR(SUM('Nutrition 1'!H55,'Nutrition 1'!L55)*100/SUM('Nutrition 1'!$G55,'Nutrition 1'!$K55),"")</f>
        <v/>
      </c>
      <c r="M55" s="681" t="str">
        <f>IFERROR(SUM('Nutrition 1'!I55,'Nutrition 1'!M55)*100/SUM('Nutrition 1'!$G55,'Nutrition 1'!$K55),"")</f>
        <v/>
      </c>
      <c r="N55" s="681" t="str">
        <f>IFERROR(SUM('Nutrition 1'!J55,'Nutrition 1'!N55)*100/SUM('Nutrition 1'!$G55,'Nutrition 1'!$K55),"")</f>
        <v/>
      </c>
    </row>
    <row r="56" spans="1:14" ht="14.25" customHeight="1">
      <c r="A56" s="2" t="s">
        <v>497</v>
      </c>
      <c r="B56" s="2"/>
      <c r="C56" s="646" t="str">
        <f>IFERROR('Nutrition 1'!D56*100/'Nutrition 1'!$C56,"")</f>
        <v/>
      </c>
      <c r="D56" s="646" t="str">
        <f>IFERROR('Nutrition 1'!E56*100/'Nutrition 1'!$C56,"")</f>
        <v/>
      </c>
      <c r="E56" s="646" t="str">
        <f>IFERROR('Nutrition 1'!F56*100/'Nutrition 1'!$C56,"")</f>
        <v/>
      </c>
      <c r="F56" s="646" t="str">
        <f>IFERROR('Nutrition 1'!H56*100/'Nutrition 1'!$G56,"")</f>
        <v/>
      </c>
      <c r="G56" s="646" t="str">
        <f>IFERROR('Nutrition 1'!I56*100/'Nutrition 1'!$G56,"")</f>
        <v/>
      </c>
      <c r="H56" s="646" t="str">
        <f>IFERROR('Nutrition 1'!J56*100/'Nutrition 1'!$G56,"")</f>
        <v/>
      </c>
      <c r="I56" s="646" t="str">
        <f>IFERROR('Nutrition 1'!L56*100/'Nutrition 1'!$K56,"")</f>
        <v/>
      </c>
      <c r="J56" s="646" t="str">
        <f>IFERROR('Nutrition 1'!M56*100/'Nutrition 1'!$K56,"")</f>
        <v/>
      </c>
      <c r="K56" s="646" t="str">
        <f>IFERROR('Nutrition 1'!N56*100/'Nutrition 1'!$K56,"")</f>
        <v/>
      </c>
      <c r="L56" s="646" t="str">
        <f>IFERROR(SUM('Nutrition 1'!H56,'Nutrition 1'!L56)*100/SUM('Nutrition 1'!$G56,'Nutrition 1'!$K56),"")</f>
        <v/>
      </c>
      <c r="M56" s="646" t="str">
        <f>IFERROR(SUM('Nutrition 1'!I56,'Nutrition 1'!M56)*100/SUM('Nutrition 1'!$G56,'Nutrition 1'!$K56),"")</f>
        <v/>
      </c>
      <c r="N56" s="646" t="str">
        <f>IFERROR(SUM('Nutrition 1'!J56,'Nutrition 1'!N56)*100/SUM('Nutrition 1'!$G56,'Nutrition 1'!$K56),"")</f>
        <v/>
      </c>
    </row>
    <row r="57" spans="1:14" ht="14.25" customHeight="1">
      <c r="A57" s="686"/>
      <c r="B57" s="686" t="s">
        <v>498</v>
      </c>
      <c r="C57" s="680" t="str">
        <f>IFERROR('Nutrition 1'!D57*100/'Nutrition 1'!$C57,"")</f>
        <v/>
      </c>
      <c r="D57" s="680" t="str">
        <f>IFERROR('Nutrition 1'!E57*100/'Nutrition 1'!$C57,"")</f>
        <v/>
      </c>
      <c r="E57" s="680" t="str">
        <f>IFERROR('Nutrition 1'!F57*100/'Nutrition 1'!$C57,"")</f>
        <v/>
      </c>
      <c r="F57" s="680" t="str">
        <f>IFERROR('Nutrition 1'!H57*100/'Nutrition 1'!$G57,"")</f>
        <v/>
      </c>
      <c r="G57" s="680" t="str">
        <f>IFERROR('Nutrition 1'!I57*100/'Nutrition 1'!$G57,"")</f>
        <v/>
      </c>
      <c r="H57" s="680" t="str">
        <f>IFERROR('Nutrition 1'!J57*100/'Nutrition 1'!$G57,"")</f>
        <v/>
      </c>
      <c r="I57" s="680" t="str">
        <f>IFERROR('Nutrition 1'!L57*100/'Nutrition 1'!$K57,"")</f>
        <v/>
      </c>
      <c r="J57" s="680" t="str">
        <f>IFERROR('Nutrition 1'!M57*100/'Nutrition 1'!$K57,"")</f>
        <v/>
      </c>
      <c r="K57" s="680" t="str">
        <f>IFERROR('Nutrition 1'!N57*100/'Nutrition 1'!$K57,"")</f>
        <v/>
      </c>
      <c r="L57" s="680" t="str">
        <f>IFERROR(SUM('Nutrition 1'!H57,'Nutrition 1'!L57)*100/SUM('Nutrition 1'!$G57,'Nutrition 1'!$K57),"")</f>
        <v/>
      </c>
      <c r="M57" s="680" t="str">
        <f>IFERROR(SUM('Nutrition 1'!I57,'Nutrition 1'!M57)*100/SUM('Nutrition 1'!$G57,'Nutrition 1'!$K57),"")</f>
        <v/>
      </c>
      <c r="N57" s="680" t="str">
        <f>IFERROR(SUM('Nutrition 1'!J57,'Nutrition 1'!N57)*100/SUM('Nutrition 1'!$G57,'Nutrition 1'!$K57),"")</f>
        <v/>
      </c>
    </row>
    <row r="58" spans="1:14" ht="14.25" customHeight="1">
      <c r="A58" s="685"/>
      <c r="B58" s="686" t="s">
        <v>499</v>
      </c>
      <c r="C58" s="681" t="str">
        <f>IFERROR('Nutrition 1'!D58*100/'Nutrition 1'!$C58,"")</f>
        <v/>
      </c>
      <c r="D58" s="681" t="str">
        <f>IFERROR('Nutrition 1'!E58*100/'Nutrition 1'!$C58,"")</f>
        <v/>
      </c>
      <c r="E58" s="681" t="str">
        <f>IFERROR('Nutrition 1'!F58*100/'Nutrition 1'!$C58,"")</f>
        <v/>
      </c>
      <c r="F58" s="681" t="str">
        <f>IFERROR('Nutrition 1'!H58*100/'Nutrition 1'!$G58,"")</f>
        <v/>
      </c>
      <c r="G58" s="681" t="str">
        <f>IFERROR('Nutrition 1'!I58*100/'Nutrition 1'!$G58,"")</f>
        <v/>
      </c>
      <c r="H58" s="681" t="str">
        <f>IFERROR('Nutrition 1'!J58*100/'Nutrition 1'!$G58,"")</f>
        <v/>
      </c>
      <c r="I58" s="681" t="str">
        <f>IFERROR('Nutrition 1'!L58*100/'Nutrition 1'!$K58,"")</f>
        <v/>
      </c>
      <c r="J58" s="681" t="str">
        <f>IFERROR('Nutrition 1'!M58*100/'Nutrition 1'!$K58,"")</f>
        <v/>
      </c>
      <c r="K58" s="681" t="str">
        <f>IFERROR('Nutrition 1'!N58*100/'Nutrition 1'!$K58,"")</f>
        <v/>
      </c>
      <c r="L58" s="681" t="str">
        <f>IFERROR(SUM('Nutrition 1'!H58,'Nutrition 1'!L58)*100/SUM('Nutrition 1'!$G58,'Nutrition 1'!$K58),"")</f>
        <v/>
      </c>
      <c r="M58" s="681" t="str">
        <f>IFERROR(SUM('Nutrition 1'!I58,'Nutrition 1'!M58)*100/SUM('Nutrition 1'!$G58,'Nutrition 1'!$K58),"")</f>
        <v/>
      </c>
      <c r="N58" s="681" t="str">
        <f>IFERROR(SUM('Nutrition 1'!J58,'Nutrition 1'!N58)*100/SUM('Nutrition 1'!$G58,'Nutrition 1'!$K58),"")</f>
        <v/>
      </c>
    </row>
    <row r="59" spans="1:14" ht="14.25" customHeight="1">
      <c r="A59" s="685"/>
      <c r="B59" s="686" t="s">
        <v>500</v>
      </c>
      <c r="C59" s="681" t="str">
        <f>IFERROR('Nutrition 1'!D59*100/'Nutrition 1'!$C59,"")</f>
        <v/>
      </c>
      <c r="D59" s="681" t="str">
        <f>IFERROR('Nutrition 1'!E59*100/'Nutrition 1'!$C59,"")</f>
        <v/>
      </c>
      <c r="E59" s="681" t="str">
        <f>IFERROR('Nutrition 1'!F59*100/'Nutrition 1'!$C59,"")</f>
        <v/>
      </c>
      <c r="F59" s="681" t="str">
        <f>IFERROR('Nutrition 1'!H59*100/'Nutrition 1'!$G59,"")</f>
        <v/>
      </c>
      <c r="G59" s="681" t="str">
        <f>IFERROR('Nutrition 1'!I59*100/'Nutrition 1'!$G59,"")</f>
        <v/>
      </c>
      <c r="H59" s="681" t="str">
        <f>IFERROR('Nutrition 1'!J59*100/'Nutrition 1'!$G59,"")</f>
        <v/>
      </c>
      <c r="I59" s="681" t="str">
        <f>IFERROR('Nutrition 1'!L59*100/'Nutrition 1'!$K59,"")</f>
        <v/>
      </c>
      <c r="J59" s="681" t="str">
        <f>IFERROR('Nutrition 1'!M59*100/'Nutrition 1'!$K59,"")</f>
        <v/>
      </c>
      <c r="K59" s="681" t="str">
        <f>IFERROR('Nutrition 1'!N59*100/'Nutrition 1'!$K59,"")</f>
        <v/>
      </c>
      <c r="L59" s="681" t="str">
        <f>IFERROR(SUM('Nutrition 1'!H59,'Nutrition 1'!L59)*100/SUM('Nutrition 1'!$G59,'Nutrition 1'!$K59),"")</f>
        <v/>
      </c>
      <c r="M59" s="681" t="str">
        <f>IFERROR(SUM('Nutrition 1'!I59,'Nutrition 1'!M59)*100/SUM('Nutrition 1'!$G59,'Nutrition 1'!$K59),"")</f>
        <v/>
      </c>
      <c r="N59" s="681" t="str">
        <f>IFERROR(SUM('Nutrition 1'!J59,'Nutrition 1'!N59)*100/SUM('Nutrition 1'!$G59,'Nutrition 1'!$K59),"")</f>
        <v/>
      </c>
    </row>
    <row r="60" spans="1:14" ht="14.25" customHeight="1">
      <c r="A60" s="685"/>
      <c r="B60" s="686" t="s">
        <v>501</v>
      </c>
      <c r="C60" s="681" t="str">
        <f>IFERROR('Nutrition 1'!D60*100/'Nutrition 1'!$C60,"")</f>
        <v/>
      </c>
      <c r="D60" s="681" t="str">
        <f>IFERROR('Nutrition 1'!E60*100/'Nutrition 1'!$C60,"")</f>
        <v/>
      </c>
      <c r="E60" s="681" t="str">
        <f>IFERROR('Nutrition 1'!F60*100/'Nutrition 1'!$C60,"")</f>
        <v/>
      </c>
      <c r="F60" s="681" t="str">
        <f>IFERROR('Nutrition 1'!H60*100/'Nutrition 1'!$G60,"")</f>
        <v/>
      </c>
      <c r="G60" s="681" t="str">
        <f>IFERROR('Nutrition 1'!I60*100/'Nutrition 1'!$G60,"")</f>
        <v/>
      </c>
      <c r="H60" s="681" t="str">
        <f>IFERROR('Nutrition 1'!J60*100/'Nutrition 1'!$G60,"")</f>
        <v/>
      </c>
      <c r="I60" s="681" t="str">
        <f>IFERROR('Nutrition 1'!L60*100/'Nutrition 1'!$K60,"")</f>
        <v/>
      </c>
      <c r="J60" s="681" t="str">
        <f>IFERROR('Nutrition 1'!M60*100/'Nutrition 1'!$K60,"")</f>
        <v/>
      </c>
      <c r="K60" s="681" t="str">
        <f>IFERROR('Nutrition 1'!N60*100/'Nutrition 1'!$K60,"")</f>
        <v/>
      </c>
      <c r="L60" s="681" t="str">
        <f>IFERROR(SUM('Nutrition 1'!H60,'Nutrition 1'!L60)*100/SUM('Nutrition 1'!$G60,'Nutrition 1'!$K60),"")</f>
        <v/>
      </c>
      <c r="M60" s="681" t="str">
        <f>IFERROR(SUM('Nutrition 1'!I60,'Nutrition 1'!M60)*100/SUM('Nutrition 1'!$G60,'Nutrition 1'!$K60),"")</f>
        <v/>
      </c>
      <c r="N60" s="681" t="str">
        <f>IFERROR(SUM('Nutrition 1'!J60,'Nutrition 1'!N60)*100/SUM('Nutrition 1'!$G60,'Nutrition 1'!$K60),"")</f>
        <v/>
      </c>
    </row>
    <row r="61" spans="1:14" ht="14.25" customHeight="1">
      <c r="A61" s="685"/>
      <c r="B61" s="686" t="s">
        <v>502</v>
      </c>
      <c r="C61" s="681" t="str">
        <f>IFERROR('Nutrition 1'!D61*100/'Nutrition 1'!$C61,"")</f>
        <v/>
      </c>
      <c r="D61" s="681" t="str">
        <f>IFERROR('Nutrition 1'!E61*100/'Nutrition 1'!$C61,"")</f>
        <v/>
      </c>
      <c r="E61" s="681" t="str">
        <f>IFERROR('Nutrition 1'!F61*100/'Nutrition 1'!$C61,"")</f>
        <v/>
      </c>
      <c r="F61" s="681" t="str">
        <f>IFERROR('Nutrition 1'!H61*100/'Nutrition 1'!$G61,"")</f>
        <v/>
      </c>
      <c r="G61" s="681" t="str">
        <f>IFERROR('Nutrition 1'!I61*100/'Nutrition 1'!$G61,"")</f>
        <v/>
      </c>
      <c r="H61" s="681" t="str">
        <f>IFERROR('Nutrition 1'!J61*100/'Nutrition 1'!$G61,"")</f>
        <v/>
      </c>
      <c r="I61" s="681" t="str">
        <f>IFERROR('Nutrition 1'!L61*100/'Nutrition 1'!$K61,"")</f>
        <v/>
      </c>
      <c r="J61" s="681" t="str">
        <f>IFERROR('Nutrition 1'!M61*100/'Nutrition 1'!$K61,"")</f>
        <v/>
      </c>
      <c r="K61" s="681" t="str">
        <f>IFERROR('Nutrition 1'!N61*100/'Nutrition 1'!$K61,"")</f>
        <v/>
      </c>
      <c r="L61" s="681" t="str">
        <f>IFERROR(SUM('Nutrition 1'!H61,'Nutrition 1'!L61)*100/SUM('Nutrition 1'!$G61,'Nutrition 1'!$K61),"")</f>
        <v/>
      </c>
      <c r="M61" s="681" t="str">
        <f>IFERROR(SUM('Nutrition 1'!I61,'Nutrition 1'!M61)*100/SUM('Nutrition 1'!$G61,'Nutrition 1'!$K61),"")</f>
        <v/>
      </c>
      <c r="N61" s="681" t="str">
        <f>IFERROR(SUM('Nutrition 1'!J61,'Nutrition 1'!N61)*100/SUM('Nutrition 1'!$G61,'Nutrition 1'!$K61),"")</f>
        <v/>
      </c>
    </row>
    <row r="62" spans="1:14" ht="14.25" customHeight="1">
      <c r="A62" s="685"/>
      <c r="B62" s="686" t="s">
        <v>503</v>
      </c>
      <c r="C62" s="681" t="str">
        <f>IFERROR('Nutrition 1'!D62*100/'Nutrition 1'!$C62,"")</f>
        <v/>
      </c>
      <c r="D62" s="681" t="str">
        <f>IFERROR('Nutrition 1'!E62*100/'Nutrition 1'!$C62,"")</f>
        <v/>
      </c>
      <c r="E62" s="681" t="str">
        <f>IFERROR('Nutrition 1'!F62*100/'Nutrition 1'!$C62,"")</f>
        <v/>
      </c>
      <c r="F62" s="681" t="str">
        <f>IFERROR('Nutrition 1'!H62*100/'Nutrition 1'!$G62,"")</f>
        <v/>
      </c>
      <c r="G62" s="681" t="str">
        <f>IFERROR('Nutrition 1'!I62*100/'Nutrition 1'!$G62,"")</f>
        <v/>
      </c>
      <c r="H62" s="681" t="str">
        <f>IFERROR('Nutrition 1'!J62*100/'Nutrition 1'!$G62,"")</f>
        <v/>
      </c>
      <c r="I62" s="681" t="str">
        <f>IFERROR('Nutrition 1'!L62*100/'Nutrition 1'!$K62,"")</f>
        <v/>
      </c>
      <c r="J62" s="681" t="str">
        <f>IFERROR('Nutrition 1'!M62*100/'Nutrition 1'!$K62,"")</f>
        <v/>
      </c>
      <c r="K62" s="681" t="str">
        <f>IFERROR('Nutrition 1'!N62*100/'Nutrition 1'!$K62,"")</f>
        <v/>
      </c>
      <c r="L62" s="681" t="str">
        <f>IFERROR(SUM('Nutrition 1'!H62,'Nutrition 1'!L62)*100/SUM('Nutrition 1'!$G62,'Nutrition 1'!$K62),"")</f>
        <v/>
      </c>
      <c r="M62" s="681" t="str">
        <f>IFERROR(SUM('Nutrition 1'!I62,'Nutrition 1'!M62)*100/SUM('Nutrition 1'!$G62,'Nutrition 1'!$K62),"")</f>
        <v/>
      </c>
      <c r="N62" s="681" t="str">
        <f>IFERROR(SUM('Nutrition 1'!J62,'Nutrition 1'!N62)*100/SUM('Nutrition 1'!$G62,'Nutrition 1'!$K62),"")</f>
        <v/>
      </c>
    </row>
    <row r="63" spans="1:14" ht="14.25" customHeight="1">
      <c r="A63" s="685"/>
      <c r="B63" s="686" t="s">
        <v>504</v>
      </c>
      <c r="C63" s="681" t="str">
        <f>IFERROR('Nutrition 1'!D63*100/'Nutrition 1'!$C63,"")</f>
        <v/>
      </c>
      <c r="D63" s="681" t="str">
        <f>IFERROR('Nutrition 1'!E63*100/'Nutrition 1'!$C63,"")</f>
        <v/>
      </c>
      <c r="E63" s="681" t="str">
        <f>IFERROR('Nutrition 1'!F63*100/'Nutrition 1'!$C63,"")</f>
        <v/>
      </c>
      <c r="F63" s="681" t="str">
        <f>IFERROR('Nutrition 1'!H63*100/'Nutrition 1'!$G63,"")</f>
        <v/>
      </c>
      <c r="G63" s="681" t="str">
        <f>IFERROR('Nutrition 1'!I63*100/'Nutrition 1'!$G63,"")</f>
        <v/>
      </c>
      <c r="H63" s="681" t="str">
        <f>IFERROR('Nutrition 1'!J63*100/'Nutrition 1'!$G63,"")</f>
        <v/>
      </c>
      <c r="I63" s="681" t="str">
        <f>IFERROR('Nutrition 1'!L63*100/'Nutrition 1'!$K63,"")</f>
        <v/>
      </c>
      <c r="J63" s="681" t="str">
        <f>IFERROR('Nutrition 1'!M63*100/'Nutrition 1'!$K63,"")</f>
        <v/>
      </c>
      <c r="K63" s="681" t="str">
        <f>IFERROR('Nutrition 1'!N63*100/'Nutrition 1'!$K63,"")</f>
        <v/>
      </c>
      <c r="L63" s="681" t="str">
        <f>IFERROR(SUM('Nutrition 1'!H63,'Nutrition 1'!L63)*100/SUM('Nutrition 1'!$G63,'Nutrition 1'!$K63),"")</f>
        <v/>
      </c>
      <c r="M63" s="681" t="str">
        <f>IFERROR(SUM('Nutrition 1'!I63,'Nutrition 1'!M63)*100/SUM('Nutrition 1'!$G63,'Nutrition 1'!$K63),"")</f>
        <v/>
      </c>
      <c r="N63" s="681" t="str">
        <f>IFERROR(SUM('Nutrition 1'!J63,'Nutrition 1'!N63)*100/SUM('Nutrition 1'!$G63,'Nutrition 1'!$K63),"")</f>
        <v/>
      </c>
    </row>
    <row r="64" spans="1:14" ht="14.25" customHeight="1">
      <c r="A64" s="685"/>
      <c r="B64" s="686" t="s">
        <v>505</v>
      </c>
      <c r="C64" s="681" t="str">
        <f>IFERROR('Nutrition 1'!D64*100/'Nutrition 1'!$C64,"")</f>
        <v/>
      </c>
      <c r="D64" s="681" t="str">
        <f>IFERROR('Nutrition 1'!E64*100/'Nutrition 1'!$C64,"")</f>
        <v/>
      </c>
      <c r="E64" s="681" t="str">
        <f>IFERROR('Nutrition 1'!F64*100/'Nutrition 1'!$C64,"")</f>
        <v/>
      </c>
      <c r="F64" s="681" t="str">
        <f>IFERROR('Nutrition 1'!H64*100/'Nutrition 1'!$G64,"")</f>
        <v/>
      </c>
      <c r="G64" s="681" t="str">
        <f>IFERROR('Nutrition 1'!I64*100/'Nutrition 1'!$G64,"")</f>
        <v/>
      </c>
      <c r="H64" s="681" t="str">
        <f>IFERROR('Nutrition 1'!J64*100/'Nutrition 1'!$G64,"")</f>
        <v/>
      </c>
      <c r="I64" s="681" t="str">
        <f>IFERROR('Nutrition 1'!L64*100/'Nutrition 1'!$K64,"")</f>
        <v/>
      </c>
      <c r="J64" s="681" t="str">
        <f>IFERROR('Nutrition 1'!M64*100/'Nutrition 1'!$K64,"")</f>
        <v/>
      </c>
      <c r="K64" s="681" t="str">
        <f>IFERROR('Nutrition 1'!N64*100/'Nutrition 1'!$K64,"")</f>
        <v/>
      </c>
      <c r="L64" s="681" t="str">
        <f>IFERROR(SUM('Nutrition 1'!H64,'Nutrition 1'!L64)*100/SUM('Nutrition 1'!$G64,'Nutrition 1'!$K64),"")</f>
        <v/>
      </c>
      <c r="M64" s="681" t="str">
        <f>IFERROR(SUM('Nutrition 1'!I64,'Nutrition 1'!M64)*100/SUM('Nutrition 1'!$G64,'Nutrition 1'!$K64),"")</f>
        <v/>
      </c>
      <c r="N64" s="681" t="str">
        <f>IFERROR(SUM('Nutrition 1'!J64,'Nutrition 1'!N64)*100/SUM('Nutrition 1'!$G64,'Nutrition 1'!$K64),"")</f>
        <v/>
      </c>
    </row>
    <row r="65" spans="1:14" ht="14.25" customHeight="1">
      <c r="A65" s="2" t="s">
        <v>506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686"/>
      <c r="B66" s="686" t="s">
        <v>507</v>
      </c>
      <c r="C66" s="681" t="str">
        <f>IFERROR('Nutrition 1'!D66*100/'Nutrition 1'!$C66,"")</f>
        <v/>
      </c>
      <c r="D66" s="681" t="str">
        <f>IFERROR('Nutrition 1'!E66*100/'Nutrition 1'!$C66,"")</f>
        <v/>
      </c>
      <c r="E66" s="681" t="str">
        <f>IFERROR('Nutrition 1'!F66*100/'Nutrition 1'!$C66,"")</f>
        <v/>
      </c>
      <c r="F66" s="681" t="str">
        <f>IFERROR('Nutrition 1'!H66*100/'Nutrition 1'!$G66,"")</f>
        <v/>
      </c>
      <c r="G66" s="681" t="str">
        <f>IFERROR('Nutrition 1'!I66*100/'Nutrition 1'!$G66,"")</f>
        <v/>
      </c>
      <c r="H66" s="681" t="str">
        <f>IFERROR('Nutrition 1'!J66*100/'Nutrition 1'!$G66,"")</f>
        <v/>
      </c>
      <c r="I66" s="681" t="str">
        <f>IFERROR('Nutrition 1'!L66*100/'Nutrition 1'!$K66,"")</f>
        <v/>
      </c>
      <c r="J66" s="681" t="str">
        <f>IFERROR('Nutrition 1'!M66*100/'Nutrition 1'!$K66,"")</f>
        <v/>
      </c>
      <c r="K66" s="681" t="str">
        <f>IFERROR('Nutrition 1'!N66*100/'Nutrition 1'!$K66,"")</f>
        <v/>
      </c>
      <c r="L66" s="681" t="str">
        <f>IFERROR(SUM('Nutrition 1'!H66,'Nutrition 1'!L66)*100/SUM('Nutrition 1'!$G66,'Nutrition 1'!$K66),"")</f>
        <v/>
      </c>
      <c r="M66" s="681" t="str">
        <f>IFERROR(SUM('Nutrition 1'!I66,'Nutrition 1'!M66)*100/SUM('Nutrition 1'!$G66,'Nutrition 1'!$K66),"")</f>
        <v/>
      </c>
      <c r="N66" s="681" t="str">
        <f>IFERROR(SUM('Nutrition 1'!J66,'Nutrition 1'!N66)*100/SUM('Nutrition 1'!$G66,'Nutrition 1'!$K66),"")</f>
        <v/>
      </c>
    </row>
    <row r="67" spans="1:14" ht="14.25" customHeight="1">
      <c r="A67" s="685"/>
      <c r="B67" s="686" t="s">
        <v>508</v>
      </c>
      <c r="C67" s="681" t="str">
        <f>IFERROR('Nutrition 1'!D67*100/'Nutrition 1'!$C67,"")</f>
        <v/>
      </c>
      <c r="D67" s="681" t="str">
        <f>IFERROR('Nutrition 1'!E67*100/'Nutrition 1'!$C67,"")</f>
        <v/>
      </c>
      <c r="E67" s="681" t="str">
        <f>IFERROR('Nutrition 1'!F67*100/'Nutrition 1'!$C67,"")</f>
        <v/>
      </c>
      <c r="F67" s="681" t="str">
        <f>IFERROR('Nutrition 1'!H67*100/'Nutrition 1'!$G67,"")</f>
        <v/>
      </c>
      <c r="G67" s="681" t="str">
        <f>IFERROR('Nutrition 1'!I67*100/'Nutrition 1'!$G67,"")</f>
        <v/>
      </c>
      <c r="H67" s="681" t="str">
        <f>IFERROR('Nutrition 1'!J67*100/'Nutrition 1'!$G67,"")</f>
        <v/>
      </c>
      <c r="I67" s="681" t="str">
        <f>IFERROR('Nutrition 1'!L67*100/'Nutrition 1'!$K67,"")</f>
        <v/>
      </c>
      <c r="J67" s="681" t="str">
        <f>IFERROR('Nutrition 1'!M67*100/'Nutrition 1'!$K67,"")</f>
        <v/>
      </c>
      <c r="K67" s="681" t="str">
        <f>IFERROR('Nutrition 1'!N67*100/'Nutrition 1'!$K67,"")</f>
        <v/>
      </c>
      <c r="L67" s="681" t="str">
        <f>IFERROR(SUM('Nutrition 1'!H67,'Nutrition 1'!L67)*100/SUM('Nutrition 1'!$G67,'Nutrition 1'!$K67),"")</f>
        <v/>
      </c>
      <c r="M67" s="681" t="str">
        <f>IFERROR(SUM('Nutrition 1'!I67,'Nutrition 1'!M67)*100/SUM('Nutrition 1'!$G67,'Nutrition 1'!$K67),"")</f>
        <v/>
      </c>
      <c r="N67" s="681" t="str">
        <f>IFERROR(SUM('Nutrition 1'!J67,'Nutrition 1'!N67)*100/SUM('Nutrition 1'!$G67,'Nutrition 1'!$K67),"")</f>
        <v/>
      </c>
    </row>
    <row r="68" spans="1:14" ht="14.25" customHeight="1">
      <c r="A68" s="685"/>
      <c r="B68" s="686" t="s">
        <v>509</v>
      </c>
      <c r="C68" s="681" t="str">
        <f>IFERROR('Nutrition 1'!D68*100/'Nutrition 1'!$C68,"")</f>
        <v/>
      </c>
      <c r="D68" s="681" t="str">
        <f>IFERROR('Nutrition 1'!E68*100/'Nutrition 1'!$C68,"")</f>
        <v/>
      </c>
      <c r="E68" s="681" t="str">
        <f>IFERROR('Nutrition 1'!F68*100/'Nutrition 1'!$C68,"")</f>
        <v/>
      </c>
      <c r="F68" s="681" t="str">
        <f>IFERROR('Nutrition 1'!H68*100/'Nutrition 1'!$G68,"")</f>
        <v/>
      </c>
      <c r="G68" s="681" t="str">
        <f>IFERROR('Nutrition 1'!I68*100/'Nutrition 1'!$G68,"")</f>
        <v/>
      </c>
      <c r="H68" s="681" t="str">
        <f>IFERROR('Nutrition 1'!J68*100/'Nutrition 1'!$G68,"")</f>
        <v/>
      </c>
      <c r="I68" s="681" t="str">
        <f>IFERROR('Nutrition 1'!L68*100/'Nutrition 1'!$K68,"")</f>
        <v/>
      </c>
      <c r="J68" s="681" t="str">
        <f>IFERROR('Nutrition 1'!M68*100/'Nutrition 1'!$K68,"")</f>
        <v/>
      </c>
      <c r="K68" s="681" t="str">
        <f>IFERROR('Nutrition 1'!N68*100/'Nutrition 1'!$K68,"")</f>
        <v/>
      </c>
      <c r="L68" s="681" t="str">
        <f>IFERROR(SUM('Nutrition 1'!H68,'Nutrition 1'!L68)*100/SUM('Nutrition 1'!$G68,'Nutrition 1'!$K68),"")</f>
        <v/>
      </c>
      <c r="M68" s="681" t="str">
        <f>IFERROR(SUM('Nutrition 1'!I68,'Nutrition 1'!M68)*100/SUM('Nutrition 1'!$G68,'Nutrition 1'!$K68),"")</f>
        <v/>
      </c>
      <c r="N68" s="681" t="str">
        <f>IFERROR(SUM('Nutrition 1'!J68,'Nutrition 1'!N68)*100/SUM('Nutrition 1'!$G68,'Nutrition 1'!$K68),"")</f>
        <v/>
      </c>
    </row>
    <row r="69" spans="1:14" ht="14.25" customHeight="1">
      <c r="A69" s="685"/>
      <c r="B69" s="686" t="s">
        <v>510</v>
      </c>
      <c r="C69" s="681" t="str">
        <f>IFERROR('Nutrition 1'!D69*100/'Nutrition 1'!$C69,"")</f>
        <v/>
      </c>
      <c r="D69" s="681" t="str">
        <f>IFERROR('Nutrition 1'!E69*100/'Nutrition 1'!$C69,"")</f>
        <v/>
      </c>
      <c r="E69" s="681" t="str">
        <f>IFERROR('Nutrition 1'!F69*100/'Nutrition 1'!$C69,"")</f>
        <v/>
      </c>
      <c r="F69" s="681" t="str">
        <f>IFERROR('Nutrition 1'!H69*100/'Nutrition 1'!$G69,"")</f>
        <v/>
      </c>
      <c r="G69" s="681" t="str">
        <f>IFERROR('Nutrition 1'!I69*100/'Nutrition 1'!$G69,"")</f>
        <v/>
      </c>
      <c r="H69" s="681" t="str">
        <f>IFERROR('Nutrition 1'!J69*100/'Nutrition 1'!$G69,"")</f>
        <v/>
      </c>
      <c r="I69" s="681" t="str">
        <f>IFERROR('Nutrition 1'!L69*100/'Nutrition 1'!$K69,"")</f>
        <v/>
      </c>
      <c r="J69" s="681" t="str">
        <f>IFERROR('Nutrition 1'!M69*100/'Nutrition 1'!$K69,"")</f>
        <v/>
      </c>
      <c r="K69" s="681" t="str">
        <f>IFERROR('Nutrition 1'!N69*100/'Nutrition 1'!$K69,"")</f>
        <v/>
      </c>
      <c r="L69" s="681" t="str">
        <f>IFERROR(SUM('Nutrition 1'!H69,'Nutrition 1'!L69)*100/SUM('Nutrition 1'!$G69,'Nutrition 1'!$K69),"")</f>
        <v/>
      </c>
      <c r="M69" s="681" t="str">
        <f>IFERROR(SUM('Nutrition 1'!I69,'Nutrition 1'!M69)*100/SUM('Nutrition 1'!$G69,'Nutrition 1'!$K69),"")</f>
        <v/>
      </c>
      <c r="N69" s="681" t="str">
        <f>IFERROR(SUM('Nutrition 1'!J69,'Nutrition 1'!N69)*100/SUM('Nutrition 1'!$G69,'Nutrition 1'!$K69),"")</f>
        <v/>
      </c>
    </row>
    <row r="70" spans="1:14" ht="14.25" customHeight="1">
      <c r="A70" s="685"/>
      <c r="B70" s="686" t="s">
        <v>511</v>
      </c>
      <c r="C70" s="681" t="str">
        <f>IFERROR('Nutrition 1'!D70*100/'Nutrition 1'!$C70,"")</f>
        <v/>
      </c>
      <c r="D70" s="681" t="str">
        <f>IFERROR('Nutrition 1'!E70*100/'Nutrition 1'!$C70,"")</f>
        <v/>
      </c>
      <c r="E70" s="681" t="str">
        <f>IFERROR('Nutrition 1'!F70*100/'Nutrition 1'!$C70,"")</f>
        <v/>
      </c>
      <c r="F70" s="681" t="str">
        <f>IFERROR('Nutrition 1'!H70*100/'Nutrition 1'!$G70,"")</f>
        <v/>
      </c>
      <c r="G70" s="681" t="str">
        <f>IFERROR('Nutrition 1'!I70*100/'Nutrition 1'!$G70,"")</f>
        <v/>
      </c>
      <c r="H70" s="681" t="str">
        <f>IFERROR('Nutrition 1'!J70*100/'Nutrition 1'!$G70,"")</f>
        <v/>
      </c>
      <c r="I70" s="681" t="str">
        <f>IFERROR('Nutrition 1'!L70*100/'Nutrition 1'!$K70,"")</f>
        <v/>
      </c>
      <c r="J70" s="681" t="str">
        <f>IFERROR('Nutrition 1'!M70*100/'Nutrition 1'!$K70,"")</f>
        <v/>
      </c>
      <c r="K70" s="681" t="str">
        <f>IFERROR('Nutrition 1'!N70*100/'Nutrition 1'!$K70,"")</f>
        <v/>
      </c>
      <c r="L70" s="681" t="str">
        <f>IFERROR(SUM('Nutrition 1'!H70,'Nutrition 1'!L70)*100/SUM('Nutrition 1'!$G70,'Nutrition 1'!$K70),"")</f>
        <v/>
      </c>
      <c r="M70" s="681" t="str">
        <f>IFERROR(SUM('Nutrition 1'!I70,'Nutrition 1'!M70)*100/SUM('Nutrition 1'!$G70,'Nutrition 1'!$K70),"")</f>
        <v/>
      </c>
      <c r="N70" s="681" t="str">
        <f>IFERROR(SUM('Nutrition 1'!J70,'Nutrition 1'!N70)*100/SUM('Nutrition 1'!$G70,'Nutrition 1'!$K70),"")</f>
        <v/>
      </c>
    </row>
    <row r="71" spans="1:14" ht="14.25" customHeight="1">
      <c r="A71" s="685"/>
      <c r="B71" s="686" t="s">
        <v>512</v>
      </c>
      <c r="C71" s="681" t="str">
        <f>IFERROR('Nutrition 1'!D71*100/'Nutrition 1'!$C71,"")</f>
        <v/>
      </c>
      <c r="D71" s="681" t="str">
        <f>IFERROR('Nutrition 1'!E71*100/'Nutrition 1'!$C71,"")</f>
        <v/>
      </c>
      <c r="E71" s="681" t="str">
        <f>IFERROR('Nutrition 1'!F71*100/'Nutrition 1'!$C71,"")</f>
        <v/>
      </c>
      <c r="F71" s="681" t="str">
        <f>IFERROR('Nutrition 1'!H71*100/'Nutrition 1'!$G71,"")</f>
        <v/>
      </c>
      <c r="G71" s="681" t="str">
        <f>IFERROR('Nutrition 1'!I71*100/'Nutrition 1'!$G71,"")</f>
        <v/>
      </c>
      <c r="H71" s="681" t="str">
        <f>IFERROR('Nutrition 1'!J71*100/'Nutrition 1'!$G71,"")</f>
        <v/>
      </c>
      <c r="I71" s="681" t="str">
        <f>IFERROR('Nutrition 1'!L71*100/'Nutrition 1'!$K71,"")</f>
        <v/>
      </c>
      <c r="J71" s="681" t="str">
        <f>IFERROR('Nutrition 1'!M71*100/'Nutrition 1'!$K71,"")</f>
        <v/>
      </c>
      <c r="K71" s="681" t="str">
        <f>IFERROR('Nutrition 1'!N71*100/'Nutrition 1'!$K71,"")</f>
        <v/>
      </c>
      <c r="L71" s="681" t="str">
        <f>IFERROR(SUM('Nutrition 1'!H71,'Nutrition 1'!L71)*100/SUM('Nutrition 1'!$G71,'Nutrition 1'!$K71),"")</f>
        <v/>
      </c>
      <c r="M71" s="681" t="str">
        <f>IFERROR(SUM('Nutrition 1'!I71,'Nutrition 1'!M71)*100/SUM('Nutrition 1'!$G71,'Nutrition 1'!$K71),"")</f>
        <v/>
      </c>
      <c r="N71" s="681" t="str">
        <f>IFERROR(SUM('Nutrition 1'!J71,'Nutrition 1'!N71)*100/SUM('Nutrition 1'!$G71,'Nutrition 1'!$K71),"")</f>
        <v/>
      </c>
    </row>
    <row r="72" spans="1:14" ht="14.25" customHeight="1">
      <c r="A72" s="685"/>
      <c r="B72" s="686" t="s">
        <v>513</v>
      </c>
      <c r="C72" s="681" t="str">
        <f>IFERROR('Nutrition 1'!D72*100/'Nutrition 1'!$C72,"")</f>
        <v/>
      </c>
      <c r="D72" s="681" t="str">
        <f>IFERROR('Nutrition 1'!E72*100/'Nutrition 1'!$C72,"")</f>
        <v/>
      </c>
      <c r="E72" s="681" t="str">
        <f>IFERROR('Nutrition 1'!F72*100/'Nutrition 1'!$C72,"")</f>
        <v/>
      </c>
      <c r="F72" s="681" t="str">
        <f>IFERROR('Nutrition 1'!H72*100/'Nutrition 1'!$G72,"")</f>
        <v/>
      </c>
      <c r="G72" s="681" t="str">
        <f>IFERROR('Nutrition 1'!I72*100/'Nutrition 1'!$G72,"")</f>
        <v/>
      </c>
      <c r="H72" s="681" t="str">
        <f>IFERROR('Nutrition 1'!J72*100/'Nutrition 1'!$G72,"")</f>
        <v/>
      </c>
      <c r="I72" s="681" t="str">
        <f>IFERROR('Nutrition 1'!L72*100/'Nutrition 1'!$K72,"")</f>
        <v/>
      </c>
      <c r="J72" s="681" t="str">
        <f>IFERROR('Nutrition 1'!M72*100/'Nutrition 1'!$K72,"")</f>
        <v/>
      </c>
      <c r="K72" s="681" t="str">
        <f>IFERROR('Nutrition 1'!N72*100/'Nutrition 1'!$K72,"")</f>
        <v/>
      </c>
      <c r="L72" s="681" t="str">
        <f>IFERROR(SUM('Nutrition 1'!H72,'Nutrition 1'!L72)*100/SUM('Nutrition 1'!$G72,'Nutrition 1'!$K72),"")</f>
        <v/>
      </c>
      <c r="M72" s="681" t="str">
        <f>IFERROR(SUM('Nutrition 1'!I72,'Nutrition 1'!M72)*100/SUM('Nutrition 1'!$G72,'Nutrition 1'!$K72),"")</f>
        <v/>
      </c>
      <c r="N72" s="681" t="str">
        <f>IFERROR(SUM('Nutrition 1'!J72,'Nutrition 1'!N72)*100/SUM('Nutrition 1'!$G72,'Nutrition 1'!$K72),"")</f>
        <v/>
      </c>
    </row>
    <row r="73" spans="1:14" ht="14.25" customHeight="1">
      <c r="A73" s="685"/>
      <c r="B73" s="686" t="s">
        <v>514</v>
      </c>
      <c r="C73" s="681" t="str">
        <f>IFERROR('Nutrition 1'!D73*100/'Nutrition 1'!$C73,"")</f>
        <v/>
      </c>
      <c r="D73" s="681" t="str">
        <f>IFERROR('Nutrition 1'!E73*100/'Nutrition 1'!$C73,"")</f>
        <v/>
      </c>
      <c r="E73" s="681" t="str">
        <f>IFERROR('Nutrition 1'!F73*100/'Nutrition 1'!$C73,"")</f>
        <v/>
      </c>
      <c r="F73" s="681" t="str">
        <f>IFERROR('Nutrition 1'!H73*100/'Nutrition 1'!$G73,"")</f>
        <v/>
      </c>
      <c r="G73" s="681" t="str">
        <f>IFERROR('Nutrition 1'!I73*100/'Nutrition 1'!$G73,"")</f>
        <v/>
      </c>
      <c r="H73" s="681" t="str">
        <f>IFERROR('Nutrition 1'!J73*100/'Nutrition 1'!$G73,"")</f>
        <v/>
      </c>
      <c r="I73" s="681" t="str">
        <f>IFERROR('Nutrition 1'!L73*100/'Nutrition 1'!$K73,"")</f>
        <v/>
      </c>
      <c r="J73" s="681" t="str">
        <f>IFERROR('Nutrition 1'!M73*100/'Nutrition 1'!$K73,"")</f>
        <v/>
      </c>
      <c r="K73" s="681" t="str">
        <f>IFERROR('Nutrition 1'!N73*100/'Nutrition 1'!$K73,"")</f>
        <v/>
      </c>
      <c r="L73" s="681" t="str">
        <f>IFERROR(SUM('Nutrition 1'!H73,'Nutrition 1'!L73)*100/SUM('Nutrition 1'!$G73,'Nutrition 1'!$K73),"")</f>
        <v/>
      </c>
      <c r="M73" s="681" t="str">
        <f>IFERROR(SUM('Nutrition 1'!I73,'Nutrition 1'!M73)*100/SUM('Nutrition 1'!$G73,'Nutrition 1'!$K73),"")</f>
        <v/>
      </c>
      <c r="N73" s="681" t="str">
        <f>IFERROR(SUM('Nutrition 1'!J73,'Nutrition 1'!N73)*100/SUM('Nutrition 1'!$G73,'Nutrition 1'!$K73),"")</f>
        <v/>
      </c>
    </row>
    <row r="74" spans="1:14" ht="14.25" customHeight="1">
      <c r="A74" s="2" t="s">
        <v>515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686"/>
      <c r="B75" s="686" t="s">
        <v>516</v>
      </c>
      <c r="C75" s="681" t="str">
        <f>IFERROR('Nutrition 1'!D75*100/'Nutrition 1'!$C75,"")</f>
        <v/>
      </c>
      <c r="D75" s="681" t="str">
        <f>IFERROR('Nutrition 1'!E75*100/'Nutrition 1'!$C75,"")</f>
        <v/>
      </c>
      <c r="E75" s="681" t="str">
        <f>IFERROR('Nutrition 1'!F75*100/'Nutrition 1'!$C75,"")</f>
        <v/>
      </c>
      <c r="F75" s="681" t="str">
        <f>IFERROR('Nutrition 1'!H75*100/'Nutrition 1'!$G75,"")</f>
        <v/>
      </c>
      <c r="G75" s="681" t="str">
        <f>IFERROR('Nutrition 1'!I75*100/'Nutrition 1'!$G75,"")</f>
        <v/>
      </c>
      <c r="H75" s="681" t="str">
        <f>IFERROR('Nutrition 1'!J75*100/'Nutrition 1'!$G75,"")</f>
        <v/>
      </c>
      <c r="I75" s="681" t="str">
        <f>IFERROR('Nutrition 1'!L75*100/'Nutrition 1'!$K75,"")</f>
        <v/>
      </c>
      <c r="J75" s="681" t="str">
        <f>IFERROR('Nutrition 1'!M75*100/'Nutrition 1'!$K75,"")</f>
        <v/>
      </c>
      <c r="K75" s="681" t="str">
        <f>IFERROR('Nutrition 1'!N75*100/'Nutrition 1'!$K75,"")</f>
        <v/>
      </c>
      <c r="L75" s="681" t="str">
        <f>IFERROR(SUM('Nutrition 1'!H75,'Nutrition 1'!L75)*100/SUM('Nutrition 1'!$G75,'Nutrition 1'!$K75),"")</f>
        <v/>
      </c>
      <c r="M75" s="681" t="str">
        <f>IFERROR(SUM('Nutrition 1'!I75,'Nutrition 1'!M75)*100/SUM('Nutrition 1'!$G75,'Nutrition 1'!$K75),"")</f>
        <v/>
      </c>
      <c r="N75" s="681" t="str">
        <f>IFERROR(SUM('Nutrition 1'!J75,'Nutrition 1'!N75)*100/SUM('Nutrition 1'!$G75,'Nutrition 1'!$K75),"")</f>
        <v/>
      </c>
    </row>
    <row r="76" spans="1:14" ht="14.25" customHeight="1">
      <c r="A76" s="685"/>
      <c r="B76" s="686" t="s">
        <v>517</v>
      </c>
      <c r="C76" s="681" t="str">
        <f>IFERROR('Nutrition 1'!D76*100/'Nutrition 1'!$C76,"")</f>
        <v/>
      </c>
      <c r="D76" s="681" t="str">
        <f>IFERROR('Nutrition 1'!E76*100/'Nutrition 1'!$C76,"")</f>
        <v/>
      </c>
      <c r="E76" s="681" t="str">
        <f>IFERROR('Nutrition 1'!F76*100/'Nutrition 1'!$C76,"")</f>
        <v/>
      </c>
      <c r="F76" s="681" t="str">
        <f>IFERROR('Nutrition 1'!H76*100/'Nutrition 1'!$G76,"")</f>
        <v/>
      </c>
      <c r="G76" s="681" t="str">
        <f>IFERROR('Nutrition 1'!I76*100/'Nutrition 1'!$G76,"")</f>
        <v/>
      </c>
      <c r="H76" s="681" t="str">
        <f>IFERROR('Nutrition 1'!J76*100/'Nutrition 1'!$G76,"")</f>
        <v/>
      </c>
      <c r="I76" s="681" t="str">
        <f>IFERROR('Nutrition 1'!L76*100/'Nutrition 1'!$K76,"")</f>
        <v/>
      </c>
      <c r="J76" s="681" t="str">
        <f>IFERROR('Nutrition 1'!M76*100/'Nutrition 1'!$K76,"")</f>
        <v/>
      </c>
      <c r="K76" s="681" t="str">
        <f>IFERROR('Nutrition 1'!N76*100/'Nutrition 1'!$K76,"")</f>
        <v/>
      </c>
      <c r="L76" s="681" t="str">
        <f>IFERROR(SUM('Nutrition 1'!H76,'Nutrition 1'!L76)*100/SUM('Nutrition 1'!$G76,'Nutrition 1'!$K76),"")</f>
        <v/>
      </c>
      <c r="M76" s="681" t="str">
        <f>IFERROR(SUM('Nutrition 1'!I76,'Nutrition 1'!M76)*100/SUM('Nutrition 1'!$G76,'Nutrition 1'!$K76),"")</f>
        <v/>
      </c>
      <c r="N76" s="681" t="str">
        <f>IFERROR(SUM('Nutrition 1'!J76,'Nutrition 1'!N76)*100/SUM('Nutrition 1'!$G76,'Nutrition 1'!$K76),"")</f>
        <v/>
      </c>
    </row>
    <row r="77" spans="1:14" ht="14.25" customHeight="1">
      <c r="A77" s="685"/>
      <c r="B77" s="686" t="s">
        <v>518</v>
      </c>
      <c r="C77" s="681" t="str">
        <f>IFERROR('Nutrition 1'!D77*100/'Nutrition 1'!$C77,"")</f>
        <v/>
      </c>
      <c r="D77" s="681" t="str">
        <f>IFERROR('Nutrition 1'!E77*100/'Nutrition 1'!$C77,"")</f>
        <v/>
      </c>
      <c r="E77" s="681" t="str">
        <f>IFERROR('Nutrition 1'!F77*100/'Nutrition 1'!$C77,"")</f>
        <v/>
      </c>
      <c r="F77" s="681" t="str">
        <f>IFERROR('Nutrition 1'!H77*100/'Nutrition 1'!$G77,"")</f>
        <v/>
      </c>
      <c r="G77" s="681" t="str">
        <f>IFERROR('Nutrition 1'!I77*100/'Nutrition 1'!$G77,"")</f>
        <v/>
      </c>
      <c r="H77" s="681" t="str">
        <f>IFERROR('Nutrition 1'!J77*100/'Nutrition 1'!$G77,"")</f>
        <v/>
      </c>
      <c r="I77" s="681" t="str">
        <f>IFERROR('Nutrition 1'!L77*100/'Nutrition 1'!$K77,"")</f>
        <v/>
      </c>
      <c r="J77" s="681" t="str">
        <f>IFERROR('Nutrition 1'!M77*100/'Nutrition 1'!$K77,"")</f>
        <v/>
      </c>
      <c r="K77" s="681" t="str">
        <f>IFERROR('Nutrition 1'!N77*100/'Nutrition 1'!$K77,"")</f>
        <v/>
      </c>
      <c r="L77" s="681" t="str">
        <f>IFERROR(SUM('Nutrition 1'!H77,'Nutrition 1'!L77)*100/SUM('Nutrition 1'!$G77,'Nutrition 1'!$K77),"")</f>
        <v/>
      </c>
      <c r="M77" s="681" t="str">
        <f>IFERROR(SUM('Nutrition 1'!I77,'Nutrition 1'!M77)*100/SUM('Nutrition 1'!$G77,'Nutrition 1'!$K77),"")</f>
        <v/>
      </c>
      <c r="N77" s="681" t="str">
        <f>IFERROR(SUM('Nutrition 1'!J77,'Nutrition 1'!N77)*100/SUM('Nutrition 1'!$G77,'Nutrition 1'!$K77),"")</f>
        <v/>
      </c>
    </row>
    <row r="78" spans="1:14" ht="14.25" customHeight="1">
      <c r="A78" s="685"/>
      <c r="B78" s="686" t="s">
        <v>519</v>
      </c>
      <c r="C78" s="681" t="str">
        <f>IFERROR('Nutrition 1'!D78*100/'Nutrition 1'!$C78,"")</f>
        <v/>
      </c>
      <c r="D78" s="681" t="str">
        <f>IFERROR('Nutrition 1'!E78*100/'Nutrition 1'!$C78,"")</f>
        <v/>
      </c>
      <c r="E78" s="681" t="str">
        <f>IFERROR('Nutrition 1'!F78*100/'Nutrition 1'!$C78,"")</f>
        <v/>
      </c>
      <c r="F78" s="681" t="str">
        <f>IFERROR('Nutrition 1'!H78*100/'Nutrition 1'!$G78,"")</f>
        <v/>
      </c>
      <c r="G78" s="681" t="str">
        <f>IFERROR('Nutrition 1'!I78*100/'Nutrition 1'!$G78,"")</f>
        <v/>
      </c>
      <c r="H78" s="681" t="str">
        <f>IFERROR('Nutrition 1'!J78*100/'Nutrition 1'!$G78,"")</f>
        <v/>
      </c>
      <c r="I78" s="681" t="str">
        <f>IFERROR('Nutrition 1'!L78*100/'Nutrition 1'!$K78,"")</f>
        <v/>
      </c>
      <c r="J78" s="681" t="str">
        <f>IFERROR('Nutrition 1'!M78*100/'Nutrition 1'!$K78,"")</f>
        <v/>
      </c>
      <c r="K78" s="681" t="str">
        <f>IFERROR('Nutrition 1'!N78*100/'Nutrition 1'!$K78,"")</f>
        <v/>
      </c>
      <c r="L78" s="681" t="str">
        <f>IFERROR(SUM('Nutrition 1'!H78,'Nutrition 1'!L78)*100/SUM('Nutrition 1'!$G78,'Nutrition 1'!$K78),"")</f>
        <v/>
      </c>
      <c r="M78" s="681" t="str">
        <f>IFERROR(SUM('Nutrition 1'!I78,'Nutrition 1'!M78)*100/SUM('Nutrition 1'!$G78,'Nutrition 1'!$K78),"")</f>
        <v/>
      </c>
      <c r="N78" s="681" t="str">
        <f>IFERROR(SUM('Nutrition 1'!J78,'Nutrition 1'!N78)*100/SUM('Nutrition 1'!$G78,'Nutrition 1'!$K78),"")</f>
        <v/>
      </c>
    </row>
    <row r="79" spans="1:14" ht="14.25" customHeight="1">
      <c r="A79" s="685"/>
      <c r="B79" s="686" t="s">
        <v>520</v>
      </c>
      <c r="C79" s="681" t="str">
        <f>IFERROR('Nutrition 1'!D79*100/'Nutrition 1'!$C79,"")</f>
        <v/>
      </c>
      <c r="D79" s="681" t="str">
        <f>IFERROR('Nutrition 1'!E79*100/'Nutrition 1'!$C79,"")</f>
        <v/>
      </c>
      <c r="E79" s="681" t="str">
        <f>IFERROR('Nutrition 1'!F79*100/'Nutrition 1'!$C79,"")</f>
        <v/>
      </c>
      <c r="F79" s="681" t="str">
        <f>IFERROR('Nutrition 1'!H79*100/'Nutrition 1'!$G79,"")</f>
        <v/>
      </c>
      <c r="G79" s="681" t="str">
        <f>IFERROR('Nutrition 1'!I79*100/'Nutrition 1'!$G79,"")</f>
        <v/>
      </c>
      <c r="H79" s="681" t="str">
        <f>IFERROR('Nutrition 1'!J79*100/'Nutrition 1'!$G79,"")</f>
        <v/>
      </c>
      <c r="I79" s="681" t="str">
        <f>IFERROR('Nutrition 1'!L79*100/'Nutrition 1'!$K79,"")</f>
        <v/>
      </c>
      <c r="J79" s="681" t="str">
        <f>IFERROR('Nutrition 1'!M79*100/'Nutrition 1'!$K79,"")</f>
        <v/>
      </c>
      <c r="K79" s="681" t="str">
        <f>IFERROR('Nutrition 1'!N79*100/'Nutrition 1'!$K79,"")</f>
        <v/>
      </c>
      <c r="L79" s="681" t="str">
        <f>IFERROR(SUM('Nutrition 1'!H79,'Nutrition 1'!L79)*100/SUM('Nutrition 1'!$G79,'Nutrition 1'!$K79),"")</f>
        <v/>
      </c>
      <c r="M79" s="681" t="str">
        <f>IFERROR(SUM('Nutrition 1'!I79,'Nutrition 1'!M79)*100/SUM('Nutrition 1'!$G79,'Nutrition 1'!$K79),"")</f>
        <v/>
      </c>
      <c r="N79" s="681" t="str">
        <f>IFERROR(SUM('Nutrition 1'!J79,'Nutrition 1'!N79)*100/SUM('Nutrition 1'!$G79,'Nutrition 1'!$K79),"")</f>
        <v/>
      </c>
    </row>
    <row r="80" spans="1:14" ht="14.25" customHeight="1">
      <c r="A80" s="2" t="s">
        <v>521</v>
      </c>
      <c r="B80" s="2"/>
      <c r="C80" s="646" t="str">
        <f>IFERROR('Nutrition 1'!D80*100/'Nutrition 1'!$C80,"")</f>
        <v/>
      </c>
      <c r="D80" s="646" t="str">
        <f>IFERROR('Nutrition 1'!E80*100/'Nutrition 1'!$C80,"")</f>
        <v/>
      </c>
      <c r="E80" s="646" t="str">
        <f>IFERROR('Nutrition 1'!F80*100/'Nutrition 1'!$C80,"")</f>
        <v/>
      </c>
      <c r="F80" s="646" t="str">
        <f>IFERROR('Nutrition 1'!H80*100/'Nutrition 1'!$G80,"")</f>
        <v/>
      </c>
      <c r="G80" s="646" t="str">
        <f>IFERROR('Nutrition 1'!I80*100/'Nutrition 1'!$G80,"")</f>
        <v/>
      </c>
      <c r="H80" s="646" t="str">
        <f>IFERROR('Nutrition 1'!J80*100/'Nutrition 1'!$G80,"")</f>
        <v/>
      </c>
      <c r="I80" s="646" t="str">
        <f>IFERROR('Nutrition 1'!L80*100/'Nutrition 1'!$K80,"")</f>
        <v/>
      </c>
      <c r="J80" s="646" t="str">
        <f>IFERROR('Nutrition 1'!M80*100/'Nutrition 1'!$K80,"")</f>
        <v/>
      </c>
      <c r="K80" s="646" t="str">
        <f>IFERROR('Nutrition 1'!N80*100/'Nutrition 1'!$K80,"")</f>
        <v/>
      </c>
      <c r="L80" s="646" t="str">
        <f>IFERROR(SUM('Nutrition 1'!H80,'Nutrition 1'!L80)*100/SUM('Nutrition 1'!$G80,'Nutrition 1'!$K80),"")</f>
        <v/>
      </c>
      <c r="M80" s="646" t="str">
        <f>IFERROR(SUM('Nutrition 1'!I80,'Nutrition 1'!M80)*100/SUM('Nutrition 1'!$G80,'Nutrition 1'!$K80),"")</f>
        <v/>
      </c>
      <c r="N80" s="646" t="str">
        <f>IFERROR(SUM('Nutrition 1'!J80,'Nutrition 1'!N80)*100/SUM('Nutrition 1'!$G80,'Nutrition 1'!$K80),"")</f>
        <v/>
      </c>
    </row>
    <row r="81" spans="1:14" ht="14.25" customHeight="1">
      <c r="A81" s="686"/>
      <c r="B81" s="686" t="s">
        <v>522</v>
      </c>
      <c r="C81" s="680" t="str">
        <f>IFERROR('Nutrition 1'!D81*100/'Nutrition 1'!$C81,"")</f>
        <v/>
      </c>
      <c r="D81" s="680" t="str">
        <f>IFERROR('Nutrition 1'!E81*100/'Nutrition 1'!$C81,"")</f>
        <v/>
      </c>
      <c r="E81" s="680" t="str">
        <f>IFERROR('Nutrition 1'!F81*100/'Nutrition 1'!$C81,"")</f>
        <v/>
      </c>
      <c r="F81" s="680" t="str">
        <f>IFERROR('Nutrition 1'!H81*100/'Nutrition 1'!$G81,"")</f>
        <v/>
      </c>
      <c r="G81" s="680" t="str">
        <f>IFERROR('Nutrition 1'!I81*100/'Nutrition 1'!$G81,"")</f>
        <v/>
      </c>
      <c r="H81" s="680" t="str">
        <f>IFERROR('Nutrition 1'!J81*100/'Nutrition 1'!$G81,"")</f>
        <v/>
      </c>
      <c r="I81" s="680" t="str">
        <f>IFERROR('Nutrition 1'!L81*100/'Nutrition 1'!$K81,"")</f>
        <v/>
      </c>
      <c r="J81" s="680" t="str">
        <f>IFERROR('Nutrition 1'!M81*100/'Nutrition 1'!$K81,"")</f>
        <v/>
      </c>
      <c r="K81" s="680" t="str">
        <f>IFERROR('Nutrition 1'!N81*100/'Nutrition 1'!$K81,"")</f>
        <v/>
      </c>
      <c r="L81" s="680" t="str">
        <f>IFERROR(SUM('Nutrition 1'!H81,'Nutrition 1'!L81)*100/SUM('Nutrition 1'!$G81,'Nutrition 1'!$K81),"")</f>
        <v/>
      </c>
      <c r="M81" s="680" t="str">
        <f>IFERROR(SUM('Nutrition 1'!I81,'Nutrition 1'!M81)*100/SUM('Nutrition 1'!$G81,'Nutrition 1'!$K81),"")</f>
        <v/>
      </c>
      <c r="N81" s="680" t="str">
        <f>IFERROR(SUM('Nutrition 1'!J81,'Nutrition 1'!N81)*100/SUM('Nutrition 1'!$G81,'Nutrition 1'!$K81),"")</f>
        <v/>
      </c>
    </row>
    <row r="82" spans="1:14" ht="14.25" customHeight="1">
      <c r="A82" s="685"/>
      <c r="B82" s="686" t="s">
        <v>523</v>
      </c>
      <c r="C82" s="681" t="str">
        <f>IFERROR('Nutrition 1'!D82*100/'Nutrition 1'!$C82,"")</f>
        <v/>
      </c>
      <c r="D82" s="681" t="str">
        <f>IFERROR('Nutrition 1'!E82*100/'Nutrition 1'!$C82,"")</f>
        <v/>
      </c>
      <c r="E82" s="681" t="str">
        <f>IFERROR('Nutrition 1'!F82*100/'Nutrition 1'!$C82,"")</f>
        <v/>
      </c>
      <c r="F82" s="681" t="str">
        <f>IFERROR('Nutrition 1'!H82*100/'Nutrition 1'!$G82,"")</f>
        <v/>
      </c>
      <c r="G82" s="681" t="str">
        <f>IFERROR('Nutrition 1'!I82*100/'Nutrition 1'!$G82,"")</f>
        <v/>
      </c>
      <c r="H82" s="681" t="str">
        <f>IFERROR('Nutrition 1'!J82*100/'Nutrition 1'!$G82,"")</f>
        <v/>
      </c>
      <c r="I82" s="681" t="str">
        <f>IFERROR('Nutrition 1'!L82*100/'Nutrition 1'!$K82,"")</f>
        <v/>
      </c>
      <c r="J82" s="681" t="str">
        <f>IFERROR('Nutrition 1'!M82*100/'Nutrition 1'!$K82,"")</f>
        <v/>
      </c>
      <c r="K82" s="681" t="str">
        <f>IFERROR('Nutrition 1'!N82*100/'Nutrition 1'!$K82,"")</f>
        <v/>
      </c>
      <c r="L82" s="681" t="str">
        <f>IFERROR(SUM('Nutrition 1'!H82,'Nutrition 1'!L82)*100/SUM('Nutrition 1'!$G82,'Nutrition 1'!$K82),"")</f>
        <v/>
      </c>
      <c r="M82" s="681" t="str">
        <f>IFERROR(SUM('Nutrition 1'!I82,'Nutrition 1'!M82)*100/SUM('Nutrition 1'!$G82,'Nutrition 1'!$K82),"")</f>
        <v/>
      </c>
      <c r="N82" s="681" t="str">
        <f>IFERROR(SUM('Nutrition 1'!J82,'Nutrition 1'!N82)*100/SUM('Nutrition 1'!$G82,'Nutrition 1'!$K82),"")</f>
        <v/>
      </c>
    </row>
    <row r="83" spans="1:14" ht="14.25" customHeight="1">
      <c r="A83" s="685"/>
      <c r="B83" s="686" t="s">
        <v>524</v>
      </c>
      <c r="C83" s="681" t="str">
        <f>IFERROR('Nutrition 1'!D83*100/'Nutrition 1'!$C83,"")</f>
        <v/>
      </c>
      <c r="D83" s="681" t="str">
        <f>IFERROR('Nutrition 1'!E83*100/'Nutrition 1'!$C83,"")</f>
        <v/>
      </c>
      <c r="E83" s="681" t="str">
        <f>IFERROR('Nutrition 1'!F83*100/'Nutrition 1'!$C83,"")</f>
        <v/>
      </c>
      <c r="F83" s="681" t="str">
        <f>IFERROR('Nutrition 1'!H83*100/'Nutrition 1'!$G83,"")</f>
        <v/>
      </c>
      <c r="G83" s="681" t="str">
        <f>IFERROR('Nutrition 1'!I83*100/'Nutrition 1'!$G83,"")</f>
        <v/>
      </c>
      <c r="H83" s="681" t="str">
        <f>IFERROR('Nutrition 1'!J83*100/'Nutrition 1'!$G83,"")</f>
        <v/>
      </c>
      <c r="I83" s="681" t="str">
        <f>IFERROR('Nutrition 1'!L83*100/'Nutrition 1'!$K83,"")</f>
        <v/>
      </c>
      <c r="J83" s="681" t="str">
        <f>IFERROR('Nutrition 1'!M83*100/'Nutrition 1'!$K83,"")</f>
        <v/>
      </c>
      <c r="K83" s="681" t="str">
        <f>IFERROR('Nutrition 1'!N83*100/'Nutrition 1'!$K83,"")</f>
        <v/>
      </c>
      <c r="L83" s="681" t="str">
        <f>IFERROR(SUM('Nutrition 1'!H83,'Nutrition 1'!L83)*100/SUM('Nutrition 1'!$G83,'Nutrition 1'!$K83),"")</f>
        <v/>
      </c>
      <c r="M83" s="681" t="str">
        <f>IFERROR(SUM('Nutrition 1'!I83,'Nutrition 1'!M83)*100/SUM('Nutrition 1'!$G83,'Nutrition 1'!$K83),"")</f>
        <v/>
      </c>
      <c r="N83" s="681" t="str">
        <f>IFERROR(SUM('Nutrition 1'!J83,'Nutrition 1'!N83)*100/SUM('Nutrition 1'!$G83,'Nutrition 1'!$K83),"")</f>
        <v/>
      </c>
    </row>
    <row r="84" spans="1:14" ht="14.25" customHeight="1">
      <c r="A84" s="685"/>
      <c r="B84" s="686" t="s">
        <v>525</v>
      </c>
      <c r="C84" s="681" t="str">
        <f>IFERROR('Nutrition 1'!D84*100/'Nutrition 1'!$C84,"")</f>
        <v/>
      </c>
      <c r="D84" s="681" t="str">
        <f>IFERROR('Nutrition 1'!E84*100/'Nutrition 1'!$C84,"")</f>
        <v/>
      </c>
      <c r="E84" s="681" t="str">
        <f>IFERROR('Nutrition 1'!F84*100/'Nutrition 1'!$C84,"")</f>
        <v/>
      </c>
      <c r="F84" s="681" t="str">
        <f>IFERROR('Nutrition 1'!H84*100/'Nutrition 1'!$G84,"")</f>
        <v/>
      </c>
      <c r="G84" s="681" t="str">
        <f>IFERROR('Nutrition 1'!I84*100/'Nutrition 1'!$G84,"")</f>
        <v/>
      </c>
      <c r="H84" s="681" t="str">
        <f>IFERROR('Nutrition 1'!J84*100/'Nutrition 1'!$G84,"")</f>
        <v/>
      </c>
      <c r="I84" s="681" t="str">
        <f>IFERROR('Nutrition 1'!L84*100/'Nutrition 1'!$K84,"")</f>
        <v/>
      </c>
      <c r="J84" s="681" t="str">
        <f>IFERROR('Nutrition 1'!M84*100/'Nutrition 1'!$K84,"")</f>
        <v/>
      </c>
      <c r="K84" s="681" t="str">
        <f>IFERROR('Nutrition 1'!N84*100/'Nutrition 1'!$K84,"")</f>
        <v/>
      </c>
      <c r="L84" s="681" t="str">
        <f>IFERROR(SUM('Nutrition 1'!H84,'Nutrition 1'!L84)*100/SUM('Nutrition 1'!$G84,'Nutrition 1'!$K84),"")</f>
        <v/>
      </c>
      <c r="M84" s="681" t="str">
        <f>IFERROR(SUM('Nutrition 1'!I84,'Nutrition 1'!M84)*100/SUM('Nutrition 1'!$G84,'Nutrition 1'!$K84),"")</f>
        <v/>
      </c>
      <c r="N84" s="681" t="str">
        <f>IFERROR(SUM('Nutrition 1'!J84,'Nutrition 1'!N84)*100/SUM('Nutrition 1'!$G84,'Nutrition 1'!$K84),"")</f>
        <v/>
      </c>
    </row>
    <row r="85" spans="1:14" ht="14.25" customHeight="1">
      <c r="A85" s="2" t="s">
        <v>526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685"/>
      <c r="B86" s="686" t="s">
        <v>527</v>
      </c>
      <c r="C86" s="681" t="str">
        <f>IFERROR('Nutrition 1'!D86*100/'Nutrition 1'!$C86,"")</f>
        <v/>
      </c>
      <c r="D86" s="681" t="str">
        <f>IFERROR('Nutrition 1'!E86*100/'Nutrition 1'!$C86,"")</f>
        <v/>
      </c>
      <c r="E86" s="681" t="str">
        <f>IFERROR('Nutrition 1'!F86*100/'Nutrition 1'!$C86,"")</f>
        <v/>
      </c>
      <c r="F86" s="681" t="str">
        <f>IFERROR('Nutrition 1'!H86*100/'Nutrition 1'!$G86,"")</f>
        <v/>
      </c>
      <c r="G86" s="681" t="str">
        <f>IFERROR('Nutrition 1'!I86*100/'Nutrition 1'!$G86,"")</f>
        <v/>
      </c>
      <c r="H86" s="681" t="str">
        <f>IFERROR('Nutrition 1'!J86*100/'Nutrition 1'!$G86,"")</f>
        <v/>
      </c>
      <c r="I86" s="681" t="str">
        <f>IFERROR('Nutrition 1'!L86*100/'Nutrition 1'!$K86,"")</f>
        <v/>
      </c>
      <c r="J86" s="681" t="str">
        <f>IFERROR('Nutrition 1'!M86*100/'Nutrition 1'!$K86,"")</f>
        <v/>
      </c>
      <c r="K86" s="681" t="str">
        <f>IFERROR('Nutrition 1'!N86*100/'Nutrition 1'!$K86,"")</f>
        <v/>
      </c>
      <c r="L86" s="681" t="str">
        <f>IFERROR(SUM('Nutrition 1'!H86,'Nutrition 1'!L86)*100/SUM('Nutrition 1'!$G86,'Nutrition 1'!$K86),"")</f>
        <v/>
      </c>
      <c r="M86" s="681" t="str">
        <f>IFERROR(SUM('Nutrition 1'!I86,'Nutrition 1'!M86)*100/SUM('Nutrition 1'!$G86,'Nutrition 1'!$K86),"")</f>
        <v/>
      </c>
      <c r="N86" s="681" t="str">
        <f>IFERROR(SUM('Nutrition 1'!J86,'Nutrition 1'!N86)*100/SUM('Nutrition 1'!$G86,'Nutrition 1'!$K86),"")</f>
        <v/>
      </c>
    </row>
    <row r="87" spans="1:14" ht="14.25" customHeight="1">
      <c r="A87" s="685"/>
      <c r="B87" s="686" t="s">
        <v>528</v>
      </c>
      <c r="C87" s="681" t="str">
        <f>IFERROR('Nutrition 1'!D87*100/'Nutrition 1'!$C87,"")</f>
        <v/>
      </c>
      <c r="D87" s="681" t="str">
        <f>IFERROR('Nutrition 1'!E87*100/'Nutrition 1'!$C87,"")</f>
        <v/>
      </c>
      <c r="E87" s="681" t="str">
        <f>IFERROR('Nutrition 1'!F87*100/'Nutrition 1'!$C87,"")</f>
        <v/>
      </c>
      <c r="F87" s="681" t="str">
        <f>IFERROR('Nutrition 1'!H87*100/'Nutrition 1'!$G87,"")</f>
        <v/>
      </c>
      <c r="G87" s="681" t="str">
        <f>IFERROR('Nutrition 1'!I87*100/'Nutrition 1'!$G87,"")</f>
        <v/>
      </c>
      <c r="H87" s="681" t="str">
        <f>IFERROR('Nutrition 1'!J87*100/'Nutrition 1'!$G87,"")</f>
        <v/>
      </c>
      <c r="I87" s="681" t="str">
        <f>IFERROR('Nutrition 1'!L87*100/'Nutrition 1'!$K87,"")</f>
        <v/>
      </c>
      <c r="J87" s="681" t="str">
        <f>IFERROR('Nutrition 1'!M87*100/'Nutrition 1'!$K87,"")</f>
        <v/>
      </c>
      <c r="K87" s="681" t="str">
        <f>IFERROR('Nutrition 1'!N87*100/'Nutrition 1'!$K87,"")</f>
        <v/>
      </c>
      <c r="L87" s="681" t="str">
        <f>IFERROR(SUM('Nutrition 1'!H87,'Nutrition 1'!L87)*100/SUM('Nutrition 1'!$G87,'Nutrition 1'!$K87),"")</f>
        <v/>
      </c>
      <c r="M87" s="681" t="str">
        <f>IFERROR(SUM('Nutrition 1'!I87,'Nutrition 1'!M87)*100/SUM('Nutrition 1'!$G87,'Nutrition 1'!$K87),"")</f>
        <v/>
      </c>
      <c r="N87" s="681" t="str">
        <f>IFERROR(SUM('Nutrition 1'!J87,'Nutrition 1'!N87)*100/SUM('Nutrition 1'!$G87,'Nutrition 1'!$K87),"")</f>
        <v/>
      </c>
    </row>
    <row r="88" spans="1:14" ht="14.25" customHeight="1">
      <c r="A88" s="685"/>
      <c r="B88" s="686" t="s">
        <v>529</v>
      </c>
      <c r="C88" s="681" t="str">
        <f>IFERROR('Nutrition 1'!D88*100/'Nutrition 1'!$C88,"")</f>
        <v/>
      </c>
      <c r="D88" s="681" t="str">
        <f>IFERROR('Nutrition 1'!E88*100/'Nutrition 1'!$C88,"")</f>
        <v/>
      </c>
      <c r="E88" s="681" t="str">
        <f>IFERROR('Nutrition 1'!F88*100/'Nutrition 1'!$C88,"")</f>
        <v/>
      </c>
      <c r="F88" s="681" t="str">
        <f>IFERROR('Nutrition 1'!H88*100/'Nutrition 1'!$G88,"")</f>
        <v/>
      </c>
      <c r="G88" s="681" t="str">
        <f>IFERROR('Nutrition 1'!I88*100/'Nutrition 1'!$G88,"")</f>
        <v/>
      </c>
      <c r="H88" s="681" t="str">
        <f>IFERROR('Nutrition 1'!J88*100/'Nutrition 1'!$G88,"")</f>
        <v/>
      </c>
      <c r="I88" s="681" t="str">
        <f>IFERROR('Nutrition 1'!L88*100/'Nutrition 1'!$K88,"")</f>
        <v/>
      </c>
      <c r="J88" s="681" t="str">
        <f>IFERROR('Nutrition 1'!M88*100/'Nutrition 1'!$K88,"")</f>
        <v/>
      </c>
      <c r="K88" s="681" t="str">
        <f>IFERROR('Nutrition 1'!N88*100/'Nutrition 1'!$K88,"")</f>
        <v/>
      </c>
      <c r="L88" s="681" t="str">
        <f>IFERROR(SUM('Nutrition 1'!H88,'Nutrition 1'!L88)*100/SUM('Nutrition 1'!$G88,'Nutrition 1'!$K88),"")</f>
        <v/>
      </c>
      <c r="M88" s="681" t="str">
        <f>IFERROR(SUM('Nutrition 1'!I88,'Nutrition 1'!M88)*100/SUM('Nutrition 1'!$G88,'Nutrition 1'!$K88),"")</f>
        <v/>
      </c>
      <c r="N88" s="681" t="str">
        <f>IFERROR(SUM('Nutrition 1'!J88,'Nutrition 1'!N88)*100/SUM('Nutrition 1'!$G88,'Nutrition 1'!$K88),"")</f>
        <v/>
      </c>
    </row>
    <row r="89" spans="1:14" ht="14.25" customHeight="1">
      <c r="A89" s="2" t="s">
        <v>530</v>
      </c>
      <c r="B89" s="2"/>
      <c r="C89" s="646" t="str">
        <f>IFERROR('Nutrition 1'!D89*100/'Nutrition 1'!$C89,"")</f>
        <v/>
      </c>
      <c r="D89" s="646" t="str">
        <f>IFERROR('Nutrition 1'!E89*100/'Nutrition 1'!$C89,"")</f>
        <v/>
      </c>
      <c r="E89" s="646" t="str">
        <f>IFERROR('Nutrition 1'!F89*100/'Nutrition 1'!$C89,"")</f>
        <v/>
      </c>
      <c r="F89" s="646" t="str">
        <f>IFERROR('Nutrition 1'!H89*100/'Nutrition 1'!$G89,"")</f>
        <v/>
      </c>
      <c r="G89" s="646" t="str">
        <f>IFERROR('Nutrition 1'!I89*100/'Nutrition 1'!$G89,"")</f>
        <v/>
      </c>
      <c r="H89" s="646" t="str">
        <f>IFERROR('Nutrition 1'!J89*100/'Nutrition 1'!$G89,"")</f>
        <v/>
      </c>
      <c r="I89" s="646" t="str">
        <f>IFERROR('Nutrition 1'!L89*100/'Nutrition 1'!$K89,"")</f>
        <v/>
      </c>
      <c r="J89" s="646" t="str">
        <f>IFERROR('Nutrition 1'!M89*100/'Nutrition 1'!$K89,"")</f>
        <v/>
      </c>
      <c r="K89" s="646" t="str">
        <f>IFERROR('Nutrition 1'!N89*100/'Nutrition 1'!$K89,"")</f>
        <v/>
      </c>
      <c r="L89" s="646" t="str">
        <f>IFERROR(SUM('Nutrition 1'!H89,'Nutrition 1'!L89)*100/SUM('Nutrition 1'!$G89,'Nutrition 1'!$K89),"")</f>
        <v/>
      </c>
      <c r="M89" s="646" t="str">
        <f>IFERROR(SUM('Nutrition 1'!I89,'Nutrition 1'!M89)*100/SUM('Nutrition 1'!$G89,'Nutrition 1'!$K89),"")</f>
        <v/>
      </c>
      <c r="N89" s="646" t="str">
        <f>IFERROR(SUM('Nutrition 1'!J89,'Nutrition 1'!N89)*100/SUM('Nutrition 1'!$G89,'Nutrition 1'!$K89),"")</f>
        <v/>
      </c>
    </row>
    <row r="90" spans="1:14" ht="14.25" customHeight="1">
      <c r="A90" s="685"/>
      <c r="B90" s="686" t="s">
        <v>531</v>
      </c>
      <c r="C90" s="681" t="str">
        <f>IFERROR('Nutrition 1'!D90*100/'Nutrition 1'!$C90,"")</f>
        <v/>
      </c>
      <c r="D90" s="681" t="str">
        <f>IFERROR('Nutrition 1'!E90*100/'Nutrition 1'!$C90,"")</f>
        <v/>
      </c>
      <c r="E90" s="681" t="str">
        <f>IFERROR('Nutrition 1'!F90*100/'Nutrition 1'!$C90,"")</f>
        <v/>
      </c>
      <c r="F90" s="681" t="str">
        <f>IFERROR('Nutrition 1'!H90*100/'Nutrition 1'!$G90,"")</f>
        <v/>
      </c>
      <c r="G90" s="681" t="str">
        <f>IFERROR('Nutrition 1'!I90*100/'Nutrition 1'!$G90,"")</f>
        <v/>
      </c>
      <c r="H90" s="681" t="str">
        <f>IFERROR('Nutrition 1'!J90*100/'Nutrition 1'!$G90,"")</f>
        <v/>
      </c>
      <c r="I90" s="681" t="str">
        <f>IFERROR('Nutrition 1'!L90*100/'Nutrition 1'!$K90,"")</f>
        <v/>
      </c>
      <c r="J90" s="681" t="str">
        <f>IFERROR('Nutrition 1'!M90*100/'Nutrition 1'!$K90,"")</f>
        <v/>
      </c>
      <c r="K90" s="681" t="str">
        <f>IFERROR('Nutrition 1'!N90*100/'Nutrition 1'!$K90,"")</f>
        <v/>
      </c>
      <c r="L90" s="681" t="str">
        <f>IFERROR(SUM('Nutrition 1'!H90,'Nutrition 1'!L90)*100/SUM('Nutrition 1'!$G90,'Nutrition 1'!$K90),"")</f>
        <v/>
      </c>
      <c r="M90" s="681" t="str">
        <f>IFERROR(SUM('Nutrition 1'!I90,'Nutrition 1'!M90)*100/SUM('Nutrition 1'!$G90,'Nutrition 1'!$K90),"")</f>
        <v/>
      </c>
      <c r="N90" s="681" t="str">
        <f>IFERROR(SUM('Nutrition 1'!J90,'Nutrition 1'!N90)*100/SUM('Nutrition 1'!$G90,'Nutrition 1'!$K90),"")</f>
        <v/>
      </c>
    </row>
    <row r="91" spans="1:14" ht="14.25" customHeight="1">
      <c r="A91" s="2" t="s">
        <v>532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685"/>
      <c r="B92" s="686" t="s">
        <v>533</v>
      </c>
      <c r="C92" s="681" t="str">
        <f>IFERROR('Nutrition 1'!D92*100/'Nutrition 1'!$C92,"")</f>
        <v/>
      </c>
      <c r="D92" s="681" t="str">
        <f>IFERROR('Nutrition 1'!E92*100/'Nutrition 1'!$C92,"")</f>
        <v/>
      </c>
      <c r="E92" s="681" t="str">
        <f>IFERROR('Nutrition 1'!F92*100/'Nutrition 1'!$C92,"")</f>
        <v/>
      </c>
      <c r="F92" s="681" t="str">
        <f>IFERROR('Nutrition 1'!H92*100/'Nutrition 1'!$G92,"")</f>
        <v/>
      </c>
      <c r="G92" s="681" t="str">
        <f>IFERROR('Nutrition 1'!I92*100/'Nutrition 1'!$G92,"")</f>
        <v/>
      </c>
      <c r="H92" s="681" t="str">
        <f>IFERROR('Nutrition 1'!J92*100/'Nutrition 1'!$G92,"")</f>
        <v/>
      </c>
      <c r="I92" s="681" t="str">
        <f>IFERROR('Nutrition 1'!L92*100/'Nutrition 1'!$K92,"")</f>
        <v/>
      </c>
      <c r="J92" s="681" t="str">
        <f>IFERROR('Nutrition 1'!M92*100/'Nutrition 1'!$K92,"")</f>
        <v/>
      </c>
      <c r="K92" s="681" t="str">
        <f>IFERROR('Nutrition 1'!N92*100/'Nutrition 1'!$K92,"")</f>
        <v/>
      </c>
      <c r="L92" s="681" t="str">
        <f>IFERROR(SUM('Nutrition 1'!H92,'Nutrition 1'!L92)*100/SUM('Nutrition 1'!$G92,'Nutrition 1'!$K92),"")</f>
        <v/>
      </c>
      <c r="M92" s="681" t="str">
        <f>IFERROR(SUM('Nutrition 1'!I92,'Nutrition 1'!M92)*100/SUM('Nutrition 1'!$G92,'Nutrition 1'!$K92),"")</f>
        <v/>
      </c>
      <c r="N92" s="681" t="str">
        <f>IFERROR(SUM('Nutrition 1'!J92,'Nutrition 1'!N92)*100/SUM('Nutrition 1'!$G92,'Nutrition 1'!$K92),"")</f>
        <v/>
      </c>
    </row>
    <row r="93" spans="1:14" ht="14.25" customHeight="1">
      <c r="A93" s="685"/>
      <c r="B93" s="686" t="s">
        <v>534</v>
      </c>
      <c r="C93" s="681" t="str">
        <f>IFERROR('Nutrition 1'!D93*100/'Nutrition 1'!$C93,"")</f>
        <v/>
      </c>
      <c r="D93" s="681" t="str">
        <f>IFERROR('Nutrition 1'!E93*100/'Nutrition 1'!$C93,"")</f>
        <v/>
      </c>
      <c r="E93" s="681" t="str">
        <f>IFERROR('Nutrition 1'!F93*100/'Nutrition 1'!$C93,"")</f>
        <v/>
      </c>
      <c r="F93" s="681" t="str">
        <f>IFERROR('Nutrition 1'!H93*100/'Nutrition 1'!$G93,"")</f>
        <v/>
      </c>
      <c r="G93" s="681" t="str">
        <f>IFERROR('Nutrition 1'!I93*100/'Nutrition 1'!$G93,"")</f>
        <v/>
      </c>
      <c r="H93" s="681" t="str">
        <f>IFERROR('Nutrition 1'!J93*100/'Nutrition 1'!$G93,"")</f>
        <v/>
      </c>
      <c r="I93" s="681" t="str">
        <f>IFERROR('Nutrition 1'!L93*100/'Nutrition 1'!$K93,"")</f>
        <v/>
      </c>
      <c r="J93" s="681" t="str">
        <f>IFERROR('Nutrition 1'!M93*100/'Nutrition 1'!$K93,"")</f>
        <v/>
      </c>
      <c r="K93" s="681" t="str">
        <f>IFERROR('Nutrition 1'!N93*100/'Nutrition 1'!$K93,"")</f>
        <v/>
      </c>
      <c r="L93" s="681" t="str">
        <f>IFERROR(SUM('Nutrition 1'!H93,'Nutrition 1'!L93)*100/SUM('Nutrition 1'!$G93,'Nutrition 1'!$K93),"")</f>
        <v/>
      </c>
      <c r="M93" s="681" t="str">
        <f>IFERROR(SUM('Nutrition 1'!I93,'Nutrition 1'!M93)*100/SUM('Nutrition 1'!$G93,'Nutrition 1'!$K93),"")</f>
        <v/>
      </c>
      <c r="N93" s="681" t="str">
        <f>IFERROR(SUM('Nutrition 1'!J93,'Nutrition 1'!N93)*100/SUM('Nutrition 1'!$G93,'Nutrition 1'!$K93),"")</f>
        <v/>
      </c>
    </row>
    <row r="94" spans="1:14" ht="14.25" customHeight="1">
      <c r="A94" s="685"/>
      <c r="B94" s="686" t="s">
        <v>535</v>
      </c>
      <c r="C94" s="681" t="str">
        <f>IFERROR('Nutrition 1'!D94*100/'Nutrition 1'!$C94,"")</f>
        <v/>
      </c>
      <c r="D94" s="681" t="str">
        <f>IFERROR('Nutrition 1'!E94*100/'Nutrition 1'!$C94,"")</f>
        <v/>
      </c>
      <c r="E94" s="681" t="str">
        <f>IFERROR('Nutrition 1'!F94*100/'Nutrition 1'!$C94,"")</f>
        <v/>
      </c>
      <c r="F94" s="681" t="str">
        <f>IFERROR('Nutrition 1'!H94*100/'Nutrition 1'!$G94,"")</f>
        <v/>
      </c>
      <c r="G94" s="681" t="str">
        <f>IFERROR('Nutrition 1'!I94*100/'Nutrition 1'!$G94,"")</f>
        <v/>
      </c>
      <c r="H94" s="681" t="str">
        <f>IFERROR('Nutrition 1'!J94*100/'Nutrition 1'!$G94,"")</f>
        <v/>
      </c>
      <c r="I94" s="681" t="str">
        <f>IFERROR('Nutrition 1'!L94*100/'Nutrition 1'!$K94,"")</f>
        <v/>
      </c>
      <c r="J94" s="681" t="str">
        <f>IFERROR('Nutrition 1'!M94*100/'Nutrition 1'!$K94,"")</f>
        <v/>
      </c>
      <c r="K94" s="681" t="str">
        <f>IFERROR('Nutrition 1'!N94*100/'Nutrition 1'!$K94,"")</f>
        <v/>
      </c>
      <c r="L94" s="681" t="str">
        <f>IFERROR(SUM('Nutrition 1'!H94,'Nutrition 1'!L94)*100/SUM('Nutrition 1'!$G94,'Nutrition 1'!$K94),"")</f>
        <v/>
      </c>
      <c r="M94" s="681" t="str">
        <f>IFERROR(SUM('Nutrition 1'!I94,'Nutrition 1'!M94)*100/SUM('Nutrition 1'!$G94,'Nutrition 1'!$K94),"")</f>
        <v/>
      </c>
      <c r="N94" s="681" t="str">
        <f>IFERROR(SUM('Nutrition 1'!J94,'Nutrition 1'!N94)*100/SUM('Nutrition 1'!$G94,'Nutrition 1'!$K94),"")</f>
        <v/>
      </c>
    </row>
    <row r="95" spans="1:14" ht="14.25" customHeight="1">
      <c r="A95" s="2" t="s">
        <v>536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686"/>
      <c r="B96" s="686" t="s">
        <v>537</v>
      </c>
      <c r="C96" s="681" t="str">
        <f>IFERROR('Nutrition 1'!D96*100/'Nutrition 1'!$C96,"")</f>
        <v/>
      </c>
      <c r="D96" s="681" t="str">
        <f>IFERROR('Nutrition 1'!E96*100/'Nutrition 1'!$C96,"")</f>
        <v/>
      </c>
      <c r="E96" s="681" t="str">
        <f>IFERROR('Nutrition 1'!F96*100/'Nutrition 1'!$C96,"")</f>
        <v/>
      </c>
      <c r="F96" s="681" t="str">
        <f>IFERROR('Nutrition 1'!H96*100/'Nutrition 1'!$G96,"")</f>
        <v/>
      </c>
      <c r="G96" s="681" t="str">
        <f>IFERROR('Nutrition 1'!I96*100/'Nutrition 1'!$G96,"")</f>
        <v/>
      </c>
      <c r="H96" s="681" t="str">
        <f>IFERROR('Nutrition 1'!J96*100/'Nutrition 1'!$G96,"")</f>
        <v/>
      </c>
      <c r="I96" s="681" t="str">
        <f>IFERROR('Nutrition 1'!L96*100/'Nutrition 1'!$K96,"")</f>
        <v/>
      </c>
      <c r="J96" s="681" t="str">
        <f>IFERROR('Nutrition 1'!M96*100/'Nutrition 1'!$K96,"")</f>
        <v/>
      </c>
      <c r="K96" s="681" t="str">
        <f>IFERROR('Nutrition 1'!N96*100/'Nutrition 1'!$K96,"")</f>
        <v/>
      </c>
      <c r="L96" s="681" t="str">
        <f>IFERROR(SUM('Nutrition 1'!H96,'Nutrition 1'!L96)*100/SUM('Nutrition 1'!$G96,'Nutrition 1'!$K96),"")</f>
        <v/>
      </c>
      <c r="M96" s="681" t="str">
        <f>IFERROR(SUM('Nutrition 1'!I96,'Nutrition 1'!M96)*100/SUM('Nutrition 1'!$G96,'Nutrition 1'!$K96),"")</f>
        <v/>
      </c>
      <c r="N96" s="681" t="str">
        <f>IFERROR(SUM('Nutrition 1'!J96,'Nutrition 1'!N96)*100/SUM('Nutrition 1'!$G96,'Nutrition 1'!$K96),"")</f>
        <v/>
      </c>
    </row>
    <row r="97" spans="1:14" ht="14.25" customHeight="1">
      <c r="A97" s="686"/>
      <c r="B97" s="686" t="s">
        <v>538</v>
      </c>
      <c r="C97" s="681" t="str">
        <f>IFERROR('Nutrition 1'!D97*100/'Nutrition 1'!$C97,"")</f>
        <v/>
      </c>
      <c r="D97" s="681" t="str">
        <f>IFERROR('Nutrition 1'!E97*100/'Nutrition 1'!$C97,"")</f>
        <v/>
      </c>
      <c r="E97" s="681" t="str">
        <f>IFERROR('Nutrition 1'!F97*100/'Nutrition 1'!$C97,"")</f>
        <v/>
      </c>
      <c r="F97" s="681" t="str">
        <f>IFERROR('Nutrition 1'!H97*100/'Nutrition 1'!$G97,"")</f>
        <v/>
      </c>
      <c r="G97" s="681" t="str">
        <f>IFERROR('Nutrition 1'!I97*100/'Nutrition 1'!$G97,"")</f>
        <v/>
      </c>
      <c r="H97" s="681" t="str">
        <f>IFERROR('Nutrition 1'!J97*100/'Nutrition 1'!$G97,"")</f>
        <v/>
      </c>
      <c r="I97" s="681" t="str">
        <f>IFERROR('Nutrition 1'!L97*100/'Nutrition 1'!$K97,"")</f>
        <v/>
      </c>
      <c r="J97" s="681" t="str">
        <f>IFERROR('Nutrition 1'!M97*100/'Nutrition 1'!$K97,"")</f>
        <v/>
      </c>
      <c r="K97" s="681" t="str">
        <f>IFERROR('Nutrition 1'!N97*100/'Nutrition 1'!$K97,"")</f>
        <v/>
      </c>
      <c r="L97" s="681" t="str">
        <f>IFERROR(SUM('Nutrition 1'!H97,'Nutrition 1'!L97)*100/SUM('Nutrition 1'!$G97,'Nutrition 1'!$K97),"")</f>
        <v/>
      </c>
      <c r="M97" s="681" t="str">
        <f>IFERROR(SUM('Nutrition 1'!I97,'Nutrition 1'!M97)*100/SUM('Nutrition 1'!$G97,'Nutrition 1'!$K97),"")</f>
        <v/>
      </c>
      <c r="N97" s="681" t="str">
        <f>IFERROR(SUM('Nutrition 1'!J97,'Nutrition 1'!N97)*100/SUM('Nutrition 1'!$G97,'Nutrition 1'!$K97),"")</f>
        <v/>
      </c>
    </row>
    <row r="98" spans="1:14" ht="14.25" customHeight="1">
      <c r="A98" s="686"/>
      <c r="B98" s="686" t="s">
        <v>539</v>
      </c>
      <c r="C98" s="681" t="str">
        <f>IFERROR('Nutrition 1'!D98*100/'Nutrition 1'!$C98,"")</f>
        <v/>
      </c>
      <c r="D98" s="681" t="str">
        <f>IFERROR('Nutrition 1'!E98*100/'Nutrition 1'!$C98,"")</f>
        <v/>
      </c>
      <c r="E98" s="681" t="str">
        <f>IFERROR('Nutrition 1'!F98*100/'Nutrition 1'!$C98,"")</f>
        <v/>
      </c>
      <c r="F98" s="681" t="str">
        <f>IFERROR('Nutrition 1'!H98*100/'Nutrition 1'!$G98,"")</f>
        <v/>
      </c>
      <c r="G98" s="681" t="str">
        <f>IFERROR('Nutrition 1'!I98*100/'Nutrition 1'!$G98,"")</f>
        <v/>
      </c>
      <c r="H98" s="681" t="str">
        <f>IFERROR('Nutrition 1'!J98*100/'Nutrition 1'!$G98,"")</f>
        <v/>
      </c>
      <c r="I98" s="681" t="str">
        <f>IFERROR('Nutrition 1'!L98*100/'Nutrition 1'!$K98,"")</f>
        <v/>
      </c>
      <c r="J98" s="681" t="str">
        <f>IFERROR('Nutrition 1'!M98*100/'Nutrition 1'!$K98,"")</f>
        <v/>
      </c>
      <c r="K98" s="681" t="str">
        <f>IFERROR('Nutrition 1'!N98*100/'Nutrition 1'!$K98,"")</f>
        <v/>
      </c>
      <c r="L98" s="681" t="str">
        <f>IFERROR(SUM('Nutrition 1'!H98,'Nutrition 1'!L98)*100/SUM('Nutrition 1'!$G98,'Nutrition 1'!$K98),"")</f>
        <v/>
      </c>
      <c r="M98" s="681" t="str">
        <f>IFERROR(SUM('Nutrition 1'!I98,'Nutrition 1'!M98)*100/SUM('Nutrition 1'!$G98,'Nutrition 1'!$K98),"")</f>
        <v/>
      </c>
      <c r="N98" s="681" t="str">
        <f>IFERROR(SUM('Nutrition 1'!J98,'Nutrition 1'!N98)*100/SUM('Nutrition 1'!$G98,'Nutrition 1'!$K98),"")</f>
        <v/>
      </c>
    </row>
    <row r="99" spans="1:14" ht="14.25" customHeight="1">
      <c r="A99" s="686"/>
      <c r="B99" s="686" t="s">
        <v>540</v>
      </c>
      <c r="C99" s="681" t="str">
        <f>IFERROR('Nutrition 1'!D99*100/'Nutrition 1'!$C99,"")</f>
        <v/>
      </c>
      <c r="D99" s="681" t="str">
        <f>IFERROR('Nutrition 1'!E99*100/'Nutrition 1'!$C99,"")</f>
        <v/>
      </c>
      <c r="E99" s="681" t="str">
        <f>IFERROR('Nutrition 1'!F99*100/'Nutrition 1'!$C99,"")</f>
        <v/>
      </c>
      <c r="F99" s="681" t="str">
        <f>IFERROR('Nutrition 1'!H99*100/'Nutrition 1'!$G99,"")</f>
        <v/>
      </c>
      <c r="G99" s="681" t="str">
        <f>IFERROR('Nutrition 1'!I99*100/'Nutrition 1'!$G99,"")</f>
        <v/>
      </c>
      <c r="H99" s="681" t="str">
        <f>IFERROR('Nutrition 1'!J99*100/'Nutrition 1'!$G99,"")</f>
        <v/>
      </c>
      <c r="I99" s="681" t="str">
        <f>IFERROR('Nutrition 1'!L99*100/'Nutrition 1'!$K99,"")</f>
        <v/>
      </c>
      <c r="J99" s="681" t="str">
        <f>IFERROR('Nutrition 1'!M99*100/'Nutrition 1'!$K99,"")</f>
        <v/>
      </c>
      <c r="K99" s="681" t="str">
        <f>IFERROR('Nutrition 1'!N99*100/'Nutrition 1'!$K99,"")</f>
        <v/>
      </c>
      <c r="L99" s="681" t="str">
        <f>IFERROR(SUM('Nutrition 1'!H99,'Nutrition 1'!L99)*100/SUM('Nutrition 1'!$G99,'Nutrition 1'!$K99),"")</f>
        <v/>
      </c>
      <c r="M99" s="681" t="str">
        <f>IFERROR(SUM('Nutrition 1'!I99,'Nutrition 1'!M99)*100/SUM('Nutrition 1'!$G99,'Nutrition 1'!$K99),"")</f>
        <v/>
      </c>
      <c r="N99" s="681" t="str">
        <f>IFERROR(SUM('Nutrition 1'!J99,'Nutrition 1'!N99)*100/SUM('Nutrition 1'!$G99,'Nutrition 1'!$K99),"")</f>
        <v/>
      </c>
    </row>
    <row r="100" spans="1:14" ht="14.25" customHeight="1">
      <c r="A100" s="2" t="s">
        <v>541</v>
      </c>
      <c r="B100" s="2"/>
      <c r="C100" s="646" t="str">
        <f>IFERROR('Nutrition 1'!D100*100/'Nutrition 1'!$C100,"")</f>
        <v/>
      </c>
      <c r="D100" s="646" t="str">
        <f>IFERROR('Nutrition 1'!E100*100/'Nutrition 1'!$C100,"")</f>
        <v/>
      </c>
      <c r="E100" s="646" t="str">
        <f>IFERROR('Nutrition 1'!F100*100/'Nutrition 1'!$C100,"")</f>
        <v/>
      </c>
      <c r="F100" s="646" t="str">
        <f>IFERROR('Nutrition 1'!H100*100/'Nutrition 1'!$G100,"")</f>
        <v/>
      </c>
      <c r="G100" s="646" t="str">
        <f>IFERROR('Nutrition 1'!I100*100/'Nutrition 1'!$G100,"")</f>
        <v/>
      </c>
      <c r="H100" s="646" t="str">
        <f>IFERROR('Nutrition 1'!J100*100/'Nutrition 1'!$G100,"")</f>
        <v/>
      </c>
      <c r="I100" s="646" t="str">
        <f>IFERROR('Nutrition 1'!L100*100/'Nutrition 1'!$K100,"")</f>
        <v/>
      </c>
      <c r="J100" s="646" t="str">
        <f>IFERROR('Nutrition 1'!M100*100/'Nutrition 1'!$K100,"")</f>
        <v/>
      </c>
      <c r="K100" s="646" t="str">
        <f>IFERROR('Nutrition 1'!N100*100/'Nutrition 1'!$K100,"")</f>
        <v/>
      </c>
      <c r="L100" s="646" t="str">
        <f>IFERROR(SUM('Nutrition 1'!H100,'Nutrition 1'!L100)*100/SUM('Nutrition 1'!$G100,'Nutrition 1'!$K100),"")</f>
        <v/>
      </c>
      <c r="M100" s="646" t="str">
        <f>IFERROR(SUM('Nutrition 1'!I100,'Nutrition 1'!M100)*100/SUM('Nutrition 1'!$G100,'Nutrition 1'!$K100),"")</f>
        <v/>
      </c>
      <c r="N100" s="646" t="str">
        <f>IFERROR(SUM('Nutrition 1'!J100,'Nutrition 1'!N100)*100/SUM('Nutrition 1'!$G100,'Nutrition 1'!$K100),"")</f>
        <v/>
      </c>
    </row>
    <row r="101" spans="1:14" ht="14.25" customHeight="1">
      <c r="A101" s="685"/>
      <c r="B101" s="686" t="s">
        <v>542</v>
      </c>
      <c r="C101" s="681" t="str">
        <f>IFERROR('Nutrition 1'!D101*100/'Nutrition 1'!$C101,"")</f>
        <v/>
      </c>
      <c r="D101" s="681" t="str">
        <f>IFERROR('Nutrition 1'!E101*100/'Nutrition 1'!$C101,"")</f>
        <v/>
      </c>
      <c r="E101" s="681" t="str">
        <f>IFERROR('Nutrition 1'!F101*100/'Nutrition 1'!$C101,"")</f>
        <v/>
      </c>
      <c r="F101" s="681" t="str">
        <f>IFERROR('Nutrition 1'!H101*100/'Nutrition 1'!$G101,"")</f>
        <v/>
      </c>
      <c r="G101" s="681" t="str">
        <f>IFERROR('Nutrition 1'!I101*100/'Nutrition 1'!$G101,"")</f>
        <v/>
      </c>
      <c r="H101" s="681" t="str">
        <f>IFERROR('Nutrition 1'!J101*100/'Nutrition 1'!$G101,"")</f>
        <v/>
      </c>
      <c r="I101" s="681" t="str">
        <f>IFERROR('Nutrition 1'!L101*100/'Nutrition 1'!$K101,"")</f>
        <v/>
      </c>
      <c r="J101" s="681" t="str">
        <f>IFERROR('Nutrition 1'!M101*100/'Nutrition 1'!$K101,"")</f>
        <v/>
      </c>
      <c r="K101" s="681" t="str">
        <f>IFERROR('Nutrition 1'!N101*100/'Nutrition 1'!$K101,"")</f>
        <v/>
      </c>
      <c r="L101" s="681" t="str">
        <f>IFERROR(SUM('Nutrition 1'!H101,'Nutrition 1'!L101)*100/SUM('Nutrition 1'!$G101,'Nutrition 1'!$K101),"")</f>
        <v/>
      </c>
      <c r="M101" s="681" t="str">
        <f>IFERROR(SUM('Nutrition 1'!I101,'Nutrition 1'!M101)*100/SUM('Nutrition 1'!$G101,'Nutrition 1'!$K101),"")</f>
        <v/>
      </c>
      <c r="N101" s="681" t="str">
        <f>IFERROR(SUM('Nutrition 1'!J101,'Nutrition 1'!N101)*100/SUM('Nutrition 1'!$G101,'Nutrition 1'!$K101),"")</f>
        <v/>
      </c>
    </row>
    <row r="102" spans="1:14" ht="14.25" customHeight="1">
      <c r="A102" s="2" t="s">
        <v>543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686"/>
      <c r="B103" s="686" t="s">
        <v>544</v>
      </c>
      <c r="C103" s="681" t="str">
        <f>IFERROR('Nutrition 1'!D103*100/'Nutrition 1'!$C103,"")</f>
        <v/>
      </c>
      <c r="D103" s="681" t="str">
        <f>IFERROR('Nutrition 1'!E103*100/'Nutrition 1'!$C103,"")</f>
        <v/>
      </c>
      <c r="E103" s="681" t="str">
        <f>IFERROR('Nutrition 1'!F103*100/'Nutrition 1'!$C103,"")</f>
        <v/>
      </c>
      <c r="F103" s="681" t="str">
        <f>IFERROR('Nutrition 1'!H103*100/'Nutrition 1'!$G103,"")</f>
        <v/>
      </c>
      <c r="G103" s="681" t="str">
        <f>IFERROR('Nutrition 1'!I103*100/'Nutrition 1'!$G103,"")</f>
        <v/>
      </c>
      <c r="H103" s="681" t="str">
        <f>IFERROR('Nutrition 1'!J103*100/'Nutrition 1'!$G103,"")</f>
        <v/>
      </c>
      <c r="I103" s="681" t="str">
        <f>IFERROR('Nutrition 1'!L103*100/'Nutrition 1'!$K103,"")</f>
        <v/>
      </c>
      <c r="J103" s="681" t="str">
        <f>IFERROR('Nutrition 1'!M103*100/'Nutrition 1'!$K103,"")</f>
        <v/>
      </c>
      <c r="K103" s="681" t="str">
        <f>IFERROR('Nutrition 1'!N103*100/'Nutrition 1'!$K103,"")</f>
        <v/>
      </c>
      <c r="L103" s="681" t="str">
        <f>IFERROR(SUM('Nutrition 1'!H103,'Nutrition 1'!L103)*100/SUM('Nutrition 1'!$G103,'Nutrition 1'!$K103),"")</f>
        <v/>
      </c>
      <c r="M103" s="681" t="str">
        <f>IFERROR(SUM('Nutrition 1'!I103,'Nutrition 1'!M103)*100/SUM('Nutrition 1'!$G103,'Nutrition 1'!$K103),"")</f>
        <v/>
      </c>
      <c r="N103" s="681" t="str">
        <f>IFERROR(SUM('Nutrition 1'!J103,'Nutrition 1'!N103)*100/SUM('Nutrition 1'!$G103,'Nutrition 1'!$K103),"")</f>
        <v/>
      </c>
    </row>
    <row r="104" spans="1:14" ht="14.25" customHeight="1">
      <c r="A104" s="685"/>
      <c r="B104" s="686" t="s">
        <v>545</v>
      </c>
      <c r="C104" s="681" t="str">
        <f>IFERROR('Nutrition 1'!D104*100/'Nutrition 1'!$C104,"")</f>
        <v/>
      </c>
      <c r="D104" s="681" t="str">
        <f>IFERROR('Nutrition 1'!E104*100/'Nutrition 1'!$C104,"")</f>
        <v/>
      </c>
      <c r="E104" s="681" t="str">
        <f>IFERROR('Nutrition 1'!F104*100/'Nutrition 1'!$C104,"")</f>
        <v/>
      </c>
      <c r="F104" s="681" t="str">
        <f>IFERROR('Nutrition 1'!H104*100/'Nutrition 1'!$G104,"")</f>
        <v/>
      </c>
      <c r="G104" s="681" t="str">
        <f>IFERROR('Nutrition 1'!I104*100/'Nutrition 1'!$G104,"")</f>
        <v/>
      </c>
      <c r="H104" s="681" t="str">
        <f>IFERROR('Nutrition 1'!J104*100/'Nutrition 1'!$G104,"")</f>
        <v/>
      </c>
      <c r="I104" s="681" t="str">
        <f>IFERROR('Nutrition 1'!L104*100/'Nutrition 1'!$K104,"")</f>
        <v/>
      </c>
      <c r="J104" s="681" t="str">
        <f>IFERROR('Nutrition 1'!M104*100/'Nutrition 1'!$K104,"")</f>
        <v/>
      </c>
      <c r="K104" s="681" t="str">
        <f>IFERROR('Nutrition 1'!N104*100/'Nutrition 1'!$K104,"")</f>
        <v/>
      </c>
      <c r="L104" s="681" t="str">
        <f>IFERROR(SUM('Nutrition 1'!H104,'Nutrition 1'!L104)*100/SUM('Nutrition 1'!$G104,'Nutrition 1'!$K104),"")</f>
        <v/>
      </c>
      <c r="M104" s="681" t="str">
        <f>IFERROR(SUM('Nutrition 1'!I104,'Nutrition 1'!M104)*100/SUM('Nutrition 1'!$G104,'Nutrition 1'!$K104),"")</f>
        <v/>
      </c>
      <c r="N104" s="681" t="str">
        <f>IFERROR(SUM('Nutrition 1'!J104,'Nutrition 1'!N104)*100/SUM('Nutrition 1'!$G104,'Nutrition 1'!$K104),"")</f>
        <v/>
      </c>
    </row>
    <row r="105" spans="1:14" ht="14.25" customHeight="1">
      <c r="A105" s="685"/>
      <c r="B105" s="686" t="s">
        <v>546</v>
      </c>
      <c r="C105" s="681" t="str">
        <f>IFERROR('Nutrition 1'!D105*100/'Nutrition 1'!$C105,"")</f>
        <v/>
      </c>
      <c r="D105" s="681" t="str">
        <f>IFERROR('Nutrition 1'!E105*100/'Nutrition 1'!$C105,"")</f>
        <v/>
      </c>
      <c r="E105" s="681" t="str">
        <f>IFERROR('Nutrition 1'!F105*100/'Nutrition 1'!$C105,"")</f>
        <v/>
      </c>
      <c r="F105" s="681" t="str">
        <f>IFERROR('Nutrition 1'!H105*100/'Nutrition 1'!$G105,"")</f>
        <v/>
      </c>
      <c r="G105" s="681" t="str">
        <f>IFERROR('Nutrition 1'!I105*100/'Nutrition 1'!$G105,"")</f>
        <v/>
      </c>
      <c r="H105" s="681" t="str">
        <f>IFERROR('Nutrition 1'!J105*100/'Nutrition 1'!$G105,"")</f>
        <v/>
      </c>
      <c r="I105" s="681" t="str">
        <f>IFERROR('Nutrition 1'!L105*100/'Nutrition 1'!$K105,"")</f>
        <v/>
      </c>
      <c r="J105" s="681" t="str">
        <f>IFERROR('Nutrition 1'!M105*100/'Nutrition 1'!$K105,"")</f>
        <v/>
      </c>
      <c r="K105" s="681" t="str">
        <f>IFERROR('Nutrition 1'!N105*100/'Nutrition 1'!$K105,"")</f>
        <v/>
      </c>
      <c r="L105" s="681" t="str">
        <f>IFERROR(SUM('Nutrition 1'!H105,'Nutrition 1'!L105)*100/SUM('Nutrition 1'!$G105,'Nutrition 1'!$K105),"")</f>
        <v/>
      </c>
      <c r="M105" s="681" t="str">
        <f>IFERROR(SUM('Nutrition 1'!I105,'Nutrition 1'!M105)*100/SUM('Nutrition 1'!$G105,'Nutrition 1'!$K105),"")</f>
        <v/>
      </c>
      <c r="N105" s="681" t="str">
        <f>IFERROR(SUM('Nutrition 1'!J105,'Nutrition 1'!N105)*100/SUM('Nutrition 1'!$G105,'Nutrition 1'!$K105),"")</f>
        <v/>
      </c>
    </row>
    <row r="106" spans="1:14" ht="14.25" customHeight="1">
      <c r="A106" s="685"/>
      <c r="B106" s="686" t="s">
        <v>547</v>
      </c>
      <c r="C106" s="681" t="str">
        <f>IFERROR('Nutrition 1'!D106*100/'Nutrition 1'!$C106,"")</f>
        <v/>
      </c>
      <c r="D106" s="681" t="str">
        <f>IFERROR('Nutrition 1'!E106*100/'Nutrition 1'!$C106,"")</f>
        <v/>
      </c>
      <c r="E106" s="681" t="str">
        <f>IFERROR('Nutrition 1'!F106*100/'Nutrition 1'!$C106,"")</f>
        <v/>
      </c>
      <c r="F106" s="681" t="str">
        <f>IFERROR('Nutrition 1'!H106*100/'Nutrition 1'!$G106,"")</f>
        <v/>
      </c>
      <c r="G106" s="681" t="str">
        <f>IFERROR('Nutrition 1'!I106*100/'Nutrition 1'!$G106,"")</f>
        <v/>
      </c>
      <c r="H106" s="681" t="str">
        <f>IFERROR('Nutrition 1'!J106*100/'Nutrition 1'!$G106,"")</f>
        <v/>
      </c>
      <c r="I106" s="681" t="str">
        <f>IFERROR('Nutrition 1'!L106*100/'Nutrition 1'!$K106,"")</f>
        <v/>
      </c>
      <c r="J106" s="681" t="str">
        <f>IFERROR('Nutrition 1'!M106*100/'Nutrition 1'!$K106,"")</f>
        <v/>
      </c>
      <c r="K106" s="681" t="str">
        <f>IFERROR('Nutrition 1'!N106*100/'Nutrition 1'!$K106,"")</f>
        <v/>
      </c>
      <c r="L106" s="681" t="str">
        <f>IFERROR(SUM('Nutrition 1'!H106,'Nutrition 1'!L106)*100/SUM('Nutrition 1'!$G106,'Nutrition 1'!$K106),"")</f>
        <v/>
      </c>
      <c r="M106" s="681" t="str">
        <f>IFERROR(SUM('Nutrition 1'!I106,'Nutrition 1'!M106)*100/SUM('Nutrition 1'!$G106,'Nutrition 1'!$K106),"")</f>
        <v/>
      </c>
      <c r="N106" s="681" t="str">
        <f>IFERROR(SUM('Nutrition 1'!J106,'Nutrition 1'!N106)*100/SUM('Nutrition 1'!$G106,'Nutrition 1'!$K106),"")</f>
        <v/>
      </c>
    </row>
    <row r="107" spans="1:14" ht="14.25" customHeight="1">
      <c r="A107" s="685"/>
      <c r="B107" s="686" t="s">
        <v>548</v>
      </c>
      <c r="C107" s="681" t="str">
        <f>IFERROR('Nutrition 1'!D107*100/'Nutrition 1'!$C107,"")</f>
        <v/>
      </c>
      <c r="D107" s="681" t="str">
        <f>IFERROR('Nutrition 1'!E107*100/'Nutrition 1'!$C107,"")</f>
        <v/>
      </c>
      <c r="E107" s="681" t="str">
        <f>IFERROR('Nutrition 1'!F107*100/'Nutrition 1'!$C107,"")</f>
        <v/>
      </c>
      <c r="F107" s="681" t="str">
        <f>IFERROR('Nutrition 1'!H107*100/'Nutrition 1'!$G107,"")</f>
        <v/>
      </c>
      <c r="G107" s="681" t="str">
        <f>IFERROR('Nutrition 1'!I107*100/'Nutrition 1'!$G107,"")</f>
        <v/>
      </c>
      <c r="H107" s="681" t="str">
        <f>IFERROR('Nutrition 1'!J107*100/'Nutrition 1'!$G107,"")</f>
        <v/>
      </c>
      <c r="I107" s="681" t="str">
        <f>IFERROR('Nutrition 1'!L107*100/'Nutrition 1'!$K107,"")</f>
        <v/>
      </c>
      <c r="J107" s="681" t="str">
        <f>IFERROR('Nutrition 1'!M107*100/'Nutrition 1'!$K107,"")</f>
        <v/>
      </c>
      <c r="K107" s="681" t="str">
        <f>IFERROR('Nutrition 1'!N107*100/'Nutrition 1'!$K107,"")</f>
        <v/>
      </c>
      <c r="L107" s="681" t="str">
        <f>IFERROR(SUM('Nutrition 1'!H107,'Nutrition 1'!L107)*100/SUM('Nutrition 1'!$G107,'Nutrition 1'!$K107),"")</f>
        <v/>
      </c>
      <c r="M107" s="681" t="str">
        <f>IFERROR(SUM('Nutrition 1'!I107,'Nutrition 1'!M107)*100/SUM('Nutrition 1'!$G107,'Nutrition 1'!$K107),"")</f>
        <v/>
      </c>
      <c r="N107" s="681" t="str">
        <f>IFERROR(SUM('Nutrition 1'!J107,'Nutrition 1'!N107)*100/SUM('Nutrition 1'!$G107,'Nutrition 1'!$K107),"")</f>
        <v/>
      </c>
    </row>
    <row r="108" spans="1:14" ht="14.25" customHeight="1">
      <c r="A108" s="685"/>
      <c r="B108" s="686" t="s">
        <v>549</v>
      </c>
      <c r="C108" s="681" t="str">
        <f>IFERROR('Nutrition 1'!D108*100/'Nutrition 1'!$C108,"")</f>
        <v/>
      </c>
      <c r="D108" s="681" t="str">
        <f>IFERROR('Nutrition 1'!E108*100/'Nutrition 1'!$C108,"")</f>
        <v/>
      </c>
      <c r="E108" s="681" t="str">
        <f>IFERROR('Nutrition 1'!F108*100/'Nutrition 1'!$C108,"")</f>
        <v/>
      </c>
      <c r="F108" s="681" t="str">
        <f>IFERROR('Nutrition 1'!H108*100/'Nutrition 1'!$G108,"")</f>
        <v/>
      </c>
      <c r="G108" s="681" t="str">
        <f>IFERROR('Nutrition 1'!I108*100/'Nutrition 1'!$G108,"")</f>
        <v/>
      </c>
      <c r="H108" s="681" t="str">
        <f>IFERROR('Nutrition 1'!J108*100/'Nutrition 1'!$G108,"")</f>
        <v/>
      </c>
      <c r="I108" s="681" t="str">
        <f>IFERROR('Nutrition 1'!L108*100/'Nutrition 1'!$K108,"")</f>
        <v/>
      </c>
      <c r="J108" s="681" t="str">
        <f>IFERROR('Nutrition 1'!M108*100/'Nutrition 1'!$K108,"")</f>
        <v/>
      </c>
      <c r="K108" s="681" t="str">
        <f>IFERROR('Nutrition 1'!N108*100/'Nutrition 1'!$K108,"")</f>
        <v/>
      </c>
      <c r="L108" s="681" t="str">
        <f>IFERROR(SUM('Nutrition 1'!H108,'Nutrition 1'!L108)*100/SUM('Nutrition 1'!$G108,'Nutrition 1'!$K108),"")</f>
        <v/>
      </c>
      <c r="M108" s="681" t="str">
        <f>IFERROR(SUM('Nutrition 1'!I108,'Nutrition 1'!M108)*100/SUM('Nutrition 1'!$G108,'Nutrition 1'!$K108),"")</f>
        <v/>
      </c>
      <c r="N108" s="681" t="str">
        <f>IFERROR(SUM('Nutrition 1'!J108,'Nutrition 1'!N108)*100/SUM('Nutrition 1'!$G108,'Nutrition 1'!$K108),"")</f>
        <v/>
      </c>
    </row>
    <row r="109" spans="1:14" ht="14.25" customHeight="1">
      <c r="A109" s="685"/>
      <c r="B109" s="686" t="s">
        <v>550</v>
      </c>
      <c r="C109" s="681" t="str">
        <f>IFERROR('Nutrition 1'!D109*100/'Nutrition 1'!$C109,"")</f>
        <v/>
      </c>
      <c r="D109" s="681" t="str">
        <f>IFERROR('Nutrition 1'!E109*100/'Nutrition 1'!$C109,"")</f>
        <v/>
      </c>
      <c r="E109" s="681" t="str">
        <f>IFERROR('Nutrition 1'!F109*100/'Nutrition 1'!$C109,"")</f>
        <v/>
      </c>
      <c r="F109" s="681" t="str">
        <f>IFERROR('Nutrition 1'!H109*100/'Nutrition 1'!$G109,"")</f>
        <v/>
      </c>
      <c r="G109" s="681" t="str">
        <f>IFERROR('Nutrition 1'!I109*100/'Nutrition 1'!$G109,"")</f>
        <v/>
      </c>
      <c r="H109" s="681" t="str">
        <f>IFERROR('Nutrition 1'!J109*100/'Nutrition 1'!$G109,"")</f>
        <v/>
      </c>
      <c r="I109" s="681" t="str">
        <f>IFERROR('Nutrition 1'!L109*100/'Nutrition 1'!$K109,"")</f>
        <v/>
      </c>
      <c r="J109" s="681" t="str">
        <f>IFERROR('Nutrition 1'!M109*100/'Nutrition 1'!$K109,"")</f>
        <v/>
      </c>
      <c r="K109" s="681" t="str">
        <f>IFERROR('Nutrition 1'!N109*100/'Nutrition 1'!$K109,"")</f>
        <v/>
      </c>
      <c r="L109" s="681" t="str">
        <f>IFERROR(SUM('Nutrition 1'!H109,'Nutrition 1'!L109)*100/SUM('Nutrition 1'!$G109,'Nutrition 1'!$K109),"")</f>
        <v/>
      </c>
      <c r="M109" s="681" t="str">
        <f>IFERROR(SUM('Nutrition 1'!I109,'Nutrition 1'!M109)*100/SUM('Nutrition 1'!$G109,'Nutrition 1'!$K109),"")</f>
        <v/>
      </c>
      <c r="N109" s="681" t="str">
        <f>IFERROR(SUM('Nutrition 1'!J109,'Nutrition 1'!N109)*100/SUM('Nutrition 1'!$G109,'Nutrition 1'!$K109),"")</f>
        <v/>
      </c>
    </row>
    <row r="110" spans="1:14" ht="14.25" customHeight="1">
      <c r="A110" s="2" t="s">
        <v>551</v>
      </c>
      <c r="B110" s="2"/>
      <c r="C110" s="647" t="str">
        <f>IFERROR('Nutrition 1'!D110*100/'Nutrition 1'!$C110,"")</f>
        <v/>
      </c>
      <c r="D110" s="647" t="str">
        <f>IFERROR('Nutrition 1'!E110*100/'Nutrition 1'!$C110,"")</f>
        <v/>
      </c>
      <c r="E110" s="647" t="str">
        <f>IFERROR('Nutrition 1'!F110*100/'Nutrition 1'!$C110,"")</f>
        <v/>
      </c>
      <c r="F110" s="647" t="str">
        <f>IFERROR('Nutrition 1'!H110*100/'Nutrition 1'!$G110,"")</f>
        <v/>
      </c>
      <c r="G110" s="647" t="str">
        <f>IFERROR('Nutrition 1'!I110*100/'Nutrition 1'!$G110,"")</f>
        <v/>
      </c>
      <c r="H110" s="647" t="str">
        <f>IFERROR('Nutrition 1'!J110*100/'Nutrition 1'!$G110,"")</f>
        <v/>
      </c>
      <c r="I110" s="647" t="str">
        <f>IFERROR('Nutrition 1'!L110*100/'Nutrition 1'!$K110,"")</f>
        <v/>
      </c>
      <c r="J110" s="647" t="str">
        <f>IFERROR('Nutrition 1'!M110*100/'Nutrition 1'!$K110,"")</f>
        <v/>
      </c>
      <c r="K110" s="647" t="str">
        <f>IFERROR('Nutrition 1'!N110*100/'Nutrition 1'!$K110,"")</f>
        <v/>
      </c>
      <c r="L110" s="647" t="str">
        <f>IFERROR(SUM('Nutrition 1'!H110,'Nutrition 1'!L110)*100/SUM('Nutrition 1'!$G110,'Nutrition 1'!$K110),"")</f>
        <v/>
      </c>
      <c r="M110" s="647" t="str">
        <f>IFERROR(SUM('Nutrition 1'!I110,'Nutrition 1'!M110)*100/SUM('Nutrition 1'!$G110,'Nutrition 1'!$K110),"")</f>
        <v/>
      </c>
      <c r="N110" s="647" t="str">
        <f>IFERROR(SUM('Nutrition 1'!J110,'Nutrition 1'!N110)*100/SUM('Nutrition 1'!$G110,'Nutrition 1'!$K110),"")</f>
        <v/>
      </c>
    </row>
    <row r="111" spans="1:14" ht="14.25" customHeight="1">
      <c r="A111" s="2" t="s">
        <v>552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1" t="s">
        <v>553</v>
      </c>
      <c r="B112" s="281"/>
      <c r="C112" s="648" t="str">
        <f>IFERROR('Nutrition 1'!D112*100/'Nutrition 1'!$C112,"")</f>
        <v/>
      </c>
      <c r="D112" s="648" t="str">
        <f>IFERROR('Nutrition 1'!E112*100/'Nutrition 1'!$C112,"")</f>
        <v/>
      </c>
      <c r="E112" s="648" t="str">
        <f>IFERROR('Nutrition 1'!F112*100/'Nutrition 1'!$C112,"")</f>
        <v/>
      </c>
      <c r="F112" s="648" t="str">
        <f>IFERROR('Nutrition 1'!H112*100/'Nutrition 1'!$G112,"")</f>
        <v/>
      </c>
      <c r="G112" s="648" t="str">
        <f>IFERROR('Nutrition 1'!I112*100/'Nutrition 1'!$G112,"")</f>
        <v/>
      </c>
      <c r="H112" s="648" t="str">
        <f>IFERROR('Nutrition 1'!J112*100/'Nutrition 1'!$G112,"")</f>
        <v/>
      </c>
      <c r="I112" s="648" t="str">
        <f>IFERROR('Nutrition 1'!L112*100/'Nutrition 1'!$K112,"")</f>
        <v/>
      </c>
      <c r="J112" s="648" t="str">
        <f>IFERROR('Nutrition 1'!M112*100/'Nutrition 1'!$K112,"")</f>
        <v/>
      </c>
      <c r="K112" s="648" t="str">
        <f>IFERROR('Nutrition 1'!N112*100/'Nutrition 1'!$K112,"")</f>
        <v/>
      </c>
      <c r="L112" s="648" t="str">
        <f>IFERROR(SUM('Nutrition 1'!H112,'Nutrition 1'!L112)*100/SUM('Nutrition 1'!$G112,'Nutrition 1'!$K112),"")</f>
        <v/>
      </c>
      <c r="M112" s="648" t="str">
        <f>IFERROR(SUM('Nutrition 1'!I112,'Nutrition 1'!M112)*100/SUM('Nutrition 1'!$G112,'Nutrition 1'!$K112),"")</f>
        <v/>
      </c>
      <c r="N112" s="64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212" priority="1">
      <formula>LEN(TRIM(C4))=0</formula>
    </cfRule>
  </conditionalFormatting>
  <conditionalFormatting sqref="C99:N99">
    <cfRule type="containsBlanks" dxfId="211" priority="5" stopIfTrue="1">
      <formula>LEN(TRIM(C99))=0</formula>
    </cfRule>
  </conditionalFormatting>
  <conditionalFormatting sqref="C111:N111">
    <cfRule type="containsBlanks" dxfId="210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1163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5"/>
      <c r="B2" s="213" t="s">
        <v>1164</v>
      </c>
      <c r="C2" s="55" t="s">
        <v>1165</v>
      </c>
      <c r="D2" s="55" t="s">
        <v>1166</v>
      </c>
      <c r="E2" s="55" t="s">
        <v>1167</v>
      </c>
      <c r="F2" s="55" t="s">
        <v>1168</v>
      </c>
      <c r="G2" s="55" t="s">
        <v>1169</v>
      </c>
      <c r="H2" s="55" t="s">
        <v>1170</v>
      </c>
      <c r="I2" s="55" t="s">
        <v>1171</v>
      </c>
      <c r="J2" s="55" t="s">
        <v>1172</v>
      </c>
      <c r="K2" s="55" t="s">
        <v>1173</v>
      </c>
      <c r="L2" s="55" t="s">
        <v>1174</v>
      </c>
      <c r="M2" s="55" t="s">
        <v>1175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Pop_cible!H4</f>
        <v>0</v>
      </c>
      <c r="D4" s="682">
        <f>Pop_cible!I4</f>
        <v>0</v>
      </c>
      <c r="E4" s="682">
        <f t="shared" si="0"/>
        <v>0</v>
      </c>
      <c r="F4" s="682"/>
      <c r="G4" s="682"/>
      <c r="H4" s="682"/>
      <c r="I4" s="682"/>
      <c r="J4" s="680" t="str">
        <f t="shared" si="1"/>
        <v/>
      </c>
      <c r="K4" s="680" t="str">
        <f t="shared" si="2"/>
        <v/>
      </c>
      <c r="L4" s="680" t="str">
        <f t="shared" si="3"/>
        <v/>
      </c>
      <c r="M4" s="680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Pop_cible!H5</f>
        <v>0</v>
      </c>
      <c r="D5" s="683">
        <f>Pop_cible!I5</f>
        <v>0</v>
      </c>
      <c r="E5" s="683">
        <f t="shared" si="0"/>
        <v>0</v>
      </c>
      <c r="F5" s="683"/>
      <c r="G5" s="683"/>
      <c r="H5" s="683"/>
      <c r="I5" s="683"/>
      <c r="J5" s="681" t="str">
        <f t="shared" si="1"/>
        <v/>
      </c>
      <c r="K5" s="681" t="str">
        <f t="shared" si="2"/>
        <v/>
      </c>
      <c r="L5" s="681" t="str">
        <f t="shared" si="3"/>
        <v/>
      </c>
      <c r="M5" s="681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Pop_cible!H6</f>
        <v>0</v>
      </c>
      <c r="D6" s="683">
        <f>Pop_cible!I6</f>
        <v>0</v>
      </c>
      <c r="E6" s="683">
        <f t="shared" si="0"/>
        <v>0</v>
      </c>
      <c r="F6" s="683"/>
      <c r="G6" s="683"/>
      <c r="H6" s="683"/>
      <c r="I6" s="683"/>
      <c r="J6" s="681" t="str">
        <f t="shared" si="1"/>
        <v/>
      </c>
      <c r="K6" s="681" t="str">
        <f t="shared" si="2"/>
        <v/>
      </c>
      <c r="L6" s="681" t="str">
        <f t="shared" si="3"/>
        <v/>
      </c>
      <c r="M6" s="681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Pop_cible!H7</f>
        <v>0</v>
      </c>
      <c r="D7" s="683">
        <f>Pop_cible!I7</f>
        <v>0</v>
      </c>
      <c r="E7" s="683">
        <f t="shared" si="0"/>
        <v>0</v>
      </c>
      <c r="F7" s="683"/>
      <c r="G7" s="683"/>
      <c r="H7" s="683"/>
      <c r="I7" s="683"/>
      <c r="J7" s="681" t="str">
        <f t="shared" si="1"/>
        <v/>
      </c>
      <c r="K7" s="681" t="str">
        <f t="shared" si="2"/>
        <v/>
      </c>
      <c r="L7" s="681" t="str">
        <f t="shared" si="3"/>
        <v/>
      </c>
      <c r="M7" s="681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Pop_cible!H9</f>
        <v>0</v>
      </c>
      <c r="D9" s="683">
        <f>Pop_cible!I9</f>
        <v>0</v>
      </c>
      <c r="E9" s="683">
        <f t="shared" si="0"/>
        <v>0</v>
      </c>
      <c r="F9" s="683"/>
      <c r="G9" s="683"/>
      <c r="H9" s="683"/>
      <c r="I9" s="683"/>
      <c r="J9" s="681" t="str">
        <f t="shared" si="1"/>
        <v/>
      </c>
      <c r="K9" s="681" t="str">
        <f t="shared" si="2"/>
        <v/>
      </c>
      <c r="L9" s="681" t="str">
        <f t="shared" si="3"/>
        <v/>
      </c>
      <c r="M9" s="681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Pop_cible!H10</f>
        <v>0</v>
      </c>
      <c r="D10" s="683">
        <f>Pop_cible!I10</f>
        <v>0</v>
      </c>
      <c r="E10" s="683">
        <f t="shared" si="0"/>
        <v>0</v>
      </c>
      <c r="F10" s="683"/>
      <c r="G10" s="683"/>
      <c r="H10" s="683"/>
      <c r="I10" s="683"/>
      <c r="J10" s="681" t="str">
        <f t="shared" si="1"/>
        <v/>
      </c>
      <c r="K10" s="681" t="str">
        <f t="shared" si="2"/>
        <v/>
      </c>
      <c r="L10" s="681" t="str">
        <f t="shared" si="3"/>
        <v/>
      </c>
      <c r="M10" s="68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5"/>
      <c r="B11" s="686" t="s">
        <v>453</v>
      </c>
      <c r="C11" s="683">
        <f>Pop_cible!H11</f>
        <v>0</v>
      </c>
      <c r="D11" s="683">
        <f>Pop_cible!I11</f>
        <v>0</v>
      </c>
      <c r="E11" s="683">
        <f t="shared" si="0"/>
        <v>0</v>
      </c>
      <c r="F11" s="683"/>
      <c r="G11" s="683"/>
      <c r="H11" s="683"/>
      <c r="I11" s="683"/>
      <c r="J11" s="681" t="str">
        <f t="shared" si="1"/>
        <v/>
      </c>
      <c r="K11" s="681" t="str">
        <f t="shared" si="2"/>
        <v/>
      </c>
      <c r="L11" s="681" t="str">
        <f t="shared" si="3"/>
        <v/>
      </c>
      <c r="M11" s="681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85"/>
      <c r="B12" s="686" t="s">
        <v>454</v>
      </c>
      <c r="C12" s="683">
        <f>Pop_cible!H12</f>
        <v>0</v>
      </c>
      <c r="D12" s="683">
        <f>Pop_cible!I12</f>
        <v>0</v>
      </c>
      <c r="E12" s="683">
        <f t="shared" si="0"/>
        <v>0</v>
      </c>
      <c r="F12" s="683"/>
      <c r="G12" s="683"/>
      <c r="H12" s="683"/>
      <c r="I12" s="683"/>
      <c r="J12" s="681" t="str">
        <f t="shared" si="1"/>
        <v/>
      </c>
      <c r="K12" s="681" t="str">
        <f t="shared" si="2"/>
        <v/>
      </c>
      <c r="L12" s="681" t="str">
        <f t="shared" si="3"/>
        <v/>
      </c>
      <c r="M12" s="681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Pop_cible!H13</f>
        <v>0</v>
      </c>
      <c r="D13" s="683">
        <f>Pop_cible!I13</f>
        <v>0</v>
      </c>
      <c r="E13" s="683">
        <f t="shared" si="0"/>
        <v>0</v>
      </c>
      <c r="F13" s="683"/>
      <c r="G13" s="683"/>
      <c r="H13" s="683"/>
      <c r="I13" s="683"/>
      <c r="J13" s="681" t="str">
        <f t="shared" si="1"/>
        <v/>
      </c>
      <c r="K13" s="681" t="str">
        <f t="shared" si="2"/>
        <v/>
      </c>
      <c r="L13" s="681" t="str">
        <f t="shared" si="3"/>
        <v/>
      </c>
      <c r="M13" s="681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Pop_cible!H14</f>
        <v>0</v>
      </c>
      <c r="D14" s="683">
        <f>Pop_cible!I14</f>
        <v>0</v>
      </c>
      <c r="E14" s="683">
        <f t="shared" si="0"/>
        <v>0</v>
      </c>
      <c r="F14" s="683"/>
      <c r="G14" s="683"/>
      <c r="H14" s="683"/>
      <c r="I14" s="683"/>
      <c r="J14" s="681" t="str">
        <f t="shared" si="1"/>
        <v/>
      </c>
      <c r="K14" s="681" t="str">
        <f t="shared" si="2"/>
        <v/>
      </c>
      <c r="L14" s="681" t="str">
        <f t="shared" si="3"/>
        <v/>
      </c>
      <c r="M14" s="68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6"/>
      <c r="B16" s="686" t="s">
        <v>458</v>
      </c>
      <c r="C16" s="683">
        <f>Pop_cible!H16</f>
        <v>0</v>
      </c>
      <c r="D16" s="683">
        <f>Pop_cible!I16</f>
        <v>0</v>
      </c>
      <c r="E16" s="683">
        <f t="shared" si="0"/>
        <v>0</v>
      </c>
      <c r="F16" s="683"/>
      <c r="G16" s="683"/>
      <c r="H16" s="683"/>
      <c r="I16" s="683"/>
      <c r="J16" s="681" t="str">
        <f t="shared" si="1"/>
        <v/>
      </c>
      <c r="K16" s="681" t="str">
        <f t="shared" si="2"/>
        <v/>
      </c>
      <c r="L16" s="681" t="str">
        <f t="shared" si="3"/>
        <v/>
      </c>
      <c r="M16" s="681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85"/>
      <c r="B17" s="686" t="s">
        <v>459</v>
      </c>
      <c r="C17" s="683">
        <f>Pop_cible!H17</f>
        <v>0</v>
      </c>
      <c r="D17" s="683">
        <f>Pop_cible!I17</f>
        <v>0</v>
      </c>
      <c r="E17" s="683">
        <f t="shared" si="0"/>
        <v>0</v>
      </c>
      <c r="F17" s="683"/>
      <c r="G17" s="683"/>
      <c r="H17" s="683"/>
      <c r="I17" s="683"/>
      <c r="J17" s="681" t="str">
        <f t="shared" si="1"/>
        <v/>
      </c>
      <c r="K17" s="681" t="str">
        <f t="shared" si="2"/>
        <v/>
      </c>
      <c r="L17" s="681" t="str">
        <f t="shared" si="3"/>
        <v/>
      </c>
      <c r="M17" s="681" t="str">
        <f t="shared" si="4"/>
        <v/>
      </c>
    </row>
    <row r="18" spans="1:13" ht="15" customHeight="1">
      <c r="A18" s="685"/>
      <c r="B18" s="686" t="s">
        <v>460</v>
      </c>
      <c r="C18" s="683">
        <f>Pop_cible!H18</f>
        <v>0</v>
      </c>
      <c r="D18" s="683">
        <f>Pop_cible!I18</f>
        <v>0</v>
      </c>
      <c r="E18" s="683">
        <f t="shared" si="0"/>
        <v>0</v>
      </c>
      <c r="F18" s="683"/>
      <c r="G18" s="683"/>
      <c r="H18" s="683"/>
      <c r="I18" s="683"/>
      <c r="J18" s="681" t="str">
        <f t="shared" si="1"/>
        <v/>
      </c>
      <c r="K18" s="681" t="str">
        <f t="shared" si="2"/>
        <v/>
      </c>
      <c r="L18" s="681" t="str">
        <f t="shared" si="3"/>
        <v/>
      </c>
      <c r="M18" s="68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6" t="str">
        <f t="shared" si="1"/>
        <v/>
      </c>
      <c r="K19" s="646" t="str">
        <f t="shared" si="2"/>
        <v/>
      </c>
      <c r="L19" s="646" t="str">
        <f t="shared" si="3"/>
        <v/>
      </c>
      <c r="M19" s="646" t="str">
        <f t="shared" si="4"/>
        <v/>
      </c>
    </row>
    <row r="20" spans="1:13" ht="15" customHeight="1">
      <c r="A20" s="686"/>
      <c r="B20" s="687" t="s">
        <v>462</v>
      </c>
      <c r="C20" s="682">
        <f>Pop_cible!H20</f>
        <v>0</v>
      </c>
      <c r="D20" s="682">
        <f>Pop_cible!I20</f>
        <v>0</v>
      </c>
      <c r="E20" s="682">
        <f t="shared" si="0"/>
        <v>0</v>
      </c>
      <c r="F20" s="682"/>
      <c r="G20" s="682"/>
      <c r="H20" s="682"/>
      <c r="I20" s="682"/>
      <c r="J20" s="680" t="str">
        <f t="shared" si="1"/>
        <v/>
      </c>
      <c r="K20" s="680" t="str">
        <f t="shared" si="2"/>
        <v/>
      </c>
      <c r="L20" s="680" t="str">
        <f t="shared" si="3"/>
        <v/>
      </c>
      <c r="M20" s="680" t="str">
        <f t="shared" si="4"/>
        <v/>
      </c>
    </row>
    <row r="21" spans="1:13" ht="15" customHeight="1">
      <c r="A21" s="685"/>
      <c r="B21" s="686" t="s">
        <v>463</v>
      </c>
      <c r="C21" s="683">
        <f>Pop_cible!H21</f>
        <v>0</v>
      </c>
      <c r="D21" s="683">
        <f>Pop_cible!I21</f>
        <v>0</v>
      </c>
      <c r="E21" s="683">
        <f t="shared" si="0"/>
        <v>0</v>
      </c>
      <c r="F21" s="683"/>
      <c r="G21" s="683"/>
      <c r="H21" s="683"/>
      <c r="I21" s="683"/>
      <c r="J21" s="681" t="str">
        <f t="shared" si="1"/>
        <v/>
      </c>
      <c r="K21" s="681" t="str">
        <f t="shared" si="2"/>
        <v/>
      </c>
      <c r="L21" s="681" t="str">
        <f t="shared" si="3"/>
        <v/>
      </c>
      <c r="M21" s="681" t="str">
        <f t="shared" si="4"/>
        <v/>
      </c>
    </row>
    <row r="22" spans="1:13" ht="15" customHeight="1">
      <c r="A22" s="685"/>
      <c r="B22" s="686" t="s">
        <v>464</v>
      </c>
      <c r="C22" s="683">
        <f>Pop_cible!H22</f>
        <v>0</v>
      </c>
      <c r="D22" s="683">
        <f>Pop_cible!I22</f>
        <v>0</v>
      </c>
      <c r="E22" s="683">
        <f t="shared" si="0"/>
        <v>0</v>
      </c>
      <c r="F22" s="683"/>
      <c r="G22" s="683"/>
      <c r="H22" s="683"/>
      <c r="I22" s="683"/>
      <c r="J22" s="681" t="str">
        <f t="shared" si="1"/>
        <v/>
      </c>
      <c r="K22" s="681" t="str">
        <f t="shared" si="2"/>
        <v/>
      </c>
      <c r="L22" s="681" t="str">
        <f t="shared" si="3"/>
        <v/>
      </c>
      <c r="M22" s="681" t="str">
        <f t="shared" si="4"/>
        <v/>
      </c>
    </row>
    <row r="23" spans="1:13" ht="15" customHeight="1">
      <c r="A23" s="685"/>
      <c r="B23" s="686" t="s">
        <v>465</v>
      </c>
      <c r="C23" s="683">
        <f>Pop_cible!H23</f>
        <v>0</v>
      </c>
      <c r="D23" s="683">
        <f>Pop_cible!I23</f>
        <v>0</v>
      </c>
      <c r="E23" s="683">
        <f t="shared" si="0"/>
        <v>0</v>
      </c>
      <c r="F23" s="683"/>
      <c r="G23" s="683"/>
      <c r="H23" s="683"/>
      <c r="I23" s="683"/>
      <c r="J23" s="681" t="str">
        <f t="shared" si="1"/>
        <v/>
      </c>
      <c r="K23" s="681" t="str">
        <f t="shared" si="2"/>
        <v/>
      </c>
      <c r="L23" s="681" t="str">
        <f t="shared" si="3"/>
        <v/>
      </c>
      <c r="M23" s="681" t="str">
        <f t="shared" si="4"/>
        <v/>
      </c>
    </row>
    <row r="24" spans="1:13" ht="15" customHeight="1">
      <c r="A24" s="685"/>
      <c r="B24" s="686" t="s">
        <v>466</v>
      </c>
      <c r="C24" s="683">
        <f>Pop_cible!H24</f>
        <v>0</v>
      </c>
      <c r="D24" s="683">
        <f>Pop_cible!I24</f>
        <v>0</v>
      </c>
      <c r="E24" s="683">
        <f t="shared" si="0"/>
        <v>0</v>
      </c>
      <c r="F24" s="683"/>
      <c r="G24" s="683"/>
      <c r="H24" s="683"/>
      <c r="I24" s="683"/>
      <c r="J24" s="681" t="str">
        <f t="shared" si="1"/>
        <v/>
      </c>
      <c r="K24" s="681" t="str">
        <f t="shared" si="2"/>
        <v/>
      </c>
      <c r="L24" s="681" t="str">
        <f t="shared" si="3"/>
        <v/>
      </c>
      <c r="M24" s="681" t="str">
        <f t="shared" si="4"/>
        <v/>
      </c>
    </row>
    <row r="25" spans="1:13" ht="15" customHeight="1">
      <c r="A25" s="685"/>
      <c r="B25" s="686" t="s">
        <v>467</v>
      </c>
      <c r="C25" s="683">
        <f>Pop_cible!H25</f>
        <v>0</v>
      </c>
      <c r="D25" s="683">
        <f>Pop_cible!I25</f>
        <v>0</v>
      </c>
      <c r="E25" s="683">
        <f t="shared" si="0"/>
        <v>0</v>
      </c>
      <c r="F25" s="683"/>
      <c r="G25" s="683"/>
      <c r="H25" s="683"/>
      <c r="I25" s="683"/>
      <c r="J25" s="681" t="str">
        <f t="shared" si="1"/>
        <v/>
      </c>
      <c r="K25" s="681" t="str">
        <f t="shared" si="2"/>
        <v/>
      </c>
      <c r="L25" s="681" t="str">
        <f t="shared" si="3"/>
        <v/>
      </c>
      <c r="M25" s="681" t="str">
        <f t="shared" si="4"/>
        <v/>
      </c>
    </row>
    <row r="26" spans="1:13" ht="15" customHeight="1">
      <c r="A26" s="685"/>
      <c r="B26" s="686" t="s">
        <v>468</v>
      </c>
      <c r="C26" s="683">
        <f>Pop_cible!H26</f>
        <v>0</v>
      </c>
      <c r="D26" s="683">
        <f>Pop_cible!I26</f>
        <v>0</v>
      </c>
      <c r="E26" s="683">
        <f t="shared" si="0"/>
        <v>0</v>
      </c>
      <c r="F26" s="683"/>
      <c r="G26" s="683"/>
      <c r="H26" s="683"/>
      <c r="I26" s="683"/>
      <c r="J26" s="681" t="str">
        <f t="shared" si="1"/>
        <v/>
      </c>
      <c r="K26" s="681" t="str">
        <f t="shared" si="2"/>
        <v/>
      </c>
      <c r="L26" s="681" t="str">
        <f t="shared" si="3"/>
        <v/>
      </c>
      <c r="M26" s="681" t="str">
        <f t="shared" si="4"/>
        <v/>
      </c>
    </row>
    <row r="27" spans="1:13" ht="15" customHeight="1">
      <c r="A27" s="685"/>
      <c r="B27" s="686" t="s">
        <v>469</v>
      </c>
      <c r="C27" s="683">
        <f>Pop_cible!H27</f>
        <v>0</v>
      </c>
      <c r="D27" s="683">
        <f>Pop_cible!I27</f>
        <v>0</v>
      </c>
      <c r="E27" s="683">
        <f t="shared" si="0"/>
        <v>0</v>
      </c>
      <c r="F27" s="683"/>
      <c r="G27" s="683"/>
      <c r="H27" s="683"/>
      <c r="I27" s="683"/>
      <c r="J27" s="681" t="str">
        <f t="shared" si="1"/>
        <v/>
      </c>
      <c r="K27" s="681" t="str">
        <f t="shared" si="2"/>
        <v/>
      </c>
      <c r="L27" s="681" t="str">
        <f t="shared" si="3"/>
        <v/>
      </c>
      <c r="M27" s="681" t="str">
        <f t="shared" si="4"/>
        <v/>
      </c>
    </row>
    <row r="28" spans="1:13" ht="15" customHeight="1">
      <c r="A28" s="685"/>
      <c r="B28" s="686" t="s">
        <v>470</v>
      </c>
      <c r="C28" s="683">
        <f>Pop_cible!H28</f>
        <v>0</v>
      </c>
      <c r="D28" s="683">
        <f>Pop_cible!I28</f>
        <v>0</v>
      </c>
      <c r="E28" s="683">
        <f t="shared" si="0"/>
        <v>0</v>
      </c>
      <c r="F28" s="683"/>
      <c r="G28" s="683"/>
      <c r="H28" s="683"/>
      <c r="I28" s="683"/>
      <c r="J28" s="681" t="str">
        <f t="shared" si="1"/>
        <v/>
      </c>
      <c r="K28" s="681" t="str">
        <f t="shared" si="2"/>
        <v/>
      </c>
      <c r="L28" s="681" t="str">
        <f t="shared" si="3"/>
        <v/>
      </c>
      <c r="M28" s="681" t="str">
        <f t="shared" si="4"/>
        <v/>
      </c>
    </row>
    <row r="29" spans="1:13" s="87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686"/>
      <c r="B30" s="686" t="s">
        <v>472</v>
      </c>
      <c r="C30" s="682">
        <f>Pop_cible!H30</f>
        <v>0</v>
      </c>
      <c r="D30" s="682">
        <f>Pop_cible!I30</f>
        <v>0</v>
      </c>
      <c r="E30" s="682">
        <f t="shared" si="0"/>
        <v>0</v>
      </c>
      <c r="F30" s="682"/>
      <c r="G30" s="682"/>
      <c r="H30" s="682"/>
      <c r="I30" s="682"/>
      <c r="J30" s="680" t="str">
        <f t="shared" si="1"/>
        <v/>
      </c>
      <c r="K30" s="680" t="str">
        <f t="shared" si="2"/>
        <v/>
      </c>
      <c r="L30" s="680" t="str">
        <f t="shared" si="3"/>
        <v/>
      </c>
      <c r="M30" s="680" t="str">
        <f t="shared" si="4"/>
        <v/>
      </c>
    </row>
    <row r="31" spans="1:13" ht="15" customHeight="1">
      <c r="A31" s="686"/>
      <c r="B31" s="686" t="s">
        <v>473</v>
      </c>
      <c r="C31" s="683">
        <f>Pop_cible!H31</f>
        <v>0</v>
      </c>
      <c r="D31" s="683">
        <f>Pop_cible!I31</f>
        <v>0</v>
      </c>
      <c r="E31" s="683">
        <f t="shared" si="0"/>
        <v>0</v>
      </c>
      <c r="F31" s="683"/>
      <c r="G31" s="683"/>
      <c r="H31" s="683"/>
      <c r="I31" s="683"/>
      <c r="J31" s="681" t="str">
        <f t="shared" si="1"/>
        <v/>
      </c>
      <c r="K31" s="681" t="str">
        <f t="shared" si="2"/>
        <v/>
      </c>
      <c r="L31" s="681" t="str">
        <f t="shared" si="3"/>
        <v/>
      </c>
      <c r="M31" s="681" t="str">
        <f t="shared" si="4"/>
        <v/>
      </c>
    </row>
    <row r="32" spans="1:13" ht="15" customHeight="1">
      <c r="A32" s="686"/>
      <c r="B32" s="686" t="s">
        <v>474</v>
      </c>
      <c r="C32" s="683">
        <f>Pop_cible!H32</f>
        <v>0</v>
      </c>
      <c r="D32" s="683">
        <f>Pop_cible!I32</f>
        <v>0</v>
      </c>
      <c r="E32" s="683">
        <f t="shared" si="0"/>
        <v>0</v>
      </c>
      <c r="F32" s="683"/>
      <c r="G32" s="683"/>
      <c r="H32" s="683"/>
      <c r="I32" s="683"/>
      <c r="J32" s="681" t="str">
        <f t="shared" si="1"/>
        <v/>
      </c>
      <c r="K32" s="681" t="str">
        <f t="shared" si="2"/>
        <v/>
      </c>
      <c r="L32" s="681" t="str">
        <f t="shared" si="3"/>
        <v/>
      </c>
      <c r="M32" s="681" t="str">
        <f t="shared" si="4"/>
        <v/>
      </c>
    </row>
    <row r="33" spans="1:13" ht="15" customHeight="1">
      <c r="A33" s="686"/>
      <c r="B33" s="686" t="s">
        <v>475</v>
      </c>
      <c r="C33" s="683">
        <f>Pop_cible!H33</f>
        <v>0</v>
      </c>
      <c r="D33" s="683">
        <f>Pop_cible!I33</f>
        <v>0</v>
      </c>
      <c r="E33" s="683">
        <f t="shared" si="0"/>
        <v>0</v>
      </c>
      <c r="F33" s="683"/>
      <c r="G33" s="683"/>
      <c r="H33" s="683"/>
      <c r="I33" s="683"/>
      <c r="J33" s="681" t="str">
        <f t="shared" si="1"/>
        <v/>
      </c>
      <c r="K33" s="681" t="str">
        <f t="shared" si="2"/>
        <v/>
      </c>
      <c r="L33" s="681" t="str">
        <f t="shared" si="3"/>
        <v/>
      </c>
      <c r="M33" s="681" t="str">
        <f t="shared" si="4"/>
        <v/>
      </c>
    </row>
    <row r="34" spans="1:13" ht="15" customHeight="1">
      <c r="A34" s="686"/>
      <c r="B34" s="686" t="s">
        <v>476</v>
      </c>
      <c r="C34" s="683">
        <f>Pop_cible!H34</f>
        <v>0</v>
      </c>
      <c r="D34" s="683">
        <f>Pop_cible!I34</f>
        <v>0</v>
      </c>
      <c r="E34" s="683">
        <f t="shared" si="0"/>
        <v>0</v>
      </c>
      <c r="F34" s="683"/>
      <c r="G34" s="683"/>
      <c r="H34" s="683"/>
      <c r="I34" s="683"/>
      <c r="J34" s="681" t="str">
        <f t="shared" si="1"/>
        <v/>
      </c>
      <c r="K34" s="681" t="str">
        <f t="shared" si="2"/>
        <v/>
      </c>
      <c r="L34" s="681" t="str">
        <f t="shared" si="3"/>
        <v/>
      </c>
      <c r="M34" s="681" t="str">
        <f t="shared" si="4"/>
        <v/>
      </c>
    </row>
    <row r="35" spans="1:13" ht="15" customHeight="1">
      <c r="A35" s="686"/>
      <c r="B35" s="686" t="s">
        <v>477</v>
      </c>
      <c r="C35" s="683">
        <f>Pop_cible!H35</f>
        <v>0</v>
      </c>
      <c r="D35" s="683">
        <f>Pop_cible!I35</f>
        <v>0</v>
      </c>
      <c r="E35" s="683">
        <f t="shared" ref="E35:E66" si="5">SUM(C35:D35)</f>
        <v>0</v>
      </c>
      <c r="F35" s="683"/>
      <c r="G35" s="683"/>
      <c r="H35" s="683"/>
      <c r="I35" s="683"/>
      <c r="J35" s="681" t="str">
        <f t="shared" ref="J35:J66" si="6">IFERROR(F35/C35*100,"")</f>
        <v/>
      </c>
      <c r="K35" s="681" t="str">
        <f t="shared" ref="K35:K66" si="7">IFERROR(G35/D35*100,"")</f>
        <v/>
      </c>
      <c r="L35" s="681" t="str">
        <f t="shared" ref="L35:L66" si="8">IFERROR(I35/E35*100,"")</f>
        <v/>
      </c>
      <c r="M35" s="681" t="str">
        <f t="shared" ref="M35:M66" si="9">IFERROR(H35/D35*100,"")</f>
        <v/>
      </c>
    </row>
    <row r="36" spans="1:13" ht="15" customHeight="1">
      <c r="A36" s="686"/>
      <c r="B36" s="686" t="s">
        <v>478</v>
      </c>
      <c r="C36" s="683">
        <f>Pop_cible!H36</f>
        <v>0</v>
      </c>
      <c r="D36" s="683">
        <f>Pop_cible!I36</f>
        <v>0</v>
      </c>
      <c r="E36" s="683">
        <f t="shared" si="5"/>
        <v>0</v>
      </c>
      <c r="F36" s="683"/>
      <c r="G36" s="683"/>
      <c r="H36" s="683"/>
      <c r="I36" s="683"/>
      <c r="J36" s="681" t="str">
        <f t="shared" si="6"/>
        <v/>
      </c>
      <c r="K36" s="681" t="str">
        <f t="shared" si="7"/>
        <v/>
      </c>
      <c r="L36" s="681" t="str">
        <f t="shared" si="8"/>
        <v/>
      </c>
      <c r="M36" s="681" t="str">
        <f t="shared" si="9"/>
        <v/>
      </c>
    </row>
    <row r="37" spans="1:13" ht="15" customHeight="1">
      <c r="A37" s="685"/>
      <c r="B37" s="686" t="s">
        <v>479</v>
      </c>
      <c r="C37" s="683">
        <f>Pop_cible!H37</f>
        <v>0</v>
      </c>
      <c r="D37" s="683">
        <f>Pop_cible!I37</f>
        <v>0</v>
      </c>
      <c r="E37" s="683">
        <f t="shared" si="5"/>
        <v>0</v>
      </c>
      <c r="F37" s="683"/>
      <c r="G37" s="683"/>
      <c r="H37" s="683"/>
      <c r="I37" s="683"/>
      <c r="J37" s="681" t="str">
        <f t="shared" si="6"/>
        <v/>
      </c>
      <c r="K37" s="681" t="str">
        <f t="shared" si="7"/>
        <v/>
      </c>
      <c r="L37" s="681" t="str">
        <f t="shared" si="8"/>
        <v/>
      </c>
      <c r="M37" s="681" t="str">
        <f t="shared" si="9"/>
        <v/>
      </c>
    </row>
    <row r="38" spans="1:13" s="87" customFormat="1" ht="15" customHeight="1">
      <c r="A38" s="685"/>
      <c r="B38" s="686" t="s">
        <v>480</v>
      </c>
      <c r="C38" s="683">
        <f>Pop_cible!H38</f>
        <v>0</v>
      </c>
      <c r="D38" s="683">
        <f>Pop_cible!I38</f>
        <v>0</v>
      </c>
      <c r="E38" s="683">
        <f t="shared" si="5"/>
        <v>0</v>
      </c>
      <c r="F38" s="683"/>
      <c r="G38" s="683"/>
      <c r="H38" s="683"/>
      <c r="I38" s="683"/>
      <c r="J38" s="681" t="str">
        <f t="shared" si="6"/>
        <v/>
      </c>
      <c r="K38" s="681" t="str">
        <f t="shared" si="7"/>
        <v/>
      </c>
      <c r="L38" s="681" t="str">
        <f t="shared" si="8"/>
        <v/>
      </c>
      <c r="M38" s="681" t="str">
        <f t="shared" si="9"/>
        <v/>
      </c>
    </row>
    <row r="39" spans="1:13" ht="15" customHeight="1">
      <c r="A39" s="685"/>
      <c r="B39" s="686" t="s">
        <v>481</v>
      </c>
      <c r="C39" s="683">
        <f>Pop_cible!H39</f>
        <v>0</v>
      </c>
      <c r="D39" s="683">
        <f>Pop_cible!I39</f>
        <v>0</v>
      </c>
      <c r="E39" s="683">
        <f t="shared" si="5"/>
        <v>0</v>
      </c>
      <c r="F39" s="683"/>
      <c r="G39" s="683"/>
      <c r="H39" s="683"/>
      <c r="I39" s="683"/>
      <c r="J39" s="681" t="str">
        <f t="shared" si="6"/>
        <v/>
      </c>
      <c r="K39" s="681" t="str">
        <f t="shared" si="7"/>
        <v/>
      </c>
      <c r="L39" s="681" t="str">
        <f t="shared" si="8"/>
        <v/>
      </c>
      <c r="M39" s="681" t="str">
        <f t="shared" si="9"/>
        <v/>
      </c>
    </row>
    <row r="40" spans="1:13" ht="15" customHeight="1">
      <c r="A40" s="685"/>
      <c r="B40" s="686" t="s">
        <v>482</v>
      </c>
      <c r="C40" s="683">
        <f>Pop_cible!H40</f>
        <v>0</v>
      </c>
      <c r="D40" s="683">
        <f>Pop_cible!I40</f>
        <v>0</v>
      </c>
      <c r="E40" s="683">
        <f t="shared" si="5"/>
        <v>0</v>
      </c>
      <c r="F40" s="683"/>
      <c r="G40" s="683"/>
      <c r="H40" s="683"/>
      <c r="I40" s="683"/>
      <c r="J40" s="681" t="str">
        <f t="shared" si="6"/>
        <v/>
      </c>
      <c r="K40" s="681" t="str">
        <f t="shared" si="7"/>
        <v/>
      </c>
      <c r="L40" s="681" t="str">
        <f t="shared" si="8"/>
        <v/>
      </c>
      <c r="M40" s="681" t="str">
        <f t="shared" si="9"/>
        <v/>
      </c>
    </row>
    <row r="41" spans="1:13" ht="15" customHeight="1">
      <c r="A41" s="685"/>
      <c r="B41" s="686" t="s">
        <v>483</v>
      </c>
      <c r="C41" s="683">
        <f>Pop_cible!H41</f>
        <v>0</v>
      </c>
      <c r="D41" s="683">
        <f>Pop_cible!I41</f>
        <v>0</v>
      </c>
      <c r="E41" s="683">
        <f t="shared" si="5"/>
        <v>0</v>
      </c>
      <c r="F41" s="683"/>
      <c r="G41" s="683"/>
      <c r="H41" s="683"/>
      <c r="I41" s="683"/>
      <c r="J41" s="681" t="str">
        <f t="shared" si="6"/>
        <v/>
      </c>
      <c r="K41" s="681" t="str">
        <f t="shared" si="7"/>
        <v/>
      </c>
      <c r="L41" s="681" t="str">
        <f t="shared" si="8"/>
        <v/>
      </c>
      <c r="M41" s="68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686"/>
      <c r="B43" s="686" t="s">
        <v>485</v>
      </c>
      <c r="C43" s="683">
        <f>Pop_cible!H43</f>
        <v>0</v>
      </c>
      <c r="D43" s="683">
        <f>Pop_cible!I43</f>
        <v>0</v>
      </c>
      <c r="E43" s="683">
        <f t="shared" si="5"/>
        <v>0</v>
      </c>
      <c r="F43" s="683"/>
      <c r="G43" s="683"/>
      <c r="H43" s="683"/>
      <c r="I43" s="683"/>
      <c r="J43" s="681" t="str">
        <f t="shared" si="6"/>
        <v/>
      </c>
      <c r="K43" s="681" t="str">
        <f t="shared" si="7"/>
        <v/>
      </c>
      <c r="L43" s="681" t="str">
        <f t="shared" si="8"/>
        <v/>
      </c>
      <c r="M43" s="681" t="str">
        <f t="shared" si="9"/>
        <v/>
      </c>
    </row>
    <row r="44" spans="1:13" ht="15" customHeight="1">
      <c r="A44" s="685"/>
      <c r="B44" s="686" t="s">
        <v>486</v>
      </c>
      <c r="C44" s="683">
        <f>Pop_cible!H44</f>
        <v>0</v>
      </c>
      <c r="D44" s="683">
        <f>Pop_cible!I44</f>
        <v>0</v>
      </c>
      <c r="E44" s="683">
        <f t="shared" si="5"/>
        <v>0</v>
      </c>
      <c r="F44" s="683"/>
      <c r="G44" s="683"/>
      <c r="H44" s="683"/>
      <c r="I44" s="683"/>
      <c r="J44" s="681" t="str">
        <f t="shared" si="6"/>
        <v/>
      </c>
      <c r="K44" s="681" t="str">
        <f t="shared" si="7"/>
        <v/>
      </c>
      <c r="L44" s="681" t="str">
        <f t="shared" si="8"/>
        <v/>
      </c>
      <c r="M44" s="681" t="str">
        <f t="shared" si="9"/>
        <v/>
      </c>
    </row>
    <row r="45" spans="1:13" ht="15" customHeight="1">
      <c r="A45" s="685"/>
      <c r="B45" s="686" t="s">
        <v>487</v>
      </c>
      <c r="C45" s="683">
        <f>Pop_cible!H45</f>
        <v>0</v>
      </c>
      <c r="D45" s="683">
        <f>Pop_cible!I45</f>
        <v>0</v>
      </c>
      <c r="E45" s="683">
        <f t="shared" si="5"/>
        <v>0</v>
      </c>
      <c r="F45" s="683"/>
      <c r="G45" s="683"/>
      <c r="H45" s="683"/>
      <c r="I45" s="683"/>
      <c r="J45" s="681" t="str">
        <f t="shared" si="6"/>
        <v/>
      </c>
      <c r="K45" s="681" t="str">
        <f t="shared" si="7"/>
        <v/>
      </c>
      <c r="L45" s="681" t="str">
        <f t="shared" si="8"/>
        <v/>
      </c>
      <c r="M45" s="681" t="str">
        <f t="shared" si="9"/>
        <v/>
      </c>
    </row>
    <row r="46" spans="1:13" s="87" customFormat="1" ht="15" customHeight="1">
      <c r="A46" s="685"/>
      <c r="B46" s="686" t="s">
        <v>488</v>
      </c>
      <c r="C46" s="683">
        <f>Pop_cible!H46</f>
        <v>0</v>
      </c>
      <c r="D46" s="683">
        <f>Pop_cible!I46</f>
        <v>0</v>
      </c>
      <c r="E46" s="683">
        <f t="shared" si="5"/>
        <v>0</v>
      </c>
      <c r="F46" s="683"/>
      <c r="G46" s="683"/>
      <c r="H46" s="683"/>
      <c r="I46" s="683"/>
      <c r="J46" s="681" t="str">
        <f t="shared" si="6"/>
        <v/>
      </c>
      <c r="K46" s="681" t="str">
        <f t="shared" si="7"/>
        <v/>
      </c>
      <c r="L46" s="681" t="str">
        <f t="shared" si="8"/>
        <v/>
      </c>
      <c r="M46" s="681" t="str">
        <f t="shared" si="9"/>
        <v/>
      </c>
    </row>
    <row r="47" spans="1:13" ht="15" customHeight="1">
      <c r="A47" s="685"/>
      <c r="B47" s="686" t="s">
        <v>489</v>
      </c>
      <c r="C47" s="683">
        <f>Pop_cible!H47</f>
        <v>0</v>
      </c>
      <c r="D47" s="683">
        <f>Pop_cible!I47</f>
        <v>0</v>
      </c>
      <c r="E47" s="683">
        <f t="shared" si="5"/>
        <v>0</v>
      </c>
      <c r="F47" s="683"/>
      <c r="G47" s="683"/>
      <c r="H47" s="683"/>
      <c r="I47" s="683"/>
      <c r="J47" s="681" t="str">
        <f t="shared" si="6"/>
        <v/>
      </c>
      <c r="K47" s="681" t="str">
        <f t="shared" si="7"/>
        <v/>
      </c>
      <c r="L47" s="681" t="str">
        <f t="shared" si="8"/>
        <v/>
      </c>
      <c r="M47" s="681" t="str">
        <f t="shared" si="9"/>
        <v/>
      </c>
    </row>
    <row r="48" spans="1:13" ht="15" customHeight="1">
      <c r="A48" s="685"/>
      <c r="B48" s="686" t="s">
        <v>490</v>
      </c>
      <c r="C48" s="683">
        <f>Pop_cible!H48</f>
        <v>0</v>
      </c>
      <c r="D48" s="683">
        <f>Pop_cible!I48</f>
        <v>0</v>
      </c>
      <c r="E48" s="683">
        <f t="shared" si="5"/>
        <v>0</v>
      </c>
      <c r="F48" s="683"/>
      <c r="G48" s="683"/>
      <c r="H48" s="683"/>
      <c r="I48" s="683"/>
      <c r="J48" s="681" t="str">
        <f t="shared" si="6"/>
        <v/>
      </c>
      <c r="K48" s="681" t="str">
        <f t="shared" si="7"/>
        <v/>
      </c>
      <c r="L48" s="681" t="str">
        <f t="shared" si="8"/>
        <v/>
      </c>
      <c r="M48" s="681" t="str">
        <f t="shared" si="9"/>
        <v/>
      </c>
    </row>
    <row r="49" spans="1:13" ht="15" customHeight="1">
      <c r="A49" s="685"/>
      <c r="B49" s="686" t="s">
        <v>491</v>
      </c>
      <c r="C49" s="683">
        <f>Pop_cible!H49</f>
        <v>0</v>
      </c>
      <c r="D49" s="683">
        <f>Pop_cible!I49</f>
        <v>0</v>
      </c>
      <c r="E49" s="683">
        <f t="shared" si="5"/>
        <v>0</v>
      </c>
      <c r="F49" s="683"/>
      <c r="G49" s="683"/>
      <c r="H49" s="683"/>
      <c r="I49" s="683"/>
      <c r="J49" s="681" t="str">
        <f t="shared" si="6"/>
        <v/>
      </c>
      <c r="K49" s="681" t="str">
        <f t="shared" si="7"/>
        <v/>
      </c>
      <c r="L49" s="681" t="str">
        <f t="shared" si="8"/>
        <v/>
      </c>
      <c r="M49" s="68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686"/>
      <c r="B51" s="686" t="s">
        <v>493</v>
      </c>
      <c r="C51" s="683">
        <f>Pop_cible!H51</f>
        <v>0</v>
      </c>
      <c r="D51" s="683">
        <f>Pop_cible!I51</f>
        <v>0</v>
      </c>
      <c r="E51" s="683">
        <f t="shared" si="5"/>
        <v>0</v>
      </c>
      <c r="F51" s="683"/>
      <c r="G51" s="683"/>
      <c r="H51" s="683"/>
      <c r="I51" s="683"/>
      <c r="J51" s="681" t="str">
        <f t="shared" si="6"/>
        <v/>
      </c>
      <c r="K51" s="681" t="str">
        <f t="shared" si="7"/>
        <v/>
      </c>
      <c r="L51" s="681" t="str">
        <f t="shared" si="8"/>
        <v/>
      </c>
      <c r="M51" s="681" t="str">
        <f t="shared" si="9"/>
        <v/>
      </c>
    </row>
    <row r="52" spans="1:13" ht="15" customHeight="1">
      <c r="A52" s="685"/>
      <c r="B52" s="686" t="s">
        <v>494</v>
      </c>
      <c r="C52" s="683">
        <f>Pop_cible!H52</f>
        <v>0</v>
      </c>
      <c r="D52" s="683">
        <f>Pop_cible!I52</f>
        <v>0</v>
      </c>
      <c r="E52" s="683">
        <f t="shared" si="5"/>
        <v>0</v>
      </c>
      <c r="F52" s="683"/>
      <c r="G52" s="683"/>
      <c r="H52" s="683"/>
      <c r="I52" s="683"/>
      <c r="J52" s="681" t="str">
        <f t="shared" si="6"/>
        <v/>
      </c>
      <c r="K52" s="681" t="str">
        <f t="shared" si="7"/>
        <v/>
      </c>
      <c r="L52" s="681" t="str">
        <f t="shared" si="8"/>
        <v/>
      </c>
      <c r="M52" s="681" t="str">
        <f t="shared" si="9"/>
        <v/>
      </c>
    </row>
    <row r="53" spans="1:13" ht="15" customHeight="1">
      <c r="A53" s="685"/>
      <c r="B53" s="686" t="s">
        <v>495</v>
      </c>
      <c r="C53" s="683">
        <f>Pop_cible!H53</f>
        <v>0</v>
      </c>
      <c r="D53" s="683">
        <f>Pop_cible!I53</f>
        <v>0</v>
      </c>
      <c r="E53" s="683">
        <f t="shared" si="5"/>
        <v>0</v>
      </c>
      <c r="F53" s="683"/>
      <c r="G53" s="683"/>
      <c r="H53" s="683"/>
      <c r="I53" s="683"/>
      <c r="J53" s="681" t="str">
        <f t="shared" si="6"/>
        <v/>
      </c>
      <c r="K53" s="681" t="str">
        <f t="shared" si="7"/>
        <v/>
      </c>
      <c r="L53" s="681" t="str">
        <f t="shared" si="8"/>
        <v/>
      </c>
      <c r="M53" s="681" t="str">
        <f t="shared" si="9"/>
        <v/>
      </c>
    </row>
    <row r="54" spans="1:13" ht="15" customHeight="1">
      <c r="A54" s="685"/>
      <c r="B54" s="686" t="s">
        <v>496</v>
      </c>
      <c r="C54" s="683">
        <f>Pop_cible!H54</f>
        <v>0</v>
      </c>
      <c r="D54" s="683">
        <f>Pop_cible!I54</f>
        <v>0</v>
      </c>
      <c r="E54" s="683">
        <f t="shared" si="5"/>
        <v>0</v>
      </c>
      <c r="F54" s="683"/>
      <c r="G54" s="683"/>
      <c r="H54" s="683"/>
      <c r="I54" s="683"/>
      <c r="J54" s="681" t="str">
        <f t="shared" si="6"/>
        <v/>
      </c>
      <c r="K54" s="681" t="str">
        <f t="shared" si="7"/>
        <v/>
      </c>
      <c r="L54" s="681" t="str">
        <f t="shared" si="8"/>
        <v/>
      </c>
      <c r="M54" s="681" t="str">
        <f t="shared" si="9"/>
        <v/>
      </c>
    </row>
    <row r="55" spans="1:13" s="87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6" t="str">
        <f t="shared" si="6"/>
        <v/>
      </c>
      <c r="K55" s="646" t="str">
        <f t="shared" si="7"/>
        <v/>
      </c>
      <c r="L55" s="646" t="str">
        <f t="shared" si="8"/>
        <v/>
      </c>
      <c r="M55" s="646" t="str">
        <f t="shared" si="9"/>
        <v/>
      </c>
    </row>
    <row r="56" spans="1:13" ht="15" customHeight="1">
      <c r="A56" s="686"/>
      <c r="B56" s="686" t="s">
        <v>498</v>
      </c>
      <c r="C56" s="682">
        <f>Pop_cible!H56</f>
        <v>0</v>
      </c>
      <c r="D56" s="682">
        <f>Pop_cible!I56</f>
        <v>0</v>
      </c>
      <c r="E56" s="682">
        <f t="shared" si="5"/>
        <v>0</v>
      </c>
      <c r="F56" s="682"/>
      <c r="G56" s="682"/>
      <c r="H56" s="682"/>
      <c r="I56" s="682"/>
      <c r="J56" s="680" t="str">
        <f t="shared" si="6"/>
        <v/>
      </c>
      <c r="K56" s="680" t="str">
        <f t="shared" si="7"/>
        <v/>
      </c>
      <c r="L56" s="680" t="str">
        <f t="shared" si="8"/>
        <v/>
      </c>
      <c r="M56" s="680" t="str">
        <f t="shared" si="9"/>
        <v/>
      </c>
    </row>
    <row r="57" spans="1:13" ht="15" customHeight="1">
      <c r="A57" s="685"/>
      <c r="B57" s="686" t="s">
        <v>499</v>
      </c>
      <c r="C57" s="683">
        <f>Pop_cible!H57</f>
        <v>0</v>
      </c>
      <c r="D57" s="683">
        <f>Pop_cible!I57</f>
        <v>0</v>
      </c>
      <c r="E57" s="683">
        <f t="shared" si="5"/>
        <v>0</v>
      </c>
      <c r="F57" s="683"/>
      <c r="G57" s="683"/>
      <c r="H57" s="683"/>
      <c r="I57" s="683"/>
      <c r="J57" s="681" t="str">
        <f t="shared" si="6"/>
        <v/>
      </c>
      <c r="K57" s="681" t="str">
        <f t="shared" si="7"/>
        <v/>
      </c>
      <c r="L57" s="681" t="str">
        <f t="shared" si="8"/>
        <v/>
      </c>
      <c r="M57" s="681" t="str">
        <f t="shared" si="9"/>
        <v/>
      </c>
    </row>
    <row r="58" spans="1:13" ht="15" customHeight="1">
      <c r="A58" s="685"/>
      <c r="B58" s="686" t="s">
        <v>500</v>
      </c>
      <c r="C58" s="683">
        <f>Pop_cible!H58</f>
        <v>0</v>
      </c>
      <c r="D58" s="683">
        <f>Pop_cible!I58</f>
        <v>0</v>
      </c>
      <c r="E58" s="683">
        <f t="shared" si="5"/>
        <v>0</v>
      </c>
      <c r="F58" s="683"/>
      <c r="G58" s="683"/>
      <c r="H58" s="683"/>
      <c r="I58" s="683"/>
      <c r="J58" s="681" t="str">
        <f t="shared" si="6"/>
        <v/>
      </c>
      <c r="K58" s="681" t="str">
        <f t="shared" si="7"/>
        <v/>
      </c>
      <c r="L58" s="681" t="str">
        <f t="shared" si="8"/>
        <v/>
      </c>
      <c r="M58" s="681" t="str">
        <f t="shared" si="9"/>
        <v/>
      </c>
    </row>
    <row r="59" spans="1:13" ht="15" customHeight="1">
      <c r="A59" s="685"/>
      <c r="B59" s="686" t="s">
        <v>501</v>
      </c>
      <c r="C59" s="683">
        <f>Pop_cible!H59</f>
        <v>0</v>
      </c>
      <c r="D59" s="683">
        <f>Pop_cible!I59</f>
        <v>0</v>
      </c>
      <c r="E59" s="683">
        <f t="shared" si="5"/>
        <v>0</v>
      </c>
      <c r="F59" s="683"/>
      <c r="G59" s="683"/>
      <c r="H59" s="683"/>
      <c r="I59" s="683"/>
      <c r="J59" s="681" t="str">
        <f t="shared" si="6"/>
        <v/>
      </c>
      <c r="K59" s="681" t="str">
        <f t="shared" si="7"/>
        <v/>
      </c>
      <c r="L59" s="681" t="str">
        <f t="shared" si="8"/>
        <v/>
      </c>
      <c r="M59" s="681" t="str">
        <f t="shared" si="9"/>
        <v/>
      </c>
    </row>
    <row r="60" spans="1:13" ht="15" customHeight="1">
      <c r="A60" s="685"/>
      <c r="B60" s="686" t="s">
        <v>502</v>
      </c>
      <c r="C60" s="683">
        <f>Pop_cible!H60</f>
        <v>0</v>
      </c>
      <c r="D60" s="683">
        <f>Pop_cible!I60</f>
        <v>0</v>
      </c>
      <c r="E60" s="683">
        <f t="shared" si="5"/>
        <v>0</v>
      </c>
      <c r="F60" s="683"/>
      <c r="G60" s="683"/>
      <c r="H60" s="683"/>
      <c r="I60" s="683"/>
      <c r="J60" s="681" t="str">
        <f t="shared" si="6"/>
        <v/>
      </c>
      <c r="K60" s="681" t="str">
        <f t="shared" si="7"/>
        <v/>
      </c>
      <c r="L60" s="681" t="str">
        <f t="shared" si="8"/>
        <v/>
      </c>
      <c r="M60" s="681" t="str">
        <f t="shared" si="9"/>
        <v/>
      </c>
    </row>
    <row r="61" spans="1:13" s="87" customFormat="1" ht="15" customHeight="1">
      <c r="A61" s="685"/>
      <c r="B61" s="686" t="s">
        <v>503</v>
      </c>
      <c r="C61" s="683">
        <f>Pop_cible!H61</f>
        <v>0</v>
      </c>
      <c r="D61" s="683">
        <f>Pop_cible!I61</f>
        <v>0</v>
      </c>
      <c r="E61" s="683">
        <f t="shared" si="5"/>
        <v>0</v>
      </c>
      <c r="F61" s="683"/>
      <c r="G61" s="683"/>
      <c r="H61" s="683"/>
      <c r="I61" s="683"/>
      <c r="J61" s="681" t="str">
        <f t="shared" si="6"/>
        <v/>
      </c>
      <c r="K61" s="681" t="str">
        <f t="shared" si="7"/>
        <v/>
      </c>
      <c r="L61" s="681" t="str">
        <f t="shared" si="8"/>
        <v/>
      </c>
      <c r="M61" s="681" t="str">
        <f t="shared" si="9"/>
        <v/>
      </c>
    </row>
    <row r="62" spans="1:13" ht="15" customHeight="1">
      <c r="A62" s="685"/>
      <c r="B62" s="686" t="s">
        <v>504</v>
      </c>
      <c r="C62" s="683">
        <f>Pop_cible!H62</f>
        <v>0</v>
      </c>
      <c r="D62" s="683">
        <f>Pop_cible!I62</f>
        <v>0</v>
      </c>
      <c r="E62" s="683">
        <f t="shared" si="5"/>
        <v>0</v>
      </c>
      <c r="F62" s="683"/>
      <c r="G62" s="683"/>
      <c r="H62" s="683"/>
      <c r="I62" s="683"/>
      <c r="J62" s="681" t="str">
        <f t="shared" si="6"/>
        <v/>
      </c>
      <c r="K62" s="681" t="str">
        <f t="shared" si="7"/>
        <v/>
      </c>
      <c r="L62" s="681" t="str">
        <f t="shared" si="8"/>
        <v/>
      </c>
      <c r="M62" s="681" t="str">
        <f t="shared" si="9"/>
        <v/>
      </c>
    </row>
    <row r="63" spans="1:13" ht="15" customHeight="1">
      <c r="A63" s="685"/>
      <c r="B63" s="686" t="s">
        <v>505</v>
      </c>
      <c r="C63" s="683">
        <f>Pop_cible!H63</f>
        <v>0</v>
      </c>
      <c r="D63" s="683">
        <f>Pop_cible!I63</f>
        <v>0</v>
      </c>
      <c r="E63" s="683">
        <f t="shared" si="5"/>
        <v>0</v>
      </c>
      <c r="F63" s="683"/>
      <c r="G63" s="683"/>
      <c r="H63" s="683"/>
      <c r="I63" s="683"/>
      <c r="J63" s="681" t="str">
        <f t="shared" si="6"/>
        <v/>
      </c>
      <c r="K63" s="681" t="str">
        <f t="shared" si="7"/>
        <v/>
      </c>
      <c r="L63" s="681" t="str">
        <f t="shared" si="8"/>
        <v/>
      </c>
      <c r="M63" s="68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686"/>
      <c r="B65" s="686" t="s">
        <v>507</v>
      </c>
      <c r="C65" s="683">
        <f>Pop_cible!H65</f>
        <v>0</v>
      </c>
      <c r="D65" s="683">
        <f>Pop_cible!I65</f>
        <v>0</v>
      </c>
      <c r="E65" s="683">
        <f t="shared" si="5"/>
        <v>0</v>
      </c>
      <c r="F65" s="683"/>
      <c r="G65" s="683"/>
      <c r="H65" s="683"/>
      <c r="I65" s="683"/>
      <c r="J65" s="681" t="str">
        <f t="shared" si="6"/>
        <v/>
      </c>
      <c r="K65" s="681" t="str">
        <f t="shared" si="7"/>
        <v/>
      </c>
      <c r="L65" s="681" t="str">
        <f t="shared" si="8"/>
        <v/>
      </c>
      <c r="M65" s="681" t="str">
        <f t="shared" si="9"/>
        <v/>
      </c>
    </row>
    <row r="66" spans="1:13" ht="15" customHeight="1">
      <c r="A66" s="685"/>
      <c r="B66" s="686" t="s">
        <v>508</v>
      </c>
      <c r="C66" s="683">
        <f>Pop_cible!H66</f>
        <v>0</v>
      </c>
      <c r="D66" s="683">
        <f>Pop_cible!I66</f>
        <v>0</v>
      </c>
      <c r="E66" s="683">
        <f t="shared" si="5"/>
        <v>0</v>
      </c>
      <c r="F66" s="683"/>
      <c r="G66" s="683"/>
      <c r="H66" s="683"/>
      <c r="I66" s="683"/>
      <c r="J66" s="681" t="str">
        <f t="shared" si="6"/>
        <v/>
      </c>
      <c r="K66" s="681" t="str">
        <f t="shared" si="7"/>
        <v/>
      </c>
      <c r="L66" s="681" t="str">
        <f t="shared" si="8"/>
        <v/>
      </c>
      <c r="M66" s="681" t="str">
        <f t="shared" si="9"/>
        <v/>
      </c>
    </row>
    <row r="67" spans="1:13" ht="15" customHeight="1">
      <c r="A67" s="685"/>
      <c r="B67" s="686" t="s">
        <v>509</v>
      </c>
      <c r="C67" s="683">
        <f>Pop_cible!H67</f>
        <v>0</v>
      </c>
      <c r="D67" s="683">
        <f>Pop_cible!I67</f>
        <v>0</v>
      </c>
      <c r="E67" s="683">
        <f t="shared" ref="E67:E98" si="10">SUM(C67:D67)</f>
        <v>0</v>
      </c>
      <c r="F67" s="683"/>
      <c r="G67" s="683"/>
      <c r="H67" s="683"/>
      <c r="I67" s="683"/>
      <c r="J67" s="681" t="str">
        <f t="shared" ref="J67:J98" si="11">IFERROR(F67/C67*100,"")</f>
        <v/>
      </c>
      <c r="K67" s="681" t="str">
        <f t="shared" ref="K67:K98" si="12">IFERROR(G67/D67*100,"")</f>
        <v/>
      </c>
      <c r="L67" s="681" t="str">
        <f t="shared" ref="L67:L98" si="13">IFERROR(I67/E67*100,"")</f>
        <v/>
      </c>
      <c r="M67" s="681" t="str">
        <f t="shared" ref="M67:M98" si="14">IFERROR(H67/D67*100,"")</f>
        <v/>
      </c>
    </row>
    <row r="68" spans="1:13" ht="15" customHeight="1">
      <c r="A68" s="685"/>
      <c r="B68" s="686" t="s">
        <v>510</v>
      </c>
      <c r="C68" s="683">
        <f>Pop_cible!H68</f>
        <v>0</v>
      </c>
      <c r="D68" s="683">
        <f>Pop_cible!I68</f>
        <v>0</v>
      </c>
      <c r="E68" s="683">
        <f t="shared" si="10"/>
        <v>0</v>
      </c>
      <c r="F68" s="683"/>
      <c r="G68" s="683"/>
      <c r="H68" s="683"/>
      <c r="I68" s="683"/>
      <c r="J68" s="681" t="str">
        <f t="shared" si="11"/>
        <v/>
      </c>
      <c r="K68" s="681" t="str">
        <f t="shared" si="12"/>
        <v/>
      </c>
      <c r="L68" s="681" t="str">
        <f t="shared" si="13"/>
        <v/>
      </c>
      <c r="M68" s="681" t="str">
        <f t="shared" si="14"/>
        <v/>
      </c>
    </row>
    <row r="69" spans="1:13" s="87" customFormat="1" ht="15" customHeight="1">
      <c r="A69" s="685"/>
      <c r="B69" s="686" t="s">
        <v>511</v>
      </c>
      <c r="C69" s="683">
        <f>Pop_cible!H69</f>
        <v>0</v>
      </c>
      <c r="D69" s="683">
        <f>Pop_cible!I69</f>
        <v>0</v>
      </c>
      <c r="E69" s="683">
        <f t="shared" si="10"/>
        <v>0</v>
      </c>
      <c r="F69" s="683"/>
      <c r="G69" s="683"/>
      <c r="H69" s="683"/>
      <c r="I69" s="683"/>
      <c r="J69" s="681" t="str">
        <f t="shared" si="11"/>
        <v/>
      </c>
      <c r="K69" s="681" t="str">
        <f t="shared" si="12"/>
        <v/>
      </c>
      <c r="L69" s="681" t="str">
        <f t="shared" si="13"/>
        <v/>
      </c>
      <c r="M69" s="681" t="str">
        <f t="shared" si="14"/>
        <v/>
      </c>
    </row>
    <row r="70" spans="1:13" ht="15" customHeight="1">
      <c r="A70" s="685"/>
      <c r="B70" s="686" t="s">
        <v>512</v>
      </c>
      <c r="C70" s="683">
        <f>Pop_cible!H70</f>
        <v>0</v>
      </c>
      <c r="D70" s="683">
        <f>Pop_cible!I70</f>
        <v>0</v>
      </c>
      <c r="E70" s="683">
        <f t="shared" si="10"/>
        <v>0</v>
      </c>
      <c r="F70" s="683"/>
      <c r="G70" s="683"/>
      <c r="H70" s="683"/>
      <c r="I70" s="683"/>
      <c r="J70" s="681" t="str">
        <f t="shared" si="11"/>
        <v/>
      </c>
      <c r="K70" s="681" t="str">
        <f t="shared" si="12"/>
        <v/>
      </c>
      <c r="L70" s="681" t="str">
        <f t="shared" si="13"/>
        <v/>
      </c>
      <c r="M70" s="681" t="str">
        <f t="shared" si="14"/>
        <v/>
      </c>
    </row>
    <row r="71" spans="1:13" ht="15" customHeight="1">
      <c r="A71" s="685"/>
      <c r="B71" s="686" t="s">
        <v>513</v>
      </c>
      <c r="C71" s="683">
        <f>Pop_cible!H71</f>
        <v>0</v>
      </c>
      <c r="D71" s="683">
        <f>Pop_cible!I71</f>
        <v>0</v>
      </c>
      <c r="E71" s="683">
        <f t="shared" si="10"/>
        <v>0</v>
      </c>
      <c r="F71" s="683"/>
      <c r="G71" s="683"/>
      <c r="H71" s="683"/>
      <c r="I71" s="683"/>
      <c r="J71" s="681" t="str">
        <f t="shared" si="11"/>
        <v/>
      </c>
      <c r="K71" s="681" t="str">
        <f t="shared" si="12"/>
        <v/>
      </c>
      <c r="L71" s="681" t="str">
        <f t="shared" si="13"/>
        <v/>
      </c>
      <c r="M71" s="681" t="str">
        <f t="shared" si="14"/>
        <v/>
      </c>
    </row>
    <row r="72" spans="1:13" ht="15" customHeight="1">
      <c r="A72" s="685"/>
      <c r="B72" s="686" t="s">
        <v>514</v>
      </c>
      <c r="C72" s="683">
        <f>Pop_cible!H72</f>
        <v>0</v>
      </c>
      <c r="D72" s="683">
        <f>Pop_cible!I72</f>
        <v>0</v>
      </c>
      <c r="E72" s="683">
        <f t="shared" si="10"/>
        <v>0</v>
      </c>
      <c r="F72" s="683"/>
      <c r="G72" s="683"/>
      <c r="H72" s="683"/>
      <c r="I72" s="683"/>
      <c r="J72" s="681" t="str">
        <f t="shared" si="11"/>
        <v/>
      </c>
      <c r="K72" s="681" t="str">
        <f t="shared" si="12"/>
        <v/>
      </c>
      <c r="L72" s="681" t="str">
        <f t="shared" si="13"/>
        <v/>
      </c>
      <c r="M72" s="68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686"/>
      <c r="B74" s="686" t="s">
        <v>516</v>
      </c>
      <c r="C74" s="683">
        <f>Pop_cible!H74</f>
        <v>0</v>
      </c>
      <c r="D74" s="683">
        <f>Pop_cible!I74</f>
        <v>0</v>
      </c>
      <c r="E74" s="683">
        <f t="shared" si="10"/>
        <v>0</v>
      </c>
      <c r="F74" s="683"/>
      <c r="G74" s="683"/>
      <c r="H74" s="683"/>
      <c r="I74" s="683"/>
      <c r="J74" s="681" t="str">
        <f t="shared" si="11"/>
        <v/>
      </c>
      <c r="K74" s="681" t="str">
        <f t="shared" si="12"/>
        <v/>
      </c>
      <c r="L74" s="681" t="str">
        <f t="shared" si="13"/>
        <v/>
      </c>
      <c r="M74" s="681" t="str">
        <f t="shared" si="14"/>
        <v/>
      </c>
    </row>
    <row r="75" spans="1:13" ht="15" customHeight="1">
      <c r="A75" s="685"/>
      <c r="B75" s="686" t="s">
        <v>517</v>
      </c>
      <c r="C75" s="683">
        <f>Pop_cible!H75</f>
        <v>0</v>
      </c>
      <c r="D75" s="683">
        <f>Pop_cible!I75</f>
        <v>0</v>
      </c>
      <c r="E75" s="683">
        <f t="shared" si="10"/>
        <v>0</v>
      </c>
      <c r="F75" s="683"/>
      <c r="G75" s="683"/>
      <c r="H75" s="683"/>
      <c r="I75" s="683"/>
      <c r="J75" s="681" t="str">
        <f t="shared" si="11"/>
        <v/>
      </c>
      <c r="K75" s="681" t="str">
        <f t="shared" si="12"/>
        <v/>
      </c>
      <c r="L75" s="681" t="str">
        <f t="shared" si="13"/>
        <v/>
      </c>
      <c r="M75" s="681" t="str">
        <f t="shared" si="14"/>
        <v/>
      </c>
    </row>
    <row r="76" spans="1:13" ht="15" customHeight="1">
      <c r="A76" s="685"/>
      <c r="B76" s="686" t="s">
        <v>518</v>
      </c>
      <c r="C76" s="683">
        <f>Pop_cible!H76</f>
        <v>0</v>
      </c>
      <c r="D76" s="683">
        <f>Pop_cible!I76</f>
        <v>0</v>
      </c>
      <c r="E76" s="683">
        <f t="shared" si="10"/>
        <v>0</v>
      </c>
      <c r="F76" s="683"/>
      <c r="G76" s="683"/>
      <c r="H76" s="683"/>
      <c r="I76" s="683"/>
      <c r="J76" s="681" t="str">
        <f t="shared" si="11"/>
        <v/>
      </c>
      <c r="K76" s="681" t="str">
        <f t="shared" si="12"/>
        <v/>
      </c>
      <c r="L76" s="681" t="str">
        <f t="shared" si="13"/>
        <v/>
      </c>
      <c r="M76" s="681" t="str">
        <f t="shared" si="14"/>
        <v/>
      </c>
    </row>
    <row r="77" spans="1:13" ht="15" customHeight="1">
      <c r="A77" s="685"/>
      <c r="B77" s="686" t="s">
        <v>519</v>
      </c>
      <c r="C77" s="683">
        <f>Pop_cible!H77</f>
        <v>0</v>
      </c>
      <c r="D77" s="683">
        <f>Pop_cible!I77</f>
        <v>0</v>
      </c>
      <c r="E77" s="683">
        <f t="shared" si="10"/>
        <v>0</v>
      </c>
      <c r="F77" s="683"/>
      <c r="G77" s="683"/>
      <c r="H77" s="683"/>
      <c r="I77" s="683"/>
      <c r="J77" s="681" t="str">
        <f t="shared" si="11"/>
        <v/>
      </c>
      <c r="K77" s="681" t="str">
        <f t="shared" si="12"/>
        <v/>
      </c>
      <c r="L77" s="681" t="str">
        <f t="shared" si="13"/>
        <v/>
      </c>
      <c r="M77" s="681" t="str">
        <f t="shared" si="14"/>
        <v/>
      </c>
    </row>
    <row r="78" spans="1:13" ht="15" customHeight="1">
      <c r="A78" s="685"/>
      <c r="B78" s="686" t="s">
        <v>520</v>
      </c>
      <c r="C78" s="683">
        <f>Pop_cible!H78</f>
        <v>0</v>
      </c>
      <c r="D78" s="683">
        <f>Pop_cible!I78</f>
        <v>0</v>
      </c>
      <c r="E78" s="683">
        <f t="shared" si="10"/>
        <v>0</v>
      </c>
      <c r="F78" s="683"/>
      <c r="G78" s="683"/>
      <c r="H78" s="683"/>
      <c r="I78" s="683"/>
      <c r="J78" s="681" t="str">
        <f t="shared" si="11"/>
        <v/>
      </c>
      <c r="K78" s="681" t="str">
        <f t="shared" si="12"/>
        <v/>
      </c>
      <c r="L78" s="681" t="str">
        <f t="shared" si="13"/>
        <v/>
      </c>
      <c r="M78" s="681" t="str">
        <f t="shared" si="14"/>
        <v/>
      </c>
    </row>
    <row r="79" spans="1:13" s="87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6" t="str">
        <f t="shared" si="11"/>
        <v/>
      </c>
      <c r="K79" s="646" t="str">
        <f t="shared" si="12"/>
        <v/>
      </c>
      <c r="L79" s="646" t="str">
        <f t="shared" si="13"/>
        <v/>
      </c>
      <c r="M79" s="646" t="str">
        <f t="shared" si="14"/>
        <v/>
      </c>
    </row>
    <row r="80" spans="1:13" ht="15" customHeight="1">
      <c r="A80" s="686"/>
      <c r="B80" s="686" t="s">
        <v>522</v>
      </c>
      <c r="C80" s="682">
        <f>Pop_cible!H80</f>
        <v>0</v>
      </c>
      <c r="D80" s="682">
        <f>Pop_cible!I80</f>
        <v>0</v>
      </c>
      <c r="E80" s="682">
        <f t="shared" si="10"/>
        <v>0</v>
      </c>
      <c r="F80" s="682"/>
      <c r="G80" s="682"/>
      <c r="H80" s="682"/>
      <c r="I80" s="682"/>
      <c r="J80" s="680" t="str">
        <f t="shared" si="11"/>
        <v/>
      </c>
      <c r="K80" s="680" t="str">
        <f t="shared" si="12"/>
        <v/>
      </c>
      <c r="L80" s="680" t="str">
        <f t="shared" si="13"/>
        <v/>
      </c>
      <c r="M80" s="680" t="str">
        <f t="shared" si="14"/>
        <v/>
      </c>
    </row>
    <row r="81" spans="1:13" ht="15" customHeight="1">
      <c r="A81" s="685"/>
      <c r="B81" s="686" t="s">
        <v>523</v>
      </c>
      <c r="C81" s="683">
        <f>Pop_cible!H81</f>
        <v>0</v>
      </c>
      <c r="D81" s="683">
        <f>Pop_cible!I81</f>
        <v>0</v>
      </c>
      <c r="E81" s="683">
        <f t="shared" si="10"/>
        <v>0</v>
      </c>
      <c r="F81" s="683"/>
      <c r="G81" s="683"/>
      <c r="H81" s="683"/>
      <c r="I81" s="683"/>
      <c r="J81" s="681" t="str">
        <f t="shared" si="11"/>
        <v/>
      </c>
      <c r="K81" s="681" t="str">
        <f t="shared" si="12"/>
        <v/>
      </c>
      <c r="L81" s="681" t="str">
        <f t="shared" si="13"/>
        <v/>
      </c>
      <c r="M81" s="681" t="str">
        <f t="shared" si="14"/>
        <v/>
      </c>
    </row>
    <row r="82" spans="1:13" ht="15" customHeight="1">
      <c r="A82" s="685"/>
      <c r="B82" s="686" t="s">
        <v>524</v>
      </c>
      <c r="C82" s="683">
        <f>Pop_cible!H82</f>
        <v>0</v>
      </c>
      <c r="D82" s="683">
        <f>Pop_cible!I82</f>
        <v>0</v>
      </c>
      <c r="E82" s="683">
        <f t="shared" si="10"/>
        <v>0</v>
      </c>
      <c r="F82" s="683"/>
      <c r="G82" s="683"/>
      <c r="H82" s="683"/>
      <c r="I82" s="683"/>
      <c r="J82" s="681" t="str">
        <f t="shared" si="11"/>
        <v/>
      </c>
      <c r="K82" s="681" t="str">
        <f t="shared" si="12"/>
        <v/>
      </c>
      <c r="L82" s="681" t="str">
        <f t="shared" si="13"/>
        <v/>
      </c>
      <c r="M82" s="681" t="str">
        <f t="shared" si="14"/>
        <v/>
      </c>
    </row>
    <row r="83" spans="1:13" ht="15" customHeight="1">
      <c r="A83" s="685"/>
      <c r="B83" s="686" t="s">
        <v>525</v>
      </c>
      <c r="C83" s="683">
        <f>Pop_cible!H83</f>
        <v>0</v>
      </c>
      <c r="D83" s="683">
        <f>Pop_cible!I83</f>
        <v>0</v>
      </c>
      <c r="E83" s="683">
        <f t="shared" si="10"/>
        <v>0</v>
      </c>
      <c r="F83" s="683"/>
      <c r="G83" s="683"/>
      <c r="H83" s="683"/>
      <c r="I83" s="683"/>
      <c r="J83" s="681" t="str">
        <f t="shared" si="11"/>
        <v/>
      </c>
      <c r="K83" s="681" t="str">
        <f t="shared" si="12"/>
        <v/>
      </c>
      <c r="L83" s="681" t="str">
        <f t="shared" si="13"/>
        <v/>
      </c>
      <c r="M83" s="68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685"/>
      <c r="B85" s="686" t="s">
        <v>527</v>
      </c>
      <c r="C85" s="683">
        <f>Pop_cible!H85</f>
        <v>0</v>
      </c>
      <c r="D85" s="683">
        <f>Pop_cible!I85</f>
        <v>0</v>
      </c>
      <c r="E85" s="683">
        <f t="shared" si="10"/>
        <v>0</v>
      </c>
      <c r="F85" s="683"/>
      <c r="G85" s="683"/>
      <c r="H85" s="683"/>
      <c r="I85" s="683"/>
      <c r="J85" s="681" t="str">
        <f t="shared" si="11"/>
        <v/>
      </c>
      <c r="K85" s="681" t="str">
        <f t="shared" si="12"/>
        <v/>
      </c>
      <c r="L85" s="681" t="str">
        <f t="shared" si="13"/>
        <v/>
      </c>
      <c r="M85" s="681" t="str">
        <f t="shared" si="14"/>
        <v/>
      </c>
    </row>
    <row r="86" spans="1:13" ht="15" customHeight="1">
      <c r="A86" s="685"/>
      <c r="B86" s="686" t="s">
        <v>528</v>
      </c>
      <c r="C86" s="683">
        <f>Pop_cible!H86</f>
        <v>0</v>
      </c>
      <c r="D86" s="683">
        <f>Pop_cible!I86</f>
        <v>0</v>
      </c>
      <c r="E86" s="683">
        <f t="shared" si="10"/>
        <v>0</v>
      </c>
      <c r="F86" s="683"/>
      <c r="G86" s="683"/>
      <c r="H86" s="683"/>
      <c r="I86" s="683"/>
      <c r="J86" s="681" t="str">
        <f t="shared" si="11"/>
        <v/>
      </c>
      <c r="K86" s="681" t="str">
        <f t="shared" si="12"/>
        <v/>
      </c>
      <c r="L86" s="681" t="str">
        <f t="shared" si="13"/>
        <v/>
      </c>
      <c r="M86" s="681" t="str">
        <f t="shared" si="14"/>
        <v/>
      </c>
    </row>
    <row r="87" spans="1:13" s="87" customFormat="1" ht="15" customHeight="1">
      <c r="A87" s="685"/>
      <c r="B87" s="686" t="s">
        <v>529</v>
      </c>
      <c r="C87" s="683">
        <f>Pop_cible!H87</f>
        <v>0</v>
      </c>
      <c r="D87" s="683">
        <f>Pop_cible!I87</f>
        <v>0</v>
      </c>
      <c r="E87" s="683">
        <f t="shared" si="10"/>
        <v>0</v>
      </c>
      <c r="F87" s="683"/>
      <c r="G87" s="683"/>
      <c r="H87" s="683"/>
      <c r="I87" s="683"/>
      <c r="J87" s="681" t="str">
        <f t="shared" si="11"/>
        <v/>
      </c>
      <c r="K87" s="681" t="str">
        <f t="shared" si="12"/>
        <v/>
      </c>
      <c r="L87" s="681" t="str">
        <f t="shared" si="13"/>
        <v/>
      </c>
      <c r="M87" s="68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6" t="str">
        <f t="shared" si="11"/>
        <v/>
      </c>
      <c r="K88" s="646" t="str">
        <f t="shared" si="12"/>
        <v/>
      </c>
      <c r="L88" s="646" t="str">
        <f t="shared" si="13"/>
        <v/>
      </c>
      <c r="M88" s="646" t="str">
        <f t="shared" si="14"/>
        <v/>
      </c>
    </row>
    <row r="89" spans="1:13" ht="15" customHeight="1">
      <c r="A89" s="685"/>
      <c r="B89" s="686" t="s">
        <v>531</v>
      </c>
      <c r="C89" s="683">
        <f>Pop_cible!H89</f>
        <v>0</v>
      </c>
      <c r="D89" s="683">
        <f>Pop_cible!I89</f>
        <v>0</v>
      </c>
      <c r="E89" s="683">
        <f t="shared" si="10"/>
        <v>0</v>
      </c>
      <c r="F89" s="683"/>
      <c r="G89" s="683"/>
      <c r="H89" s="683"/>
      <c r="I89" s="683"/>
      <c r="J89" s="681" t="str">
        <f t="shared" si="11"/>
        <v/>
      </c>
      <c r="K89" s="681" t="str">
        <f t="shared" si="12"/>
        <v/>
      </c>
      <c r="L89" s="681" t="str">
        <f t="shared" si="13"/>
        <v/>
      </c>
      <c r="M89" s="68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685"/>
      <c r="B91" s="686" t="s">
        <v>533</v>
      </c>
      <c r="C91" s="683">
        <f>Pop_cible!H91</f>
        <v>0</v>
      </c>
      <c r="D91" s="683">
        <f>Pop_cible!I91</f>
        <v>0</v>
      </c>
      <c r="E91" s="683">
        <f t="shared" si="10"/>
        <v>0</v>
      </c>
      <c r="F91" s="683"/>
      <c r="G91" s="683"/>
      <c r="H91" s="683"/>
      <c r="I91" s="683"/>
      <c r="J91" s="681" t="str">
        <f t="shared" si="11"/>
        <v/>
      </c>
      <c r="K91" s="681" t="str">
        <f t="shared" si="12"/>
        <v/>
      </c>
      <c r="L91" s="681" t="str">
        <f t="shared" si="13"/>
        <v/>
      </c>
      <c r="M91" s="681" t="str">
        <f t="shared" si="14"/>
        <v/>
      </c>
    </row>
    <row r="92" spans="1:13" s="87" customFormat="1" ht="15" customHeight="1">
      <c r="A92" s="685"/>
      <c r="B92" s="686" t="s">
        <v>534</v>
      </c>
      <c r="C92" s="683">
        <f>Pop_cible!H92</f>
        <v>0</v>
      </c>
      <c r="D92" s="683">
        <f>Pop_cible!I92</f>
        <v>0</v>
      </c>
      <c r="E92" s="683">
        <f t="shared" si="10"/>
        <v>0</v>
      </c>
      <c r="F92" s="683"/>
      <c r="G92" s="683"/>
      <c r="H92" s="683"/>
      <c r="I92" s="683"/>
      <c r="J92" s="681" t="str">
        <f t="shared" si="11"/>
        <v/>
      </c>
      <c r="K92" s="681" t="str">
        <f t="shared" si="12"/>
        <v/>
      </c>
      <c r="L92" s="681" t="str">
        <f t="shared" si="13"/>
        <v/>
      </c>
      <c r="M92" s="681" t="str">
        <f t="shared" si="14"/>
        <v/>
      </c>
    </row>
    <row r="93" spans="1:13" ht="15" customHeight="1">
      <c r="A93" s="685"/>
      <c r="B93" s="686" t="s">
        <v>535</v>
      </c>
      <c r="C93" s="683">
        <f>Pop_cible!H93</f>
        <v>0</v>
      </c>
      <c r="D93" s="683">
        <f>Pop_cible!I93</f>
        <v>0</v>
      </c>
      <c r="E93" s="683">
        <f t="shared" si="10"/>
        <v>0</v>
      </c>
      <c r="F93" s="683"/>
      <c r="G93" s="683"/>
      <c r="H93" s="683"/>
      <c r="I93" s="683"/>
      <c r="J93" s="681" t="str">
        <f t="shared" si="11"/>
        <v/>
      </c>
      <c r="K93" s="681" t="str">
        <f t="shared" si="12"/>
        <v/>
      </c>
      <c r="L93" s="681" t="str">
        <f t="shared" si="13"/>
        <v/>
      </c>
      <c r="M93" s="68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686"/>
      <c r="B95" s="686" t="s">
        <v>537</v>
      </c>
      <c r="C95" s="683">
        <f>Pop_cible!H95</f>
        <v>0</v>
      </c>
      <c r="D95" s="683">
        <f>Pop_cible!I95</f>
        <v>0</v>
      </c>
      <c r="E95" s="683">
        <f t="shared" si="10"/>
        <v>0</v>
      </c>
      <c r="F95" s="683"/>
      <c r="G95" s="683"/>
      <c r="H95" s="683"/>
      <c r="I95" s="683"/>
      <c r="J95" s="681" t="str">
        <f t="shared" si="11"/>
        <v/>
      </c>
      <c r="K95" s="681" t="str">
        <f t="shared" si="12"/>
        <v/>
      </c>
      <c r="L95" s="681" t="str">
        <f t="shared" si="13"/>
        <v/>
      </c>
      <c r="M95" s="681" t="str">
        <f t="shared" si="14"/>
        <v/>
      </c>
    </row>
    <row r="96" spans="1:13" ht="15" customHeight="1">
      <c r="A96" s="686"/>
      <c r="B96" s="686" t="s">
        <v>538</v>
      </c>
      <c r="C96" s="683">
        <f>Pop_cible!H96</f>
        <v>0</v>
      </c>
      <c r="D96" s="683">
        <f>Pop_cible!I96</f>
        <v>0</v>
      </c>
      <c r="E96" s="683">
        <f t="shared" si="10"/>
        <v>0</v>
      </c>
      <c r="F96" s="683"/>
      <c r="G96" s="683"/>
      <c r="H96" s="683"/>
      <c r="I96" s="683"/>
      <c r="J96" s="681" t="str">
        <f t="shared" si="11"/>
        <v/>
      </c>
      <c r="K96" s="681" t="str">
        <f t="shared" si="12"/>
        <v/>
      </c>
      <c r="L96" s="681" t="str">
        <f t="shared" si="13"/>
        <v/>
      </c>
      <c r="M96" s="681" t="str">
        <f t="shared" si="14"/>
        <v/>
      </c>
    </row>
    <row r="97" spans="1:13" ht="15" customHeight="1">
      <c r="A97" s="686"/>
      <c r="B97" s="686" t="s">
        <v>539</v>
      </c>
      <c r="C97" s="683">
        <f>Pop_cible!H97</f>
        <v>0</v>
      </c>
      <c r="D97" s="683">
        <f>Pop_cible!I97</f>
        <v>0</v>
      </c>
      <c r="E97" s="683">
        <f t="shared" si="10"/>
        <v>0</v>
      </c>
      <c r="F97" s="683"/>
      <c r="G97" s="683"/>
      <c r="H97" s="683"/>
      <c r="I97" s="683"/>
      <c r="J97" s="681" t="str">
        <f t="shared" si="11"/>
        <v/>
      </c>
      <c r="K97" s="681" t="str">
        <f t="shared" si="12"/>
        <v/>
      </c>
      <c r="L97" s="681" t="str">
        <f t="shared" si="13"/>
        <v/>
      </c>
      <c r="M97" s="681" t="str">
        <f t="shared" si="14"/>
        <v/>
      </c>
    </row>
    <row r="98" spans="1:13" s="87" customFormat="1" ht="15" customHeight="1">
      <c r="A98" s="686"/>
      <c r="B98" s="686" t="s">
        <v>540</v>
      </c>
      <c r="C98" s="683">
        <f>Pop_cible!H98</f>
        <v>0</v>
      </c>
      <c r="D98" s="683">
        <f>Pop_cible!I98</f>
        <v>0</v>
      </c>
      <c r="E98" s="683">
        <f t="shared" si="10"/>
        <v>0</v>
      </c>
      <c r="F98" s="683"/>
      <c r="G98" s="683"/>
      <c r="H98" s="683"/>
      <c r="I98" s="683"/>
      <c r="J98" s="681" t="str">
        <f t="shared" si="11"/>
        <v/>
      </c>
      <c r="K98" s="681" t="str">
        <f t="shared" si="12"/>
        <v/>
      </c>
      <c r="L98" s="681" t="str">
        <f t="shared" si="13"/>
        <v/>
      </c>
      <c r="M98" s="68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6" t="str">
        <f t="shared" ref="J99:J111" si="16">IFERROR(F99/C99*100,"")</f>
        <v/>
      </c>
      <c r="K99" s="646" t="str">
        <f t="shared" ref="K99:K111" si="17">IFERROR(G99/D99*100,"")</f>
        <v/>
      </c>
      <c r="L99" s="646" t="str">
        <f t="shared" ref="L99:L111" si="18">IFERROR(I99/E99*100,"")</f>
        <v/>
      </c>
      <c r="M99" s="646" t="str">
        <f t="shared" ref="M99:M111" si="19">IFERROR(H99/D99*100,"")</f>
        <v/>
      </c>
    </row>
    <row r="100" spans="1:13" ht="15" customHeight="1">
      <c r="A100" s="685"/>
      <c r="B100" s="686" t="s">
        <v>542</v>
      </c>
      <c r="C100" s="683">
        <f>Pop_cible!H100</f>
        <v>0</v>
      </c>
      <c r="D100" s="683">
        <f>Pop_cible!I100</f>
        <v>0</v>
      </c>
      <c r="E100" s="683">
        <f t="shared" si="15"/>
        <v>0</v>
      </c>
      <c r="F100" s="683"/>
      <c r="G100" s="683"/>
      <c r="H100" s="683"/>
      <c r="I100" s="683"/>
      <c r="J100" s="681" t="str">
        <f t="shared" si="16"/>
        <v/>
      </c>
      <c r="K100" s="681" t="str">
        <f t="shared" si="17"/>
        <v/>
      </c>
      <c r="L100" s="681" t="str">
        <f t="shared" si="18"/>
        <v/>
      </c>
      <c r="M100" s="68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686"/>
      <c r="B102" s="686" t="s">
        <v>544</v>
      </c>
      <c r="C102" s="683">
        <f>Pop_cible!H102</f>
        <v>0</v>
      </c>
      <c r="D102" s="683">
        <f>Pop_cible!I102</f>
        <v>0</v>
      </c>
      <c r="E102" s="683">
        <f t="shared" si="15"/>
        <v>0</v>
      </c>
      <c r="F102" s="683"/>
      <c r="G102" s="683"/>
      <c r="H102" s="683"/>
      <c r="I102" s="683"/>
      <c r="J102" s="681" t="str">
        <f t="shared" si="16"/>
        <v/>
      </c>
      <c r="K102" s="681" t="str">
        <f t="shared" si="17"/>
        <v/>
      </c>
      <c r="L102" s="681" t="str">
        <f t="shared" si="18"/>
        <v/>
      </c>
      <c r="M102" s="681" t="str">
        <f t="shared" si="19"/>
        <v/>
      </c>
    </row>
    <row r="103" spans="1:13" ht="15" customHeight="1">
      <c r="A103" s="685"/>
      <c r="B103" s="686" t="s">
        <v>545</v>
      </c>
      <c r="C103" s="683">
        <f>Pop_cible!H103</f>
        <v>0</v>
      </c>
      <c r="D103" s="683">
        <f>Pop_cible!I103</f>
        <v>0</v>
      </c>
      <c r="E103" s="683">
        <f t="shared" si="15"/>
        <v>0</v>
      </c>
      <c r="F103" s="683"/>
      <c r="G103" s="683"/>
      <c r="H103" s="683"/>
      <c r="I103" s="683"/>
      <c r="J103" s="681" t="str">
        <f t="shared" si="16"/>
        <v/>
      </c>
      <c r="K103" s="681" t="str">
        <f t="shared" si="17"/>
        <v/>
      </c>
      <c r="L103" s="681" t="str">
        <f t="shared" si="18"/>
        <v/>
      </c>
      <c r="M103" s="681" t="str">
        <f t="shared" si="19"/>
        <v/>
      </c>
    </row>
    <row r="104" spans="1:13" ht="15" customHeight="1">
      <c r="A104" s="685"/>
      <c r="B104" s="686" t="s">
        <v>546</v>
      </c>
      <c r="C104" s="683">
        <f>Pop_cible!H104</f>
        <v>0</v>
      </c>
      <c r="D104" s="683">
        <f>Pop_cible!I104</f>
        <v>0</v>
      </c>
      <c r="E104" s="683">
        <f t="shared" si="15"/>
        <v>0</v>
      </c>
      <c r="F104" s="683"/>
      <c r="G104" s="683"/>
      <c r="H104" s="683"/>
      <c r="I104" s="683"/>
      <c r="J104" s="681" t="str">
        <f t="shared" si="16"/>
        <v/>
      </c>
      <c r="K104" s="681" t="str">
        <f t="shared" si="17"/>
        <v/>
      </c>
      <c r="L104" s="681" t="str">
        <f t="shared" si="18"/>
        <v/>
      </c>
      <c r="M104" s="681" t="str">
        <f t="shared" si="19"/>
        <v/>
      </c>
    </row>
    <row r="105" spans="1:13" ht="15" customHeight="1">
      <c r="A105" s="685"/>
      <c r="B105" s="686" t="s">
        <v>547</v>
      </c>
      <c r="C105" s="683">
        <f>Pop_cible!H105</f>
        <v>0</v>
      </c>
      <c r="D105" s="683">
        <f>Pop_cible!I105</f>
        <v>0</v>
      </c>
      <c r="E105" s="683">
        <f t="shared" si="15"/>
        <v>0</v>
      </c>
      <c r="F105" s="683"/>
      <c r="G105" s="683"/>
      <c r="H105" s="683"/>
      <c r="I105" s="683"/>
      <c r="J105" s="681" t="str">
        <f t="shared" si="16"/>
        <v/>
      </c>
      <c r="K105" s="681" t="str">
        <f t="shared" si="17"/>
        <v/>
      </c>
      <c r="L105" s="681" t="str">
        <f t="shared" si="18"/>
        <v/>
      </c>
      <c r="M105" s="681" t="str">
        <f t="shared" si="19"/>
        <v/>
      </c>
    </row>
    <row r="106" spans="1:13" ht="14.25" customHeight="1">
      <c r="A106" s="685"/>
      <c r="B106" s="686" t="s">
        <v>548</v>
      </c>
      <c r="C106" s="683">
        <f>Pop_cible!H106</f>
        <v>0</v>
      </c>
      <c r="D106" s="683">
        <f>Pop_cible!I106</f>
        <v>0</v>
      </c>
      <c r="E106" s="683">
        <f t="shared" si="15"/>
        <v>0</v>
      </c>
      <c r="F106" s="683"/>
      <c r="G106" s="683"/>
      <c r="H106" s="683"/>
      <c r="I106" s="683"/>
      <c r="J106" s="681" t="str">
        <f t="shared" si="16"/>
        <v/>
      </c>
      <c r="K106" s="681" t="str">
        <f t="shared" si="17"/>
        <v/>
      </c>
      <c r="L106" s="681" t="str">
        <f t="shared" si="18"/>
        <v/>
      </c>
      <c r="M106" s="681" t="str">
        <f t="shared" si="19"/>
        <v/>
      </c>
    </row>
    <row r="107" spans="1:13" ht="14.25" customHeight="1">
      <c r="A107" s="685"/>
      <c r="B107" s="686" t="s">
        <v>549</v>
      </c>
      <c r="C107" s="683">
        <f>Pop_cible!H107</f>
        <v>0</v>
      </c>
      <c r="D107" s="683">
        <f>Pop_cible!I107</f>
        <v>0</v>
      </c>
      <c r="E107" s="683">
        <f t="shared" si="15"/>
        <v>0</v>
      </c>
      <c r="F107" s="683"/>
      <c r="G107" s="683"/>
      <c r="H107" s="683"/>
      <c r="I107" s="683"/>
      <c r="J107" s="681" t="str">
        <f t="shared" si="16"/>
        <v/>
      </c>
      <c r="K107" s="681" t="str">
        <f t="shared" si="17"/>
        <v/>
      </c>
      <c r="L107" s="681" t="str">
        <f t="shared" si="18"/>
        <v/>
      </c>
      <c r="M107" s="681" t="str">
        <f t="shared" si="19"/>
        <v/>
      </c>
    </row>
    <row r="108" spans="1:13" ht="14.25" customHeight="1">
      <c r="A108" s="685"/>
      <c r="B108" s="686" t="s">
        <v>550</v>
      </c>
      <c r="C108" s="683">
        <f>Pop_cible!H108</f>
        <v>0</v>
      </c>
      <c r="D108" s="683">
        <f>Pop_cible!I108</f>
        <v>0</v>
      </c>
      <c r="E108" s="683">
        <f t="shared" si="15"/>
        <v>0</v>
      </c>
      <c r="F108" s="683"/>
      <c r="G108" s="683"/>
      <c r="H108" s="683"/>
      <c r="I108" s="683"/>
      <c r="J108" s="681" t="str">
        <f t="shared" si="16"/>
        <v/>
      </c>
      <c r="K108" s="681" t="str">
        <f t="shared" si="17"/>
        <v/>
      </c>
      <c r="L108" s="681" t="str">
        <f t="shared" si="18"/>
        <v/>
      </c>
      <c r="M108" s="681" t="str">
        <f t="shared" si="19"/>
        <v/>
      </c>
    </row>
    <row r="109" spans="1:13" ht="14.25" customHeight="1">
      <c r="A109" s="2" t="s">
        <v>551</v>
      </c>
      <c r="B109" s="2"/>
      <c r="C109" s="643">
        <f>Pop_cible!H109</f>
        <v>0</v>
      </c>
      <c r="D109" s="643">
        <f>Pop_cible!I109</f>
        <v>0</v>
      </c>
      <c r="E109" s="64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1" t="s">
        <v>553</v>
      </c>
      <c r="B111" s="281"/>
      <c r="C111" s="205">
        <f>Pop_cible!H111</f>
        <v>0</v>
      </c>
      <c r="D111" s="205">
        <f>Pop_cible!I111</f>
        <v>0</v>
      </c>
      <c r="E111" s="205">
        <f t="shared" si="15"/>
        <v>0</v>
      </c>
      <c r="F111" s="205">
        <v>492671</v>
      </c>
      <c r="G111" s="205">
        <v>4045261</v>
      </c>
      <c r="H111" s="205">
        <v>4150550</v>
      </c>
      <c r="I111" s="205">
        <v>4537932</v>
      </c>
      <c r="J111" s="648" t="str">
        <f t="shared" si="16"/>
        <v/>
      </c>
      <c r="K111" s="648" t="str">
        <f t="shared" si="17"/>
        <v/>
      </c>
      <c r="L111" s="648" t="str">
        <f t="shared" si="18"/>
        <v/>
      </c>
      <c r="M111" s="648" t="str">
        <f t="shared" si="19"/>
        <v/>
      </c>
    </row>
  </sheetData>
  <conditionalFormatting sqref="C3:I108">
    <cfRule type="containsBlanks" dxfId="209" priority="7">
      <formula>LEN(TRIM(C3))=0</formula>
    </cfRule>
  </conditionalFormatting>
  <conditionalFormatting sqref="C110:I110">
    <cfRule type="containsBlanks" dxfId="208" priority="6">
      <formula>LEN(TRIM(C110))=0</formula>
    </cfRule>
  </conditionalFormatting>
  <conditionalFormatting sqref="C98:M98">
    <cfRule type="containsBlanks" dxfId="207" priority="5" stopIfTrue="1">
      <formula>LEN(TRIM(C98))=0</formula>
    </cfRule>
  </conditionalFormatting>
  <conditionalFormatting sqref="F109:I109">
    <cfRule type="containsBlanks" dxfId="206" priority="11">
      <formula>LEN(TRIM(F109))=0</formula>
    </cfRule>
  </conditionalFormatting>
  <conditionalFormatting sqref="J3:M110">
    <cfRule type="containsBlanks" dxfId="205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39" customWidth="1"/>
    <col min="2" max="2" width="23.19921875" style="339" customWidth="1"/>
    <col min="3" max="3" width="12.06640625" style="339" customWidth="1"/>
    <col min="4" max="4" width="12.3984375" style="339" customWidth="1"/>
    <col min="5" max="5" width="13.53125" style="339" customWidth="1"/>
    <col min="6" max="6" width="11.796875" style="339" customWidth="1"/>
    <col min="7" max="7" width="12.796875" style="339" customWidth="1"/>
    <col min="8" max="8" width="12.3984375" style="339" customWidth="1"/>
    <col min="9" max="9" width="11" style="339" customWidth="1"/>
    <col min="10" max="26" width="10.796875" style="339" customWidth="1"/>
    <col min="27" max="28" width="14.3984375" style="339" customWidth="1"/>
    <col min="29" max="16384" width="14.3984375" style="339"/>
  </cols>
  <sheetData>
    <row r="1" spans="1:26" s="344" customFormat="1" ht="13.9" customHeight="1">
      <c r="A1" s="2" t="s">
        <v>1176</v>
      </c>
    </row>
    <row r="2" spans="1:26" ht="54" customHeight="1">
      <c r="A2" s="213"/>
      <c r="B2" s="373" t="s">
        <v>1164</v>
      </c>
      <c r="C2" s="374" t="s">
        <v>1165</v>
      </c>
      <c r="D2" s="374" t="s">
        <v>1166</v>
      </c>
      <c r="E2" s="374" t="s">
        <v>1167</v>
      </c>
      <c r="F2" s="374" t="s">
        <v>1168</v>
      </c>
      <c r="G2" s="374" t="s">
        <v>1169</v>
      </c>
      <c r="H2" s="374" t="s">
        <v>1170</v>
      </c>
      <c r="I2" s="374" t="s">
        <v>1171</v>
      </c>
      <c r="J2" s="374" t="s">
        <v>1177</v>
      </c>
      <c r="K2" s="374" t="s">
        <v>1178</v>
      </c>
      <c r="L2" s="374" t="s">
        <v>1174</v>
      </c>
      <c r="M2" s="374" t="s">
        <v>1175</v>
      </c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Pop_cible!H4</f>
        <v>0</v>
      </c>
      <c r="D4" s="682">
        <f>Pop_cible!I4</f>
        <v>0</v>
      </c>
      <c r="E4" s="682">
        <f t="shared" si="0"/>
        <v>0</v>
      </c>
      <c r="F4" s="682"/>
      <c r="G4" s="682"/>
      <c r="H4" s="682"/>
      <c r="I4" s="682"/>
      <c r="J4" s="680" t="str">
        <f t="shared" si="1"/>
        <v/>
      </c>
      <c r="K4" s="680" t="str">
        <f t="shared" si="2"/>
        <v/>
      </c>
      <c r="L4" s="680" t="str">
        <f t="shared" si="3"/>
        <v/>
      </c>
      <c r="M4" s="680" t="str">
        <f t="shared" si="4"/>
        <v/>
      </c>
    </row>
    <row r="5" spans="1:26" ht="15" customHeight="1">
      <c r="A5" s="685"/>
      <c r="B5" s="686" t="s">
        <v>447</v>
      </c>
      <c r="C5" s="683">
        <f>Pop_cible!H5</f>
        <v>0</v>
      </c>
      <c r="D5" s="683">
        <f>Pop_cible!I5</f>
        <v>0</v>
      </c>
      <c r="E5" s="683">
        <f t="shared" si="0"/>
        <v>0</v>
      </c>
      <c r="F5" s="683"/>
      <c r="G5" s="683"/>
      <c r="H5" s="683"/>
      <c r="I5" s="683"/>
      <c r="J5" s="681" t="str">
        <f t="shared" si="1"/>
        <v/>
      </c>
      <c r="K5" s="681" t="str">
        <f t="shared" si="2"/>
        <v/>
      </c>
      <c r="L5" s="681" t="str">
        <f t="shared" si="3"/>
        <v/>
      </c>
      <c r="M5" s="681" t="str">
        <f t="shared" si="4"/>
        <v/>
      </c>
    </row>
    <row r="6" spans="1:26" ht="15" customHeight="1">
      <c r="A6" s="685"/>
      <c r="B6" s="686" t="s">
        <v>448</v>
      </c>
      <c r="C6" s="683">
        <f>Pop_cible!H6</f>
        <v>0</v>
      </c>
      <c r="D6" s="683">
        <f>Pop_cible!I6</f>
        <v>0</v>
      </c>
      <c r="E6" s="683">
        <f t="shared" si="0"/>
        <v>0</v>
      </c>
      <c r="F6" s="683"/>
      <c r="G6" s="683"/>
      <c r="H6" s="683"/>
      <c r="I6" s="683"/>
      <c r="J6" s="681" t="str">
        <f t="shared" si="1"/>
        <v/>
      </c>
      <c r="K6" s="681" t="str">
        <f t="shared" si="2"/>
        <v/>
      </c>
      <c r="L6" s="681" t="str">
        <f t="shared" si="3"/>
        <v/>
      </c>
      <c r="M6" s="681" t="str">
        <f t="shared" si="4"/>
        <v/>
      </c>
    </row>
    <row r="7" spans="1:26" ht="15" customHeight="1">
      <c r="A7" s="685"/>
      <c r="B7" s="686" t="s">
        <v>449</v>
      </c>
      <c r="C7" s="683">
        <f>Pop_cible!H7</f>
        <v>0</v>
      </c>
      <c r="D7" s="683">
        <f>Pop_cible!I7</f>
        <v>0</v>
      </c>
      <c r="E7" s="683">
        <f t="shared" si="0"/>
        <v>0</v>
      </c>
      <c r="F7" s="683"/>
      <c r="G7" s="683"/>
      <c r="H7" s="683"/>
      <c r="I7" s="683"/>
      <c r="J7" s="681" t="str">
        <f t="shared" si="1"/>
        <v/>
      </c>
      <c r="K7" s="681" t="str">
        <f t="shared" si="2"/>
        <v/>
      </c>
      <c r="L7" s="681" t="str">
        <f t="shared" si="3"/>
        <v/>
      </c>
      <c r="M7" s="681" t="str">
        <f t="shared" si="4"/>
        <v/>
      </c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685"/>
      <c r="B9" s="686" t="s">
        <v>451</v>
      </c>
      <c r="C9" s="683">
        <f>Pop_cible!H9</f>
        <v>0</v>
      </c>
      <c r="D9" s="683">
        <f>Pop_cible!I9</f>
        <v>0</v>
      </c>
      <c r="E9" s="683">
        <f t="shared" si="0"/>
        <v>0</v>
      </c>
      <c r="F9" s="683"/>
      <c r="G9" s="683"/>
      <c r="H9" s="683"/>
      <c r="I9" s="683"/>
      <c r="J9" s="681" t="str">
        <f t="shared" si="1"/>
        <v/>
      </c>
      <c r="K9" s="681" t="str">
        <f t="shared" si="2"/>
        <v/>
      </c>
      <c r="L9" s="681" t="str">
        <f t="shared" si="3"/>
        <v/>
      </c>
      <c r="M9" s="681" t="str">
        <f t="shared" si="4"/>
        <v/>
      </c>
    </row>
    <row r="10" spans="1:26" ht="15" customHeight="1">
      <c r="A10" s="685"/>
      <c r="B10" s="686" t="s">
        <v>452</v>
      </c>
      <c r="C10" s="683">
        <f>Pop_cible!H10</f>
        <v>0</v>
      </c>
      <c r="D10" s="683">
        <f>Pop_cible!I10</f>
        <v>0</v>
      </c>
      <c r="E10" s="683">
        <f t="shared" si="0"/>
        <v>0</v>
      </c>
      <c r="F10" s="683"/>
      <c r="G10" s="683"/>
      <c r="H10" s="683"/>
      <c r="I10" s="683"/>
      <c r="J10" s="681" t="str">
        <f t="shared" si="1"/>
        <v/>
      </c>
      <c r="K10" s="681" t="str">
        <f t="shared" si="2"/>
        <v/>
      </c>
      <c r="L10" s="681" t="str">
        <f t="shared" si="3"/>
        <v/>
      </c>
      <c r="M10" s="68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5"/>
      <c r="B11" s="686" t="s">
        <v>453</v>
      </c>
      <c r="C11" s="683">
        <f>Pop_cible!H11</f>
        <v>0</v>
      </c>
      <c r="D11" s="683">
        <f>Pop_cible!I11</f>
        <v>0</v>
      </c>
      <c r="E11" s="683">
        <f t="shared" si="0"/>
        <v>0</v>
      </c>
      <c r="F11" s="683"/>
      <c r="G11" s="683"/>
      <c r="H11" s="683"/>
      <c r="I11" s="683"/>
      <c r="J11" s="681" t="str">
        <f t="shared" si="1"/>
        <v/>
      </c>
      <c r="K11" s="681" t="str">
        <f t="shared" si="2"/>
        <v/>
      </c>
      <c r="L11" s="681" t="str">
        <f t="shared" si="3"/>
        <v/>
      </c>
      <c r="M11" s="681" t="str">
        <f t="shared" si="4"/>
        <v/>
      </c>
    </row>
    <row r="12" spans="1:26" ht="15" customHeight="1">
      <c r="A12" s="685"/>
      <c r="B12" s="686" t="s">
        <v>454</v>
      </c>
      <c r="C12" s="683">
        <f>Pop_cible!H12</f>
        <v>0</v>
      </c>
      <c r="D12" s="683">
        <f>Pop_cible!I12</f>
        <v>0</v>
      </c>
      <c r="E12" s="683">
        <f t="shared" si="0"/>
        <v>0</v>
      </c>
      <c r="F12" s="683"/>
      <c r="G12" s="683"/>
      <c r="H12" s="683"/>
      <c r="I12" s="683"/>
      <c r="J12" s="681" t="str">
        <f t="shared" si="1"/>
        <v/>
      </c>
      <c r="K12" s="681" t="str">
        <f t="shared" si="2"/>
        <v/>
      </c>
      <c r="L12" s="681" t="str">
        <f t="shared" si="3"/>
        <v/>
      </c>
      <c r="M12" s="681" t="str">
        <f t="shared" si="4"/>
        <v/>
      </c>
    </row>
    <row r="13" spans="1:26" ht="15" customHeight="1">
      <c r="A13" s="685"/>
      <c r="B13" s="686" t="s">
        <v>455</v>
      </c>
      <c r="C13" s="683">
        <f>Pop_cible!H13</f>
        <v>0</v>
      </c>
      <c r="D13" s="683">
        <f>Pop_cible!I13</f>
        <v>0</v>
      </c>
      <c r="E13" s="683">
        <f t="shared" si="0"/>
        <v>0</v>
      </c>
      <c r="F13" s="683"/>
      <c r="G13" s="683"/>
      <c r="H13" s="683"/>
      <c r="I13" s="683"/>
      <c r="J13" s="681" t="str">
        <f t="shared" si="1"/>
        <v/>
      </c>
      <c r="K13" s="681" t="str">
        <f t="shared" si="2"/>
        <v/>
      </c>
      <c r="L13" s="681" t="str">
        <f t="shared" si="3"/>
        <v/>
      </c>
      <c r="M13" s="681" t="str">
        <f t="shared" si="4"/>
        <v/>
      </c>
    </row>
    <row r="14" spans="1:26" ht="15" customHeight="1">
      <c r="A14" s="685"/>
      <c r="B14" s="686" t="s">
        <v>456</v>
      </c>
      <c r="C14" s="683">
        <f>Pop_cible!H14</f>
        <v>0</v>
      </c>
      <c r="D14" s="683">
        <f>Pop_cible!I14</f>
        <v>0</v>
      </c>
      <c r="E14" s="683">
        <f t="shared" si="0"/>
        <v>0</v>
      </c>
      <c r="F14" s="683"/>
      <c r="G14" s="683"/>
      <c r="H14" s="683"/>
      <c r="I14" s="683"/>
      <c r="J14" s="681" t="str">
        <f t="shared" si="1"/>
        <v/>
      </c>
      <c r="K14" s="681" t="str">
        <f t="shared" si="2"/>
        <v/>
      </c>
      <c r="L14" s="681" t="str">
        <f t="shared" si="3"/>
        <v/>
      </c>
      <c r="M14" s="68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686"/>
      <c r="B16" s="686" t="s">
        <v>458</v>
      </c>
      <c r="C16" s="683">
        <f>Pop_cible!H16</f>
        <v>0</v>
      </c>
      <c r="D16" s="683">
        <f>Pop_cible!I16</f>
        <v>0</v>
      </c>
      <c r="E16" s="683">
        <f t="shared" si="0"/>
        <v>0</v>
      </c>
      <c r="F16" s="683"/>
      <c r="G16" s="683"/>
      <c r="H16" s="683"/>
      <c r="I16" s="683"/>
      <c r="J16" s="681" t="str">
        <f t="shared" si="1"/>
        <v/>
      </c>
      <c r="K16" s="681" t="str">
        <f t="shared" si="2"/>
        <v/>
      </c>
      <c r="L16" s="681" t="str">
        <f t="shared" si="3"/>
        <v/>
      </c>
      <c r="M16" s="681" t="str">
        <f t="shared" si="4"/>
        <v/>
      </c>
    </row>
    <row r="17" spans="1:13" ht="15" customHeight="1">
      <c r="A17" s="685"/>
      <c r="B17" s="686" t="s">
        <v>459</v>
      </c>
      <c r="C17" s="683">
        <f>Pop_cible!H17</f>
        <v>0</v>
      </c>
      <c r="D17" s="683">
        <f>Pop_cible!I17</f>
        <v>0</v>
      </c>
      <c r="E17" s="683">
        <f t="shared" si="0"/>
        <v>0</v>
      </c>
      <c r="F17" s="683"/>
      <c r="G17" s="683"/>
      <c r="H17" s="683"/>
      <c r="I17" s="683"/>
      <c r="J17" s="681" t="str">
        <f t="shared" si="1"/>
        <v/>
      </c>
      <c r="K17" s="681" t="str">
        <f t="shared" si="2"/>
        <v/>
      </c>
      <c r="L17" s="681" t="str">
        <f t="shared" si="3"/>
        <v/>
      </c>
      <c r="M17" s="681" t="str">
        <f t="shared" si="4"/>
        <v/>
      </c>
    </row>
    <row r="18" spans="1:13" ht="15" customHeight="1">
      <c r="A18" s="685"/>
      <c r="B18" s="686" t="s">
        <v>460</v>
      </c>
      <c r="C18" s="683">
        <f>Pop_cible!H18</f>
        <v>0</v>
      </c>
      <c r="D18" s="683">
        <f>Pop_cible!I18</f>
        <v>0</v>
      </c>
      <c r="E18" s="683">
        <f t="shared" si="0"/>
        <v>0</v>
      </c>
      <c r="F18" s="683"/>
      <c r="G18" s="683"/>
      <c r="H18" s="683"/>
      <c r="I18" s="683"/>
      <c r="J18" s="681" t="str">
        <f t="shared" si="1"/>
        <v/>
      </c>
      <c r="K18" s="681" t="str">
        <f t="shared" si="2"/>
        <v/>
      </c>
      <c r="L18" s="681" t="str">
        <f t="shared" si="3"/>
        <v/>
      </c>
      <c r="M18" s="68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6" t="str">
        <f t="shared" si="1"/>
        <v/>
      </c>
      <c r="K19" s="646" t="str">
        <f t="shared" si="2"/>
        <v/>
      </c>
      <c r="L19" s="646" t="str">
        <f t="shared" si="3"/>
        <v/>
      </c>
      <c r="M19" s="646" t="str">
        <f t="shared" si="4"/>
        <v/>
      </c>
    </row>
    <row r="20" spans="1:13" ht="15" customHeight="1">
      <c r="A20" s="686"/>
      <c r="B20" s="687" t="s">
        <v>462</v>
      </c>
      <c r="C20" s="682">
        <f>Pop_cible!H20</f>
        <v>0</v>
      </c>
      <c r="D20" s="682">
        <f>Pop_cible!I20</f>
        <v>0</v>
      </c>
      <c r="E20" s="682">
        <f t="shared" si="0"/>
        <v>0</v>
      </c>
      <c r="F20" s="682"/>
      <c r="G20" s="682"/>
      <c r="H20" s="682"/>
      <c r="I20" s="682"/>
      <c r="J20" s="680" t="str">
        <f t="shared" si="1"/>
        <v/>
      </c>
      <c r="K20" s="680" t="str">
        <f t="shared" si="2"/>
        <v/>
      </c>
      <c r="L20" s="680" t="str">
        <f t="shared" si="3"/>
        <v/>
      </c>
      <c r="M20" s="680" t="str">
        <f t="shared" si="4"/>
        <v/>
      </c>
    </row>
    <row r="21" spans="1:13" ht="15" customHeight="1">
      <c r="A21" s="685"/>
      <c r="B21" s="686" t="s">
        <v>463</v>
      </c>
      <c r="C21" s="683">
        <f>Pop_cible!H21</f>
        <v>0</v>
      </c>
      <c r="D21" s="683">
        <f>Pop_cible!I21</f>
        <v>0</v>
      </c>
      <c r="E21" s="683">
        <f t="shared" si="0"/>
        <v>0</v>
      </c>
      <c r="F21" s="683"/>
      <c r="G21" s="683"/>
      <c r="H21" s="683"/>
      <c r="I21" s="683"/>
      <c r="J21" s="681" t="str">
        <f t="shared" si="1"/>
        <v/>
      </c>
      <c r="K21" s="681" t="str">
        <f t="shared" si="2"/>
        <v/>
      </c>
      <c r="L21" s="681" t="str">
        <f t="shared" si="3"/>
        <v/>
      </c>
      <c r="M21" s="681" t="str">
        <f t="shared" si="4"/>
        <v/>
      </c>
    </row>
    <row r="22" spans="1:13" ht="15" customHeight="1">
      <c r="A22" s="685"/>
      <c r="B22" s="686" t="s">
        <v>464</v>
      </c>
      <c r="C22" s="683">
        <f>Pop_cible!H22</f>
        <v>0</v>
      </c>
      <c r="D22" s="683">
        <f>Pop_cible!I22</f>
        <v>0</v>
      </c>
      <c r="E22" s="683">
        <f t="shared" si="0"/>
        <v>0</v>
      </c>
      <c r="F22" s="683"/>
      <c r="G22" s="683"/>
      <c r="H22" s="683"/>
      <c r="I22" s="683"/>
      <c r="J22" s="681" t="str">
        <f t="shared" si="1"/>
        <v/>
      </c>
      <c r="K22" s="681" t="str">
        <f t="shared" si="2"/>
        <v/>
      </c>
      <c r="L22" s="681" t="str">
        <f t="shared" si="3"/>
        <v/>
      </c>
      <c r="M22" s="681" t="str">
        <f t="shared" si="4"/>
        <v/>
      </c>
    </row>
    <row r="23" spans="1:13" ht="15" customHeight="1">
      <c r="A23" s="685"/>
      <c r="B23" s="686" t="s">
        <v>465</v>
      </c>
      <c r="C23" s="683">
        <f>Pop_cible!H23</f>
        <v>0</v>
      </c>
      <c r="D23" s="683">
        <f>Pop_cible!I23</f>
        <v>0</v>
      </c>
      <c r="E23" s="683">
        <f t="shared" si="0"/>
        <v>0</v>
      </c>
      <c r="F23" s="683"/>
      <c r="G23" s="683"/>
      <c r="H23" s="683"/>
      <c r="I23" s="683"/>
      <c r="J23" s="681" t="str">
        <f t="shared" si="1"/>
        <v/>
      </c>
      <c r="K23" s="681" t="str">
        <f t="shared" si="2"/>
        <v/>
      </c>
      <c r="L23" s="681" t="str">
        <f t="shared" si="3"/>
        <v/>
      </c>
      <c r="M23" s="681" t="str">
        <f t="shared" si="4"/>
        <v/>
      </c>
    </row>
    <row r="24" spans="1:13" ht="15" customHeight="1">
      <c r="A24" s="685"/>
      <c r="B24" s="686" t="s">
        <v>466</v>
      </c>
      <c r="C24" s="683">
        <f>Pop_cible!H24</f>
        <v>0</v>
      </c>
      <c r="D24" s="683">
        <f>Pop_cible!I24</f>
        <v>0</v>
      </c>
      <c r="E24" s="683">
        <f t="shared" si="0"/>
        <v>0</v>
      </c>
      <c r="F24" s="683"/>
      <c r="G24" s="683"/>
      <c r="H24" s="683"/>
      <c r="I24" s="683"/>
      <c r="J24" s="681" t="str">
        <f t="shared" si="1"/>
        <v/>
      </c>
      <c r="K24" s="681" t="str">
        <f t="shared" si="2"/>
        <v/>
      </c>
      <c r="L24" s="681" t="str">
        <f t="shared" si="3"/>
        <v/>
      </c>
      <c r="M24" s="681" t="str">
        <f t="shared" si="4"/>
        <v/>
      </c>
    </row>
    <row r="25" spans="1:13" ht="15" customHeight="1">
      <c r="A25" s="685"/>
      <c r="B25" s="686" t="s">
        <v>467</v>
      </c>
      <c r="C25" s="683">
        <f>Pop_cible!H25</f>
        <v>0</v>
      </c>
      <c r="D25" s="683">
        <f>Pop_cible!I25</f>
        <v>0</v>
      </c>
      <c r="E25" s="683">
        <f t="shared" si="0"/>
        <v>0</v>
      </c>
      <c r="F25" s="683"/>
      <c r="G25" s="683"/>
      <c r="H25" s="683"/>
      <c r="I25" s="683"/>
      <c r="J25" s="681" t="str">
        <f t="shared" si="1"/>
        <v/>
      </c>
      <c r="K25" s="681" t="str">
        <f t="shared" si="2"/>
        <v/>
      </c>
      <c r="L25" s="681" t="str">
        <f t="shared" si="3"/>
        <v/>
      </c>
      <c r="M25" s="681" t="str">
        <f t="shared" si="4"/>
        <v/>
      </c>
    </row>
    <row r="26" spans="1:13" ht="15" customHeight="1">
      <c r="A26" s="685"/>
      <c r="B26" s="686" t="s">
        <v>468</v>
      </c>
      <c r="C26" s="683">
        <f>Pop_cible!H26</f>
        <v>0</v>
      </c>
      <c r="D26" s="683">
        <f>Pop_cible!I26</f>
        <v>0</v>
      </c>
      <c r="E26" s="683">
        <f t="shared" si="0"/>
        <v>0</v>
      </c>
      <c r="F26" s="683"/>
      <c r="G26" s="683"/>
      <c r="H26" s="683"/>
      <c r="I26" s="683"/>
      <c r="J26" s="681" t="str">
        <f t="shared" si="1"/>
        <v/>
      </c>
      <c r="K26" s="681" t="str">
        <f t="shared" si="2"/>
        <v/>
      </c>
      <c r="L26" s="681" t="str">
        <f t="shared" si="3"/>
        <v/>
      </c>
      <c r="M26" s="681" t="str">
        <f t="shared" si="4"/>
        <v/>
      </c>
    </row>
    <row r="27" spans="1:13" ht="15" customHeight="1">
      <c r="A27" s="685"/>
      <c r="B27" s="686" t="s">
        <v>469</v>
      </c>
      <c r="C27" s="683">
        <f>Pop_cible!H27</f>
        <v>0</v>
      </c>
      <c r="D27" s="683">
        <f>Pop_cible!I27</f>
        <v>0</v>
      </c>
      <c r="E27" s="683">
        <f t="shared" si="0"/>
        <v>0</v>
      </c>
      <c r="F27" s="683"/>
      <c r="G27" s="683"/>
      <c r="H27" s="683"/>
      <c r="I27" s="683"/>
      <c r="J27" s="681" t="str">
        <f t="shared" si="1"/>
        <v/>
      </c>
      <c r="K27" s="681" t="str">
        <f t="shared" si="2"/>
        <v/>
      </c>
      <c r="L27" s="681" t="str">
        <f t="shared" si="3"/>
        <v/>
      </c>
      <c r="M27" s="681" t="str">
        <f t="shared" si="4"/>
        <v/>
      </c>
    </row>
    <row r="28" spans="1:13" ht="15" customHeight="1">
      <c r="A28" s="685"/>
      <c r="B28" s="686" t="s">
        <v>470</v>
      </c>
      <c r="C28" s="683">
        <f>Pop_cible!H28</f>
        <v>0</v>
      </c>
      <c r="D28" s="683">
        <f>Pop_cible!I28</f>
        <v>0</v>
      </c>
      <c r="E28" s="683">
        <f t="shared" si="0"/>
        <v>0</v>
      </c>
      <c r="F28" s="683"/>
      <c r="G28" s="683"/>
      <c r="H28" s="683"/>
      <c r="I28" s="683"/>
      <c r="J28" s="681" t="str">
        <f t="shared" si="1"/>
        <v/>
      </c>
      <c r="K28" s="681" t="str">
        <f t="shared" si="2"/>
        <v/>
      </c>
      <c r="L28" s="681" t="str">
        <f t="shared" si="3"/>
        <v/>
      </c>
      <c r="M28" s="681" t="str">
        <f t="shared" si="4"/>
        <v/>
      </c>
    </row>
    <row r="29" spans="1:13" s="6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686"/>
      <c r="B30" s="686" t="s">
        <v>472</v>
      </c>
      <c r="C30" s="682">
        <f>Pop_cible!H30</f>
        <v>0</v>
      </c>
      <c r="D30" s="682">
        <f>Pop_cible!I30</f>
        <v>0</v>
      </c>
      <c r="E30" s="682">
        <f t="shared" si="0"/>
        <v>0</v>
      </c>
      <c r="F30" s="682"/>
      <c r="G30" s="682"/>
      <c r="H30" s="682"/>
      <c r="I30" s="682"/>
      <c r="J30" s="680" t="str">
        <f t="shared" si="1"/>
        <v/>
      </c>
      <c r="K30" s="680" t="str">
        <f t="shared" si="2"/>
        <v/>
      </c>
      <c r="L30" s="680" t="str">
        <f t="shared" si="3"/>
        <v/>
      </c>
      <c r="M30" s="680" t="str">
        <f t="shared" si="4"/>
        <v/>
      </c>
    </row>
    <row r="31" spans="1:13" ht="15" customHeight="1">
      <c r="A31" s="686"/>
      <c r="B31" s="686" t="s">
        <v>473</v>
      </c>
      <c r="C31" s="683">
        <f>Pop_cible!H31</f>
        <v>0</v>
      </c>
      <c r="D31" s="683">
        <f>Pop_cible!I31</f>
        <v>0</v>
      </c>
      <c r="E31" s="683">
        <f t="shared" si="0"/>
        <v>0</v>
      </c>
      <c r="F31" s="683"/>
      <c r="G31" s="683"/>
      <c r="H31" s="683"/>
      <c r="I31" s="683"/>
      <c r="J31" s="681" t="str">
        <f t="shared" si="1"/>
        <v/>
      </c>
      <c r="K31" s="681" t="str">
        <f t="shared" si="2"/>
        <v/>
      </c>
      <c r="L31" s="681" t="str">
        <f t="shared" si="3"/>
        <v/>
      </c>
      <c r="M31" s="681" t="str">
        <f t="shared" si="4"/>
        <v/>
      </c>
    </row>
    <row r="32" spans="1:13" ht="15" customHeight="1">
      <c r="A32" s="686"/>
      <c r="B32" s="686" t="s">
        <v>474</v>
      </c>
      <c r="C32" s="683">
        <f>Pop_cible!H32</f>
        <v>0</v>
      </c>
      <c r="D32" s="683">
        <f>Pop_cible!I32</f>
        <v>0</v>
      </c>
      <c r="E32" s="683">
        <f t="shared" si="0"/>
        <v>0</v>
      </c>
      <c r="F32" s="683"/>
      <c r="G32" s="683"/>
      <c r="H32" s="683"/>
      <c r="I32" s="683"/>
      <c r="J32" s="681" t="str">
        <f t="shared" si="1"/>
        <v/>
      </c>
      <c r="K32" s="681" t="str">
        <f t="shared" si="2"/>
        <v/>
      </c>
      <c r="L32" s="681" t="str">
        <f t="shared" si="3"/>
        <v/>
      </c>
      <c r="M32" s="681" t="str">
        <f t="shared" si="4"/>
        <v/>
      </c>
    </row>
    <row r="33" spans="1:13" ht="15" customHeight="1">
      <c r="A33" s="686"/>
      <c r="B33" s="686" t="s">
        <v>475</v>
      </c>
      <c r="C33" s="683">
        <f>Pop_cible!H33</f>
        <v>0</v>
      </c>
      <c r="D33" s="683">
        <f>Pop_cible!I33</f>
        <v>0</v>
      </c>
      <c r="E33" s="683">
        <f t="shared" si="0"/>
        <v>0</v>
      </c>
      <c r="F33" s="683"/>
      <c r="G33" s="683"/>
      <c r="H33" s="683"/>
      <c r="I33" s="683"/>
      <c r="J33" s="681" t="str">
        <f t="shared" si="1"/>
        <v/>
      </c>
      <c r="K33" s="681" t="str">
        <f t="shared" si="2"/>
        <v/>
      </c>
      <c r="L33" s="681" t="str">
        <f t="shared" si="3"/>
        <v/>
      </c>
      <c r="M33" s="681" t="str">
        <f t="shared" si="4"/>
        <v/>
      </c>
    </row>
    <row r="34" spans="1:13" ht="15" customHeight="1">
      <c r="A34" s="686"/>
      <c r="B34" s="686" t="s">
        <v>476</v>
      </c>
      <c r="C34" s="683">
        <f>Pop_cible!H34</f>
        <v>0</v>
      </c>
      <c r="D34" s="683">
        <f>Pop_cible!I34</f>
        <v>0</v>
      </c>
      <c r="E34" s="683">
        <f t="shared" si="0"/>
        <v>0</v>
      </c>
      <c r="F34" s="683"/>
      <c r="G34" s="683"/>
      <c r="H34" s="683"/>
      <c r="I34" s="683"/>
      <c r="J34" s="681" t="str">
        <f t="shared" si="1"/>
        <v/>
      </c>
      <c r="K34" s="681" t="str">
        <f t="shared" si="2"/>
        <v/>
      </c>
      <c r="L34" s="681" t="str">
        <f t="shared" si="3"/>
        <v/>
      </c>
      <c r="M34" s="681" t="str">
        <f t="shared" si="4"/>
        <v/>
      </c>
    </row>
    <row r="35" spans="1:13" ht="15" customHeight="1">
      <c r="A35" s="686"/>
      <c r="B35" s="686" t="s">
        <v>477</v>
      </c>
      <c r="C35" s="683">
        <f>Pop_cible!H35</f>
        <v>0</v>
      </c>
      <c r="D35" s="683">
        <f>Pop_cible!I35</f>
        <v>0</v>
      </c>
      <c r="E35" s="683">
        <f t="shared" ref="E35:E66" si="5">SUM(C35:D35)</f>
        <v>0</v>
      </c>
      <c r="F35" s="683"/>
      <c r="G35" s="683"/>
      <c r="H35" s="683"/>
      <c r="I35" s="683"/>
      <c r="J35" s="681" t="str">
        <f t="shared" ref="J35:J66" si="6">IFERROR(F35/C35*100,"")</f>
        <v/>
      </c>
      <c r="K35" s="681" t="str">
        <f t="shared" ref="K35:K66" si="7">IFERROR(G35/D35*100,"")</f>
        <v/>
      </c>
      <c r="L35" s="681" t="str">
        <f t="shared" ref="L35:L66" si="8">IFERROR(I35/E35*100,"")</f>
        <v/>
      </c>
      <c r="M35" s="681" t="str">
        <f t="shared" ref="M35:M66" si="9">IFERROR(H35/D35*100,"")</f>
        <v/>
      </c>
    </row>
    <row r="36" spans="1:13" ht="15" customHeight="1">
      <c r="A36" s="686"/>
      <c r="B36" s="686" t="s">
        <v>478</v>
      </c>
      <c r="C36" s="683">
        <f>Pop_cible!H36</f>
        <v>0</v>
      </c>
      <c r="D36" s="683">
        <f>Pop_cible!I36</f>
        <v>0</v>
      </c>
      <c r="E36" s="683">
        <f t="shared" si="5"/>
        <v>0</v>
      </c>
      <c r="F36" s="683"/>
      <c r="G36" s="683"/>
      <c r="H36" s="683"/>
      <c r="I36" s="683"/>
      <c r="J36" s="681" t="str">
        <f t="shared" si="6"/>
        <v/>
      </c>
      <c r="K36" s="681" t="str">
        <f t="shared" si="7"/>
        <v/>
      </c>
      <c r="L36" s="681" t="str">
        <f t="shared" si="8"/>
        <v/>
      </c>
      <c r="M36" s="681" t="str">
        <f t="shared" si="9"/>
        <v/>
      </c>
    </row>
    <row r="37" spans="1:13" ht="15" customHeight="1">
      <c r="A37" s="685"/>
      <c r="B37" s="686" t="s">
        <v>479</v>
      </c>
      <c r="C37" s="683">
        <f>Pop_cible!H37</f>
        <v>0</v>
      </c>
      <c r="D37" s="683">
        <f>Pop_cible!I37</f>
        <v>0</v>
      </c>
      <c r="E37" s="683">
        <f t="shared" si="5"/>
        <v>0</v>
      </c>
      <c r="F37" s="683"/>
      <c r="G37" s="683"/>
      <c r="H37" s="683"/>
      <c r="I37" s="683"/>
      <c r="J37" s="681" t="str">
        <f t="shared" si="6"/>
        <v/>
      </c>
      <c r="K37" s="681" t="str">
        <f t="shared" si="7"/>
        <v/>
      </c>
      <c r="L37" s="681" t="str">
        <f t="shared" si="8"/>
        <v/>
      </c>
      <c r="M37" s="681" t="str">
        <f t="shared" si="9"/>
        <v/>
      </c>
    </row>
    <row r="38" spans="1:13" s="6" customFormat="1" ht="15" customHeight="1">
      <c r="A38" s="685"/>
      <c r="B38" s="686" t="s">
        <v>480</v>
      </c>
      <c r="C38" s="683">
        <f>Pop_cible!H38</f>
        <v>0</v>
      </c>
      <c r="D38" s="683">
        <f>Pop_cible!I38</f>
        <v>0</v>
      </c>
      <c r="E38" s="683">
        <f t="shared" si="5"/>
        <v>0</v>
      </c>
      <c r="F38" s="683"/>
      <c r="G38" s="683"/>
      <c r="H38" s="683"/>
      <c r="I38" s="683"/>
      <c r="J38" s="681" t="str">
        <f t="shared" si="6"/>
        <v/>
      </c>
      <c r="K38" s="681" t="str">
        <f t="shared" si="7"/>
        <v/>
      </c>
      <c r="L38" s="681" t="str">
        <f t="shared" si="8"/>
        <v/>
      </c>
      <c r="M38" s="681" t="str">
        <f t="shared" si="9"/>
        <v/>
      </c>
    </row>
    <row r="39" spans="1:13" ht="15" customHeight="1">
      <c r="A39" s="685"/>
      <c r="B39" s="686" t="s">
        <v>481</v>
      </c>
      <c r="C39" s="683">
        <f>Pop_cible!H39</f>
        <v>0</v>
      </c>
      <c r="D39" s="683">
        <f>Pop_cible!I39</f>
        <v>0</v>
      </c>
      <c r="E39" s="683">
        <f t="shared" si="5"/>
        <v>0</v>
      </c>
      <c r="F39" s="683"/>
      <c r="G39" s="683"/>
      <c r="H39" s="683"/>
      <c r="I39" s="683"/>
      <c r="J39" s="681" t="str">
        <f t="shared" si="6"/>
        <v/>
      </c>
      <c r="K39" s="681" t="str">
        <f t="shared" si="7"/>
        <v/>
      </c>
      <c r="L39" s="681" t="str">
        <f t="shared" si="8"/>
        <v/>
      </c>
      <c r="M39" s="681" t="str">
        <f t="shared" si="9"/>
        <v/>
      </c>
    </row>
    <row r="40" spans="1:13" ht="15" customHeight="1">
      <c r="A40" s="685"/>
      <c r="B40" s="686" t="s">
        <v>482</v>
      </c>
      <c r="C40" s="683">
        <f>Pop_cible!H40</f>
        <v>0</v>
      </c>
      <c r="D40" s="683">
        <f>Pop_cible!I40</f>
        <v>0</v>
      </c>
      <c r="E40" s="683">
        <f t="shared" si="5"/>
        <v>0</v>
      </c>
      <c r="F40" s="683"/>
      <c r="G40" s="683"/>
      <c r="H40" s="683"/>
      <c r="I40" s="683"/>
      <c r="J40" s="681" t="str">
        <f t="shared" si="6"/>
        <v/>
      </c>
      <c r="K40" s="681" t="str">
        <f t="shared" si="7"/>
        <v/>
      </c>
      <c r="L40" s="681" t="str">
        <f t="shared" si="8"/>
        <v/>
      </c>
      <c r="M40" s="681" t="str">
        <f t="shared" si="9"/>
        <v/>
      </c>
    </row>
    <row r="41" spans="1:13" ht="15" customHeight="1">
      <c r="A41" s="685"/>
      <c r="B41" s="686" t="s">
        <v>483</v>
      </c>
      <c r="C41" s="683">
        <f>Pop_cible!H41</f>
        <v>0</v>
      </c>
      <c r="D41" s="683">
        <f>Pop_cible!I41</f>
        <v>0</v>
      </c>
      <c r="E41" s="683">
        <f t="shared" si="5"/>
        <v>0</v>
      </c>
      <c r="F41" s="683"/>
      <c r="G41" s="683"/>
      <c r="H41" s="683"/>
      <c r="I41" s="683"/>
      <c r="J41" s="681" t="str">
        <f t="shared" si="6"/>
        <v/>
      </c>
      <c r="K41" s="681" t="str">
        <f t="shared" si="7"/>
        <v/>
      </c>
      <c r="L41" s="681" t="str">
        <f t="shared" si="8"/>
        <v/>
      </c>
      <c r="M41" s="68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686"/>
      <c r="B43" s="686" t="s">
        <v>485</v>
      </c>
      <c r="C43" s="683">
        <f>Pop_cible!H43</f>
        <v>0</v>
      </c>
      <c r="D43" s="683">
        <f>Pop_cible!I43</f>
        <v>0</v>
      </c>
      <c r="E43" s="683">
        <f t="shared" si="5"/>
        <v>0</v>
      </c>
      <c r="F43" s="683"/>
      <c r="G43" s="683"/>
      <c r="H43" s="683"/>
      <c r="I43" s="683"/>
      <c r="J43" s="681" t="str">
        <f t="shared" si="6"/>
        <v/>
      </c>
      <c r="K43" s="681" t="str">
        <f t="shared" si="7"/>
        <v/>
      </c>
      <c r="L43" s="681" t="str">
        <f t="shared" si="8"/>
        <v/>
      </c>
      <c r="M43" s="681" t="str">
        <f t="shared" si="9"/>
        <v/>
      </c>
    </row>
    <row r="44" spans="1:13" ht="15" customHeight="1">
      <c r="A44" s="685"/>
      <c r="B44" s="686" t="s">
        <v>486</v>
      </c>
      <c r="C44" s="683">
        <f>Pop_cible!H44</f>
        <v>0</v>
      </c>
      <c r="D44" s="683">
        <f>Pop_cible!I44</f>
        <v>0</v>
      </c>
      <c r="E44" s="683">
        <f t="shared" si="5"/>
        <v>0</v>
      </c>
      <c r="F44" s="683"/>
      <c r="G44" s="683"/>
      <c r="H44" s="683"/>
      <c r="I44" s="683"/>
      <c r="J44" s="681" t="str">
        <f t="shared" si="6"/>
        <v/>
      </c>
      <c r="K44" s="681" t="str">
        <f t="shared" si="7"/>
        <v/>
      </c>
      <c r="L44" s="681" t="str">
        <f t="shared" si="8"/>
        <v/>
      </c>
      <c r="M44" s="681" t="str">
        <f t="shared" si="9"/>
        <v/>
      </c>
    </row>
    <row r="45" spans="1:13" ht="15" customHeight="1">
      <c r="A45" s="685"/>
      <c r="B45" s="686" t="s">
        <v>487</v>
      </c>
      <c r="C45" s="683">
        <f>Pop_cible!H45</f>
        <v>0</v>
      </c>
      <c r="D45" s="683">
        <f>Pop_cible!I45</f>
        <v>0</v>
      </c>
      <c r="E45" s="683">
        <f t="shared" si="5"/>
        <v>0</v>
      </c>
      <c r="F45" s="683"/>
      <c r="G45" s="683"/>
      <c r="H45" s="683"/>
      <c r="I45" s="683"/>
      <c r="J45" s="681" t="str">
        <f t="shared" si="6"/>
        <v/>
      </c>
      <c r="K45" s="681" t="str">
        <f t="shared" si="7"/>
        <v/>
      </c>
      <c r="L45" s="681" t="str">
        <f t="shared" si="8"/>
        <v/>
      </c>
      <c r="M45" s="681" t="str">
        <f t="shared" si="9"/>
        <v/>
      </c>
    </row>
    <row r="46" spans="1:13" s="6" customFormat="1" ht="15" customHeight="1">
      <c r="A46" s="685"/>
      <c r="B46" s="686" t="s">
        <v>488</v>
      </c>
      <c r="C46" s="683">
        <f>Pop_cible!H46</f>
        <v>0</v>
      </c>
      <c r="D46" s="683">
        <f>Pop_cible!I46</f>
        <v>0</v>
      </c>
      <c r="E46" s="683">
        <f t="shared" si="5"/>
        <v>0</v>
      </c>
      <c r="F46" s="683"/>
      <c r="G46" s="683"/>
      <c r="H46" s="683"/>
      <c r="I46" s="683"/>
      <c r="J46" s="681" t="str">
        <f t="shared" si="6"/>
        <v/>
      </c>
      <c r="K46" s="681" t="str">
        <f t="shared" si="7"/>
        <v/>
      </c>
      <c r="L46" s="681" t="str">
        <f t="shared" si="8"/>
        <v/>
      </c>
      <c r="M46" s="681" t="str">
        <f t="shared" si="9"/>
        <v/>
      </c>
    </row>
    <row r="47" spans="1:13" ht="15" customHeight="1">
      <c r="A47" s="685"/>
      <c r="B47" s="686" t="s">
        <v>489</v>
      </c>
      <c r="C47" s="683">
        <f>Pop_cible!H47</f>
        <v>0</v>
      </c>
      <c r="D47" s="683">
        <f>Pop_cible!I47</f>
        <v>0</v>
      </c>
      <c r="E47" s="683">
        <f t="shared" si="5"/>
        <v>0</v>
      </c>
      <c r="F47" s="683"/>
      <c r="G47" s="683"/>
      <c r="H47" s="683"/>
      <c r="I47" s="683"/>
      <c r="J47" s="681" t="str">
        <f t="shared" si="6"/>
        <v/>
      </c>
      <c r="K47" s="681" t="str">
        <f t="shared" si="7"/>
        <v/>
      </c>
      <c r="L47" s="681" t="str">
        <f t="shared" si="8"/>
        <v/>
      </c>
      <c r="M47" s="681" t="str">
        <f t="shared" si="9"/>
        <v/>
      </c>
    </row>
    <row r="48" spans="1:13" ht="15" customHeight="1">
      <c r="A48" s="685"/>
      <c r="B48" s="686" t="s">
        <v>490</v>
      </c>
      <c r="C48" s="683">
        <f>Pop_cible!H48</f>
        <v>0</v>
      </c>
      <c r="D48" s="683">
        <f>Pop_cible!I48</f>
        <v>0</v>
      </c>
      <c r="E48" s="683">
        <f t="shared" si="5"/>
        <v>0</v>
      </c>
      <c r="F48" s="683"/>
      <c r="G48" s="683"/>
      <c r="H48" s="683"/>
      <c r="I48" s="683"/>
      <c r="J48" s="681" t="str">
        <f t="shared" si="6"/>
        <v/>
      </c>
      <c r="K48" s="681" t="str">
        <f t="shared" si="7"/>
        <v/>
      </c>
      <c r="L48" s="681" t="str">
        <f t="shared" si="8"/>
        <v/>
      </c>
      <c r="M48" s="681" t="str">
        <f t="shared" si="9"/>
        <v/>
      </c>
    </row>
    <row r="49" spans="1:13" ht="15" customHeight="1">
      <c r="A49" s="685"/>
      <c r="B49" s="686" t="s">
        <v>491</v>
      </c>
      <c r="C49" s="683">
        <f>Pop_cible!H49</f>
        <v>0</v>
      </c>
      <c r="D49" s="683">
        <f>Pop_cible!I49</f>
        <v>0</v>
      </c>
      <c r="E49" s="683">
        <f t="shared" si="5"/>
        <v>0</v>
      </c>
      <c r="F49" s="683"/>
      <c r="G49" s="683"/>
      <c r="H49" s="683"/>
      <c r="I49" s="683"/>
      <c r="J49" s="681" t="str">
        <f t="shared" si="6"/>
        <v/>
      </c>
      <c r="K49" s="681" t="str">
        <f t="shared" si="7"/>
        <v/>
      </c>
      <c r="L49" s="681" t="str">
        <f t="shared" si="8"/>
        <v/>
      </c>
      <c r="M49" s="68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686"/>
      <c r="B51" s="686" t="s">
        <v>493</v>
      </c>
      <c r="C51" s="683">
        <f>Pop_cible!H51</f>
        <v>0</v>
      </c>
      <c r="D51" s="683">
        <f>Pop_cible!I51</f>
        <v>0</v>
      </c>
      <c r="E51" s="683">
        <f t="shared" si="5"/>
        <v>0</v>
      </c>
      <c r="F51" s="683"/>
      <c r="G51" s="683"/>
      <c r="H51" s="683"/>
      <c r="I51" s="683"/>
      <c r="J51" s="681" t="str">
        <f t="shared" si="6"/>
        <v/>
      </c>
      <c r="K51" s="681" t="str">
        <f t="shared" si="7"/>
        <v/>
      </c>
      <c r="L51" s="681" t="str">
        <f t="shared" si="8"/>
        <v/>
      </c>
      <c r="M51" s="681" t="str">
        <f t="shared" si="9"/>
        <v/>
      </c>
    </row>
    <row r="52" spans="1:13" ht="15" customHeight="1">
      <c r="A52" s="685"/>
      <c r="B52" s="686" t="s">
        <v>494</v>
      </c>
      <c r="C52" s="683">
        <f>Pop_cible!H52</f>
        <v>0</v>
      </c>
      <c r="D52" s="683">
        <f>Pop_cible!I52</f>
        <v>0</v>
      </c>
      <c r="E52" s="683">
        <f t="shared" si="5"/>
        <v>0</v>
      </c>
      <c r="F52" s="683"/>
      <c r="G52" s="683"/>
      <c r="H52" s="683"/>
      <c r="I52" s="683"/>
      <c r="J52" s="681" t="str">
        <f t="shared" si="6"/>
        <v/>
      </c>
      <c r="K52" s="681" t="str">
        <f t="shared" si="7"/>
        <v/>
      </c>
      <c r="L52" s="681" t="str">
        <f t="shared" si="8"/>
        <v/>
      </c>
      <c r="M52" s="681" t="str">
        <f t="shared" si="9"/>
        <v/>
      </c>
    </row>
    <row r="53" spans="1:13" ht="15" customHeight="1">
      <c r="A53" s="685"/>
      <c r="B53" s="686" t="s">
        <v>495</v>
      </c>
      <c r="C53" s="683">
        <f>Pop_cible!H53</f>
        <v>0</v>
      </c>
      <c r="D53" s="683">
        <f>Pop_cible!I53</f>
        <v>0</v>
      </c>
      <c r="E53" s="683">
        <f t="shared" si="5"/>
        <v>0</v>
      </c>
      <c r="F53" s="683"/>
      <c r="G53" s="683"/>
      <c r="H53" s="683"/>
      <c r="I53" s="683"/>
      <c r="J53" s="681" t="str">
        <f t="shared" si="6"/>
        <v/>
      </c>
      <c r="K53" s="681" t="str">
        <f t="shared" si="7"/>
        <v/>
      </c>
      <c r="L53" s="681" t="str">
        <f t="shared" si="8"/>
        <v/>
      </c>
      <c r="M53" s="681" t="str">
        <f t="shared" si="9"/>
        <v/>
      </c>
    </row>
    <row r="54" spans="1:13" ht="15" customHeight="1">
      <c r="A54" s="685"/>
      <c r="B54" s="686" t="s">
        <v>496</v>
      </c>
      <c r="C54" s="683">
        <f>Pop_cible!H54</f>
        <v>0</v>
      </c>
      <c r="D54" s="683">
        <f>Pop_cible!I54</f>
        <v>0</v>
      </c>
      <c r="E54" s="683">
        <f t="shared" si="5"/>
        <v>0</v>
      </c>
      <c r="F54" s="683"/>
      <c r="G54" s="683"/>
      <c r="H54" s="683"/>
      <c r="I54" s="683"/>
      <c r="J54" s="681" t="str">
        <f t="shared" si="6"/>
        <v/>
      </c>
      <c r="K54" s="681" t="str">
        <f t="shared" si="7"/>
        <v/>
      </c>
      <c r="L54" s="681" t="str">
        <f t="shared" si="8"/>
        <v/>
      </c>
      <c r="M54" s="681" t="str">
        <f t="shared" si="9"/>
        <v/>
      </c>
    </row>
    <row r="55" spans="1:13" s="6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6" t="str">
        <f t="shared" si="6"/>
        <v/>
      </c>
      <c r="K55" s="646" t="str">
        <f t="shared" si="7"/>
        <v/>
      </c>
      <c r="L55" s="646" t="str">
        <f t="shared" si="8"/>
        <v/>
      </c>
      <c r="M55" s="646" t="str">
        <f t="shared" si="9"/>
        <v/>
      </c>
    </row>
    <row r="56" spans="1:13" ht="15" customHeight="1">
      <c r="A56" s="686"/>
      <c r="B56" s="686" t="s">
        <v>498</v>
      </c>
      <c r="C56" s="682">
        <f>Pop_cible!H56</f>
        <v>0</v>
      </c>
      <c r="D56" s="682">
        <f>Pop_cible!I56</f>
        <v>0</v>
      </c>
      <c r="E56" s="682">
        <f t="shared" si="5"/>
        <v>0</v>
      </c>
      <c r="F56" s="682"/>
      <c r="G56" s="682"/>
      <c r="H56" s="682"/>
      <c r="I56" s="682"/>
      <c r="J56" s="680" t="str">
        <f t="shared" si="6"/>
        <v/>
      </c>
      <c r="K56" s="680" t="str">
        <f t="shared" si="7"/>
        <v/>
      </c>
      <c r="L56" s="680" t="str">
        <f t="shared" si="8"/>
        <v/>
      </c>
      <c r="M56" s="680" t="str">
        <f t="shared" si="9"/>
        <v/>
      </c>
    </row>
    <row r="57" spans="1:13" ht="15" customHeight="1">
      <c r="A57" s="685"/>
      <c r="B57" s="686" t="s">
        <v>499</v>
      </c>
      <c r="C57" s="683">
        <f>Pop_cible!H57</f>
        <v>0</v>
      </c>
      <c r="D57" s="683">
        <f>Pop_cible!I57</f>
        <v>0</v>
      </c>
      <c r="E57" s="683">
        <f t="shared" si="5"/>
        <v>0</v>
      </c>
      <c r="F57" s="683"/>
      <c r="G57" s="683"/>
      <c r="H57" s="683"/>
      <c r="I57" s="683"/>
      <c r="J57" s="681" t="str">
        <f t="shared" si="6"/>
        <v/>
      </c>
      <c r="K57" s="681" t="str">
        <f t="shared" si="7"/>
        <v/>
      </c>
      <c r="L57" s="681" t="str">
        <f t="shared" si="8"/>
        <v/>
      </c>
      <c r="M57" s="681" t="str">
        <f t="shared" si="9"/>
        <v/>
      </c>
    </row>
    <row r="58" spans="1:13" ht="15" customHeight="1">
      <c r="A58" s="685"/>
      <c r="B58" s="686" t="s">
        <v>500</v>
      </c>
      <c r="C58" s="683">
        <f>Pop_cible!H58</f>
        <v>0</v>
      </c>
      <c r="D58" s="683">
        <f>Pop_cible!I58</f>
        <v>0</v>
      </c>
      <c r="E58" s="683">
        <f t="shared" si="5"/>
        <v>0</v>
      </c>
      <c r="F58" s="683"/>
      <c r="G58" s="683"/>
      <c r="H58" s="683"/>
      <c r="I58" s="683"/>
      <c r="J58" s="681" t="str">
        <f t="shared" si="6"/>
        <v/>
      </c>
      <c r="K58" s="681" t="str">
        <f t="shared" si="7"/>
        <v/>
      </c>
      <c r="L58" s="681" t="str">
        <f t="shared" si="8"/>
        <v/>
      </c>
      <c r="M58" s="681" t="str">
        <f t="shared" si="9"/>
        <v/>
      </c>
    </row>
    <row r="59" spans="1:13" ht="15" customHeight="1">
      <c r="A59" s="685"/>
      <c r="B59" s="686" t="s">
        <v>501</v>
      </c>
      <c r="C59" s="683">
        <f>Pop_cible!H59</f>
        <v>0</v>
      </c>
      <c r="D59" s="683">
        <f>Pop_cible!I59</f>
        <v>0</v>
      </c>
      <c r="E59" s="683">
        <f t="shared" si="5"/>
        <v>0</v>
      </c>
      <c r="F59" s="683"/>
      <c r="G59" s="683"/>
      <c r="H59" s="683"/>
      <c r="I59" s="683"/>
      <c r="J59" s="681" t="str">
        <f t="shared" si="6"/>
        <v/>
      </c>
      <c r="K59" s="681" t="str">
        <f t="shared" si="7"/>
        <v/>
      </c>
      <c r="L59" s="681" t="str">
        <f t="shared" si="8"/>
        <v/>
      </c>
      <c r="M59" s="681" t="str">
        <f t="shared" si="9"/>
        <v/>
      </c>
    </row>
    <row r="60" spans="1:13" ht="15" customHeight="1">
      <c r="A60" s="685"/>
      <c r="B60" s="686" t="s">
        <v>502</v>
      </c>
      <c r="C60" s="683">
        <f>Pop_cible!H60</f>
        <v>0</v>
      </c>
      <c r="D60" s="683">
        <f>Pop_cible!I60</f>
        <v>0</v>
      </c>
      <c r="E60" s="683">
        <f t="shared" si="5"/>
        <v>0</v>
      </c>
      <c r="F60" s="683"/>
      <c r="G60" s="683"/>
      <c r="H60" s="683"/>
      <c r="I60" s="683"/>
      <c r="J60" s="681" t="str">
        <f t="shared" si="6"/>
        <v/>
      </c>
      <c r="K60" s="681" t="str">
        <f t="shared" si="7"/>
        <v/>
      </c>
      <c r="L60" s="681" t="str">
        <f t="shared" si="8"/>
        <v/>
      </c>
      <c r="M60" s="681" t="str">
        <f t="shared" si="9"/>
        <v/>
      </c>
    </row>
    <row r="61" spans="1:13" s="6" customFormat="1" ht="15" customHeight="1">
      <c r="A61" s="685"/>
      <c r="B61" s="686" t="s">
        <v>503</v>
      </c>
      <c r="C61" s="683">
        <f>Pop_cible!H61</f>
        <v>0</v>
      </c>
      <c r="D61" s="683">
        <f>Pop_cible!I61</f>
        <v>0</v>
      </c>
      <c r="E61" s="683">
        <f t="shared" si="5"/>
        <v>0</v>
      </c>
      <c r="F61" s="683"/>
      <c r="G61" s="683"/>
      <c r="H61" s="683"/>
      <c r="I61" s="683"/>
      <c r="J61" s="681" t="str">
        <f t="shared" si="6"/>
        <v/>
      </c>
      <c r="K61" s="681" t="str">
        <f t="shared" si="7"/>
        <v/>
      </c>
      <c r="L61" s="681" t="str">
        <f t="shared" si="8"/>
        <v/>
      </c>
      <c r="M61" s="681" t="str">
        <f t="shared" si="9"/>
        <v/>
      </c>
    </row>
    <row r="62" spans="1:13" ht="15" customHeight="1">
      <c r="A62" s="685"/>
      <c r="B62" s="686" t="s">
        <v>504</v>
      </c>
      <c r="C62" s="683">
        <f>Pop_cible!H62</f>
        <v>0</v>
      </c>
      <c r="D62" s="683">
        <f>Pop_cible!I62</f>
        <v>0</v>
      </c>
      <c r="E62" s="683">
        <f t="shared" si="5"/>
        <v>0</v>
      </c>
      <c r="F62" s="683"/>
      <c r="G62" s="683"/>
      <c r="H62" s="683"/>
      <c r="I62" s="683"/>
      <c r="J62" s="681" t="str">
        <f t="shared" si="6"/>
        <v/>
      </c>
      <c r="K62" s="681" t="str">
        <f t="shared" si="7"/>
        <v/>
      </c>
      <c r="L62" s="681" t="str">
        <f t="shared" si="8"/>
        <v/>
      </c>
      <c r="M62" s="681" t="str">
        <f t="shared" si="9"/>
        <v/>
      </c>
    </row>
    <row r="63" spans="1:13" ht="15" customHeight="1">
      <c r="A63" s="685"/>
      <c r="B63" s="686" t="s">
        <v>505</v>
      </c>
      <c r="C63" s="683">
        <f>Pop_cible!H63</f>
        <v>0</v>
      </c>
      <c r="D63" s="683">
        <f>Pop_cible!I63</f>
        <v>0</v>
      </c>
      <c r="E63" s="683">
        <f t="shared" si="5"/>
        <v>0</v>
      </c>
      <c r="F63" s="683"/>
      <c r="G63" s="683"/>
      <c r="H63" s="683"/>
      <c r="I63" s="683"/>
      <c r="J63" s="681" t="str">
        <f t="shared" si="6"/>
        <v/>
      </c>
      <c r="K63" s="681" t="str">
        <f t="shared" si="7"/>
        <v/>
      </c>
      <c r="L63" s="681" t="str">
        <f t="shared" si="8"/>
        <v/>
      </c>
      <c r="M63" s="68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686"/>
      <c r="B65" s="686" t="s">
        <v>507</v>
      </c>
      <c r="C65" s="683">
        <f>Pop_cible!H65</f>
        <v>0</v>
      </c>
      <c r="D65" s="683">
        <f>Pop_cible!I65</f>
        <v>0</v>
      </c>
      <c r="E65" s="683">
        <f t="shared" si="5"/>
        <v>0</v>
      </c>
      <c r="F65" s="683"/>
      <c r="G65" s="683"/>
      <c r="H65" s="683"/>
      <c r="I65" s="683"/>
      <c r="J65" s="681" t="str">
        <f t="shared" si="6"/>
        <v/>
      </c>
      <c r="K65" s="681" t="str">
        <f t="shared" si="7"/>
        <v/>
      </c>
      <c r="L65" s="681" t="str">
        <f t="shared" si="8"/>
        <v/>
      </c>
      <c r="M65" s="681" t="str">
        <f t="shared" si="9"/>
        <v/>
      </c>
    </row>
    <row r="66" spans="1:13" ht="15" customHeight="1">
      <c r="A66" s="685"/>
      <c r="B66" s="686" t="s">
        <v>508</v>
      </c>
      <c r="C66" s="683">
        <f>Pop_cible!H66</f>
        <v>0</v>
      </c>
      <c r="D66" s="683">
        <f>Pop_cible!I66</f>
        <v>0</v>
      </c>
      <c r="E66" s="683">
        <f t="shared" si="5"/>
        <v>0</v>
      </c>
      <c r="F66" s="683"/>
      <c r="G66" s="683"/>
      <c r="H66" s="683"/>
      <c r="I66" s="683"/>
      <c r="J66" s="681" t="str">
        <f t="shared" si="6"/>
        <v/>
      </c>
      <c r="K66" s="681" t="str">
        <f t="shared" si="7"/>
        <v/>
      </c>
      <c r="L66" s="681" t="str">
        <f t="shared" si="8"/>
        <v/>
      </c>
      <c r="M66" s="681" t="str">
        <f t="shared" si="9"/>
        <v/>
      </c>
    </row>
    <row r="67" spans="1:13" ht="15" customHeight="1">
      <c r="A67" s="685"/>
      <c r="B67" s="686" t="s">
        <v>509</v>
      </c>
      <c r="C67" s="683">
        <f>Pop_cible!H67</f>
        <v>0</v>
      </c>
      <c r="D67" s="683">
        <f>Pop_cible!I67</f>
        <v>0</v>
      </c>
      <c r="E67" s="683">
        <f t="shared" ref="E67:E98" si="10">SUM(C67:D67)</f>
        <v>0</v>
      </c>
      <c r="F67" s="683"/>
      <c r="G67" s="683"/>
      <c r="H67" s="683"/>
      <c r="I67" s="683"/>
      <c r="J67" s="681" t="str">
        <f t="shared" ref="J67:J98" si="11">IFERROR(F67/C67*100,"")</f>
        <v/>
      </c>
      <c r="K67" s="681" t="str">
        <f t="shared" ref="K67:K98" si="12">IFERROR(G67/D67*100,"")</f>
        <v/>
      </c>
      <c r="L67" s="681" t="str">
        <f t="shared" ref="L67:L98" si="13">IFERROR(I67/E67*100,"")</f>
        <v/>
      </c>
      <c r="M67" s="681" t="str">
        <f t="shared" ref="M67:M98" si="14">IFERROR(H67/D67*100,"")</f>
        <v/>
      </c>
    </row>
    <row r="68" spans="1:13" ht="15" customHeight="1">
      <c r="A68" s="685"/>
      <c r="B68" s="686" t="s">
        <v>510</v>
      </c>
      <c r="C68" s="683">
        <f>Pop_cible!H68</f>
        <v>0</v>
      </c>
      <c r="D68" s="683">
        <f>Pop_cible!I68</f>
        <v>0</v>
      </c>
      <c r="E68" s="683">
        <f t="shared" si="10"/>
        <v>0</v>
      </c>
      <c r="F68" s="683"/>
      <c r="G68" s="683"/>
      <c r="H68" s="683"/>
      <c r="I68" s="683"/>
      <c r="J68" s="681" t="str">
        <f t="shared" si="11"/>
        <v/>
      </c>
      <c r="K68" s="681" t="str">
        <f t="shared" si="12"/>
        <v/>
      </c>
      <c r="L68" s="681" t="str">
        <f t="shared" si="13"/>
        <v/>
      </c>
      <c r="M68" s="681" t="str">
        <f t="shared" si="14"/>
        <v/>
      </c>
    </row>
    <row r="69" spans="1:13" s="6" customFormat="1" ht="15" customHeight="1">
      <c r="A69" s="685"/>
      <c r="B69" s="686" t="s">
        <v>511</v>
      </c>
      <c r="C69" s="683">
        <f>Pop_cible!H69</f>
        <v>0</v>
      </c>
      <c r="D69" s="683">
        <f>Pop_cible!I69</f>
        <v>0</v>
      </c>
      <c r="E69" s="683">
        <f t="shared" si="10"/>
        <v>0</v>
      </c>
      <c r="F69" s="683"/>
      <c r="G69" s="683"/>
      <c r="H69" s="683"/>
      <c r="I69" s="683"/>
      <c r="J69" s="681" t="str">
        <f t="shared" si="11"/>
        <v/>
      </c>
      <c r="K69" s="681" t="str">
        <f t="shared" si="12"/>
        <v/>
      </c>
      <c r="L69" s="681" t="str">
        <f t="shared" si="13"/>
        <v/>
      </c>
      <c r="M69" s="681" t="str">
        <f t="shared" si="14"/>
        <v/>
      </c>
    </row>
    <row r="70" spans="1:13" ht="15" customHeight="1">
      <c r="A70" s="685"/>
      <c r="B70" s="686" t="s">
        <v>512</v>
      </c>
      <c r="C70" s="683">
        <f>Pop_cible!H70</f>
        <v>0</v>
      </c>
      <c r="D70" s="683">
        <f>Pop_cible!I70</f>
        <v>0</v>
      </c>
      <c r="E70" s="683">
        <f t="shared" si="10"/>
        <v>0</v>
      </c>
      <c r="F70" s="683"/>
      <c r="G70" s="683"/>
      <c r="H70" s="683"/>
      <c r="I70" s="683"/>
      <c r="J70" s="681" t="str">
        <f t="shared" si="11"/>
        <v/>
      </c>
      <c r="K70" s="681" t="str">
        <f t="shared" si="12"/>
        <v/>
      </c>
      <c r="L70" s="681" t="str">
        <f t="shared" si="13"/>
        <v/>
      </c>
      <c r="M70" s="681" t="str">
        <f t="shared" si="14"/>
        <v/>
      </c>
    </row>
    <row r="71" spans="1:13" ht="15" customHeight="1">
      <c r="A71" s="685"/>
      <c r="B71" s="686" t="s">
        <v>513</v>
      </c>
      <c r="C71" s="683">
        <f>Pop_cible!H71</f>
        <v>0</v>
      </c>
      <c r="D71" s="683">
        <f>Pop_cible!I71</f>
        <v>0</v>
      </c>
      <c r="E71" s="683">
        <f t="shared" si="10"/>
        <v>0</v>
      </c>
      <c r="F71" s="683"/>
      <c r="G71" s="683"/>
      <c r="H71" s="683"/>
      <c r="I71" s="683"/>
      <c r="J71" s="681" t="str">
        <f t="shared" si="11"/>
        <v/>
      </c>
      <c r="K71" s="681" t="str">
        <f t="shared" si="12"/>
        <v/>
      </c>
      <c r="L71" s="681" t="str">
        <f t="shared" si="13"/>
        <v/>
      </c>
      <c r="M71" s="681" t="str">
        <f t="shared" si="14"/>
        <v/>
      </c>
    </row>
    <row r="72" spans="1:13" ht="15" customHeight="1">
      <c r="A72" s="685"/>
      <c r="B72" s="686" t="s">
        <v>514</v>
      </c>
      <c r="C72" s="683">
        <f>Pop_cible!H72</f>
        <v>0</v>
      </c>
      <c r="D72" s="683">
        <f>Pop_cible!I72</f>
        <v>0</v>
      </c>
      <c r="E72" s="683">
        <f t="shared" si="10"/>
        <v>0</v>
      </c>
      <c r="F72" s="683"/>
      <c r="G72" s="683"/>
      <c r="H72" s="683"/>
      <c r="I72" s="683"/>
      <c r="J72" s="681" t="str">
        <f t="shared" si="11"/>
        <v/>
      </c>
      <c r="K72" s="681" t="str">
        <f t="shared" si="12"/>
        <v/>
      </c>
      <c r="L72" s="681" t="str">
        <f t="shared" si="13"/>
        <v/>
      </c>
      <c r="M72" s="68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686"/>
      <c r="B74" s="686" t="s">
        <v>516</v>
      </c>
      <c r="C74" s="683">
        <f>Pop_cible!H74</f>
        <v>0</v>
      </c>
      <c r="D74" s="683">
        <f>Pop_cible!I74</f>
        <v>0</v>
      </c>
      <c r="E74" s="683">
        <f t="shared" si="10"/>
        <v>0</v>
      </c>
      <c r="F74" s="683"/>
      <c r="G74" s="683"/>
      <c r="H74" s="683"/>
      <c r="I74" s="683"/>
      <c r="J74" s="681" t="str">
        <f t="shared" si="11"/>
        <v/>
      </c>
      <c r="K74" s="681" t="str">
        <f t="shared" si="12"/>
        <v/>
      </c>
      <c r="L74" s="681" t="str">
        <f t="shared" si="13"/>
        <v/>
      </c>
      <c r="M74" s="681" t="str">
        <f t="shared" si="14"/>
        <v/>
      </c>
    </row>
    <row r="75" spans="1:13" ht="15" customHeight="1">
      <c r="A75" s="685"/>
      <c r="B75" s="686" t="s">
        <v>517</v>
      </c>
      <c r="C75" s="683">
        <f>Pop_cible!H75</f>
        <v>0</v>
      </c>
      <c r="D75" s="683">
        <f>Pop_cible!I75</f>
        <v>0</v>
      </c>
      <c r="E75" s="683">
        <f t="shared" si="10"/>
        <v>0</v>
      </c>
      <c r="F75" s="683"/>
      <c r="G75" s="683"/>
      <c r="H75" s="683"/>
      <c r="I75" s="683"/>
      <c r="J75" s="681" t="str">
        <f t="shared" si="11"/>
        <v/>
      </c>
      <c r="K75" s="681" t="str">
        <f t="shared" si="12"/>
        <v/>
      </c>
      <c r="L75" s="681" t="str">
        <f t="shared" si="13"/>
        <v/>
      </c>
      <c r="M75" s="681" t="str">
        <f t="shared" si="14"/>
        <v/>
      </c>
    </row>
    <row r="76" spans="1:13" ht="15" customHeight="1">
      <c r="A76" s="685"/>
      <c r="B76" s="686" t="s">
        <v>518</v>
      </c>
      <c r="C76" s="683">
        <f>Pop_cible!H76</f>
        <v>0</v>
      </c>
      <c r="D76" s="683">
        <f>Pop_cible!I76</f>
        <v>0</v>
      </c>
      <c r="E76" s="683">
        <f t="shared" si="10"/>
        <v>0</v>
      </c>
      <c r="F76" s="683"/>
      <c r="G76" s="683"/>
      <c r="H76" s="683"/>
      <c r="I76" s="683"/>
      <c r="J76" s="681" t="str">
        <f t="shared" si="11"/>
        <v/>
      </c>
      <c r="K76" s="681" t="str">
        <f t="shared" si="12"/>
        <v/>
      </c>
      <c r="L76" s="681" t="str">
        <f t="shared" si="13"/>
        <v/>
      </c>
      <c r="M76" s="681" t="str">
        <f t="shared" si="14"/>
        <v/>
      </c>
    </row>
    <row r="77" spans="1:13" ht="15" customHeight="1">
      <c r="A77" s="685"/>
      <c r="B77" s="686" t="s">
        <v>519</v>
      </c>
      <c r="C77" s="683">
        <f>Pop_cible!H77</f>
        <v>0</v>
      </c>
      <c r="D77" s="683">
        <f>Pop_cible!I77</f>
        <v>0</v>
      </c>
      <c r="E77" s="683">
        <f t="shared" si="10"/>
        <v>0</v>
      </c>
      <c r="F77" s="683"/>
      <c r="G77" s="683"/>
      <c r="H77" s="683"/>
      <c r="I77" s="683"/>
      <c r="J77" s="681" t="str">
        <f t="shared" si="11"/>
        <v/>
      </c>
      <c r="K77" s="681" t="str">
        <f t="shared" si="12"/>
        <v/>
      </c>
      <c r="L77" s="681" t="str">
        <f t="shared" si="13"/>
        <v/>
      </c>
      <c r="M77" s="681" t="str">
        <f t="shared" si="14"/>
        <v/>
      </c>
    </row>
    <row r="78" spans="1:13" ht="15" customHeight="1">
      <c r="A78" s="685"/>
      <c r="B78" s="686" t="s">
        <v>520</v>
      </c>
      <c r="C78" s="683">
        <f>Pop_cible!H78</f>
        <v>0</v>
      </c>
      <c r="D78" s="683">
        <f>Pop_cible!I78</f>
        <v>0</v>
      </c>
      <c r="E78" s="683">
        <f t="shared" si="10"/>
        <v>0</v>
      </c>
      <c r="F78" s="683"/>
      <c r="G78" s="683"/>
      <c r="H78" s="683"/>
      <c r="I78" s="683"/>
      <c r="J78" s="681" t="str">
        <f t="shared" si="11"/>
        <v/>
      </c>
      <c r="K78" s="681" t="str">
        <f t="shared" si="12"/>
        <v/>
      </c>
      <c r="L78" s="681" t="str">
        <f t="shared" si="13"/>
        <v/>
      </c>
      <c r="M78" s="681" t="str">
        <f t="shared" si="14"/>
        <v/>
      </c>
    </row>
    <row r="79" spans="1:13" s="6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6" t="str">
        <f t="shared" si="11"/>
        <v/>
      </c>
      <c r="K79" s="646" t="str">
        <f t="shared" si="12"/>
        <v/>
      </c>
      <c r="L79" s="646" t="str">
        <f t="shared" si="13"/>
        <v/>
      </c>
      <c r="M79" s="646" t="str">
        <f t="shared" si="14"/>
        <v/>
      </c>
    </row>
    <row r="80" spans="1:13" ht="15" customHeight="1">
      <c r="A80" s="686"/>
      <c r="B80" s="686" t="s">
        <v>522</v>
      </c>
      <c r="C80" s="682">
        <f>Pop_cible!H80</f>
        <v>0</v>
      </c>
      <c r="D80" s="682">
        <f>Pop_cible!I80</f>
        <v>0</v>
      </c>
      <c r="E80" s="682">
        <f t="shared" si="10"/>
        <v>0</v>
      </c>
      <c r="F80" s="682"/>
      <c r="G80" s="682"/>
      <c r="H80" s="682"/>
      <c r="I80" s="682"/>
      <c r="J80" s="680" t="str">
        <f t="shared" si="11"/>
        <v/>
      </c>
      <c r="K80" s="680" t="str">
        <f t="shared" si="12"/>
        <v/>
      </c>
      <c r="L80" s="680" t="str">
        <f t="shared" si="13"/>
        <v/>
      </c>
      <c r="M80" s="680" t="str">
        <f t="shared" si="14"/>
        <v/>
      </c>
    </row>
    <row r="81" spans="1:13" ht="15" customHeight="1">
      <c r="A81" s="685"/>
      <c r="B81" s="686" t="s">
        <v>523</v>
      </c>
      <c r="C81" s="683">
        <f>Pop_cible!H81</f>
        <v>0</v>
      </c>
      <c r="D81" s="683">
        <f>Pop_cible!I81</f>
        <v>0</v>
      </c>
      <c r="E81" s="683">
        <f t="shared" si="10"/>
        <v>0</v>
      </c>
      <c r="F81" s="683"/>
      <c r="G81" s="683"/>
      <c r="H81" s="683"/>
      <c r="I81" s="683"/>
      <c r="J81" s="681" t="str">
        <f t="shared" si="11"/>
        <v/>
      </c>
      <c r="K81" s="681" t="str">
        <f t="shared" si="12"/>
        <v/>
      </c>
      <c r="L81" s="681" t="str">
        <f t="shared" si="13"/>
        <v/>
      </c>
      <c r="M81" s="681" t="str">
        <f t="shared" si="14"/>
        <v/>
      </c>
    </row>
    <row r="82" spans="1:13" ht="15" customHeight="1">
      <c r="A82" s="685"/>
      <c r="B82" s="686" t="s">
        <v>524</v>
      </c>
      <c r="C82" s="683">
        <f>Pop_cible!H82</f>
        <v>0</v>
      </c>
      <c r="D82" s="683">
        <f>Pop_cible!I82</f>
        <v>0</v>
      </c>
      <c r="E82" s="683">
        <f t="shared" si="10"/>
        <v>0</v>
      </c>
      <c r="F82" s="683"/>
      <c r="G82" s="683"/>
      <c r="H82" s="683"/>
      <c r="I82" s="683"/>
      <c r="J82" s="681" t="str">
        <f t="shared" si="11"/>
        <v/>
      </c>
      <c r="K82" s="681" t="str">
        <f t="shared" si="12"/>
        <v/>
      </c>
      <c r="L82" s="681" t="str">
        <f t="shared" si="13"/>
        <v/>
      </c>
      <c r="M82" s="681" t="str">
        <f t="shared" si="14"/>
        <v/>
      </c>
    </row>
    <row r="83" spans="1:13" ht="15" customHeight="1">
      <c r="A83" s="685"/>
      <c r="B83" s="686" t="s">
        <v>525</v>
      </c>
      <c r="C83" s="683">
        <f>Pop_cible!H83</f>
        <v>0</v>
      </c>
      <c r="D83" s="683">
        <f>Pop_cible!I83</f>
        <v>0</v>
      </c>
      <c r="E83" s="683">
        <f t="shared" si="10"/>
        <v>0</v>
      </c>
      <c r="F83" s="683"/>
      <c r="G83" s="683"/>
      <c r="H83" s="683"/>
      <c r="I83" s="683"/>
      <c r="J83" s="681" t="str">
        <f t="shared" si="11"/>
        <v/>
      </c>
      <c r="K83" s="681" t="str">
        <f t="shared" si="12"/>
        <v/>
      </c>
      <c r="L83" s="681" t="str">
        <f t="shared" si="13"/>
        <v/>
      </c>
      <c r="M83" s="68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685"/>
      <c r="B85" s="686" t="s">
        <v>527</v>
      </c>
      <c r="C85" s="683">
        <f>Pop_cible!H85</f>
        <v>0</v>
      </c>
      <c r="D85" s="683">
        <f>Pop_cible!I85</f>
        <v>0</v>
      </c>
      <c r="E85" s="683">
        <f t="shared" si="10"/>
        <v>0</v>
      </c>
      <c r="F85" s="683"/>
      <c r="G85" s="683"/>
      <c r="H85" s="683"/>
      <c r="I85" s="683"/>
      <c r="J85" s="681" t="str">
        <f t="shared" si="11"/>
        <v/>
      </c>
      <c r="K85" s="681" t="str">
        <f t="shared" si="12"/>
        <v/>
      </c>
      <c r="L85" s="681" t="str">
        <f t="shared" si="13"/>
        <v/>
      </c>
      <c r="M85" s="681" t="str">
        <f t="shared" si="14"/>
        <v/>
      </c>
    </row>
    <row r="86" spans="1:13" ht="15" customHeight="1">
      <c r="A86" s="685"/>
      <c r="B86" s="686" t="s">
        <v>528</v>
      </c>
      <c r="C86" s="683">
        <f>Pop_cible!H86</f>
        <v>0</v>
      </c>
      <c r="D86" s="683">
        <f>Pop_cible!I86</f>
        <v>0</v>
      </c>
      <c r="E86" s="683">
        <f t="shared" si="10"/>
        <v>0</v>
      </c>
      <c r="F86" s="683"/>
      <c r="G86" s="683"/>
      <c r="H86" s="683"/>
      <c r="I86" s="683"/>
      <c r="J86" s="681" t="str">
        <f t="shared" si="11"/>
        <v/>
      </c>
      <c r="K86" s="681" t="str">
        <f t="shared" si="12"/>
        <v/>
      </c>
      <c r="L86" s="681" t="str">
        <f t="shared" si="13"/>
        <v/>
      </c>
      <c r="M86" s="681" t="str">
        <f t="shared" si="14"/>
        <v/>
      </c>
    </row>
    <row r="87" spans="1:13" s="6" customFormat="1" ht="15" customHeight="1">
      <c r="A87" s="685"/>
      <c r="B87" s="686" t="s">
        <v>529</v>
      </c>
      <c r="C87" s="683">
        <f>Pop_cible!H87</f>
        <v>0</v>
      </c>
      <c r="D87" s="683">
        <f>Pop_cible!I87</f>
        <v>0</v>
      </c>
      <c r="E87" s="683">
        <f t="shared" si="10"/>
        <v>0</v>
      </c>
      <c r="F87" s="683"/>
      <c r="G87" s="683"/>
      <c r="H87" s="683"/>
      <c r="I87" s="683"/>
      <c r="J87" s="681" t="str">
        <f t="shared" si="11"/>
        <v/>
      </c>
      <c r="K87" s="681" t="str">
        <f t="shared" si="12"/>
        <v/>
      </c>
      <c r="L87" s="681" t="str">
        <f t="shared" si="13"/>
        <v/>
      </c>
      <c r="M87" s="68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6" t="str">
        <f t="shared" si="11"/>
        <v/>
      </c>
      <c r="K88" s="646" t="str">
        <f t="shared" si="12"/>
        <v/>
      </c>
      <c r="L88" s="646" t="str">
        <f t="shared" si="13"/>
        <v/>
      </c>
      <c r="M88" s="646" t="str">
        <f t="shared" si="14"/>
        <v/>
      </c>
    </row>
    <row r="89" spans="1:13" ht="15" customHeight="1">
      <c r="A89" s="685"/>
      <c r="B89" s="686" t="s">
        <v>531</v>
      </c>
      <c r="C89" s="683">
        <f>Pop_cible!H89</f>
        <v>0</v>
      </c>
      <c r="D89" s="683">
        <f>Pop_cible!I89</f>
        <v>0</v>
      </c>
      <c r="E89" s="683">
        <f t="shared" si="10"/>
        <v>0</v>
      </c>
      <c r="F89" s="683"/>
      <c r="G89" s="683"/>
      <c r="H89" s="683"/>
      <c r="I89" s="683"/>
      <c r="J89" s="681" t="str">
        <f t="shared" si="11"/>
        <v/>
      </c>
      <c r="K89" s="681" t="str">
        <f t="shared" si="12"/>
        <v/>
      </c>
      <c r="L89" s="681" t="str">
        <f t="shared" si="13"/>
        <v/>
      </c>
      <c r="M89" s="68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685"/>
      <c r="B91" s="686" t="s">
        <v>533</v>
      </c>
      <c r="C91" s="683">
        <f>Pop_cible!H91</f>
        <v>0</v>
      </c>
      <c r="D91" s="683">
        <f>Pop_cible!I91</f>
        <v>0</v>
      </c>
      <c r="E91" s="683">
        <f t="shared" si="10"/>
        <v>0</v>
      </c>
      <c r="F91" s="683"/>
      <c r="G91" s="683"/>
      <c r="H91" s="683"/>
      <c r="I91" s="683"/>
      <c r="J91" s="681" t="str">
        <f t="shared" si="11"/>
        <v/>
      </c>
      <c r="K91" s="681" t="str">
        <f t="shared" si="12"/>
        <v/>
      </c>
      <c r="L91" s="681" t="str">
        <f t="shared" si="13"/>
        <v/>
      </c>
      <c r="M91" s="681" t="str">
        <f t="shared" si="14"/>
        <v/>
      </c>
    </row>
    <row r="92" spans="1:13" s="6" customFormat="1" ht="15" customHeight="1">
      <c r="A92" s="685"/>
      <c r="B92" s="686" t="s">
        <v>534</v>
      </c>
      <c r="C92" s="683">
        <f>Pop_cible!H92</f>
        <v>0</v>
      </c>
      <c r="D92" s="683">
        <f>Pop_cible!I92</f>
        <v>0</v>
      </c>
      <c r="E92" s="683">
        <f t="shared" si="10"/>
        <v>0</v>
      </c>
      <c r="F92" s="683"/>
      <c r="G92" s="683"/>
      <c r="H92" s="683"/>
      <c r="I92" s="683"/>
      <c r="J92" s="681" t="str">
        <f t="shared" si="11"/>
        <v/>
      </c>
      <c r="K92" s="681" t="str">
        <f t="shared" si="12"/>
        <v/>
      </c>
      <c r="L92" s="681" t="str">
        <f t="shared" si="13"/>
        <v/>
      </c>
      <c r="M92" s="681" t="str">
        <f t="shared" si="14"/>
        <v/>
      </c>
    </row>
    <row r="93" spans="1:13" ht="15" customHeight="1">
      <c r="A93" s="685"/>
      <c r="B93" s="686" t="s">
        <v>535</v>
      </c>
      <c r="C93" s="683">
        <f>Pop_cible!H93</f>
        <v>0</v>
      </c>
      <c r="D93" s="683">
        <f>Pop_cible!I93</f>
        <v>0</v>
      </c>
      <c r="E93" s="683">
        <f t="shared" si="10"/>
        <v>0</v>
      </c>
      <c r="F93" s="683"/>
      <c r="G93" s="683"/>
      <c r="H93" s="683"/>
      <c r="I93" s="683"/>
      <c r="J93" s="681" t="str">
        <f t="shared" si="11"/>
        <v/>
      </c>
      <c r="K93" s="681" t="str">
        <f t="shared" si="12"/>
        <v/>
      </c>
      <c r="L93" s="681" t="str">
        <f t="shared" si="13"/>
        <v/>
      </c>
      <c r="M93" s="68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686"/>
      <c r="B95" s="686" t="s">
        <v>537</v>
      </c>
      <c r="C95" s="683">
        <f>Pop_cible!H95</f>
        <v>0</v>
      </c>
      <c r="D95" s="683">
        <f>Pop_cible!I95</f>
        <v>0</v>
      </c>
      <c r="E95" s="683">
        <f t="shared" si="10"/>
        <v>0</v>
      </c>
      <c r="F95" s="683"/>
      <c r="G95" s="683"/>
      <c r="H95" s="683"/>
      <c r="I95" s="683"/>
      <c r="J95" s="681" t="str">
        <f t="shared" si="11"/>
        <v/>
      </c>
      <c r="K95" s="681" t="str">
        <f t="shared" si="12"/>
        <v/>
      </c>
      <c r="L95" s="681" t="str">
        <f t="shared" si="13"/>
        <v/>
      </c>
      <c r="M95" s="681" t="str">
        <f t="shared" si="14"/>
        <v/>
      </c>
    </row>
    <row r="96" spans="1:13" ht="15" customHeight="1">
      <c r="A96" s="686"/>
      <c r="B96" s="686" t="s">
        <v>538</v>
      </c>
      <c r="C96" s="683">
        <f>Pop_cible!H96</f>
        <v>0</v>
      </c>
      <c r="D96" s="683">
        <f>Pop_cible!I96</f>
        <v>0</v>
      </c>
      <c r="E96" s="683">
        <f t="shared" si="10"/>
        <v>0</v>
      </c>
      <c r="F96" s="683"/>
      <c r="G96" s="683"/>
      <c r="H96" s="683"/>
      <c r="I96" s="683"/>
      <c r="J96" s="681" t="str">
        <f t="shared" si="11"/>
        <v/>
      </c>
      <c r="K96" s="681" t="str">
        <f t="shared" si="12"/>
        <v/>
      </c>
      <c r="L96" s="681" t="str">
        <f t="shared" si="13"/>
        <v/>
      </c>
      <c r="M96" s="681" t="str">
        <f t="shared" si="14"/>
        <v/>
      </c>
    </row>
    <row r="97" spans="1:13" ht="15" customHeight="1">
      <c r="A97" s="686"/>
      <c r="B97" s="686" t="s">
        <v>539</v>
      </c>
      <c r="C97" s="683">
        <f>Pop_cible!H97</f>
        <v>0</v>
      </c>
      <c r="D97" s="683">
        <f>Pop_cible!I97</f>
        <v>0</v>
      </c>
      <c r="E97" s="683">
        <f t="shared" si="10"/>
        <v>0</v>
      </c>
      <c r="F97" s="683"/>
      <c r="G97" s="683"/>
      <c r="H97" s="683"/>
      <c r="I97" s="683"/>
      <c r="J97" s="681" t="str">
        <f t="shared" si="11"/>
        <v/>
      </c>
      <c r="K97" s="681" t="str">
        <f t="shared" si="12"/>
        <v/>
      </c>
      <c r="L97" s="681" t="str">
        <f t="shared" si="13"/>
        <v/>
      </c>
      <c r="M97" s="681" t="str">
        <f t="shared" si="14"/>
        <v/>
      </c>
    </row>
    <row r="98" spans="1:13" s="6" customFormat="1" ht="15" customHeight="1">
      <c r="A98" s="686"/>
      <c r="B98" s="686" t="s">
        <v>540</v>
      </c>
      <c r="C98" s="683">
        <f>Pop_cible!H98</f>
        <v>0</v>
      </c>
      <c r="D98" s="683">
        <f>Pop_cible!I98</f>
        <v>0</v>
      </c>
      <c r="E98" s="683">
        <f t="shared" si="10"/>
        <v>0</v>
      </c>
      <c r="F98" s="683"/>
      <c r="G98" s="683"/>
      <c r="H98" s="683"/>
      <c r="I98" s="683"/>
      <c r="J98" s="681" t="str">
        <f t="shared" si="11"/>
        <v/>
      </c>
      <c r="K98" s="681" t="str">
        <f t="shared" si="12"/>
        <v/>
      </c>
      <c r="L98" s="681" t="str">
        <f t="shared" si="13"/>
        <v/>
      </c>
      <c r="M98" s="68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6" t="str">
        <f t="shared" ref="J99:J111" si="16">IFERROR(F99/C99*100,"")</f>
        <v/>
      </c>
      <c r="K99" s="646" t="str">
        <f t="shared" ref="K99:K111" si="17">IFERROR(G99/D99*100,"")</f>
        <v/>
      </c>
      <c r="L99" s="646" t="str">
        <f t="shared" ref="L99:L111" si="18">IFERROR(I99/E99*100,"")</f>
        <v/>
      </c>
      <c r="M99" s="646" t="str">
        <f t="shared" ref="M99:M111" si="19">IFERROR(H99/D99*100,"")</f>
        <v/>
      </c>
    </row>
    <row r="100" spans="1:13" ht="15" customHeight="1">
      <c r="A100" s="685"/>
      <c r="B100" s="686" t="s">
        <v>542</v>
      </c>
      <c r="C100" s="683">
        <f>Pop_cible!H100</f>
        <v>0</v>
      </c>
      <c r="D100" s="683">
        <f>Pop_cible!I100</f>
        <v>0</v>
      </c>
      <c r="E100" s="683">
        <f t="shared" si="15"/>
        <v>0</v>
      </c>
      <c r="F100" s="683"/>
      <c r="G100" s="683"/>
      <c r="H100" s="683"/>
      <c r="I100" s="683"/>
      <c r="J100" s="681" t="str">
        <f t="shared" si="16"/>
        <v/>
      </c>
      <c r="K100" s="681" t="str">
        <f t="shared" si="17"/>
        <v/>
      </c>
      <c r="L100" s="681" t="str">
        <f t="shared" si="18"/>
        <v/>
      </c>
      <c r="M100" s="68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686"/>
      <c r="B102" s="686" t="s">
        <v>544</v>
      </c>
      <c r="C102" s="683">
        <f>Pop_cible!H102</f>
        <v>0</v>
      </c>
      <c r="D102" s="683">
        <f>Pop_cible!I102</f>
        <v>0</v>
      </c>
      <c r="E102" s="683">
        <f t="shared" si="15"/>
        <v>0</v>
      </c>
      <c r="F102" s="683"/>
      <c r="G102" s="683"/>
      <c r="H102" s="683"/>
      <c r="I102" s="683"/>
      <c r="J102" s="681" t="str">
        <f t="shared" si="16"/>
        <v/>
      </c>
      <c r="K102" s="681" t="str">
        <f t="shared" si="17"/>
        <v/>
      </c>
      <c r="L102" s="681" t="str">
        <f t="shared" si="18"/>
        <v/>
      </c>
      <c r="M102" s="681" t="str">
        <f t="shared" si="19"/>
        <v/>
      </c>
    </row>
    <row r="103" spans="1:13" ht="15" customHeight="1">
      <c r="A103" s="685"/>
      <c r="B103" s="686" t="s">
        <v>545</v>
      </c>
      <c r="C103" s="683">
        <f>Pop_cible!H103</f>
        <v>0</v>
      </c>
      <c r="D103" s="683">
        <f>Pop_cible!I103</f>
        <v>0</v>
      </c>
      <c r="E103" s="683">
        <f t="shared" si="15"/>
        <v>0</v>
      </c>
      <c r="F103" s="683"/>
      <c r="G103" s="683"/>
      <c r="H103" s="683"/>
      <c r="I103" s="683"/>
      <c r="J103" s="681" t="str">
        <f t="shared" si="16"/>
        <v/>
      </c>
      <c r="K103" s="681" t="str">
        <f t="shared" si="17"/>
        <v/>
      </c>
      <c r="L103" s="681" t="str">
        <f t="shared" si="18"/>
        <v/>
      </c>
      <c r="M103" s="681" t="str">
        <f t="shared" si="19"/>
        <v/>
      </c>
    </row>
    <row r="104" spans="1:13" ht="15" customHeight="1">
      <c r="A104" s="685"/>
      <c r="B104" s="686" t="s">
        <v>546</v>
      </c>
      <c r="C104" s="683">
        <f>Pop_cible!H104</f>
        <v>0</v>
      </c>
      <c r="D104" s="683">
        <f>Pop_cible!I104</f>
        <v>0</v>
      </c>
      <c r="E104" s="683">
        <f t="shared" si="15"/>
        <v>0</v>
      </c>
      <c r="F104" s="683"/>
      <c r="G104" s="683"/>
      <c r="H104" s="683"/>
      <c r="I104" s="683"/>
      <c r="J104" s="681" t="str">
        <f t="shared" si="16"/>
        <v/>
      </c>
      <c r="K104" s="681" t="str">
        <f t="shared" si="17"/>
        <v/>
      </c>
      <c r="L104" s="681" t="str">
        <f t="shared" si="18"/>
        <v/>
      </c>
      <c r="M104" s="681" t="str">
        <f t="shared" si="19"/>
        <v/>
      </c>
    </row>
    <row r="105" spans="1:13" ht="15" customHeight="1">
      <c r="A105" s="685"/>
      <c r="B105" s="686" t="s">
        <v>547</v>
      </c>
      <c r="C105" s="683">
        <f>Pop_cible!H105</f>
        <v>0</v>
      </c>
      <c r="D105" s="683">
        <f>Pop_cible!I105</f>
        <v>0</v>
      </c>
      <c r="E105" s="683">
        <f t="shared" si="15"/>
        <v>0</v>
      </c>
      <c r="F105" s="683"/>
      <c r="G105" s="683"/>
      <c r="H105" s="683"/>
      <c r="I105" s="683"/>
      <c r="J105" s="681" t="str">
        <f t="shared" si="16"/>
        <v/>
      </c>
      <c r="K105" s="681" t="str">
        <f t="shared" si="17"/>
        <v/>
      </c>
      <c r="L105" s="681" t="str">
        <f t="shared" si="18"/>
        <v/>
      </c>
      <c r="M105" s="681" t="str">
        <f t="shared" si="19"/>
        <v/>
      </c>
    </row>
    <row r="106" spans="1:13" ht="14.25" customHeight="1">
      <c r="A106" s="685"/>
      <c r="B106" s="686" t="s">
        <v>548</v>
      </c>
      <c r="C106" s="683">
        <f>Pop_cible!H106</f>
        <v>0</v>
      </c>
      <c r="D106" s="683">
        <f>Pop_cible!I106</f>
        <v>0</v>
      </c>
      <c r="E106" s="683">
        <f t="shared" si="15"/>
        <v>0</v>
      </c>
      <c r="F106" s="683"/>
      <c r="G106" s="683"/>
      <c r="H106" s="683"/>
      <c r="I106" s="683"/>
      <c r="J106" s="681" t="str">
        <f t="shared" si="16"/>
        <v/>
      </c>
      <c r="K106" s="681" t="str">
        <f t="shared" si="17"/>
        <v/>
      </c>
      <c r="L106" s="681" t="str">
        <f t="shared" si="18"/>
        <v/>
      </c>
      <c r="M106" s="681" t="str">
        <f t="shared" si="19"/>
        <v/>
      </c>
    </row>
    <row r="107" spans="1:13" ht="14.25" customHeight="1">
      <c r="A107" s="685"/>
      <c r="B107" s="686" t="s">
        <v>549</v>
      </c>
      <c r="C107" s="683">
        <f>Pop_cible!H107</f>
        <v>0</v>
      </c>
      <c r="D107" s="683">
        <f>Pop_cible!I107</f>
        <v>0</v>
      </c>
      <c r="E107" s="683">
        <f t="shared" si="15"/>
        <v>0</v>
      </c>
      <c r="F107" s="683"/>
      <c r="G107" s="683"/>
      <c r="H107" s="683"/>
      <c r="I107" s="683"/>
      <c r="J107" s="681" t="str">
        <f t="shared" si="16"/>
        <v/>
      </c>
      <c r="K107" s="681" t="str">
        <f t="shared" si="17"/>
        <v/>
      </c>
      <c r="L107" s="681" t="str">
        <f t="shared" si="18"/>
        <v/>
      </c>
      <c r="M107" s="681" t="str">
        <f t="shared" si="19"/>
        <v/>
      </c>
    </row>
    <row r="108" spans="1:13" ht="14.25" customHeight="1">
      <c r="A108" s="685"/>
      <c r="B108" s="686" t="s">
        <v>550</v>
      </c>
      <c r="C108" s="683">
        <f>Pop_cible!H108</f>
        <v>0</v>
      </c>
      <c r="D108" s="683">
        <f>Pop_cible!I108</f>
        <v>0</v>
      </c>
      <c r="E108" s="683">
        <f t="shared" si="15"/>
        <v>0</v>
      </c>
      <c r="F108" s="683"/>
      <c r="G108" s="683"/>
      <c r="H108" s="683"/>
      <c r="I108" s="683"/>
      <c r="J108" s="681" t="str">
        <f t="shared" si="16"/>
        <v/>
      </c>
      <c r="K108" s="681" t="str">
        <f t="shared" si="17"/>
        <v/>
      </c>
      <c r="L108" s="681" t="str">
        <f t="shared" si="18"/>
        <v/>
      </c>
      <c r="M108" s="681" t="str">
        <f t="shared" si="19"/>
        <v/>
      </c>
    </row>
    <row r="109" spans="1:13" ht="14.25" customHeight="1">
      <c r="A109" s="2" t="s">
        <v>551</v>
      </c>
      <c r="B109" s="2"/>
      <c r="C109" s="643">
        <f>Pop_cible!H109</f>
        <v>0</v>
      </c>
      <c r="D109" s="643">
        <f>Pop_cible!I109</f>
        <v>0</v>
      </c>
      <c r="E109" s="64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1" t="s">
        <v>553</v>
      </c>
      <c r="B111" s="281"/>
      <c r="C111" s="205">
        <f>Pop_cible!H111</f>
        <v>0</v>
      </c>
      <c r="D111" s="205">
        <f>Pop_cible!I111</f>
        <v>0</v>
      </c>
      <c r="E111" s="205">
        <f t="shared" si="15"/>
        <v>0</v>
      </c>
      <c r="F111" s="205">
        <v>488476</v>
      </c>
      <c r="G111" s="205">
        <v>4066965</v>
      </c>
      <c r="H111" s="205">
        <v>4137706</v>
      </c>
      <c r="I111" s="205">
        <v>4555441</v>
      </c>
      <c r="J111" s="648" t="str">
        <f t="shared" si="16"/>
        <v/>
      </c>
      <c r="K111" s="648" t="str">
        <f t="shared" si="17"/>
        <v/>
      </c>
      <c r="L111" s="648" t="str">
        <f t="shared" si="18"/>
        <v/>
      </c>
      <c r="M111" s="648" t="str">
        <f t="shared" si="19"/>
        <v/>
      </c>
    </row>
  </sheetData>
  <conditionalFormatting sqref="C3:I108">
    <cfRule type="containsBlanks" dxfId="204" priority="8">
      <formula>LEN(TRIM(C3))=0</formula>
    </cfRule>
  </conditionalFormatting>
  <conditionalFormatting sqref="C110:I110">
    <cfRule type="containsBlanks" dxfId="203" priority="7">
      <formula>LEN(TRIM(C110))=0</formula>
    </cfRule>
  </conditionalFormatting>
  <conditionalFormatting sqref="C98:M98">
    <cfRule type="containsBlanks" dxfId="202" priority="5" stopIfTrue="1">
      <formula>LEN(TRIM(C98))=0</formula>
    </cfRule>
  </conditionalFormatting>
  <conditionalFormatting sqref="F109:I109">
    <cfRule type="containsBlanks" dxfId="201" priority="6">
      <formula>LEN(TRIM(F109))=0</formula>
    </cfRule>
  </conditionalFormatting>
  <conditionalFormatting sqref="J3:M110">
    <cfRule type="containsBlanks" dxfId="200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1179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64" t="s">
        <v>660</v>
      </c>
      <c r="B2" s="942"/>
      <c r="C2" s="55" t="s">
        <v>441</v>
      </c>
      <c r="D2" s="55" t="s">
        <v>442</v>
      </c>
      <c r="E2" s="55" t="s">
        <v>443</v>
      </c>
      <c r="F2" s="151" t="s">
        <v>1180</v>
      </c>
      <c r="G2" s="55" t="s">
        <v>1181</v>
      </c>
      <c r="H2" s="153" t="s">
        <v>1182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685"/>
      <c r="B4" s="686" t="s">
        <v>446</v>
      </c>
      <c r="C4" s="682"/>
      <c r="D4" s="682"/>
      <c r="E4" s="682"/>
      <c r="F4" s="682"/>
      <c r="G4" s="682"/>
      <c r="H4" s="680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685"/>
      <c r="B5" s="686" t="s">
        <v>447</v>
      </c>
      <c r="C5" s="683"/>
      <c r="D5" s="683"/>
      <c r="E5" s="683"/>
      <c r="F5" s="683"/>
      <c r="G5" s="683"/>
      <c r="H5" s="681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685"/>
      <c r="B6" s="686" t="s">
        <v>448</v>
      </c>
      <c r="C6" s="683"/>
      <c r="D6" s="683"/>
      <c r="E6" s="683"/>
      <c r="F6" s="683"/>
      <c r="G6" s="683"/>
      <c r="H6" s="681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685"/>
      <c r="B7" s="686" t="s">
        <v>449</v>
      </c>
      <c r="C7" s="683"/>
      <c r="D7" s="683"/>
      <c r="E7" s="683"/>
      <c r="F7" s="683"/>
      <c r="G7" s="683"/>
      <c r="H7" s="681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685"/>
      <c r="B9" s="686" t="s">
        <v>451</v>
      </c>
      <c r="C9" s="683"/>
      <c r="D9" s="683"/>
      <c r="E9" s="683"/>
      <c r="F9" s="683"/>
      <c r="G9" s="683"/>
      <c r="H9" s="681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685"/>
      <c r="B10" s="686" t="s">
        <v>452</v>
      </c>
      <c r="C10" s="683"/>
      <c r="D10" s="683"/>
      <c r="E10" s="683"/>
      <c r="F10" s="683"/>
      <c r="G10" s="683"/>
      <c r="H10" s="681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685"/>
      <c r="B11" s="686" t="s">
        <v>453</v>
      </c>
      <c r="C11" s="683"/>
      <c r="D11" s="683"/>
      <c r="E11" s="683"/>
      <c r="F11" s="683"/>
      <c r="G11" s="683"/>
      <c r="H11" s="681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685"/>
      <c r="B12" s="686" t="s">
        <v>454</v>
      </c>
      <c r="C12" s="683"/>
      <c r="D12" s="683"/>
      <c r="E12" s="683"/>
      <c r="F12" s="683"/>
      <c r="G12" s="683"/>
      <c r="H12" s="681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685"/>
      <c r="B13" s="686" t="s">
        <v>455</v>
      </c>
      <c r="C13" s="683"/>
      <c r="D13" s="683"/>
      <c r="E13" s="683"/>
      <c r="F13" s="683"/>
      <c r="G13" s="683"/>
      <c r="H13" s="681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685"/>
      <c r="B14" s="686" t="s">
        <v>456</v>
      </c>
      <c r="C14" s="683"/>
      <c r="D14" s="683"/>
      <c r="E14" s="683"/>
      <c r="F14" s="683"/>
      <c r="G14" s="683"/>
      <c r="H14" s="681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686"/>
      <c r="B16" s="686" t="s">
        <v>458</v>
      </c>
      <c r="C16" s="683"/>
      <c r="D16" s="683"/>
      <c r="E16" s="683"/>
      <c r="F16" s="683"/>
      <c r="G16" s="683"/>
      <c r="H16" s="681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685"/>
      <c r="B17" s="686" t="s">
        <v>459</v>
      </c>
      <c r="C17" s="683"/>
      <c r="D17" s="683"/>
      <c r="E17" s="683"/>
      <c r="F17" s="683"/>
      <c r="G17" s="683"/>
      <c r="H17" s="681" t="str">
        <f t="shared" si="0"/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3"/>
      <c r="G18" s="683"/>
      <c r="H18" s="681" t="str">
        <f t="shared" si="0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 t="shared" si="0"/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2"/>
      <c r="G20" s="682"/>
      <c r="H20" s="680" t="str">
        <f t="shared" si="0"/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3"/>
      <c r="G21" s="683"/>
      <c r="H21" s="681" t="str">
        <f t="shared" si="0"/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3"/>
      <c r="G22" s="683"/>
      <c r="H22" s="681" t="str">
        <f t="shared" si="0"/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3"/>
      <c r="G23" s="683"/>
      <c r="H23" s="681" t="str">
        <f t="shared" si="0"/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3"/>
      <c r="G24" s="683"/>
      <c r="H24" s="681" t="str">
        <f t="shared" si="0"/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3"/>
      <c r="G25" s="683"/>
      <c r="H25" s="681" t="str">
        <f t="shared" si="0"/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3"/>
      <c r="G26" s="683"/>
      <c r="H26" s="681" t="str">
        <f t="shared" si="0"/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3"/>
      <c r="G27" s="683"/>
      <c r="H27" s="681" t="str">
        <f t="shared" si="0"/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3"/>
      <c r="G28" s="683"/>
      <c r="H28" s="681" t="str">
        <f t="shared" si="0"/>
        <v/>
      </c>
    </row>
    <row r="29" spans="1:8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2"/>
      <c r="G30" s="682"/>
      <c r="H30" s="680" t="str">
        <f t="shared" si="0"/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3"/>
      <c r="G31" s="683"/>
      <c r="H31" s="681" t="str">
        <f t="shared" si="0"/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3"/>
      <c r="G32" s="683"/>
      <c r="H32" s="681" t="str">
        <f t="shared" si="0"/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3"/>
      <c r="G33" s="683"/>
      <c r="H33" s="681" t="str">
        <f t="shared" si="0"/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3"/>
      <c r="G34" s="683"/>
      <c r="H34" s="681" t="str">
        <f t="shared" si="0"/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3"/>
      <c r="G35" s="683"/>
      <c r="H35" s="681" t="str">
        <f t="shared" ref="H35:H66" si="1">IFERROR(G35/F35*100,"")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3"/>
      <c r="G36" s="683"/>
      <c r="H36" s="681" t="str">
        <f t="shared" si="1"/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3"/>
      <c r="G37" s="683"/>
      <c r="H37" s="681" t="str">
        <f t="shared" si="1"/>
        <v/>
      </c>
    </row>
    <row r="38" spans="1:8" s="87" customFormat="1" ht="15" customHeight="1">
      <c r="A38" s="685"/>
      <c r="B38" s="686" t="s">
        <v>480</v>
      </c>
      <c r="C38" s="683"/>
      <c r="D38" s="683"/>
      <c r="E38" s="683"/>
      <c r="F38" s="683"/>
      <c r="G38" s="683"/>
      <c r="H38" s="681" t="str">
        <f t="shared" si="1"/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3"/>
      <c r="G39" s="683"/>
      <c r="H39" s="681" t="str">
        <f t="shared" si="1"/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3"/>
      <c r="G40" s="683"/>
      <c r="H40" s="681" t="str">
        <f t="shared" si="1"/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3"/>
      <c r="G41" s="683"/>
      <c r="H41" s="681" t="str">
        <f t="shared" si="1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3"/>
      <c r="G43" s="683"/>
      <c r="H43" s="681" t="str">
        <f t="shared" si="1"/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3"/>
      <c r="G44" s="683"/>
      <c r="H44" s="681" t="str">
        <f t="shared" si="1"/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3"/>
      <c r="G45" s="683"/>
      <c r="H45" s="681" t="str">
        <f t="shared" si="1"/>
        <v/>
      </c>
    </row>
    <row r="46" spans="1:8" s="87" customFormat="1" ht="15" customHeight="1">
      <c r="A46" s="685"/>
      <c r="B46" s="686" t="s">
        <v>488</v>
      </c>
      <c r="C46" s="683"/>
      <c r="D46" s="683"/>
      <c r="E46" s="683"/>
      <c r="F46" s="683"/>
      <c r="G46" s="683"/>
      <c r="H46" s="681" t="str">
        <f t="shared" si="1"/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3"/>
      <c r="G47" s="683"/>
      <c r="H47" s="681" t="str">
        <f t="shared" si="1"/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3"/>
      <c r="G48" s="683"/>
      <c r="H48" s="681" t="str">
        <f t="shared" si="1"/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3"/>
      <c r="G49" s="683"/>
      <c r="H49" s="681" t="str">
        <f t="shared" si="1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3"/>
      <c r="G51" s="683"/>
      <c r="H51" s="681" t="str">
        <f t="shared" si="1"/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3"/>
      <c r="G52" s="683"/>
      <c r="H52" s="681" t="str">
        <f t="shared" si="1"/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3"/>
      <c r="G53" s="683"/>
      <c r="H53" s="681" t="str">
        <f t="shared" si="1"/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3"/>
      <c r="G54" s="683"/>
      <c r="H54" s="681" t="str">
        <f t="shared" si="1"/>
        <v/>
      </c>
    </row>
    <row r="55" spans="1:8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 t="shared" si="1"/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2"/>
      <c r="G56" s="682"/>
      <c r="H56" s="680" t="str">
        <f t="shared" si="1"/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3"/>
      <c r="G57" s="683"/>
      <c r="H57" s="681" t="str">
        <f t="shared" si="1"/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3"/>
      <c r="G58" s="683"/>
      <c r="H58" s="681" t="str">
        <f t="shared" si="1"/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3"/>
      <c r="G59" s="683"/>
      <c r="H59" s="681" t="str">
        <f t="shared" si="1"/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3"/>
      <c r="G60" s="683"/>
      <c r="H60" s="681" t="str">
        <f t="shared" si="1"/>
        <v/>
      </c>
    </row>
    <row r="61" spans="1:8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1" t="str">
        <f t="shared" si="1"/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3"/>
      <c r="G62" s="683"/>
      <c r="H62" s="681" t="str">
        <f t="shared" si="1"/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3"/>
      <c r="G63" s="683"/>
      <c r="H63" s="681" t="str">
        <f t="shared" si="1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3"/>
      <c r="G65" s="683"/>
      <c r="H65" s="681" t="str">
        <f t="shared" si="1"/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3"/>
      <c r="G66" s="683"/>
      <c r="H66" s="681" t="str">
        <f t="shared" si="1"/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3"/>
      <c r="G67" s="683"/>
      <c r="H67" s="681" t="str">
        <f t="shared" ref="H67:H98" si="2">IFERROR(G67/F67*100,"")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3"/>
      <c r="G68" s="683"/>
      <c r="H68" s="681" t="str">
        <f t="shared" si="2"/>
        <v/>
      </c>
    </row>
    <row r="69" spans="1:8" s="87" customFormat="1" ht="15" customHeight="1">
      <c r="A69" s="685"/>
      <c r="B69" s="686" t="s">
        <v>511</v>
      </c>
      <c r="C69" s="683"/>
      <c r="D69" s="683"/>
      <c r="E69" s="683"/>
      <c r="F69" s="683"/>
      <c r="G69" s="683"/>
      <c r="H69" s="681" t="str">
        <f t="shared" si="2"/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3"/>
      <c r="G70" s="683"/>
      <c r="H70" s="681" t="str">
        <f t="shared" si="2"/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3"/>
      <c r="G71" s="683"/>
      <c r="H71" s="681" t="str">
        <f t="shared" si="2"/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3"/>
      <c r="G72" s="683"/>
      <c r="H72" s="681" t="str">
        <f t="shared" si="2"/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3"/>
      <c r="G74" s="683"/>
      <c r="H74" s="681" t="str">
        <f t="shared" si="2"/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3"/>
      <c r="G75" s="683"/>
      <c r="H75" s="681" t="str">
        <f t="shared" si="2"/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3"/>
      <c r="G76" s="683"/>
      <c r="H76" s="681" t="str">
        <f t="shared" si="2"/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3"/>
      <c r="G77" s="683"/>
      <c r="H77" s="681" t="str">
        <f t="shared" si="2"/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3"/>
      <c r="G78" s="683"/>
      <c r="H78" s="681" t="str">
        <f t="shared" si="2"/>
        <v/>
      </c>
    </row>
    <row r="79" spans="1:8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 t="shared" si="2"/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2"/>
      <c r="G80" s="682"/>
      <c r="H80" s="680" t="str">
        <f t="shared" si="2"/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3"/>
      <c r="G81" s="683"/>
      <c r="H81" s="681" t="str">
        <f t="shared" si="2"/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3"/>
      <c r="G82" s="683"/>
      <c r="H82" s="681" t="str">
        <f t="shared" si="2"/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3"/>
      <c r="G83" s="683"/>
      <c r="H83" s="681" t="str">
        <f t="shared" si="2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3"/>
      <c r="G85" s="683"/>
      <c r="H85" s="681" t="str">
        <f t="shared" si="2"/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3"/>
      <c r="G86" s="683"/>
      <c r="H86" s="681" t="str">
        <f t="shared" si="2"/>
        <v/>
      </c>
    </row>
    <row r="87" spans="1:8" s="87" customFormat="1" ht="15" customHeight="1">
      <c r="A87" s="685"/>
      <c r="B87" s="686" t="s">
        <v>529</v>
      </c>
      <c r="C87" s="683"/>
      <c r="D87" s="683"/>
      <c r="E87" s="683"/>
      <c r="F87" s="683"/>
      <c r="G87" s="683"/>
      <c r="H87" s="681" t="str">
        <f t="shared" si="2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 t="shared" si="2"/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3"/>
      <c r="G89" s="683"/>
      <c r="H89" s="681" t="str">
        <f t="shared" si="2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3"/>
      <c r="G91" s="683"/>
      <c r="H91" s="681" t="str">
        <f t="shared" si="2"/>
        <v/>
      </c>
    </row>
    <row r="92" spans="1:8" s="87" customFormat="1" ht="15" customHeight="1">
      <c r="A92" s="685"/>
      <c r="B92" s="686" t="s">
        <v>534</v>
      </c>
      <c r="C92" s="683"/>
      <c r="D92" s="683"/>
      <c r="E92" s="683"/>
      <c r="F92" s="683"/>
      <c r="G92" s="683"/>
      <c r="H92" s="681" t="str">
        <f t="shared" si="2"/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3"/>
      <c r="G93" s="683"/>
      <c r="H93" s="681" t="str">
        <f t="shared" si="2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3"/>
      <c r="G95" s="683"/>
      <c r="H95" s="681" t="str">
        <f t="shared" si="2"/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3"/>
      <c r="G96" s="683"/>
      <c r="H96" s="681" t="str">
        <f t="shared" si="2"/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3"/>
      <c r="G97" s="683"/>
      <c r="H97" s="681" t="str">
        <f t="shared" si="2"/>
        <v/>
      </c>
    </row>
    <row r="98" spans="1:8" s="87" customFormat="1" ht="15" customHeight="1">
      <c r="A98" s="686"/>
      <c r="B98" s="686" t="s">
        <v>540</v>
      </c>
      <c r="C98" s="683"/>
      <c r="D98" s="683"/>
      <c r="E98" s="683"/>
      <c r="F98" s="683"/>
      <c r="G98" s="683"/>
      <c r="H98" s="681" t="str">
        <f t="shared" si="2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 t="shared" ref="H99:H111" si="3">IFERROR(G99/F99*100,"")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1" t="str">
        <f t="shared" si="3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1" t="str">
        <f t="shared" si="3"/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1" t="str">
        <f t="shared" si="3"/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1" t="str">
        <f t="shared" si="3"/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1" t="str">
        <f t="shared" si="3"/>
        <v/>
      </c>
    </row>
    <row r="106" spans="1:8" ht="15.75" customHeight="1">
      <c r="A106" s="685"/>
      <c r="B106" s="686" t="s">
        <v>548</v>
      </c>
      <c r="C106" s="683"/>
      <c r="D106" s="683"/>
      <c r="E106" s="683"/>
      <c r="F106" s="683"/>
      <c r="G106" s="683"/>
      <c r="H106" s="681" t="str">
        <f t="shared" si="3"/>
        <v/>
      </c>
    </row>
    <row r="107" spans="1:8" ht="15.75" customHeight="1">
      <c r="A107" s="685"/>
      <c r="B107" s="686" t="s">
        <v>549</v>
      </c>
      <c r="C107" s="683"/>
      <c r="D107" s="683"/>
      <c r="E107" s="683"/>
      <c r="F107" s="683"/>
      <c r="G107" s="683"/>
      <c r="H107" s="681" t="str">
        <f t="shared" si="3"/>
        <v/>
      </c>
    </row>
    <row r="108" spans="1:8" ht="15.75" customHeight="1">
      <c r="A108" s="685"/>
      <c r="B108" s="686" t="s">
        <v>550</v>
      </c>
      <c r="C108" s="683"/>
      <c r="D108" s="683"/>
      <c r="E108" s="683"/>
      <c r="F108" s="683"/>
      <c r="G108" s="683"/>
      <c r="H108" s="681" t="str">
        <f t="shared" si="3"/>
        <v/>
      </c>
    </row>
    <row r="109" spans="1:8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 t="shared" si="3"/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 t="shared" si="3"/>
        <v/>
      </c>
    </row>
  </sheetData>
  <mergeCells count="1">
    <mergeCell ref="A2:B2"/>
  </mergeCells>
  <conditionalFormatting sqref="C3:G108">
    <cfRule type="containsBlanks" dxfId="199" priority="7">
      <formula>LEN(TRIM(C3))=0</formula>
    </cfRule>
  </conditionalFormatting>
  <conditionalFormatting sqref="C98:H98">
    <cfRule type="containsBlanks" dxfId="198" priority="5" stopIfTrue="1">
      <formula>LEN(TRIM(C98))=0</formula>
    </cfRule>
  </conditionalFormatting>
  <conditionalFormatting sqref="C110:H110">
    <cfRule type="containsBlanks" dxfId="197" priority="4">
      <formula>LEN(TRIM(C110))=0</formula>
    </cfRule>
  </conditionalFormatting>
  <conditionalFormatting sqref="H3:H108">
    <cfRule type="containsBlanks" dxfId="196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1183</v>
      </c>
      <c r="B1" s="7"/>
      <c r="C1" s="7"/>
      <c r="D1" s="7"/>
      <c r="E1" s="7"/>
    </row>
    <row r="2" spans="1:5" ht="14.25" customHeight="1">
      <c r="A2" s="979" t="s">
        <v>808</v>
      </c>
      <c r="B2" s="980" t="s">
        <v>1184</v>
      </c>
      <c r="C2" s="894"/>
      <c r="D2" s="894"/>
      <c r="E2" s="894"/>
    </row>
    <row r="3" spans="1:5" ht="14.25" customHeight="1">
      <c r="A3" s="882"/>
      <c r="B3" s="211" t="s">
        <v>1185</v>
      </c>
      <c r="C3" s="212" t="s">
        <v>1186</v>
      </c>
      <c r="D3" s="212" t="s">
        <v>1187</v>
      </c>
      <c r="E3" s="212" t="s">
        <v>434</v>
      </c>
    </row>
    <row r="4" spans="1:5" ht="15" customHeight="1">
      <c r="A4" s="100" t="s">
        <v>537</v>
      </c>
      <c r="B4" s="631"/>
      <c r="C4" s="631"/>
      <c r="D4" s="631"/>
      <c r="E4" s="631">
        <f t="shared" ref="E4:E22" si="0">SUM(B4:D4)</f>
        <v>0</v>
      </c>
    </row>
    <row r="5" spans="1:5" ht="15" customHeight="1">
      <c r="A5" s="100" t="s">
        <v>493</v>
      </c>
      <c r="B5" s="631"/>
      <c r="C5" s="631"/>
      <c r="D5" s="631"/>
      <c r="E5" s="631">
        <f t="shared" si="0"/>
        <v>0</v>
      </c>
    </row>
    <row r="6" spans="1:5" ht="15" customHeight="1">
      <c r="A6" s="100" t="s">
        <v>446</v>
      </c>
      <c r="B6" s="631"/>
      <c r="C6" s="631"/>
      <c r="D6" s="631"/>
      <c r="E6" s="631">
        <f t="shared" si="0"/>
        <v>0</v>
      </c>
    </row>
    <row r="7" spans="1:5" ht="15" customHeight="1">
      <c r="A7" s="100" t="s">
        <v>458</v>
      </c>
      <c r="B7" s="631"/>
      <c r="C7" s="631"/>
      <c r="D7" s="631"/>
      <c r="E7" s="631">
        <f t="shared" si="0"/>
        <v>0</v>
      </c>
    </row>
    <row r="8" spans="1:5" ht="15" customHeight="1">
      <c r="A8" s="100" t="s">
        <v>451</v>
      </c>
      <c r="B8" s="631"/>
      <c r="C8" s="631"/>
      <c r="D8" s="631"/>
      <c r="E8" s="631">
        <f t="shared" si="0"/>
        <v>0</v>
      </c>
    </row>
    <row r="9" spans="1:5" ht="15" customHeight="1">
      <c r="A9" s="100" t="s">
        <v>485</v>
      </c>
      <c r="B9" s="631"/>
      <c r="C9" s="631"/>
      <c r="D9" s="631"/>
      <c r="E9" s="631">
        <f t="shared" si="0"/>
        <v>0</v>
      </c>
    </row>
    <row r="10" spans="1:5" ht="15" customHeight="1">
      <c r="A10" s="100" t="s">
        <v>507</v>
      </c>
      <c r="B10" s="631"/>
      <c r="C10" s="631"/>
      <c r="D10" s="631"/>
      <c r="E10" s="631">
        <f t="shared" si="0"/>
        <v>0</v>
      </c>
    </row>
    <row r="11" spans="1:5" ht="15" customHeight="1">
      <c r="A11" s="100" t="s">
        <v>516</v>
      </c>
      <c r="B11" s="631"/>
      <c r="C11" s="631"/>
      <c r="D11" s="631"/>
      <c r="E11" s="631">
        <f t="shared" si="0"/>
        <v>0</v>
      </c>
    </row>
    <row r="12" spans="1:5" ht="15" customHeight="1">
      <c r="A12" s="100" t="s">
        <v>498</v>
      </c>
      <c r="B12" s="631"/>
      <c r="C12" s="631"/>
      <c r="D12" s="631"/>
      <c r="E12" s="631">
        <f t="shared" si="0"/>
        <v>0</v>
      </c>
    </row>
    <row r="13" spans="1:5" ht="15" customHeight="1">
      <c r="A13" s="100" t="s">
        <v>522</v>
      </c>
      <c r="B13" s="631"/>
      <c r="C13" s="631"/>
      <c r="D13" s="631"/>
      <c r="E13" s="631">
        <f t="shared" si="0"/>
        <v>0</v>
      </c>
    </row>
    <row r="14" spans="1:5" ht="15" customHeight="1">
      <c r="A14" s="100" t="s">
        <v>472</v>
      </c>
      <c r="B14" s="631"/>
      <c r="C14" s="631"/>
      <c r="D14" s="631"/>
      <c r="E14" s="631">
        <f t="shared" si="0"/>
        <v>0</v>
      </c>
    </row>
    <row r="15" spans="1:5" ht="15" customHeight="1">
      <c r="A15" s="7" t="s">
        <v>473</v>
      </c>
      <c r="B15" s="631"/>
      <c r="C15" s="631"/>
      <c r="D15" s="631"/>
      <c r="E15" s="631">
        <f t="shared" si="0"/>
        <v>0</v>
      </c>
    </row>
    <row r="16" spans="1:5" ht="15" customHeight="1">
      <c r="A16" s="7" t="s">
        <v>462</v>
      </c>
      <c r="B16" s="631"/>
      <c r="C16" s="631"/>
      <c r="D16" s="631"/>
      <c r="E16" s="631">
        <f t="shared" si="0"/>
        <v>0</v>
      </c>
    </row>
    <row r="17" spans="1:5" ht="15" customHeight="1">
      <c r="A17" s="100" t="s">
        <v>474</v>
      </c>
      <c r="B17" s="631"/>
      <c r="C17" s="631"/>
      <c r="D17" s="631"/>
      <c r="E17" s="631">
        <f t="shared" si="0"/>
        <v>0</v>
      </c>
    </row>
    <row r="18" spans="1:5" ht="15" customHeight="1">
      <c r="A18" s="7" t="s">
        <v>475</v>
      </c>
      <c r="B18" s="631"/>
      <c r="C18" s="631"/>
      <c r="D18" s="631"/>
      <c r="E18" s="631">
        <f t="shared" si="0"/>
        <v>0</v>
      </c>
    </row>
    <row r="19" spans="1:5" ht="15" customHeight="1">
      <c r="A19" s="7" t="s">
        <v>544</v>
      </c>
      <c r="B19" s="631"/>
      <c r="C19" s="631"/>
      <c r="D19" s="631"/>
      <c r="E19" s="631">
        <f t="shared" si="0"/>
        <v>0</v>
      </c>
    </row>
    <row r="20" spans="1:5" ht="15" customHeight="1">
      <c r="A20" s="7" t="s">
        <v>476</v>
      </c>
      <c r="B20" s="631"/>
      <c r="C20" s="631"/>
      <c r="D20" s="631"/>
      <c r="E20" s="631">
        <f t="shared" si="0"/>
        <v>0</v>
      </c>
    </row>
    <row r="21" spans="1:5" ht="15" customHeight="1">
      <c r="A21" s="7" t="s">
        <v>477</v>
      </c>
      <c r="B21" s="631"/>
      <c r="C21" s="631"/>
      <c r="D21" s="631"/>
      <c r="E21" s="631">
        <f t="shared" si="0"/>
        <v>0</v>
      </c>
    </row>
    <row r="22" spans="1:5" ht="15" customHeight="1">
      <c r="A22" s="7" t="s">
        <v>478</v>
      </c>
      <c r="B22" s="631"/>
      <c r="C22" s="631"/>
      <c r="D22" s="631"/>
      <c r="E22" s="631">
        <f t="shared" si="0"/>
        <v>0</v>
      </c>
    </row>
    <row r="23" spans="1:5" ht="15" customHeight="1">
      <c r="A23" s="38" t="s">
        <v>434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195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687" customWidth="1"/>
    <col min="2" max="2" width="22.3984375" style="687" customWidth="1"/>
    <col min="3" max="5" width="25.53125" style="687" customWidth="1"/>
    <col min="6" max="21" width="10.796875" style="687" customWidth="1"/>
    <col min="22" max="16384" width="14.3984375" style="687"/>
  </cols>
  <sheetData>
    <row r="1" spans="1:21" ht="14.25" customHeight="1">
      <c r="A1" s="6" t="s">
        <v>1188</v>
      </c>
      <c r="C1" s="693"/>
    </row>
    <row r="2" spans="1:21" ht="27.5" customHeight="1" thickBot="1">
      <c r="A2" s="981" t="s">
        <v>665</v>
      </c>
      <c r="B2" s="982"/>
      <c r="C2" s="694" t="s">
        <v>1189</v>
      </c>
      <c r="D2" s="692" t="s">
        <v>1190</v>
      </c>
      <c r="E2" s="692" t="s">
        <v>1191</v>
      </c>
    </row>
    <row r="3" spans="1:21" ht="15" customHeight="1">
      <c r="A3" s="2" t="s">
        <v>445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685"/>
      <c r="B4" s="686" t="s">
        <v>446</v>
      </c>
      <c r="C4" s="682">
        <f>Consultant_age!F4</f>
        <v>0</v>
      </c>
      <c r="D4" s="680" t="str">
        <f>IF(SUM(Population!F4)=0,"",C4/Population!F4)</f>
        <v/>
      </c>
      <c r="E4" s="680" t="str">
        <f>IF(Population!C4=0,"",Consultant_age!C4/Population!C4)</f>
        <v/>
      </c>
    </row>
    <row r="5" spans="1:21" ht="15" customHeight="1">
      <c r="A5" s="685"/>
      <c r="B5" s="686" t="s">
        <v>447</v>
      </c>
      <c r="C5" s="683">
        <f>Consultant_age!F5</f>
        <v>0</v>
      </c>
      <c r="D5" s="681" t="str">
        <f>IF(SUM(Population!F5)=0,"",C5/Population!F5)</f>
        <v/>
      </c>
      <c r="E5" s="681" t="str">
        <f>IF(Population!C5=0,"",Consultant_age!C5/Population!C5)</f>
        <v/>
      </c>
    </row>
    <row r="6" spans="1:21" ht="15" customHeight="1">
      <c r="A6" s="685"/>
      <c r="B6" s="686" t="s">
        <v>448</v>
      </c>
      <c r="C6" s="683">
        <f>Consultant_age!F6</f>
        <v>0</v>
      </c>
      <c r="D6" s="681" t="str">
        <f>IF(SUM(Population!F6)=0,"",C6/Population!F6)</f>
        <v/>
      </c>
      <c r="E6" s="681" t="str">
        <f>IF(Population!C6=0,"",Consultant_age!C6/Population!C6)</f>
        <v/>
      </c>
    </row>
    <row r="7" spans="1:21" ht="15" customHeight="1">
      <c r="A7" s="685"/>
      <c r="B7" s="686" t="s">
        <v>449</v>
      </c>
      <c r="C7" s="683">
        <f>Consultant_age!F7</f>
        <v>0</v>
      </c>
      <c r="D7" s="681" t="str">
        <f>IF(SUM(Population!F7)=0,"",C7/Population!F7)</f>
        <v/>
      </c>
      <c r="E7" s="681" t="str">
        <f>IF(Population!C7=0,"",Consultant_age!C7/Population!C7)</f>
        <v/>
      </c>
    </row>
    <row r="8" spans="1:21" ht="15" customHeight="1">
      <c r="A8" s="2" t="s">
        <v>450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685"/>
      <c r="B9" s="686" t="s">
        <v>451</v>
      </c>
      <c r="C9" s="683">
        <f>Consultant_age!F9</f>
        <v>0</v>
      </c>
      <c r="D9" s="681" t="str">
        <f>IF(SUM(Population!F9)=0,"",C9/Population!F9)</f>
        <v/>
      </c>
      <c r="E9" s="681" t="str">
        <f>IF(Population!C9=0,"",Consultant_age!C9/Population!C9)</f>
        <v/>
      </c>
    </row>
    <row r="10" spans="1:21" ht="15" customHeight="1">
      <c r="A10" s="685"/>
      <c r="B10" s="686" t="s">
        <v>452</v>
      </c>
      <c r="C10" s="683">
        <f>Consultant_age!F10</f>
        <v>0</v>
      </c>
      <c r="D10" s="681" t="str">
        <f>IF(SUM(Population!F10)=0,"",C10/Population!F10)</f>
        <v/>
      </c>
      <c r="E10" s="681" t="str">
        <f>IF(Population!C10=0,"",Consultant_age!C10/Population!C10)</f>
        <v/>
      </c>
    </row>
    <row r="11" spans="1:21" ht="15" customHeight="1">
      <c r="A11" s="685"/>
      <c r="B11" s="686" t="s">
        <v>453</v>
      </c>
      <c r="C11" s="683">
        <f>Consultant_age!F11</f>
        <v>0</v>
      </c>
      <c r="D11" s="681" t="str">
        <f>IF(SUM(Population!F11)=0,"",C11/Population!F11)</f>
        <v/>
      </c>
      <c r="E11" s="681" t="str">
        <f>IF(Population!C11=0,"",Consultant_age!C11/Population!C11)</f>
        <v/>
      </c>
    </row>
    <row r="12" spans="1:21" ht="15" customHeight="1">
      <c r="A12" s="685"/>
      <c r="B12" s="686" t="s">
        <v>454</v>
      </c>
      <c r="C12" s="683">
        <f>Consultant_age!F12</f>
        <v>0</v>
      </c>
      <c r="D12" s="681" t="str">
        <f>IF(SUM(Population!F12)=0,"",C12/Population!F12)</f>
        <v/>
      </c>
      <c r="E12" s="681" t="str">
        <f>IF(Population!C12=0,"",Consultant_age!C12/Population!C12)</f>
        <v/>
      </c>
    </row>
    <row r="13" spans="1:21" ht="15" customHeight="1">
      <c r="A13" s="685"/>
      <c r="B13" s="686" t="s">
        <v>455</v>
      </c>
      <c r="C13" s="683">
        <f>Consultant_age!F13</f>
        <v>0</v>
      </c>
      <c r="D13" s="681" t="str">
        <f>IF(SUM(Population!F13)=0,"",C13/Population!F13)</f>
        <v/>
      </c>
      <c r="E13" s="681" t="str">
        <f>IF(Population!C13=0,"",Consultant_age!C13/Population!C13)</f>
        <v/>
      </c>
    </row>
    <row r="14" spans="1:21" ht="15" customHeight="1">
      <c r="A14" s="685"/>
      <c r="B14" s="686" t="s">
        <v>456</v>
      </c>
      <c r="C14" s="683">
        <f>Consultant_age!F14</f>
        <v>0</v>
      </c>
      <c r="D14" s="681" t="str">
        <f>IF(SUM(Population!F14)=0,"",C14/Population!F14)</f>
        <v/>
      </c>
      <c r="E14" s="681" t="str">
        <f>IF(Population!C14=0,"",Consultant_age!C14/Population!C14)</f>
        <v/>
      </c>
    </row>
    <row r="15" spans="1:21" ht="15" customHeight="1">
      <c r="A15" s="2" t="s">
        <v>457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686"/>
      <c r="B16" s="686" t="s">
        <v>458</v>
      </c>
      <c r="C16" s="683">
        <f>Consultant_age!F16</f>
        <v>0</v>
      </c>
      <c r="D16" s="681" t="str">
        <f>IF(SUM(Population!F16)=0,"",C16/Population!F16)</f>
        <v/>
      </c>
      <c r="E16" s="681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685"/>
      <c r="B17" s="686" t="s">
        <v>459</v>
      </c>
      <c r="C17" s="683">
        <f>Consultant_age!F17</f>
        <v>0</v>
      </c>
      <c r="D17" s="681" t="str">
        <f>IF(SUM(Population!F17)=0,"",C17/Population!F17)</f>
        <v/>
      </c>
      <c r="E17" s="681" t="str">
        <f>IF(Population!C17=0,"",Consultant_age!C17/Population!C17)</f>
        <v/>
      </c>
    </row>
    <row r="18" spans="1:5" ht="15" customHeight="1">
      <c r="A18" s="685"/>
      <c r="B18" s="686" t="s">
        <v>460</v>
      </c>
      <c r="C18" s="683">
        <f>Consultant_age!F18</f>
        <v>0</v>
      </c>
      <c r="D18" s="681" t="str">
        <f>IF(SUM(Population!F18)=0,"",C18/Population!F18)</f>
        <v/>
      </c>
      <c r="E18" s="681" t="str">
        <f>IF(Population!C18=0,"",Consultant_age!C18/Population!C18)</f>
        <v/>
      </c>
    </row>
    <row r="19" spans="1:5" ht="15" customHeight="1">
      <c r="A19" s="2" t="s">
        <v>461</v>
      </c>
      <c r="B19" s="6"/>
      <c r="C19" s="49">
        <f>Consultant_age!F19</f>
        <v>0</v>
      </c>
      <c r="D19" s="646" t="str">
        <f>IF(SUM(Population!F19)=0,"",C19/Population!F19)</f>
        <v/>
      </c>
      <c r="E19" s="646" t="str">
        <f>IF(Population!C19=0,"",Consultant_age!C19/Population!C19)</f>
        <v/>
      </c>
    </row>
    <row r="20" spans="1:5" ht="15" customHeight="1">
      <c r="A20" s="686"/>
      <c r="B20" s="687" t="s">
        <v>462</v>
      </c>
      <c r="C20" s="682">
        <f>Consultant_age!F20</f>
        <v>0</v>
      </c>
      <c r="D20" s="680" t="str">
        <f>IF(SUM(Population!F20)=0,"",C20/Population!F20)</f>
        <v/>
      </c>
      <c r="E20" s="680" t="str">
        <f>IF(Population!C20=0,"",Consultant_age!C20/Population!C20)</f>
        <v/>
      </c>
    </row>
    <row r="21" spans="1:5" ht="15" customHeight="1">
      <c r="A21" s="685"/>
      <c r="B21" s="686" t="s">
        <v>463</v>
      </c>
      <c r="C21" s="683">
        <f>Consultant_age!F21</f>
        <v>0</v>
      </c>
      <c r="D21" s="681" t="str">
        <f>IF(SUM(Population!F21)=0,"",C21/Population!F21)</f>
        <v/>
      </c>
      <c r="E21" s="681" t="str">
        <f>IF(Population!C21=0,"",Consultant_age!C21/Population!C21)</f>
        <v/>
      </c>
    </row>
    <row r="22" spans="1:5" ht="15" customHeight="1">
      <c r="A22" s="685"/>
      <c r="B22" s="686" t="s">
        <v>464</v>
      </c>
      <c r="C22" s="683">
        <f>Consultant_age!F22</f>
        <v>0</v>
      </c>
      <c r="D22" s="681" t="str">
        <f>IF(SUM(Population!F22)=0,"",C22/Population!F22)</f>
        <v/>
      </c>
      <c r="E22" s="681" t="str">
        <f>IF(Population!C22=0,"",Consultant_age!C22/Population!C22)</f>
        <v/>
      </c>
    </row>
    <row r="23" spans="1:5" ht="15" customHeight="1">
      <c r="A23" s="685"/>
      <c r="B23" s="686" t="s">
        <v>465</v>
      </c>
      <c r="C23" s="683">
        <f>Consultant_age!F23</f>
        <v>0</v>
      </c>
      <c r="D23" s="681" t="str">
        <f>IF(SUM(Population!F23)=0,"",C23/Population!F23)</f>
        <v/>
      </c>
      <c r="E23" s="681" t="str">
        <f>IF(Population!C23=0,"",Consultant_age!C23/Population!C23)</f>
        <v/>
      </c>
    </row>
    <row r="24" spans="1:5" ht="15" customHeight="1">
      <c r="A24" s="685"/>
      <c r="B24" s="686" t="s">
        <v>466</v>
      </c>
      <c r="C24" s="683">
        <f>Consultant_age!F24</f>
        <v>0</v>
      </c>
      <c r="D24" s="681" t="str">
        <f>IF(SUM(Population!F24)=0,"",C24/Population!F24)</f>
        <v/>
      </c>
      <c r="E24" s="681" t="str">
        <f>IF(Population!C24=0,"",Consultant_age!C24/Population!C24)</f>
        <v/>
      </c>
    </row>
    <row r="25" spans="1:5" ht="15" customHeight="1">
      <c r="A25" s="685"/>
      <c r="B25" s="686" t="s">
        <v>467</v>
      </c>
      <c r="C25" s="683">
        <f>Consultant_age!F25</f>
        <v>0</v>
      </c>
      <c r="D25" s="681" t="str">
        <f>IF(SUM(Population!F25)=0,"",C25/Population!F25)</f>
        <v/>
      </c>
      <c r="E25" s="681" t="str">
        <f>IF(Population!C25=0,"",Consultant_age!C25/Population!C25)</f>
        <v/>
      </c>
    </row>
    <row r="26" spans="1:5" ht="15" customHeight="1">
      <c r="A26" s="685"/>
      <c r="B26" s="686" t="s">
        <v>468</v>
      </c>
      <c r="C26" s="683">
        <f>Consultant_age!F26</f>
        <v>0</v>
      </c>
      <c r="D26" s="681" t="str">
        <f>IF(SUM(Population!F26)=0,"",C26/Population!F26)</f>
        <v/>
      </c>
      <c r="E26" s="681" t="str">
        <f>IF(Population!C26=0,"",Consultant_age!C26/Population!C26)</f>
        <v/>
      </c>
    </row>
    <row r="27" spans="1:5" ht="15" customHeight="1">
      <c r="A27" s="685"/>
      <c r="B27" s="686" t="s">
        <v>469</v>
      </c>
      <c r="C27" s="683">
        <f>Consultant_age!F27</f>
        <v>0</v>
      </c>
      <c r="D27" s="681" t="str">
        <f>IF(SUM(Population!F27)=0,"",C27/Population!F27)</f>
        <v/>
      </c>
      <c r="E27" s="681" t="str">
        <f>IF(Population!C27=0,"",Consultant_age!C27/Population!C27)</f>
        <v/>
      </c>
    </row>
    <row r="28" spans="1:5" ht="15" customHeight="1">
      <c r="A28" s="685"/>
      <c r="B28" s="686" t="s">
        <v>470</v>
      </c>
      <c r="C28" s="683">
        <f>Consultant_age!F28</f>
        <v>0</v>
      </c>
      <c r="D28" s="681" t="str">
        <f>IF(SUM(Population!F28)=0,"",C28/Population!F28)</f>
        <v/>
      </c>
      <c r="E28" s="681" t="str">
        <f>IF(Population!C28=0,"",Consultant_age!C28/Population!C28)</f>
        <v/>
      </c>
    </row>
    <row r="29" spans="1:5" ht="15" customHeight="1">
      <c r="A29" s="2" t="s">
        <v>471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686"/>
      <c r="B30" s="686" t="s">
        <v>472</v>
      </c>
      <c r="C30" s="682">
        <f>Consultant_age!F30</f>
        <v>0</v>
      </c>
      <c r="D30" s="680" t="str">
        <f>IF(SUM(Population!F30)=0,"",C30/Population!F30)</f>
        <v/>
      </c>
      <c r="E30" s="680" t="str">
        <f>IF(Population!C30=0,"",Consultant_age!C30/Population!C30)</f>
        <v/>
      </c>
    </row>
    <row r="31" spans="1:5" ht="15" customHeight="1">
      <c r="A31" s="686"/>
      <c r="B31" s="686" t="s">
        <v>473</v>
      </c>
      <c r="C31" s="683">
        <f>Consultant_age!F31</f>
        <v>0</v>
      </c>
      <c r="D31" s="681" t="str">
        <f>IF(SUM(Population!F31)=0,"",C31/Population!F31)</f>
        <v/>
      </c>
      <c r="E31" s="681" t="str">
        <f>IF(Population!C31=0,"",Consultant_age!C31/Population!C31)</f>
        <v/>
      </c>
    </row>
    <row r="32" spans="1:5" ht="15" customHeight="1">
      <c r="A32" s="686"/>
      <c r="B32" s="686" t="s">
        <v>474</v>
      </c>
      <c r="C32" s="683">
        <f>Consultant_age!F32</f>
        <v>0</v>
      </c>
      <c r="D32" s="681" t="str">
        <f>IF(SUM(Population!F32)=0,"",C32/Population!F32)</f>
        <v/>
      </c>
      <c r="E32" s="681" t="str">
        <f>IF(Population!C32=0,"",Consultant_age!C32/Population!C32)</f>
        <v/>
      </c>
    </row>
    <row r="33" spans="1:5" ht="15" customHeight="1">
      <c r="A33" s="686"/>
      <c r="B33" s="686" t="s">
        <v>475</v>
      </c>
      <c r="C33" s="683">
        <f>Consultant_age!F33</f>
        <v>0</v>
      </c>
      <c r="D33" s="681" t="str">
        <f>IF(SUM(Population!F33)=0,"",C33/Population!F33)</f>
        <v/>
      </c>
      <c r="E33" s="681" t="str">
        <f>IF(Population!C33=0,"",Consultant_age!C33/Population!C33)</f>
        <v/>
      </c>
    </row>
    <row r="34" spans="1:5" ht="15" customHeight="1">
      <c r="A34" s="686"/>
      <c r="B34" s="686" t="s">
        <v>476</v>
      </c>
      <c r="C34" s="683">
        <f>Consultant_age!F34</f>
        <v>0</v>
      </c>
      <c r="D34" s="681" t="str">
        <f>IF(SUM(Population!F34)=0,"",C34/Population!F34)</f>
        <v/>
      </c>
      <c r="E34" s="681" t="str">
        <f>IF(Population!C34=0,"",Consultant_age!C34/Population!C34)</f>
        <v/>
      </c>
    </row>
    <row r="35" spans="1:5" ht="15" customHeight="1">
      <c r="A35" s="686"/>
      <c r="B35" s="686" t="s">
        <v>477</v>
      </c>
      <c r="C35" s="683">
        <f>Consultant_age!F35</f>
        <v>0</v>
      </c>
      <c r="D35" s="681" t="str">
        <f>IF(SUM(Population!F35)=0,"",C35/Population!F35)</f>
        <v/>
      </c>
      <c r="E35" s="681" t="str">
        <f>IF(Population!C35=0,"",Consultant_age!C35/Population!C35)</f>
        <v/>
      </c>
    </row>
    <row r="36" spans="1:5" ht="15" customHeight="1">
      <c r="A36" s="686"/>
      <c r="B36" s="686" t="s">
        <v>478</v>
      </c>
      <c r="C36" s="683">
        <f>Consultant_age!F36</f>
        <v>0</v>
      </c>
      <c r="D36" s="681" t="str">
        <f>IF(SUM(Population!F36)=0,"",C36/Population!F36)</f>
        <v/>
      </c>
      <c r="E36" s="681" t="str">
        <f>IF(Population!C36=0,"",Consultant_age!C36/Population!C36)</f>
        <v/>
      </c>
    </row>
    <row r="37" spans="1:5" ht="15" customHeight="1">
      <c r="A37" s="685"/>
      <c r="B37" s="686" t="s">
        <v>479</v>
      </c>
      <c r="C37" s="683">
        <f>Consultant_age!F37</f>
        <v>0</v>
      </c>
      <c r="D37" s="681" t="str">
        <f>IF(SUM(Population!F37)=0,"",C37/Population!F37)</f>
        <v/>
      </c>
      <c r="E37" s="681" t="str">
        <f>IF(Population!C37=0,"",Consultant_age!C37/Population!C37)</f>
        <v/>
      </c>
    </row>
    <row r="38" spans="1:5" ht="15" customHeight="1">
      <c r="A38" s="685"/>
      <c r="B38" s="686" t="s">
        <v>480</v>
      </c>
      <c r="C38" s="683">
        <f>Consultant_age!F38</f>
        <v>0</v>
      </c>
      <c r="D38" s="681" t="str">
        <f>IF(SUM(Population!F38)=0,"",C38/Population!F38)</f>
        <v/>
      </c>
      <c r="E38" s="681" t="str">
        <f>IF(Population!C38=0,"",Consultant_age!C38/Population!C38)</f>
        <v/>
      </c>
    </row>
    <row r="39" spans="1:5" ht="15" customHeight="1">
      <c r="A39" s="685"/>
      <c r="B39" s="686" t="s">
        <v>481</v>
      </c>
      <c r="C39" s="683">
        <f>Consultant_age!F39</f>
        <v>0</v>
      </c>
      <c r="D39" s="681" t="str">
        <f>IF(SUM(Population!F39)=0,"",C39/Population!F39)</f>
        <v/>
      </c>
      <c r="E39" s="681" t="str">
        <f>IF(Population!C39=0,"",Consultant_age!C39/Population!C39)</f>
        <v/>
      </c>
    </row>
    <row r="40" spans="1:5" ht="15" customHeight="1">
      <c r="A40" s="685"/>
      <c r="B40" s="686" t="s">
        <v>482</v>
      </c>
      <c r="C40" s="683">
        <f>Consultant_age!F40</f>
        <v>0</v>
      </c>
      <c r="D40" s="681" t="str">
        <f>IF(SUM(Population!F40)=0,"",C40/Population!F40)</f>
        <v/>
      </c>
      <c r="E40" s="681" t="str">
        <f>IF(Population!C40=0,"",Consultant_age!C40/Population!C40)</f>
        <v/>
      </c>
    </row>
    <row r="41" spans="1:5" ht="15" customHeight="1">
      <c r="A41" s="685"/>
      <c r="B41" s="686" t="s">
        <v>483</v>
      </c>
      <c r="C41" s="683">
        <f>Consultant_age!F41</f>
        <v>0</v>
      </c>
      <c r="D41" s="681" t="str">
        <f>IF(SUM(Population!F41)=0,"",C41/Population!F41)</f>
        <v/>
      </c>
      <c r="E41" s="681" t="str">
        <f>IF(Population!C41=0,"",Consultant_age!C41/Population!C41)</f>
        <v/>
      </c>
    </row>
    <row r="42" spans="1:5" ht="15" customHeight="1">
      <c r="A42" s="2" t="s">
        <v>484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686"/>
      <c r="B43" s="686" t="s">
        <v>485</v>
      </c>
      <c r="C43" s="683">
        <f>Consultant_age!F43</f>
        <v>0</v>
      </c>
      <c r="D43" s="681" t="str">
        <f>IF(SUM(Population!F43)=0,"",C43/Population!F43)</f>
        <v/>
      </c>
      <c r="E43" s="681" t="str">
        <f>IF(Population!C43=0,"",Consultant_age!C43/Population!C43)</f>
        <v/>
      </c>
    </row>
    <row r="44" spans="1:5" ht="15" customHeight="1">
      <c r="A44" s="685"/>
      <c r="B44" s="686" t="s">
        <v>486</v>
      </c>
      <c r="C44" s="683">
        <f>Consultant_age!F44</f>
        <v>0</v>
      </c>
      <c r="D44" s="681" t="str">
        <f>IF(SUM(Population!F44)=0,"",C44/Population!F44)</f>
        <v/>
      </c>
      <c r="E44" s="681" t="str">
        <f>IF(Population!C44=0,"",Consultant_age!C44/Population!C44)</f>
        <v/>
      </c>
    </row>
    <row r="45" spans="1:5" ht="15" customHeight="1">
      <c r="A45" s="685"/>
      <c r="B45" s="686" t="s">
        <v>487</v>
      </c>
      <c r="C45" s="683">
        <f>Consultant_age!F45</f>
        <v>0</v>
      </c>
      <c r="D45" s="681" t="str">
        <f>IF(SUM(Population!F45)=0,"",C45/Population!F45)</f>
        <v/>
      </c>
      <c r="E45" s="681" t="str">
        <f>IF(Population!C45=0,"",Consultant_age!C45/Population!C45)</f>
        <v/>
      </c>
    </row>
    <row r="46" spans="1:5" ht="15" customHeight="1">
      <c r="A46" s="685"/>
      <c r="B46" s="686" t="s">
        <v>488</v>
      </c>
      <c r="C46" s="683">
        <f>Consultant_age!F46</f>
        <v>0</v>
      </c>
      <c r="D46" s="681" t="str">
        <f>IF(SUM(Population!F46)=0,"",C46/Population!F46)</f>
        <v/>
      </c>
      <c r="E46" s="681" t="str">
        <f>IF(Population!C46=0,"",Consultant_age!C46/Population!C46)</f>
        <v/>
      </c>
    </row>
    <row r="47" spans="1:5" ht="15" customHeight="1">
      <c r="A47" s="685"/>
      <c r="B47" s="686" t="s">
        <v>489</v>
      </c>
      <c r="C47" s="683">
        <f>Consultant_age!F47</f>
        <v>0</v>
      </c>
      <c r="D47" s="681" t="str">
        <f>IF(SUM(Population!F47)=0,"",C47/Population!F47)</f>
        <v/>
      </c>
      <c r="E47" s="681" t="str">
        <f>IF(Population!C47=0,"",Consultant_age!C47/Population!C47)</f>
        <v/>
      </c>
    </row>
    <row r="48" spans="1:5" ht="15" customHeight="1">
      <c r="A48" s="685"/>
      <c r="B48" s="686" t="s">
        <v>490</v>
      </c>
      <c r="C48" s="683">
        <f>Consultant_age!F48</f>
        <v>0</v>
      </c>
      <c r="D48" s="681" t="str">
        <f>IF(SUM(Population!F48)=0,"",C48/Population!F48)</f>
        <v/>
      </c>
      <c r="E48" s="681" t="str">
        <f>IF(Population!C48=0,"",Consultant_age!C48/Population!C48)</f>
        <v/>
      </c>
    </row>
    <row r="49" spans="1:5" ht="15" customHeight="1">
      <c r="A49" s="685"/>
      <c r="B49" s="686" t="s">
        <v>491</v>
      </c>
      <c r="C49" s="683">
        <f>Consultant_age!F49</f>
        <v>0</v>
      </c>
      <c r="D49" s="681" t="str">
        <f>IF(SUM(Population!F49)=0,"",C49/Population!F49)</f>
        <v/>
      </c>
      <c r="E49" s="681" t="str">
        <f>IF(Population!C49=0,"",Consultant_age!C49/Population!C49)</f>
        <v/>
      </c>
    </row>
    <row r="50" spans="1:5" ht="15" customHeight="1">
      <c r="A50" s="2" t="s">
        <v>492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686"/>
      <c r="B51" s="686" t="s">
        <v>493</v>
      </c>
      <c r="C51" s="683">
        <f>Consultant_age!F51</f>
        <v>0</v>
      </c>
      <c r="D51" s="681" t="str">
        <f>IF(SUM(Population!F51)=0,"",C51/Population!F51)</f>
        <v/>
      </c>
      <c r="E51" s="681" t="str">
        <f>IF(Population!C51=0,"",Consultant_age!C51/Population!C51)</f>
        <v/>
      </c>
    </row>
    <row r="52" spans="1:5" ht="15" customHeight="1">
      <c r="A52" s="685"/>
      <c r="B52" s="686" t="s">
        <v>494</v>
      </c>
      <c r="C52" s="683">
        <f>Consultant_age!F52</f>
        <v>0</v>
      </c>
      <c r="D52" s="681" t="str">
        <f>IF(SUM(Population!F52)=0,"",C52/Population!F52)</f>
        <v/>
      </c>
      <c r="E52" s="681" t="str">
        <f>IF(Population!C52=0,"",Consultant_age!C52/Population!C52)</f>
        <v/>
      </c>
    </row>
    <row r="53" spans="1:5" ht="15" customHeight="1">
      <c r="A53" s="685"/>
      <c r="B53" s="686" t="s">
        <v>495</v>
      </c>
      <c r="C53" s="683">
        <f>Consultant_age!F53</f>
        <v>0</v>
      </c>
      <c r="D53" s="681" t="str">
        <f>IF(SUM(Population!F53)=0,"",C53/Population!F53)</f>
        <v/>
      </c>
      <c r="E53" s="681" t="str">
        <f>IF(Population!C53=0,"",Consultant_age!C53/Population!C53)</f>
        <v/>
      </c>
    </row>
    <row r="54" spans="1:5" ht="15" customHeight="1">
      <c r="A54" s="685"/>
      <c r="B54" s="686" t="s">
        <v>496</v>
      </c>
      <c r="C54" s="683">
        <f>Consultant_age!F54</f>
        <v>0</v>
      </c>
      <c r="D54" s="681" t="str">
        <f>IF(SUM(Population!F54)=0,"",C54/Population!F54)</f>
        <v/>
      </c>
      <c r="E54" s="681" t="str">
        <f>IF(Population!C54=0,"",Consultant_age!C54/Population!C54)</f>
        <v/>
      </c>
    </row>
    <row r="55" spans="1:5" ht="15" customHeight="1">
      <c r="A55" s="2" t="s">
        <v>497</v>
      </c>
      <c r="B55" s="2"/>
      <c r="C55" s="49">
        <f>Consultant_age!F55</f>
        <v>0</v>
      </c>
      <c r="D55" s="646" t="str">
        <f>IF(SUM(Population!F55)=0,"",C55/Population!F55)</f>
        <v/>
      </c>
      <c r="E55" s="646" t="str">
        <f>IF(Population!C55=0,"",Consultant_age!C55/Population!C55)</f>
        <v/>
      </c>
    </row>
    <row r="56" spans="1:5" ht="15" customHeight="1">
      <c r="A56" s="686"/>
      <c r="B56" s="686" t="s">
        <v>498</v>
      </c>
      <c r="C56" s="682">
        <f>Consultant_age!F56</f>
        <v>0</v>
      </c>
      <c r="D56" s="680" t="str">
        <f>IF(SUM(Population!F56)=0,"",C56/Population!F56)</f>
        <v/>
      </c>
      <c r="E56" s="680" t="str">
        <f>IF(Population!C56=0,"",Consultant_age!C56/Population!C56)</f>
        <v/>
      </c>
    </row>
    <row r="57" spans="1:5" ht="15" customHeight="1">
      <c r="A57" s="685"/>
      <c r="B57" s="686" t="s">
        <v>499</v>
      </c>
      <c r="C57" s="683">
        <f>Consultant_age!F57</f>
        <v>0</v>
      </c>
      <c r="D57" s="681" t="str">
        <f>IF(SUM(Population!F57)=0,"",C57/Population!F57)</f>
        <v/>
      </c>
      <c r="E57" s="681" t="str">
        <f>IF(Population!C57=0,"",Consultant_age!C57/Population!C57)</f>
        <v/>
      </c>
    </row>
    <row r="58" spans="1:5" ht="15" customHeight="1">
      <c r="A58" s="685"/>
      <c r="B58" s="686" t="s">
        <v>500</v>
      </c>
      <c r="C58" s="683">
        <f>Consultant_age!F58</f>
        <v>0</v>
      </c>
      <c r="D58" s="681" t="str">
        <f>IF(SUM(Population!F58)=0,"",C58/Population!F58)</f>
        <v/>
      </c>
      <c r="E58" s="681" t="str">
        <f>IF(Population!C58=0,"",Consultant_age!C58/Population!C58)</f>
        <v/>
      </c>
    </row>
    <row r="59" spans="1:5" ht="15" customHeight="1">
      <c r="A59" s="685"/>
      <c r="B59" s="686" t="s">
        <v>501</v>
      </c>
      <c r="C59" s="683">
        <f>Consultant_age!F59</f>
        <v>0</v>
      </c>
      <c r="D59" s="681" t="str">
        <f>IF(SUM(Population!F59)=0,"",C59/Population!F59)</f>
        <v/>
      </c>
      <c r="E59" s="681" t="str">
        <f>IF(Population!C59=0,"",Consultant_age!C59/Population!C59)</f>
        <v/>
      </c>
    </row>
    <row r="60" spans="1:5" ht="15" customHeight="1">
      <c r="A60" s="685"/>
      <c r="B60" s="686" t="s">
        <v>502</v>
      </c>
      <c r="C60" s="683">
        <f>Consultant_age!F60</f>
        <v>0</v>
      </c>
      <c r="D60" s="681" t="str">
        <f>IF(SUM(Population!F60)=0,"",C60/Population!F60)</f>
        <v/>
      </c>
      <c r="E60" s="681" t="str">
        <f>IF(Population!C60=0,"",Consultant_age!C60/Population!C60)</f>
        <v/>
      </c>
    </row>
    <row r="61" spans="1:5" ht="15" customHeight="1">
      <c r="A61" s="685"/>
      <c r="B61" s="686" t="s">
        <v>503</v>
      </c>
      <c r="C61" s="683">
        <f>Consultant_age!F61</f>
        <v>0</v>
      </c>
      <c r="D61" s="681" t="str">
        <f>IF(SUM(Population!F61)=0,"",C61/Population!F61)</f>
        <v/>
      </c>
      <c r="E61" s="681" t="str">
        <f>IF(Population!C61=0,"",Consultant_age!C61/Population!C61)</f>
        <v/>
      </c>
    </row>
    <row r="62" spans="1:5" ht="15" customHeight="1">
      <c r="A62" s="685"/>
      <c r="B62" s="686" t="s">
        <v>504</v>
      </c>
      <c r="C62" s="683">
        <f>Consultant_age!F62</f>
        <v>0</v>
      </c>
      <c r="D62" s="681" t="str">
        <f>IF(SUM(Population!F62)=0,"",C62/Population!F62)</f>
        <v/>
      </c>
      <c r="E62" s="681" t="str">
        <f>IF(Population!C62=0,"",Consultant_age!C62/Population!C62)</f>
        <v/>
      </c>
    </row>
    <row r="63" spans="1:5" ht="15" customHeight="1">
      <c r="A63" s="685"/>
      <c r="B63" s="686" t="s">
        <v>505</v>
      </c>
      <c r="C63" s="683">
        <f>Consultant_age!F63</f>
        <v>0</v>
      </c>
      <c r="D63" s="681" t="str">
        <f>IF(SUM(Population!F63)=0,"",C63/Population!F63)</f>
        <v/>
      </c>
      <c r="E63" s="681" t="str">
        <f>IF(Population!C63=0,"",Consultant_age!C63/Population!C63)</f>
        <v/>
      </c>
    </row>
    <row r="64" spans="1:5" ht="15" customHeight="1">
      <c r="A64" s="2" t="s">
        <v>506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686"/>
      <c r="B65" s="686" t="s">
        <v>507</v>
      </c>
      <c r="C65" s="683">
        <f>Consultant_age!F65</f>
        <v>0</v>
      </c>
      <c r="D65" s="681" t="str">
        <f>IF(SUM(Population!F65)=0,"",C65/Population!F65)</f>
        <v/>
      </c>
      <c r="E65" s="681" t="str">
        <f>IF(Population!C65=0,"",Consultant_age!C65/Population!C65)</f>
        <v/>
      </c>
    </row>
    <row r="66" spans="1:5" ht="15" customHeight="1">
      <c r="A66" s="685"/>
      <c r="B66" s="686" t="s">
        <v>508</v>
      </c>
      <c r="C66" s="683">
        <f>Consultant_age!F66</f>
        <v>0</v>
      </c>
      <c r="D66" s="681" t="str">
        <f>IF(SUM(Population!F66)=0,"",C66/Population!F66)</f>
        <v/>
      </c>
      <c r="E66" s="681" t="str">
        <f>IF(Population!C66=0,"",Consultant_age!C66/Population!C66)</f>
        <v/>
      </c>
    </row>
    <row r="67" spans="1:5" ht="15" customHeight="1">
      <c r="A67" s="685"/>
      <c r="B67" s="686" t="s">
        <v>509</v>
      </c>
      <c r="C67" s="683">
        <f>Consultant_age!F67</f>
        <v>0</v>
      </c>
      <c r="D67" s="681" t="str">
        <f>IF(SUM(Population!F67)=0,"",C67/Population!F67)</f>
        <v/>
      </c>
      <c r="E67" s="681" t="str">
        <f>IF(Population!C67=0,"",Consultant_age!C67/Population!C67)</f>
        <v/>
      </c>
    </row>
    <row r="68" spans="1:5" ht="15" customHeight="1">
      <c r="A68" s="685"/>
      <c r="B68" s="686" t="s">
        <v>510</v>
      </c>
      <c r="C68" s="683">
        <f>Consultant_age!F68</f>
        <v>0</v>
      </c>
      <c r="D68" s="681" t="str">
        <f>IF(SUM(Population!F68)=0,"",C68/Population!F68)</f>
        <v/>
      </c>
      <c r="E68" s="681" t="str">
        <f>IF(Population!C68=0,"",Consultant_age!C68/Population!C68)</f>
        <v/>
      </c>
    </row>
    <row r="69" spans="1:5" ht="15" customHeight="1">
      <c r="A69" s="685"/>
      <c r="B69" s="686" t="s">
        <v>511</v>
      </c>
      <c r="C69" s="683">
        <f>Consultant_age!F69</f>
        <v>0</v>
      </c>
      <c r="D69" s="681" t="str">
        <f>IF(SUM(Population!F69)=0,"",C69/Population!F69)</f>
        <v/>
      </c>
      <c r="E69" s="681" t="str">
        <f>IF(Population!C69=0,"",Consultant_age!C69/Population!C69)</f>
        <v/>
      </c>
    </row>
    <row r="70" spans="1:5" ht="15" customHeight="1">
      <c r="A70" s="685"/>
      <c r="B70" s="686" t="s">
        <v>512</v>
      </c>
      <c r="C70" s="683">
        <f>Consultant_age!F70</f>
        <v>0</v>
      </c>
      <c r="D70" s="681" t="str">
        <f>IF(SUM(Population!F70)=0,"",C70/Population!F70)</f>
        <v/>
      </c>
      <c r="E70" s="681" t="str">
        <f>IF(Population!C70=0,"",Consultant_age!C70/Population!C70)</f>
        <v/>
      </c>
    </row>
    <row r="71" spans="1:5" ht="15" customHeight="1">
      <c r="A71" s="685"/>
      <c r="B71" s="686" t="s">
        <v>513</v>
      </c>
      <c r="C71" s="683">
        <f>Consultant_age!F71</f>
        <v>0</v>
      </c>
      <c r="D71" s="681" t="str">
        <f>IF(SUM(Population!F71)=0,"",C71/Population!F71)</f>
        <v/>
      </c>
      <c r="E71" s="681" t="str">
        <f>IF(Population!C71=0,"",Consultant_age!C71/Population!C71)</f>
        <v/>
      </c>
    </row>
    <row r="72" spans="1:5" ht="15" customHeight="1">
      <c r="A72" s="685"/>
      <c r="B72" s="686" t="s">
        <v>514</v>
      </c>
      <c r="C72" s="683">
        <f>Consultant_age!F72</f>
        <v>0</v>
      </c>
      <c r="D72" s="681" t="str">
        <f>IF(SUM(Population!F72)=0,"",C72/Population!F72)</f>
        <v/>
      </c>
      <c r="E72" s="681" t="str">
        <f>IF(Population!C72=0,"",Consultant_age!C72/Population!C72)</f>
        <v/>
      </c>
    </row>
    <row r="73" spans="1:5" ht="15" customHeight="1">
      <c r="A73" s="2" t="s">
        <v>515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686"/>
      <c r="B74" s="686" t="s">
        <v>516</v>
      </c>
      <c r="C74" s="683">
        <f>Consultant_age!F74</f>
        <v>0</v>
      </c>
      <c r="D74" s="681" t="str">
        <f>IF(SUM(Population!F74)=0,"",C74/Population!F74)</f>
        <v/>
      </c>
      <c r="E74" s="681" t="str">
        <f>IF(Population!C74=0,"",Consultant_age!C74/Population!C74)</f>
        <v/>
      </c>
    </row>
    <row r="75" spans="1:5" ht="15" customHeight="1">
      <c r="A75" s="685"/>
      <c r="B75" s="686" t="s">
        <v>517</v>
      </c>
      <c r="C75" s="683">
        <f>Consultant_age!F75</f>
        <v>0</v>
      </c>
      <c r="D75" s="681" t="str">
        <f>IF(SUM(Population!F75)=0,"",C75/Population!F75)</f>
        <v/>
      </c>
      <c r="E75" s="681" t="str">
        <f>IF(Population!C75=0,"",Consultant_age!C75/Population!C75)</f>
        <v/>
      </c>
    </row>
    <row r="76" spans="1:5" ht="15" customHeight="1">
      <c r="A76" s="685"/>
      <c r="B76" s="686" t="s">
        <v>518</v>
      </c>
      <c r="C76" s="683">
        <f>Consultant_age!F76</f>
        <v>0</v>
      </c>
      <c r="D76" s="681" t="str">
        <f>IF(SUM(Population!F76)=0,"",C76/Population!F76)</f>
        <v/>
      </c>
      <c r="E76" s="681" t="str">
        <f>IF(Population!C76=0,"",Consultant_age!C76/Population!C76)</f>
        <v/>
      </c>
    </row>
    <row r="77" spans="1:5" ht="15" customHeight="1">
      <c r="A77" s="685"/>
      <c r="B77" s="686" t="s">
        <v>519</v>
      </c>
      <c r="C77" s="683">
        <f>Consultant_age!F77</f>
        <v>0</v>
      </c>
      <c r="D77" s="681" t="str">
        <f>IF(SUM(Population!F77)=0,"",C77/Population!F77)</f>
        <v/>
      </c>
      <c r="E77" s="681" t="str">
        <f>IF(Population!C77=0,"",Consultant_age!C77/Population!C77)</f>
        <v/>
      </c>
    </row>
    <row r="78" spans="1:5" ht="15" customHeight="1">
      <c r="A78" s="685"/>
      <c r="B78" s="686" t="s">
        <v>520</v>
      </c>
      <c r="C78" s="683">
        <f>Consultant_age!F78</f>
        <v>0</v>
      </c>
      <c r="D78" s="681" t="str">
        <f>IF(SUM(Population!F78)=0,"",C78/Population!F78)</f>
        <v/>
      </c>
      <c r="E78" s="681" t="str">
        <f>IF(Population!C78=0,"",Consultant_age!C78/Population!C78)</f>
        <v/>
      </c>
    </row>
    <row r="79" spans="1:5" ht="15" customHeight="1">
      <c r="A79" s="2" t="s">
        <v>521</v>
      </c>
      <c r="B79" s="2"/>
      <c r="C79" s="49">
        <f>Consultant_age!F79</f>
        <v>0</v>
      </c>
      <c r="D79" s="646" t="str">
        <f>IF(SUM(Population!F79)=0,"",C79/Population!F79)</f>
        <v/>
      </c>
      <c r="E79" s="646" t="str">
        <f>IF(Population!C79=0,"",Consultant_age!C79/Population!C79)</f>
        <v/>
      </c>
    </row>
    <row r="80" spans="1:5" ht="15" customHeight="1">
      <c r="A80" s="686"/>
      <c r="B80" s="686" t="s">
        <v>522</v>
      </c>
      <c r="C80" s="682">
        <f>Consultant_age!F80</f>
        <v>0</v>
      </c>
      <c r="D80" s="680" t="str">
        <f>IF(SUM(Population!F80)=0,"",C80/Population!F80)</f>
        <v/>
      </c>
      <c r="E80" s="680" t="str">
        <f>IF(Population!C80=0,"",Consultant_age!C80/Population!C80)</f>
        <v/>
      </c>
    </row>
    <row r="81" spans="1:5" ht="15" customHeight="1">
      <c r="A81" s="685"/>
      <c r="B81" s="686" t="s">
        <v>523</v>
      </c>
      <c r="C81" s="683">
        <f>Consultant_age!F81</f>
        <v>0</v>
      </c>
      <c r="D81" s="681" t="str">
        <f>IF(SUM(Population!F81)=0,"",C81/Population!F81)</f>
        <v/>
      </c>
      <c r="E81" s="681" t="str">
        <f>IF(Population!C81=0,"",Consultant_age!C81/Population!C81)</f>
        <v/>
      </c>
    </row>
    <row r="82" spans="1:5" ht="15" customHeight="1">
      <c r="A82" s="685"/>
      <c r="B82" s="686" t="s">
        <v>524</v>
      </c>
      <c r="C82" s="683">
        <f>Consultant_age!F82</f>
        <v>0</v>
      </c>
      <c r="D82" s="681" t="str">
        <f>IF(SUM(Population!F82)=0,"",C82/Population!F82)</f>
        <v/>
      </c>
      <c r="E82" s="681" t="str">
        <f>IF(Population!C82=0,"",Consultant_age!C82/Population!C82)</f>
        <v/>
      </c>
    </row>
    <row r="83" spans="1:5" ht="15" customHeight="1">
      <c r="A83" s="685"/>
      <c r="B83" s="686" t="s">
        <v>525</v>
      </c>
      <c r="C83" s="683">
        <f>Consultant_age!F83</f>
        <v>0</v>
      </c>
      <c r="D83" s="681" t="str">
        <f>IF(SUM(Population!F83)=0,"",C83/Population!F83)</f>
        <v/>
      </c>
      <c r="E83" s="681" t="str">
        <f>IF(Population!C83=0,"",Consultant_age!C83/Population!C83)</f>
        <v/>
      </c>
    </row>
    <row r="84" spans="1:5" ht="15" customHeight="1">
      <c r="A84" s="2" t="s">
        <v>526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685"/>
      <c r="B85" s="686" t="s">
        <v>527</v>
      </c>
      <c r="C85" s="683">
        <f>Consultant_age!F85</f>
        <v>0</v>
      </c>
      <c r="D85" s="681" t="str">
        <f>IF(SUM(Population!F85)=0,"",C85/Population!F85)</f>
        <v/>
      </c>
      <c r="E85" s="681" t="str">
        <f>IF(Population!C85=0,"",Consultant_age!C85/Population!C85)</f>
        <v/>
      </c>
    </row>
    <row r="86" spans="1:5" ht="15" customHeight="1">
      <c r="A86" s="685"/>
      <c r="B86" s="686" t="s">
        <v>528</v>
      </c>
      <c r="C86" s="683">
        <f>Consultant_age!F86</f>
        <v>0</v>
      </c>
      <c r="D86" s="681" t="str">
        <f>IF(SUM(Population!F86)=0,"",C86/Population!F86)</f>
        <v/>
      </c>
      <c r="E86" s="681" t="str">
        <f>IF(Population!C86=0,"",Consultant_age!C86/Population!C86)</f>
        <v/>
      </c>
    </row>
    <row r="87" spans="1:5" ht="15" customHeight="1">
      <c r="A87" s="685"/>
      <c r="B87" s="686" t="s">
        <v>529</v>
      </c>
      <c r="C87" s="683">
        <f>Consultant_age!F87</f>
        <v>0</v>
      </c>
      <c r="D87" s="681" t="str">
        <f>IF(SUM(Population!F87)=0,"",C87/Population!F87)</f>
        <v/>
      </c>
      <c r="E87" s="681" t="str">
        <f>IF(Population!C87=0,"",Consultant_age!C87/Population!C87)</f>
        <v/>
      </c>
    </row>
    <row r="88" spans="1:5" ht="15" customHeight="1">
      <c r="A88" s="2" t="s">
        <v>530</v>
      </c>
      <c r="B88" s="2"/>
      <c r="C88" s="49">
        <f>Consultant_age!F88</f>
        <v>0</v>
      </c>
      <c r="D88" s="646" t="str">
        <f>IF(SUM(Population!F88)=0,"",C88/Population!F88)</f>
        <v/>
      </c>
      <c r="E88" s="646" t="str">
        <f>IF(Population!C88=0,"",Consultant_age!C88/Population!C88)</f>
        <v/>
      </c>
    </row>
    <row r="89" spans="1:5" ht="15" customHeight="1">
      <c r="A89" s="685"/>
      <c r="B89" s="686" t="s">
        <v>531</v>
      </c>
      <c r="C89" s="683">
        <f>Consultant_age!F89</f>
        <v>0</v>
      </c>
      <c r="D89" s="681" t="str">
        <f>IF(SUM(Population!F89)=0,"",C89/Population!F89)</f>
        <v/>
      </c>
      <c r="E89" s="681" t="str">
        <f>IF(Population!C89=0,"",Consultant_age!C89/Population!C89)</f>
        <v/>
      </c>
    </row>
    <row r="90" spans="1:5" ht="15" customHeight="1">
      <c r="A90" s="2" t="s">
        <v>532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685"/>
      <c r="B91" s="686" t="s">
        <v>533</v>
      </c>
      <c r="C91" s="683">
        <f>Consultant_age!F91</f>
        <v>0</v>
      </c>
      <c r="D91" s="681" t="str">
        <f>IF(SUM(Population!F91)=0,"",C91/Population!F91)</f>
        <v/>
      </c>
      <c r="E91" s="681" t="str">
        <f>IF(Population!C91=0,"",Consultant_age!C91/Population!C91)</f>
        <v/>
      </c>
    </row>
    <row r="92" spans="1:5" ht="15" customHeight="1">
      <c r="A92" s="685"/>
      <c r="B92" s="686" t="s">
        <v>534</v>
      </c>
      <c r="C92" s="683">
        <f>Consultant_age!F92</f>
        <v>0</v>
      </c>
      <c r="D92" s="681" t="str">
        <f>IF(SUM(Population!F92)=0,"",C92/Population!F92)</f>
        <v/>
      </c>
      <c r="E92" s="681" t="str">
        <f>IF(Population!C92=0,"",Consultant_age!C92/Population!C92)</f>
        <v/>
      </c>
    </row>
    <row r="93" spans="1:5" ht="15" customHeight="1">
      <c r="A93" s="685"/>
      <c r="B93" s="686" t="s">
        <v>535</v>
      </c>
      <c r="C93" s="683">
        <f>Consultant_age!F93</f>
        <v>0</v>
      </c>
      <c r="D93" s="681" t="str">
        <f>IF(SUM(Population!F93)=0,"",C93/Population!F93)</f>
        <v/>
      </c>
      <c r="E93" s="681" t="str">
        <f>IF(Population!C93=0,"",Consultant_age!C93/Population!C93)</f>
        <v/>
      </c>
    </row>
    <row r="94" spans="1:5" ht="15" customHeight="1">
      <c r="A94" s="2" t="s">
        <v>536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686"/>
      <c r="B95" s="686" t="s">
        <v>537</v>
      </c>
      <c r="C95" s="683">
        <f>Consultant_age!F95</f>
        <v>0</v>
      </c>
      <c r="D95" s="681" t="str">
        <f>IF(SUM(Population!F95)=0,"",C95/Population!F95)</f>
        <v/>
      </c>
      <c r="E95" s="681" t="str">
        <f>IF(Population!C95=0,"",Consultant_age!C95/Population!C95)</f>
        <v/>
      </c>
    </row>
    <row r="96" spans="1:5" ht="15" customHeight="1">
      <c r="A96" s="686"/>
      <c r="B96" s="686" t="s">
        <v>538</v>
      </c>
      <c r="C96" s="683">
        <f>Consultant_age!F96</f>
        <v>0</v>
      </c>
      <c r="D96" s="681" t="str">
        <f>IF(SUM(Population!F96)=0,"",C96/Population!F96)</f>
        <v/>
      </c>
      <c r="E96" s="681" t="str">
        <f>IF(Population!C96=0,"",Consultant_age!C96/Population!C96)</f>
        <v/>
      </c>
    </row>
    <row r="97" spans="1:5" ht="15" customHeight="1">
      <c r="A97" s="686"/>
      <c r="B97" s="686" t="s">
        <v>539</v>
      </c>
      <c r="C97" s="683">
        <f>Consultant_age!F97</f>
        <v>0</v>
      </c>
      <c r="D97" s="681" t="str">
        <f>IF(SUM(Population!F97)=0,"",C97/Population!F97)</f>
        <v/>
      </c>
      <c r="E97" s="681" t="str">
        <f>IF(Population!C97=0,"",Consultant_age!C97/Population!C97)</f>
        <v/>
      </c>
    </row>
    <row r="98" spans="1:5" ht="15" customHeight="1">
      <c r="A98" s="686"/>
      <c r="B98" s="686" t="s">
        <v>540</v>
      </c>
      <c r="C98" s="683">
        <f>Consultant_age!F98</f>
        <v>0</v>
      </c>
      <c r="D98" s="681" t="str">
        <f>IF(SUM(Population!F98)=0,"",C98/Population!F98)</f>
        <v/>
      </c>
      <c r="E98" s="681" t="str">
        <f>IF(Population!C98=0,"",Consultant_age!C98/Population!C98)</f>
        <v/>
      </c>
    </row>
    <row r="99" spans="1:5" ht="15" customHeight="1">
      <c r="A99" s="2" t="s">
        <v>541</v>
      </c>
      <c r="B99" s="2"/>
      <c r="C99" s="49">
        <f>Consultant_age!F99</f>
        <v>0</v>
      </c>
      <c r="D99" s="646" t="str">
        <f>IF(SUM(Population!F99)=0,"",C99/Population!F99)</f>
        <v/>
      </c>
      <c r="E99" s="646" t="str">
        <f>IF(Population!C99=0,"",Consultant_age!C99/Population!C99)</f>
        <v/>
      </c>
    </row>
    <row r="100" spans="1:5" ht="15" customHeight="1">
      <c r="A100" s="685"/>
      <c r="B100" s="686" t="s">
        <v>542</v>
      </c>
      <c r="C100" s="683">
        <f>Consultant_age!F100</f>
        <v>0</v>
      </c>
      <c r="D100" s="681" t="str">
        <f>IF(SUM(Population!F100)=0,"",C100/Population!F100)</f>
        <v/>
      </c>
      <c r="E100" s="681" t="str">
        <f>IF(Population!C100=0,"",Consultant_age!C100/Population!C100)</f>
        <v/>
      </c>
    </row>
    <row r="101" spans="1:5" ht="15" customHeight="1">
      <c r="A101" s="2" t="s">
        <v>543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686"/>
      <c r="B102" s="686" t="s">
        <v>544</v>
      </c>
      <c r="C102" s="683">
        <f>Consultant_age!F102</f>
        <v>0</v>
      </c>
      <c r="D102" s="681" t="str">
        <f>IF(SUM(Population!F102)=0,"",C102/Population!F102)</f>
        <v/>
      </c>
      <c r="E102" s="681" t="str">
        <f>IF(Population!C102=0,"",Consultant_age!C102/Population!C102)</f>
        <v/>
      </c>
    </row>
    <row r="103" spans="1:5" ht="15" customHeight="1">
      <c r="A103" s="685"/>
      <c r="B103" s="686" t="s">
        <v>545</v>
      </c>
      <c r="C103" s="683">
        <f>Consultant_age!F103</f>
        <v>0</v>
      </c>
      <c r="D103" s="681" t="str">
        <f>IF(SUM(Population!F103)=0,"",C103/Population!F103)</f>
        <v/>
      </c>
      <c r="E103" s="681" t="str">
        <f>IF(Population!C103=0,"",Consultant_age!C103/Population!C103)</f>
        <v/>
      </c>
    </row>
    <row r="104" spans="1:5" ht="15" customHeight="1">
      <c r="A104" s="685"/>
      <c r="B104" s="686" t="s">
        <v>546</v>
      </c>
      <c r="C104" s="683">
        <f>Consultant_age!F104</f>
        <v>0</v>
      </c>
      <c r="D104" s="681" t="str">
        <f>IF(SUM(Population!F104)=0,"",C104/Population!F104)</f>
        <v/>
      </c>
      <c r="E104" s="681" t="str">
        <f>IF(Population!C104=0,"",Consultant_age!C104/Population!C104)</f>
        <v/>
      </c>
    </row>
    <row r="105" spans="1:5" ht="15" customHeight="1">
      <c r="A105" s="685"/>
      <c r="B105" s="686" t="s">
        <v>547</v>
      </c>
      <c r="C105" s="683">
        <f>Consultant_age!F105</f>
        <v>0</v>
      </c>
      <c r="D105" s="681" t="str">
        <f>IF(SUM(Population!F105)=0,"",C105/Population!F105)</f>
        <v/>
      </c>
      <c r="E105" s="681" t="str">
        <f>IF(Population!C105=0,"",Consultant_age!C105/Population!C105)</f>
        <v/>
      </c>
    </row>
    <row r="106" spans="1:5" ht="15.75" customHeight="1">
      <c r="A106" s="685"/>
      <c r="B106" s="686" t="s">
        <v>548</v>
      </c>
      <c r="C106" s="683">
        <f>Consultant_age!F106</f>
        <v>0</v>
      </c>
      <c r="D106" s="681" t="str">
        <f>IF(SUM(Population!F106)=0,"",C106/Population!F106)</f>
        <v/>
      </c>
      <c r="E106" s="681" t="str">
        <f>IF(Population!C106=0,"",Consultant_age!C106/Population!C106)</f>
        <v/>
      </c>
    </row>
    <row r="107" spans="1:5" ht="15.75" customHeight="1">
      <c r="A107" s="685"/>
      <c r="B107" s="686" t="s">
        <v>549</v>
      </c>
      <c r="C107" s="683">
        <f>Consultant_age!F107</f>
        <v>0</v>
      </c>
      <c r="D107" s="681" t="str">
        <f>IF(SUM(Population!F107)=0,"",C107/Population!F107)</f>
        <v/>
      </c>
      <c r="E107" s="681" t="str">
        <f>IF(Population!C107=0,"",Consultant_age!C107/Population!C107)</f>
        <v/>
      </c>
    </row>
    <row r="108" spans="1:5" ht="15.75" customHeight="1">
      <c r="A108" s="685"/>
      <c r="B108" s="686" t="s">
        <v>550</v>
      </c>
      <c r="C108" s="683">
        <f>Consultant_age!F108</f>
        <v>0</v>
      </c>
      <c r="D108" s="681" t="str">
        <f>IF(SUM(Population!F108)=0,"",C108/Population!F108)</f>
        <v/>
      </c>
      <c r="E108" s="681" t="str">
        <f>IF(Population!C108=0,"",Consultant_age!C108/Population!C108)</f>
        <v/>
      </c>
    </row>
    <row r="109" spans="1:5" ht="15.75" customHeight="1">
      <c r="A109" s="2" t="s">
        <v>551</v>
      </c>
      <c r="B109" s="2"/>
      <c r="C109" s="643">
        <f>Consultant_age!F109</f>
        <v>0</v>
      </c>
      <c r="D109" s="647" t="str">
        <f>IF(SUM(Population!F109)=0,"",C109/Population!F109)</f>
        <v/>
      </c>
      <c r="E109" s="647" t="str">
        <f>IF(Population!C109=0,"",Consultant_age!C109/Population!C109)</f>
        <v/>
      </c>
    </row>
    <row r="110" spans="1:5" ht="15.75" customHeight="1">
      <c r="A110" s="2" t="s">
        <v>552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1" t="s">
        <v>553</v>
      </c>
      <c r="B111" s="281"/>
      <c r="C111" s="205">
        <f>Consultant_age!F111</f>
        <v>0</v>
      </c>
      <c r="D111" s="648" t="str">
        <f>IF(SUM(Population!F111)=0,"",C111/Population!F111)</f>
        <v/>
      </c>
      <c r="E111" s="64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194" priority="7">
      <formula>LEN(TRIM(C3))=0</formula>
    </cfRule>
  </conditionalFormatting>
  <conditionalFormatting sqref="C98:E98">
    <cfRule type="containsBlanks" dxfId="193" priority="5" stopIfTrue="1">
      <formula>LEN(TRIM(C98))=0</formula>
    </cfRule>
  </conditionalFormatting>
  <conditionalFormatting sqref="C110:E110">
    <cfRule type="containsBlanks" dxfId="192" priority="4">
      <formula>LEN(TRIM(C110))=0</formula>
    </cfRule>
  </conditionalFormatting>
  <conditionalFormatting sqref="D3:E108">
    <cfRule type="containsBlanks" dxfId="19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topLeftCell="A105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687" customWidth="1"/>
    <col min="2" max="2" width="22.3984375" style="687" customWidth="1"/>
    <col min="3" max="3" width="24.9296875" style="687" customWidth="1"/>
    <col min="4" max="4" width="27.53125" style="687" customWidth="1"/>
    <col min="5" max="5" width="22.6640625" style="687" customWidth="1"/>
    <col min="6" max="6" width="18.53125" style="687" bestFit="1" customWidth="1"/>
    <col min="7" max="7" width="16.06640625" style="687" bestFit="1" customWidth="1"/>
    <col min="8" max="8" width="16.3984375" style="687" bestFit="1" customWidth="1"/>
    <col min="9" max="16384" width="10.6640625" style="687"/>
  </cols>
  <sheetData>
    <row r="1" spans="1:8" ht="13.9">
      <c r="A1" s="6" t="s">
        <v>1192</v>
      </c>
    </row>
    <row r="2" spans="1:8" ht="67.900000000000006" customHeight="1" thickBot="1">
      <c r="A2" s="981" t="s">
        <v>660</v>
      </c>
      <c r="B2" s="982"/>
      <c r="C2" s="692" t="s">
        <v>1193</v>
      </c>
      <c r="D2" s="692" t="s">
        <v>1194</v>
      </c>
      <c r="E2" s="692" t="s">
        <v>1195</v>
      </c>
      <c r="F2" s="692" t="s">
        <v>1196</v>
      </c>
      <c r="G2" s="692" t="s">
        <v>1197</v>
      </c>
      <c r="H2" s="692" t="s">
        <v>1198</v>
      </c>
    </row>
    <row r="3" spans="1:8" ht="13.9">
      <c r="A3" s="2" t="s">
        <v>445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685"/>
      <c r="B4" s="686" t="s">
        <v>446</v>
      </c>
      <c r="C4" s="682"/>
      <c r="D4" s="682"/>
      <c r="E4" s="680" t="str">
        <f t="shared" si="0"/>
        <v/>
      </c>
      <c r="F4" s="682"/>
      <c r="G4" s="682"/>
      <c r="H4" s="680" t="str">
        <f>IF(F4="","",G4*100/F4)</f>
        <v/>
      </c>
    </row>
    <row r="5" spans="1:8">
      <c r="A5" s="685"/>
      <c r="B5" s="686" t="s">
        <v>447</v>
      </c>
      <c r="C5" s="683"/>
      <c r="D5" s="683"/>
      <c r="E5" s="681" t="str">
        <f t="shared" si="0"/>
        <v/>
      </c>
      <c r="F5" s="683"/>
      <c r="G5" s="683"/>
      <c r="H5" s="681" t="str">
        <f t="shared" si="1"/>
        <v/>
      </c>
    </row>
    <row r="6" spans="1:8">
      <c r="A6" s="685"/>
      <c r="B6" s="686" t="s">
        <v>448</v>
      </c>
      <c r="C6" s="683"/>
      <c r="D6" s="683"/>
      <c r="E6" s="681" t="str">
        <f t="shared" si="0"/>
        <v/>
      </c>
      <c r="F6" s="683"/>
      <c r="G6" s="683"/>
      <c r="H6" s="681" t="str">
        <f t="shared" si="1"/>
        <v/>
      </c>
    </row>
    <row r="7" spans="1:8">
      <c r="A7" s="685"/>
      <c r="B7" s="686" t="s">
        <v>449</v>
      </c>
      <c r="C7" s="683"/>
      <c r="D7" s="683"/>
      <c r="E7" s="681" t="str">
        <f t="shared" si="0"/>
        <v/>
      </c>
      <c r="F7" s="683"/>
      <c r="G7" s="683"/>
      <c r="H7" s="681" t="str">
        <f t="shared" si="1"/>
        <v/>
      </c>
    </row>
    <row r="8" spans="1:8" ht="13.9">
      <c r="A8" s="2" t="s">
        <v>450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685"/>
      <c r="B9" s="686" t="s">
        <v>451</v>
      </c>
      <c r="C9" s="683"/>
      <c r="D9" s="683"/>
      <c r="E9" s="681" t="str">
        <f t="shared" si="0"/>
        <v/>
      </c>
      <c r="F9" s="683"/>
      <c r="G9" s="683"/>
      <c r="H9" s="681" t="str">
        <f t="shared" si="1"/>
        <v/>
      </c>
    </row>
    <row r="10" spans="1:8">
      <c r="A10" s="685"/>
      <c r="B10" s="686" t="s">
        <v>452</v>
      </c>
      <c r="C10" s="683"/>
      <c r="D10" s="683"/>
      <c r="E10" s="681" t="str">
        <f t="shared" si="0"/>
        <v/>
      </c>
      <c r="F10" s="683"/>
      <c r="G10" s="683"/>
      <c r="H10" s="681" t="str">
        <f t="shared" si="1"/>
        <v/>
      </c>
    </row>
    <row r="11" spans="1:8">
      <c r="A11" s="685"/>
      <c r="B11" s="686" t="s">
        <v>453</v>
      </c>
      <c r="C11" s="683"/>
      <c r="D11" s="683"/>
      <c r="E11" s="681" t="str">
        <f t="shared" si="0"/>
        <v/>
      </c>
      <c r="F11" s="683"/>
      <c r="G11" s="683"/>
      <c r="H11" s="681" t="str">
        <f t="shared" si="1"/>
        <v/>
      </c>
    </row>
    <row r="12" spans="1:8">
      <c r="A12" s="685"/>
      <c r="B12" s="686" t="s">
        <v>454</v>
      </c>
      <c r="C12" s="683"/>
      <c r="D12" s="683"/>
      <c r="E12" s="681" t="str">
        <f t="shared" si="0"/>
        <v/>
      </c>
      <c r="F12" s="683"/>
      <c r="G12" s="683"/>
      <c r="H12" s="681" t="str">
        <f t="shared" si="1"/>
        <v/>
      </c>
    </row>
    <row r="13" spans="1:8">
      <c r="A13" s="685"/>
      <c r="B13" s="686" t="s">
        <v>455</v>
      </c>
      <c r="C13" s="683"/>
      <c r="D13" s="683"/>
      <c r="E13" s="681" t="str">
        <f t="shared" si="0"/>
        <v/>
      </c>
      <c r="F13" s="683"/>
      <c r="G13" s="683"/>
      <c r="H13" s="681" t="str">
        <f t="shared" si="1"/>
        <v/>
      </c>
    </row>
    <row r="14" spans="1:8">
      <c r="A14" s="685"/>
      <c r="B14" s="686" t="s">
        <v>456</v>
      </c>
      <c r="C14" s="683"/>
      <c r="D14" s="683"/>
      <c r="E14" s="681" t="str">
        <f t="shared" si="0"/>
        <v/>
      </c>
      <c r="F14" s="683"/>
      <c r="G14" s="683"/>
      <c r="H14" s="681" t="str">
        <f t="shared" si="1"/>
        <v/>
      </c>
    </row>
    <row r="15" spans="1:8" ht="13.9">
      <c r="A15" s="2" t="s">
        <v>457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686"/>
      <c r="B16" s="686" t="s">
        <v>458</v>
      </c>
      <c r="C16" s="683"/>
      <c r="D16" s="683"/>
      <c r="E16" s="681" t="str">
        <f t="shared" si="0"/>
        <v/>
      </c>
      <c r="F16" s="683"/>
      <c r="G16" s="683"/>
      <c r="H16" s="681" t="str">
        <f t="shared" si="1"/>
        <v/>
      </c>
    </row>
    <row r="17" spans="1:8">
      <c r="A17" s="685"/>
      <c r="B17" s="686" t="s">
        <v>459</v>
      </c>
      <c r="C17" s="683"/>
      <c r="D17" s="683"/>
      <c r="E17" s="681" t="str">
        <f t="shared" si="0"/>
        <v/>
      </c>
      <c r="F17" s="683"/>
      <c r="G17" s="683"/>
      <c r="H17" s="681" t="str">
        <f t="shared" si="1"/>
        <v/>
      </c>
    </row>
    <row r="18" spans="1:8">
      <c r="A18" s="685"/>
      <c r="B18" s="686" t="s">
        <v>460</v>
      </c>
      <c r="C18" s="683"/>
      <c r="D18" s="683"/>
      <c r="E18" s="681" t="str">
        <f t="shared" si="0"/>
        <v/>
      </c>
      <c r="F18" s="683"/>
      <c r="G18" s="683"/>
      <c r="H18" s="681" t="str">
        <f t="shared" si="1"/>
        <v/>
      </c>
    </row>
    <row r="19" spans="1:8" ht="13.9">
      <c r="A19" s="2" t="s">
        <v>461</v>
      </c>
      <c r="B19" s="6"/>
      <c r="C19" s="49"/>
      <c r="D19" s="49"/>
      <c r="E19" s="646" t="str">
        <f t="shared" si="0"/>
        <v/>
      </c>
      <c r="F19" s="49"/>
      <c r="G19" s="49"/>
      <c r="H19" s="646" t="str">
        <f t="shared" si="1"/>
        <v/>
      </c>
    </row>
    <row r="20" spans="1:8">
      <c r="A20" s="686"/>
      <c r="B20" s="687" t="s">
        <v>462</v>
      </c>
      <c r="C20" s="682"/>
      <c r="D20" s="682"/>
      <c r="E20" s="680" t="str">
        <f t="shared" si="0"/>
        <v/>
      </c>
      <c r="F20" s="682"/>
      <c r="G20" s="682"/>
      <c r="H20" s="680" t="str">
        <f t="shared" si="1"/>
        <v/>
      </c>
    </row>
    <row r="21" spans="1:8">
      <c r="A21" s="685"/>
      <c r="B21" s="686" t="s">
        <v>463</v>
      </c>
      <c r="C21" s="683"/>
      <c r="D21" s="683"/>
      <c r="E21" s="681" t="str">
        <f t="shared" si="0"/>
        <v/>
      </c>
      <c r="F21" s="683"/>
      <c r="G21" s="683"/>
      <c r="H21" s="681" t="str">
        <f t="shared" si="1"/>
        <v/>
      </c>
    </row>
    <row r="22" spans="1:8">
      <c r="A22" s="685"/>
      <c r="B22" s="686" t="s">
        <v>464</v>
      </c>
      <c r="C22" s="683"/>
      <c r="D22" s="683"/>
      <c r="E22" s="681" t="str">
        <f t="shared" si="0"/>
        <v/>
      </c>
      <c r="F22" s="683"/>
      <c r="G22" s="683"/>
      <c r="H22" s="681" t="str">
        <f t="shared" si="1"/>
        <v/>
      </c>
    </row>
    <row r="23" spans="1:8">
      <c r="A23" s="685"/>
      <c r="B23" s="686" t="s">
        <v>465</v>
      </c>
      <c r="C23" s="683"/>
      <c r="D23" s="683"/>
      <c r="E23" s="681" t="str">
        <f t="shared" si="0"/>
        <v/>
      </c>
      <c r="F23" s="683"/>
      <c r="G23" s="683"/>
      <c r="H23" s="681" t="str">
        <f t="shared" si="1"/>
        <v/>
      </c>
    </row>
    <row r="24" spans="1:8">
      <c r="A24" s="685"/>
      <c r="B24" s="686" t="s">
        <v>466</v>
      </c>
      <c r="C24" s="683"/>
      <c r="D24" s="683"/>
      <c r="E24" s="681" t="str">
        <f t="shared" si="0"/>
        <v/>
      </c>
      <c r="F24" s="683"/>
      <c r="G24" s="683"/>
      <c r="H24" s="681" t="str">
        <f t="shared" si="1"/>
        <v/>
      </c>
    </row>
    <row r="25" spans="1:8">
      <c r="A25" s="685"/>
      <c r="B25" s="686" t="s">
        <v>467</v>
      </c>
      <c r="C25" s="683"/>
      <c r="D25" s="683"/>
      <c r="E25" s="681" t="str">
        <f t="shared" si="0"/>
        <v/>
      </c>
      <c r="F25" s="683"/>
      <c r="G25" s="683"/>
      <c r="H25" s="681" t="str">
        <f t="shared" si="1"/>
        <v/>
      </c>
    </row>
    <row r="26" spans="1:8">
      <c r="A26" s="685"/>
      <c r="B26" s="686" t="s">
        <v>468</v>
      </c>
      <c r="C26" s="683"/>
      <c r="D26" s="683"/>
      <c r="E26" s="681" t="str">
        <f t="shared" si="0"/>
        <v/>
      </c>
      <c r="F26" s="683"/>
      <c r="G26" s="683"/>
      <c r="H26" s="681" t="str">
        <f t="shared" si="1"/>
        <v/>
      </c>
    </row>
    <row r="27" spans="1:8">
      <c r="A27" s="685"/>
      <c r="B27" s="686" t="s">
        <v>469</v>
      </c>
      <c r="C27" s="683"/>
      <c r="D27" s="683"/>
      <c r="E27" s="681" t="str">
        <f t="shared" si="0"/>
        <v/>
      </c>
      <c r="F27" s="683"/>
      <c r="G27" s="683"/>
      <c r="H27" s="681" t="str">
        <f t="shared" si="1"/>
        <v/>
      </c>
    </row>
    <row r="28" spans="1:8">
      <c r="A28" s="685"/>
      <c r="B28" s="686" t="s">
        <v>470</v>
      </c>
      <c r="C28" s="683"/>
      <c r="D28" s="683"/>
      <c r="E28" s="681" t="str">
        <f t="shared" si="0"/>
        <v/>
      </c>
      <c r="F28" s="683"/>
      <c r="G28" s="683"/>
      <c r="H28" s="681" t="str">
        <f t="shared" si="1"/>
        <v/>
      </c>
    </row>
    <row r="29" spans="1:8" ht="13.9">
      <c r="A29" s="2" t="s">
        <v>471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686"/>
      <c r="B30" s="686" t="s">
        <v>472</v>
      </c>
      <c r="C30" s="682"/>
      <c r="D30" s="682"/>
      <c r="E30" s="680" t="str">
        <f t="shared" si="0"/>
        <v/>
      </c>
      <c r="F30" s="682"/>
      <c r="G30" s="682"/>
      <c r="H30" s="680" t="str">
        <f t="shared" si="1"/>
        <v/>
      </c>
    </row>
    <row r="31" spans="1:8">
      <c r="A31" s="686"/>
      <c r="B31" s="686" t="s">
        <v>473</v>
      </c>
      <c r="C31" s="683"/>
      <c r="D31" s="683"/>
      <c r="E31" s="681" t="str">
        <f t="shared" si="0"/>
        <v/>
      </c>
      <c r="F31" s="683"/>
      <c r="G31" s="683"/>
      <c r="H31" s="681" t="str">
        <f t="shared" si="1"/>
        <v/>
      </c>
    </row>
    <row r="32" spans="1:8">
      <c r="A32" s="686"/>
      <c r="B32" s="686" t="s">
        <v>474</v>
      </c>
      <c r="C32" s="683"/>
      <c r="D32" s="683"/>
      <c r="E32" s="681" t="str">
        <f t="shared" si="0"/>
        <v/>
      </c>
      <c r="F32" s="683"/>
      <c r="G32" s="683"/>
      <c r="H32" s="681" t="str">
        <f t="shared" si="1"/>
        <v/>
      </c>
    </row>
    <row r="33" spans="1:8">
      <c r="A33" s="686"/>
      <c r="B33" s="686" t="s">
        <v>475</v>
      </c>
      <c r="C33" s="683"/>
      <c r="D33" s="683"/>
      <c r="E33" s="681" t="str">
        <f t="shared" si="0"/>
        <v/>
      </c>
      <c r="F33" s="683"/>
      <c r="G33" s="683"/>
      <c r="H33" s="681" t="str">
        <f t="shared" si="1"/>
        <v/>
      </c>
    </row>
    <row r="34" spans="1:8">
      <c r="A34" s="686"/>
      <c r="B34" s="686" t="s">
        <v>476</v>
      </c>
      <c r="C34" s="683"/>
      <c r="D34" s="683"/>
      <c r="E34" s="681" t="str">
        <f t="shared" si="0"/>
        <v/>
      </c>
      <c r="F34" s="683"/>
      <c r="G34" s="683"/>
      <c r="H34" s="681" t="str">
        <f t="shared" si="1"/>
        <v/>
      </c>
    </row>
    <row r="35" spans="1:8">
      <c r="A35" s="686"/>
      <c r="B35" s="686" t="s">
        <v>477</v>
      </c>
      <c r="C35" s="683"/>
      <c r="D35" s="683"/>
      <c r="E35" s="681" t="str">
        <f t="shared" si="0"/>
        <v/>
      </c>
      <c r="F35" s="683"/>
      <c r="G35" s="683"/>
      <c r="H35" s="681" t="str">
        <f t="shared" ref="H35:H66" si="2">IF(F35="","",G35*100/F35)</f>
        <v/>
      </c>
    </row>
    <row r="36" spans="1:8">
      <c r="A36" s="686"/>
      <c r="B36" s="686" t="s">
        <v>478</v>
      </c>
      <c r="C36" s="683"/>
      <c r="D36" s="683"/>
      <c r="E36" s="681" t="str">
        <f t="shared" si="0"/>
        <v/>
      </c>
      <c r="F36" s="683"/>
      <c r="G36" s="683"/>
      <c r="H36" s="681" t="str">
        <f t="shared" si="2"/>
        <v/>
      </c>
    </row>
    <row r="37" spans="1:8">
      <c r="A37" s="685"/>
      <c r="B37" s="686" t="s">
        <v>479</v>
      </c>
      <c r="C37" s="683"/>
      <c r="D37" s="683"/>
      <c r="E37" s="681" t="str">
        <f t="shared" si="0"/>
        <v/>
      </c>
      <c r="F37" s="683"/>
      <c r="G37" s="683"/>
      <c r="H37" s="681" t="str">
        <f t="shared" si="2"/>
        <v/>
      </c>
    </row>
    <row r="38" spans="1:8">
      <c r="A38" s="685"/>
      <c r="B38" s="686" t="s">
        <v>480</v>
      </c>
      <c r="C38" s="683"/>
      <c r="D38" s="683"/>
      <c r="E38" s="681" t="str">
        <f t="shared" si="0"/>
        <v/>
      </c>
      <c r="F38" s="683"/>
      <c r="G38" s="683"/>
      <c r="H38" s="681" t="str">
        <f t="shared" si="2"/>
        <v/>
      </c>
    </row>
    <row r="39" spans="1:8">
      <c r="A39" s="685"/>
      <c r="B39" s="686" t="s">
        <v>481</v>
      </c>
      <c r="C39" s="683"/>
      <c r="D39" s="683"/>
      <c r="E39" s="681" t="str">
        <f t="shared" si="0"/>
        <v/>
      </c>
      <c r="F39" s="683"/>
      <c r="G39" s="683"/>
      <c r="H39" s="681" t="str">
        <f t="shared" si="2"/>
        <v/>
      </c>
    </row>
    <row r="40" spans="1:8">
      <c r="A40" s="685"/>
      <c r="B40" s="686" t="s">
        <v>482</v>
      </c>
      <c r="C40" s="683"/>
      <c r="D40" s="683"/>
      <c r="E40" s="681" t="str">
        <f t="shared" si="0"/>
        <v/>
      </c>
      <c r="F40" s="683"/>
      <c r="G40" s="683"/>
      <c r="H40" s="681" t="str">
        <f t="shared" si="2"/>
        <v/>
      </c>
    </row>
    <row r="41" spans="1:8">
      <c r="A41" s="685"/>
      <c r="B41" s="686" t="s">
        <v>483</v>
      </c>
      <c r="C41" s="683"/>
      <c r="D41" s="683"/>
      <c r="E41" s="681" t="str">
        <f t="shared" si="0"/>
        <v/>
      </c>
      <c r="F41" s="683"/>
      <c r="G41" s="683"/>
      <c r="H41" s="681" t="str">
        <f t="shared" si="2"/>
        <v/>
      </c>
    </row>
    <row r="42" spans="1:8" ht="13.9">
      <c r="A42" s="2" t="s">
        <v>484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686"/>
      <c r="B43" s="686" t="s">
        <v>485</v>
      </c>
      <c r="C43" s="683"/>
      <c r="D43" s="683"/>
      <c r="E43" s="681" t="str">
        <f t="shared" si="0"/>
        <v/>
      </c>
      <c r="F43" s="683"/>
      <c r="G43" s="683"/>
      <c r="H43" s="681" t="str">
        <f t="shared" si="2"/>
        <v/>
      </c>
    </row>
    <row r="44" spans="1:8">
      <c r="A44" s="685"/>
      <c r="B44" s="686" t="s">
        <v>486</v>
      </c>
      <c r="C44" s="683"/>
      <c r="D44" s="683"/>
      <c r="E44" s="681" t="str">
        <f t="shared" si="0"/>
        <v/>
      </c>
      <c r="F44" s="683"/>
      <c r="G44" s="683"/>
      <c r="H44" s="681" t="str">
        <f t="shared" si="2"/>
        <v/>
      </c>
    </row>
    <row r="45" spans="1:8">
      <c r="A45" s="685"/>
      <c r="B45" s="686" t="s">
        <v>487</v>
      </c>
      <c r="C45" s="683"/>
      <c r="D45" s="683"/>
      <c r="E45" s="681" t="str">
        <f t="shared" si="0"/>
        <v/>
      </c>
      <c r="F45" s="683"/>
      <c r="G45" s="683"/>
      <c r="H45" s="681" t="str">
        <f t="shared" si="2"/>
        <v/>
      </c>
    </row>
    <row r="46" spans="1:8">
      <c r="A46" s="685"/>
      <c r="B46" s="686" t="s">
        <v>488</v>
      </c>
      <c r="C46" s="683"/>
      <c r="D46" s="683"/>
      <c r="E46" s="681" t="str">
        <f t="shared" si="0"/>
        <v/>
      </c>
      <c r="F46" s="683"/>
      <c r="G46" s="683"/>
      <c r="H46" s="681" t="str">
        <f t="shared" si="2"/>
        <v/>
      </c>
    </row>
    <row r="47" spans="1:8">
      <c r="A47" s="685"/>
      <c r="B47" s="686" t="s">
        <v>489</v>
      </c>
      <c r="C47" s="683"/>
      <c r="D47" s="683"/>
      <c r="E47" s="681" t="str">
        <f t="shared" si="0"/>
        <v/>
      </c>
      <c r="F47" s="683"/>
      <c r="G47" s="683"/>
      <c r="H47" s="681" t="str">
        <f t="shared" si="2"/>
        <v/>
      </c>
    </row>
    <row r="48" spans="1:8">
      <c r="A48" s="685"/>
      <c r="B48" s="686" t="s">
        <v>490</v>
      </c>
      <c r="C48" s="683"/>
      <c r="D48" s="683"/>
      <c r="E48" s="681" t="str">
        <f t="shared" si="0"/>
        <v/>
      </c>
      <c r="F48" s="683"/>
      <c r="G48" s="683"/>
      <c r="H48" s="681" t="str">
        <f t="shared" si="2"/>
        <v/>
      </c>
    </row>
    <row r="49" spans="1:8">
      <c r="A49" s="685"/>
      <c r="B49" s="686" t="s">
        <v>491</v>
      </c>
      <c r="C49" s="683"/>
      <c r="D49" s="683"/>
      <c r="E49" s="681" t="str">
        <f t="shared" si="0"/>
        <v/>
      </c>
      <c r="F49" s="683"/>
      <c r="G49" s="683"/>
      <c r="H49" s="681" t="str">
        <f t="shared" si="2"/>
        <v/>
      </c>
    </row>
    <row r="50" spans="1:8" ht="13.9">
      <c r="A50" s="2" t="s">
        <v>492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686"/>
      <c r="B51" s="686" t="s">
        <v>493</v>
      </c>
      <c r="C51" s="683"/>
      <c r="D51" s="683"/>
      <c r="E51" s="681" t="str">
        <f t="shared" si="0"/>
        <v/>
      </c>
      <c r="F51" s="683"/>
      <c r="G51" s="683"/>
      <c r="H51" s="681" t="str">
        <f t="shared" si="2"/>
        <v/>
      </c>
    </row>
    <row r="52" spans="1:8">
      <c r="A52" s="685"/>
      <c r="B52" s="686" t="s">
        <v>494</v>
      </c>
      <c r="C52" s="683"/>
      <c r="D52" s="683"/>
      <c r="E52" s="681" t="str">
        <f t="shared" si="0"/>
        <v/>
      </c>
      <c r="F52" s="683"/>
      <c r="G52" s="683"/>
      <c r="H52" s="681" t="str">
        <f t="shared" si="2"/>
        <v/>
      </c>
    </row>
    <row r="53" spans="1:8">
      <c r="A53" s="685"/>
      <c r="B53" s="686" t="s">
        <v>495</v>
      </c>
      <c r="C53" s="683"/>
      <c r="D53" s="683"/>
      <c r="E53" s="681" t="str">
        <f t="shared" si="0"/>
        <v/>
      </c>
      <c r="F53" s="683"/>
      <c r="G53" s="683"/>
      <c r="H53" s="681" t="str">
        <f t="shared" si="2"/>
        <v/>
      </c>
    </row>
    <row r="54" spans="1:8">
      <c r="A54" s="685"/>
      <c r="B54" s="686" t="s">
        <v>496</v>
      </c>
      <c r="C54" s="683"/>
      <c r="D54" s="683"/>
      <c r="E54" s="681" t="str">
        <f t="shared" si="0"/>
        <v/>
      </c>
      <c r="F54" s="683"/>
      <c r="G54" s="683"/>
      <c r="H54" s="681" t="str">
        <f t="shared" si="2"/>
        <v/>
      </c>
    </row>
    <row r="55" spans="1:8" ht="13.9">
      <c r="A55" s="2" t="s">
        <v>497</v>
      </c>
      <c r="B55" s="2"/>
      <c r="C55" s="49"/>
      <c r="D55" s="49"/>
      <c r="E55" s="646" t="str">
        <f t="shared" si="0"/>
        <v/>
      </c>
      <c r="F55" s="49"/>
      <c r="G55" s="49"/>
      <c r="H55" s="646" t="str">
        <f t="shared" si="2"/>
        <v/>
      </c>
    </row>
    <row r="56" spans="1:8">
      <c r="A56" s="686"/>
      <c r="B56" s="686" t="s">
        <v>498</v>
      </c>
      <c r="C56" s="682"/>
      <c r="D56" s="682"/>
      <c r="E56" s="680" t="str">
        <f t="shared" si="0"/>
        <v/>
      </c>
      <c r="F56" s="682"/>
      <c r="G56" s="682"/>
      <c r="H56" s="680" t="str">
        <f t="shared" si="2"/>
        <v/>
      </c>
    </row>
    <row r="57" spans="1:8">
      <c r="A57" s="685"/>
      <c r="B57" s="686" t="s">
        <v>499</v>
      </c>
      <c r="C57" s="683"/>
      <c r="D57" s="683"/>
      <c r="E57" s="681" t="str">
        <f t="shared" si="0"/>
        <v/>
      </c>
      <c r="F57" s="683"/>
      <c r="G57" s="683"/>
      <c r="H57" s="681" t="str">
        <f t="shared" si="2"/>
        <v/>
      </c>
    </row>
    <row r="58" spans="1:8">
      <c r="A58" s="685"/>
      <c r="B58" s="686" t="s">
        <v>500</v>
      </c>
      <c r="C58" s="683"/>
      <c r="D58" s="683"/>
      <c r="E58" s="681" t="str">
        <f t="shared" si="0"/>
        <v/>
      </c>
      <c r="F58" s="683"/>
      <c r="G58" s="683"/>
      <c r="H58" s="681" t="str">
        <f t="shared" si="2"/>
        <v/>
      </c>
    </row>
    <row r="59" spans="1:8">
      <c r="A59" s="685"/>
      <c r="B59" s="686" t="s">
        <v>501</v>
      </c>
      <c r="C59" s="683"/>
      <c r="D59" s="683"/>
      <c r="E59" s="681" t="str">
        <f t="shared" si="0"/>
        <v/>
      </c>
      <c r="F59" s="683"/>
      <c r="G59" s="683"/>
      <c r="H59" s="681" t="str">
        <f t="shared" si="2"/>
        <v/>
      </c>
    </row>
    <row r="60" spans="1:8">
      <c r="A60" s="685"/>
      <c r="B60" s="686" t="s">
        <v>502</v>
      </c>
      <c r="C60" s="683"/>
      <c r="D60" s="683"/>
      <c r="E60" s="681" t="str">
        <f t="shared" si="0"/>
        <v/>
      </c>
      <c r="F60" s="683"/>
      <c r="G60" s="683"/>
      <c r="H60" s="681" t="str">
        <f t="shared" si="2"/>
        <v/>
      </c>
    </row>
    <row r="61" spans="1:8">
      <c r="A61" s="685"/>
      <c r="B61" s="686" t="s">
        <v>503</v>
      </c>
      <c r="C61" s="683"/>
      <c r="D61" s="683"/>
      <c r="E61" s="681" t="str">
        <f t="shared" si="0"/>
        <v/>
      </c>
      <c r="F61" s="683"/>
      <c r="G61" s="683"/>
      <c r="H61" s="681" t="str">
        <f t="shared" si="2"/>
        <v/>
      </c>
    </row>
    <row r="62" spans="1:8">
      <c r="A62" s="685"/>
      <c r="B62" s="686" t="s">
        <v>504</v>
      </c>
      <c r="C62" s="683"/>
      <c r="D62" s="683"/>
      <c r="E62" s="681" t="str">
        <f t="shared" si="0"/>
        <v/>
      </c>
      <c r="F62" s="683"/>
      <c r="G62" s="683"/>
      <c r="H62" s="681" t="str">
        <f t="shared" si="2"/>
        <v/>
      </c>
    </row>
    <row r="63" spans="1:8">
      <c r="A63" s="685"/>
      <c r="B63" s="686" t="s">
        <v>505</v>
      </c>
      <c r="C63" s="683"/>
      <c r="D63" s="683"/>
      <c r="E63" s="681" t="str">
        <f t="shared" si="0"/>
        <v/>
      </c>
      <c r="F63" s="683"/>
      <c r="G63" s="683"/>
      <c r="H63" s="681" t="str">
        <f t="shared" si="2"/>
        <v/>
      </c>
    </row>
    <row r="64" spans="1:8" ht="13.9">
      <c r="A64" s="2" t="s">
        <v>506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686"/>
      <c r="B65" s="686" t="s">
        <v>507</v>
      </c>
      <c r="C65" s="683"/>
      <c r="D65" s="683"/>
      <c r="E65" s="681" t="str">
        <f t="shared" si="0"/>
        <v/>
      </c>
      <c r="F65" s="683"/>
      <c r="G65" s="683"/>
      <c r="H65" s="681" t="str">
        <f t="shared" si="2"/>
        <v/>
      </c>
    </row>
    <row r="66" spans="1:8">
      <c r="A66" s="685"/>
      <c r="B66" s="686" t="s">
        <v>508</v>
      </c>
      <c r="C66" s="683"/>
      <c r="D66" s="683"/>
      <c r="E66" s="681" t="str">
        <f t="shared" si="0"/>
        <v/>
      </c>
      <c r="F66" s="683"/>
      <c r="G66" s="683"/>
      <c r="H66" s="681" t="str">
        <f t="shared" si="2"/>
        <v/>
      </c>
    </row>
    <row r="67" spans="1:8">
      <c r="A67" s="685"/>
      <c r="B67" s="686" t="s">
        <v>509</v>
      </c>
      <c r="C67" s="683"/>
      <c r="D67" s="683"/>
      <c r="E67" s="681" t="str">
        <f t="shared" ref="E67:E111" si="3">IF(C67="","",D67*100/C67)</f>
        <v/>
      </c>
      <c r="F67" s="683"/>
      <c r="G67" s="683"/>
      <c r="H67" s="681" t="str">
        <f t="shared" ref="H67:H98" si="4">IF(F67="","",G67*100/F67)</f>
        <v/>
      </c>
    </row>
    <row r="68" spans="1:8">
      <c r="A68" s="685"/>
      <c r="B68" s="686" t="s">
        <v>510</v>
      </c>
      <c r="C68" s="683"/>
      <c r="D68" s="683"/>
      <c r="E68" s="681" t="str">
        <f t="shared" si="3"/>
        <v/>
      </c>
      <c r="F68" s="683"/>
      <c r="G68" s="683"/>
      <c r="H68" s="681" t="str">
        <f t="shared" si="4"/>
        <v/>
      </c>
    </row>
    <row r="69" spans="1:8">
      <c r="A69" s="685"/>
      <c r="B69" s="686" t="s">
        <v>511</v>
      </c>
      <c r="C69" s="683"/>
      <c r="D69" s="683"/>
      <c r="E69" s="681" t="str">
        <f t="shared" si="3"/>
        <v/>
      </c>
      <c r="F69" s="683"/>
      <c r="G69" s="683"/>
      <c r="H69" s="681" t="str">
        <f t="shared" si="4"/>
        <v/>
      </c>
    </row>
    <row r="70" spans="1:8">
      <c r="A70" s="685"/>
      <c r="B70" s="686" t="s">
        <v>512</v>
      </c>
      <c r="C70" s="683"/>
      <c r="D70" s="683"/>
      <c r="E70" s="681" t="str">
        <f t="shared" si="3"/>
        <v/>
      </c>
      <c r="F70" s="683"/>
      <c r="G70" s="683"/>
      <c r="H70" s="681" t="str">
        <f t="shared" si="4"/>
        <v/>
      </c>
    </row>
    <row r="71" spans="1:8">
      <c r="A71" s="685"/>
      <c r="B71" s="686" t="s">
        <v>513</v>
      </c>
      <c r="C71" s="683"/>
      <c r="D71" s="683"/>
      <c r="E71" s="681" t="str">
        <f t="shared" si="3"/>
        <v/>
      </c>
      <c r="F71" s="683"/>
      <c r="G71" s="683"/>
      <c r="H71" s="681" t="str">
        <f t="shared" si="4"/>
        <v/>
      </c>
    </row>
    <row r="72" spans="1:8">
      <c r="A72" s="685"/>
      <c r="B72" s="686" t="s">
        <v>514</v>
      </c>
      <c r="C72" s="683"/>
      <c r="D72" s="683"/>
      <c r="E72" s="681" t="str">
        <f t="shared" si="3"/>
        <v/>
      </c>
      <c r="F72" s="683"/>
      <c r="G72" s="683"/>
      <c r="H72" s="681" t="str">
        <f t="shared" si="4"/>
        <v/>
      </c>
    </row>
    <row r="73" spans="1:8" ht="13.9">
      <c r="A73" s="2" t="s">
        <v>515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686"/>
      <c r="B74" s="686" t="s">
        <v>516</v>
      </c>
      <c r="C74" s="683"/>
      <c r="D74" s="683"/>
      <c r="E74" s="681" t="str">
        <f t="shared" si="3"/>
        <v/>
      </c>
      <c r="F74" s="683"/>
      <c r="G74" s="683"/>
      <c r="H74" s="681" t="str">
        <f t="shared" si="4"/>
        <v/>
      </c>
    </row>
    <row r="75" spans="1:8">
      <c r="A75" s="685"/>
      <c r="B75" s="686" t="s">
        <v>517</v>
      </c>
      <c r="C75" s="683"/>
      <c r="D75" s="683"/>
      <c r="E75" s="681" t="str">
        <f t="shared" si="3"/>
        <v/>
      </c>
      <c r="F75" s="683"/>
      <c r="G75" s="683"/>
      <c r="H75" s="681" t="str">
        <f t="shared" si="4"/>
        <v/>
      </c>
    </row>
    <row r="76" spans="1:8">
      <c r="A76" s="685"/>
      <c r="B76" s="686" t="s">
        <v>518</v>
      </c>
      <c r="C76" s="683"/>
      <c r="D76" s="683"/>
      <c r="E76" s="681" t="str">
        <f t="shared" si="3"/>
        <v/>
      </c>
      <c r="F76" s="683"/>
      <c r="G76" s="683"/>
      <c r="H76" s="681" t="str">
        <f t="shared" si="4"/>
        <v/>
      </c>
    </row>
    <row r="77" spans="1:8">
      <c r="A77" s="685"/>
      <c r="B77" s="686" t="s">
        <v>519</v>
      </c>
      <c r="C77" s="683"/>
      <c r="D77" s="683"/>
      <c r="E77" s="681" t="str">
        <f t="shared" si="3"/>
        <v/>
      </c>
      <c r="F77" s="683"/>
      <c r="G77" s="683"/>
      <c r="H77" s="681" t="str">
        <f t="shared" si="4"/>
        <v/>
      </c>
    </row>
    <row r="78" spans="1:8">
      <c r="A78" s="685"/>
      <c r="B78" s="686" t="s">
        <v>520</v>
      </c>
      <c r="C78" s="683"/>
      <c r="D78" s="683"/>
      <c r="E78" s="681" t="str">
        <f t="shared" si="3"/>
        <v/>
      </c>
      <c r="F78" s="683"/>
      <c r="G78" s="683"/>
      <c r="H78" s="681" t="str">
        <f t="shared" si="4"/>
        <v/>
      </c>
    </row>
    <row r="79" spans="1:8" ht="13.9">
      <c r="A79" s="2" t="s">
        <v>521</v>
      </c>
      <c r="B79" s="2"/>
      <c r="C79" s="49"/>
      <c r="D79" s="49"/>
      <c r="E79" s="646" t="str">
        <f t="shared" si="3"/>
        <v/>
      </c>
      <c r="F79" s="49"/>
      <c r="G79" s="49"/>
      <c r="H79" s="646" t="str">
        <f t="shared" si="4"/>
        <v/>
      </c>
    </row>
    <row r="80" spans="1:8">
      <c r="A80" s="686"/>
      <c r="B80" s="686" t="s">
        <v>522</v>
      </c>
      <c r="C80" s="682"/>
      <c r="D80" s="682"/>
      <c r="E80" s="680" t="str">
        <f t="shared" si="3"/>
        <v/>
      </c>
      <c r="F80" s="682"/>
      <c r="G80" s="682"/>
      <c r="H80" s="680" t="str">
        <f t="shared" si="4"/>
        <v/>
      </c>
    </row>
    <row r="81" spans="1:8">
      <c r="A81" s="685"/>
      <c r="B81" s="686" t="s">
        <v>523</v>
      </c>
      <c r="C81" s="683"/>
      <c r="D81" s="683"/>
      <c r="E81" s="681" t="str">
        <f t="shared" si="3"/>
        <v/>
      </c>
      <c r="F81" s="683"/>
      <c r="G81" s="683"/>
      <c r="H81" s="681" t="str">
        <f t="shared" si="4"/>
        <v/>
      </c>
    </row>
    <row r="82" spans="1:8">
      <c r="A82" s="685"/>
      <c r="B82" s="686" t="s">
        <v>524</v>
      </c>
      <c r="C82" s="683"/>
      <c r="D82" s="683"/>
      <c r="E82" s="681" t="str">
        <f t="shared" si="3"/>
        <v/>
      </c>
      <c r="F82" s="683"/>
      <c r="G82" s="683"/>
      <c r="H82" s="681" t="str">
        <f t="shared" si="4"/>
        <v/>
      </c>
    </row>
    <row r="83" spans="1:8">
      <c r="A83" s="685"/>
      <c r="B83" s="686" t="s">
        <v>525</v>
      </c>
      <c r="C83" s="683"/>
      <c r="D83" s="683"/>
      <c r="E83" s="681" t="str">
        <f t="shared" si="3"/>
        <v/>
      </c>
      <c r="F83" s="683"/>
      <c r="G83" s="683"/>
      <c r="H83" s="681" t="str">
        <f t="shared" si="4"/>
        <v/>
      </c>
    </row>
    <row r="84" spans="1:8" ht="13.9">
      <c r="A84" s="2" t="s">
        <v>526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685"/>
      <c r="B85" s="686" t="s">
        <v>527</v>
      </c>
      <c r="C85" s="683"/>
      <c r="D85" s="683"/>
      <c r="E85" s="681" t="str">
        <f t="shared" si="3"/>
        <v/>
      </c>
      <c r="F85" s="683"/>
      <c r="G85" s="683"/>
      <c r="H85" s="681" t="str">
        <f t="shared" si="4"/>
        <v/>
      </c>
    </row>
    <row r="86" spans="1:8">
      <c r="A86" s="685"/>
      <c r="B86" s="686" t="s">
        <v>528</v>
      </c>
      <c r="C86" s="683"/>
      <c r="D86" s="683"/>
      <c r="E86" s="681" t="str">
        <f t="shared" si="3"/>
        <v/>
      </c>
      <c r="F86" s="683"/>
      <c r="G86" s="683"/>
      <c r="H86" s="681" t="str">
        <f t="shared" si="4"/>
        <v/>
      </c>
    </row>
    <row r="87" spans="1:8">
      <c r="A87" s="685"/>
      <c r="B87" s="686" t="s">
        <v>529</v>
      </c>
      <c r="C87" s="683"/>
      <c r="D87" s="683"/>
      <c r="E87" s="681" t="str">
        <f t="shared" si="3"/>
        <v/>
      </c>
      <c r="F87" s="683"/>
      <c r="G87" s="683"/>
      <c r="H87" s="681" t="str">
        <f t="shared" si="4"/>
        <v/>
      </c>
    </row>
    <row r="88" spans="1:8" ht="13.9">
      <c r="A88" s="2" t="s">
        <v>530</v>
      </c>
      <c r="B88" s="2"/>
      <c r="C88" s="49"/>
      <c r="D88" s="49"/>
      <c r="E88" s="646" t="str">
        <f t="shared" si="3"/>
        <v/>
      </c>
      <c r="F88" s="49"/>
      <c r="G88" s="49"/>
      <c r="H88" s="646" t="str">
        <f t="shared" si="4"/>
        <v/>
      </c>
    </row>
    <row r="89" spans="1:8">
      <c r="A89" s="685"/>
      <c r="B89" s="686" t="s">
        <v>531</v>
      </c>
      <c r="C89" s="683"/>
      <c r="D89" s="683"/>
      <c r="E89" s="681" t="str">
        <f t="shared" si="3"/>
        <v/>
      </c>
      <c r="F89" s="683"/>
      <c r="G89" s="683"/>
      <c r="H89" s="681" t="str">
        <f t="shared" si="4"/>
        <v/>
      </c>
    </row>
    <row r="90" spans="1:8" ht="13.9">
      <c r="A90" s="2" t="s">
        <v>532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685"/>
      <c r="B91" s="686" t="s">
        <v>533</v>
      </c>
      <c r="C91" s="683"/>
      <c r="D91" s="683"/>
      <c r="E91" s="681" t="str">
        <f t="shared" si="3"/>
        <v/>
      </c>
      <c r="F91" s="683"/>
      <c r="G91" s="683"/>
      <c r="H91" s="681" t="str">
        <f t="shared" si="4"/>
        <v/>
      </c>
    </row>
    <row r="92" spans="1:8">
      <c r="A92" s="685"/>
      <c r="B92" s="686" t="s">
        <v>534</v>
      </c>
      <c r="C92" s="683"/>
      <c r="D92" s="683"/>
      <c r="E92" s="681" t="str">
        <f t="shared" si="3"/>
        <v/>
      </c>
      <c r="F92" s="683"/>
      <c r="G92" s="683"/>
      <c r="H92" s="681" t="str">
        <f t="shared" si="4"/>
        <v/>
      </c>
    </row>
    <row r="93" spans="1:8">
      <c r="A93" s="685"/>
      <c r="B93" s="686" t="s">
        <v>535</v>
      </c>
      <c r="C93" s="683"/>
      <c r="D93" s="683"/>
      <c r="E93" s="681" t="str">
        <f t="shared" si="3"/>
        <v/>
      </c>
      <c r="F93" s="683"/>
      <c r="G93" s="683"/>
      <c r="H93" s="681" t="str">
        <f t="shared" si="4"/>
        <v/>
      </c>
    </row>
    <row r="94" spans="1:8" ht="13.9">
      <c r="A94" s="2" t="s">
        <v>536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686"/>
      <c r="B95" s="686" t="s">
        <v>537</v>
      </c>
      <c r="C95" s="683"/>
      <c r="D95" s="683"/>
      <c r="E95" s="681" t="str">
        <f t="shared" si="3"/>
        <v/>
      </c>
      <c r="F95" s="683"/>
      <c r="G95" s="683"/>
      <c r="H95" s="681" t="str">
        <f t="shared" si="4"/>
        <v/>
      </c>
    </row>
    <row r="96" spans="1:8">
      <c r="A96" s="686"/>
      <c r="B96" s="686" t="s">
        <v>538</v>
      </c>
      <c r="C96" s="683"/>
      <c r="D96" s="683"/>
      <c r="E96" s="681" t="str">
        <f t="shared" si="3"/>
        <v/>
      </c>
      <c r="F96" s="683"/>
      <c r="G96" s="683"/>
      <c r="H96" s="681" t="str">
        <f t="shared" si="4"/>
        <v/>
      </c>
    </row>
    <row r="97" spans="1:8">
      <c r="A97" s="686"/>
      <c r="B97" s="686" t="s">
        <v>539</v>
      </c>
      <c r="C97" s="683"/>
      <c r="D97" s="683"/>
      <c r="E97" s="681" t="str">
        <f t="shared" si="3"/>
        <v/>
      </c>
      <c r="F97" s="683"/>
      <c r="G97" s="683"/>
      <c r="H97" s="681" t="str">
        <f t="shared" si="4"/>
        <v/>
      </c>
    </row>
    <row r="98" spans="1:8">
      <c r="A98" s="686"/>
      <c r="B98" s="686" t="s">
        <v>540</v>
      </c>
      <c r="C98" s="683"/>
      <c r="D98" s="683"/>
      <c r="E98" s="681" t="str">
        <f t="shared" si="3"/>
        <v/>
      </c>
      <c r="F98" s="683"/>
      <c r="G98" s="683"/>
      <c r="H98" s="681" t="str">
        <f t="shared" si="4"/>
        <v/>
      </c>
    </row>
    <row r="99" spans="1:8" ht="13.9">
      <c r="A99" s="2" t="s">
        <v>541</v>
      </c>
      <c r="B99" s="2"/>
      <c r="C99" s="49"/>
      <c r="D99" s="49"/>
      <c r="E99" s="646" t="str">
        <f t="shared" si="3"/>
        <v/>
      </c>
      <c r="F99" s="49"/>
      <c r="G99" s="49"/>
      <c r="H99" s="646" t="str">
        <f t="shared" ref="H99:H111" si="5">IF(F99="","",G99*100/F99)</f>
        <v/>
      </c>
    </row>
    <row r="100" spans="1:8">
      <c r="A100" s="685"/>
      <c r="B100" s="686" t="s">
        <v>542</v>
      </c>
      <c r="C100" s="683"/>
      <c r="D100" s="683"/>
      <c r="E100" s="681" t="str">
        <f t="shared" si="3"/>
        <v/>
      </c>
      <c r="F100" s="683"/>
      <c r="G100" s="683"/>
      <c r="H100" s="681" t="str">
        <f t="shared" si="5"/>
        <v/>
      </c>
    </row>
    <row r="101" spans="1:8" ht="13.9">
      <c r="A101" s="2" t="s">
        <v>543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686"/>
      <c r="B102" s="686" t="s">
        <v>544</v>
      </c>
      <c r="C102" s="683"/>
      <c r="D102" s="683"/>
      <c r="E102" s="681" t="str">
        <f t="shared" si="3"/>
        <v/>
      </c>
      <c r="F102" s="683"/>
      <c r="G102" s="683"/>
      <c r="H102" s="681" t="str">
        <f t="shared" si="5"/>
        <v/>
      </c>
    </row>
    <row r="103" spans="1:8">
      <c r="A103" s="685"/>
      <c r="B103" s="686" t="s">
        <v>545</v>
      </c>
      <c r="C103" s="683"/>
      <c r="D103" s="683"/>
      <c r="E103" s="681" t="str">
        <f t="shared" si="3"/>
        <v/>
      </c>
      <c r="F103" s="683"/>
      <c r="G103" s="683"/>
      <c r="H103" s="681" t="str">
        <f t="shared" si="5"/>
        <v/>
      </c>
    </row>
    <row r="104" spans="1:8">
      <c r="A104" s="685"/>
      <c r="B104" s="686" t="s">
        <v>546</v>
      </c>
      <c r="C104" s="683"/>
      <c r="D104" s="683"/>
      <c r="E104" s="681" t="str">
        <f t="shared" si="3"/>
        <v/>
      </c>
      <c r="F104" s="683"/>
      <c r="G104" s="683"/>
      <c r="H104" s="681" t="str">
        <f t="shared" si="5"/>
        <v/>
      </c>
    </row>
    <row r="105" spans="1:8">
      <c r="A105" s="685"/>
      <c r="B105" s="686" t="s">
        <v>547</v>
      </c>
      <c r="C105" s="683"/>
      <c r="D105" s="683"/>
      <c r="E105" s="681" t="str">
        <f t="shared" si="3"/>
        <v/>
      </c>
      <c r="F105" s="683"/>
      <c r="G105" s="683"/>
      <c r="H105" s="681" t="str">
        <f t="shared" si="5"/>
        <v/>
      </c>
    </row>
    <row r="106" spans="1:8">
      <c r="A106" s="685"/>
      <c r="B106" s="686" t="s">
        <v>548</v>
      </c>
      <c r="C106" s="683"/>
      <c r="D106" s="683"/>
      <c r="E106" s="681" t="str">
        <f t="shared" si="3"/>
        <v/>
      </c>
      <c r="F106" s="683"/>
      <c r="G106" s="683"/>
      <c r="H106" s="681" t="str">
        <f t="shared" si="5"/>
        <v/>
      </c>
    </row>
    <row r="107" spans="1:8">
      <c r="A107" s="685"/>
      <c r="B107" s="686" t="s">
        <v>549</v>
      </c>
      <c r="C107" s="683"/>
      <c r="D107" s="683"/>
      <c r="E107" s="681" t="str">
        <f t="shared" si="3"/>
        <v/>
      </c>
      <c r="F107" s="683"/>
      <c r="G107" s="683"/>
      <c r="H107" s="681" t="str">
        <f t="shared" si="5"/>
        <v/>
      </c>
    </row>
    <row r="108" spans="1:8">
      <c r="A108" s="685"/>
      <c r="B108" s="686" t="s">
        <v>550</v>
      </c>
      <c r="C108" s="683"/>
      <c r="D108" s="683"/>
      <c r="E108" s="681" t="str">
        <f t="shared" si="3"/>
        <v/>
      </c>
      <c r="F108" s="683"/>
      <c r="G108" s="683"/>
      <c r="H108" s="681" t="str">
        <f t="shared" si="5"/>
        <v/>
      </c>
    </row>
    <row r="109" spans="1:8" ht="13.9">
      <c r="A109" s="2" t="s">
        <v>551</v>
      </c>
      <c r="B109" s="2"/>
      <c r="C109" s="643"/>
      <c r="D109" s="643"/>
      <c r="E109" s="647" t="str">
        <f t="shared" si="3"/>
        <v/>
      </c>
      <c r="F109" s="643"/>
      <c r="G109" s="643"/>
      <c r="H109" s="647" t="str">
        <f t="shared" si="5"/>
        <v/>
      </c>
    </row>
    <row r="110" spans="1:8" ht="13.9">
      <c r="A110" s="2" t="s">
        <v>552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1" t="s">
        <v>553</v>
      </c>
      <c r="B111" s="281"/>
      <c r="C111" s="205"/>
      <c r="D111" s="205"/>
      <c r="E111" s="648" t="str">
        <f t="shared" si="3"/>
        <v/>
      </c>
      <c r="F111" s="205"/>
      <c r="G111" s="205"/>
      <c r="H111" s="648" t="str">
        <f t="shared" si="5"/>
        <v/>
      </c>
    </row>
    <row r="112" spans="1:8">
      <c r="B112" s="186" t="s">
        <v>1199</v>
      </c>
      <c r="C112" s="186"/>
      <c r="D112" s="186"/>
      <c r="E112" s="186"/>
    </row>
  </sheetData>
  <mergeCells count="1">
    <mergeCell ref="A2:B2"/>
  </mergeCells>
  <conditionalFormatting sqref="C3:D108">
    <cfRule type="containsBlanks" dxfId="190" priority="12">
      <formula>LEN(TRIM(C3))=0</formula>
    </cfRule>
  </conditionalFormatting>
  <conditionalFormatting sqref="C98:G98">
    <cfRule type="containsBlanks" dxfId="189" priority="10" stopIfTrue="1">
      <formula>LEN(TRIM(C98))=0</formula>
    </cfRule>
  </conditionalFormatting>
  <conditionalFormatting sqref="C110:H110">
    <cfRule type="containsBlanks" dxfId="188" priority="4">
      <formula>LEN(TRIM(C110))=0</formula>
    </cfRule>
  </conditionalFormatting>
  <conditionalFormatting sqref="E3:E108">
    <cfRule type="containsBlanks" dxfId="187" priority="6">
      <formula>LEN(TRIM(E3))=0</formula>
    </cfRule>
  </conditionalFormatting>
  <conditionalFormatting sqref="F3:G108">
    <cfRule type="containsBlanks" dxfId="186" priority="17">
      <formula>LEN(TRIM(F3))=0</formula>
    </cfRule>
  </conditionalFormatting>
  <conditionalFormatting sqref="H3:H108">
    <cfRule type="containsBlanks" dxfId="185" priority="1">
      <formula>LEN(TRIM(H3))=0</formula>
    </cfRule>
  </conditionalFormatting>
  <conditionalFormatting sqref="H98">
    <cfRule type="containsBlanks" dxfId="184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39" customWidth="1"/>
    <col min="2" max="2" width="23.19921875" style="339" customWidth="1"/>
    <col min="3" max="5" width="25" style="339" customWidth="1"/>
    <col min="6" max="23" width="10.796875" style="339" customWidth="1"/>
    <col min="24" max="25" width="14.3984375" style="339" customWidth="1"/>
    <col min="26" max="16384" width="14.3984375" style="339"/>
  </cols>
  <sheetData>
    <row r="1" spans="1:23" ht="14" customHeight="1">
      <c r="A1" s="14" t="s">
        <v>1200</v>
      </c>
      <c r="B1" s="14"/>
      <c r="C1" s="14"/>
      <c r="D1" s="14"/>
      <c r="E1" s="1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</row>
    <row r="2" spans="1:23" ht="27" customHeight="1">
      <c r="A2" s="983" t="s">
        <v>571</v>
      </c>
      <c r="B2" s="942"/>
      <c r="C2" s="374" t="s">
        <v>1201</v>
      </c>
      <c r="D2" s="374" t="s">
        <v>1202</v>
      </c>
      <c r="E2" s="374" t="s">
        <v>1203</v>
      </c>
    </row>
    <row r="3" spans="1:23" ht="15" customHeight="1">
      <c r="A3" s="2" t="s">
        <v>445</v>
      </c>
      <c r="B3" s="686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686" t="s">
        <v>447</v>
      </c>
      <c r="C4" s="682"/>
      <c r="D4" s="682"/>
      <c r="E4" s="577" t="str">
        <f t="shared" si="0"/>
        <v/>
      </c>
    </row>
    <row r="5" spans="1:23" ht="15" customHeight="1">
      <c r="A5" s="2"/>
      <c r="B5" s="686" t="s">
        <v>448</v>
      </c>
      <c r="C5" s="683"/>
      <c r="D5" s="683"/>
      <c r="E5" s="577" t="str">
        <f t="shared" si="0"/>
        <v/>
      </c>
    </row>
    <row r="6" spans="1:23" ht="15" customHeight="1">
      <c r="A6" s="2"/>
      <c r="B6" s="686" t="s">
        <v>449</v>
      </c>
      <c r="C6" s="683"/>
      <c r="D6" s="683"/>
      <c r="E6" s="577" t="str">
        <f t="shared" si="0"/>
        <v/>
      </c>
    </row>
    <row r="7" spans="1:23" ht="15" customHeight="1">
      <c r="A7" s="2" t="s">
        <v>450</v>
      </c>
      <c r="B7" s="686"/>
      <c r="C7" s="25"/>
      <c r="D7" s="25"/>
      <c r="E7" s="103" t="str">
        <f t="shared" si="0"/>
        <v/>
      </c>
    </row>
    <row r="8" spans="1:23" ht="15" customHeight="1">
      <c r="A8" s="2"/>
      <c r="B8" s="686" t="s">
        <v>452</v>
      </c>
      <c r="C8" s="683"/>
      <c r="D8" s="683"/>
      <c r="E8" s="577" t="str">
        <f t="shared" si="0"/>
        <v/>
      </c>
    </row>
    <row r="9" spans="1:23" ht="15" customHeight="1">
      <c r="A9" s="2"/>
      <c r="B9" s="686" t="s">
        <v>453</v>
      </c>
      <c r="C9" s="683"/>
      <c r="D9" s="683"/>
      <c r="E9" s="577" t="str">
        <f t="shared" si="0"/>
        <v/>
      </c>
    </row>
    <row r="10" spans="1:23" ht="15" customHeight="1">
      <c r="A10" s="2"/>
      <c r="B10" s="686" t="s">
        <v>454</v>
      </c>
      <c r="C10" s="683"/>
      <c r="D10" s="683"/>
      <c r="E10" s="577" t="str">
        <f t="shared" si="0"/>
        <v/>
      </c>
    </row>
    <row r="11" spans="1:23" ht="15" customHeight="1">
      <c r="A11" s="2"/>
      <c r="B11" s="686" t="s">
        <v>455</v>
      </c>
      <c r="C11" s="683"/>
      <c r="D11" s="683"/>
      <c r="E11" s="577" t="str">
        <f t="shared" si="0"/>
        <v/>
      </c>
    </row>
    <row r="12" spans="1:23" ht="15" customHeight="1">
      <c r="A12" s="2"/>
      <c r="B12" s="686" t="s">
        <v>456</v>
      </c>
      <c r="C12" s="683"/>
      <c r="D12" s="683"/>
      <c r="E12" s="577" t="str">
        <f t="shared" si="0"/>
        <v/>
      </c>
    </row>
    <row r="13" spans="1:23" ht="15" customHeight="1">
      <c r="A13" s="2" t="s">
        <v>457</v>
      </c>
      <c r="B13" s="686"/>
      <c r="C13" s="25"/>
      <c r="D13" s="25"/>
      <c r="E13" s="103" t="str">
        <f t="shared" si="0"/>
        <v/>
      </c>
    </row>
    <row r="14" spans="1:23" ht="15" customHeight="1">
      <c r="A14" s="2"/>
      <c r="B14" s="686" t="s">
        <v>459</v>
      </c>
      <c r="C14" s="683"/>
      <c r="D14" s="683"/>
      <c r="E14" s="577" t="str">
        <f t="shared" si="0"/>
        <v/>
      </c>
    </row>
    <row r="15" spans="1:23" ht="15" customHeight="1">
      <c r="A15" s="2"/>
      <c r="B15" s="686" t="s">
        <v>460</v>
      </c>
      <c r="C15" s="683"/>
      <c r="D15" s="683"/>
      <c r="E15" s="577" t="str">
        <f t="shared" si="0"/>
        <v/>
      </c>
    </row>
    <row r="16" spans="1:23" ht="15" customHeight="1">
      <c r="A16" s="2" t="s">
        <v>461</v>
      </c>
      <c r="B16" s="686"/>
      <c r="C16" s="25"/>
      <c r="D16" s="25"/>
      <c r="E16" s="103" t="str">
        <f t="shared" si="0"/>
        <v/>
      </c>
    </row>
    <row r="17" spans="1:5" ht="15" customHeight="1">
      <c r="A17" s="2"/>
      <c r="B17" s="686" t="s">
        <v>463</v>
      </c>
      <c r="C17" s="683"/>
      <c r="D17" s="683"/>
      <c r="E17" s="577" t="str">
        <f t="shared" si="0"/>
        <v/>
      </c>
    </row>
    <row r="18" spans="1:5" ht="15" customHeight="1">
      <c r="A18" s="2"/>
      <c r="B18" s="686" t="s">
        <v>464</v>
      </c>
      <c r="C18" s="683"/>
      <c r="D18" s="683"/>
      <c r="E18" s="577" t="str">
        <f t="shared" si="0"/>
        <v/>
      </c>
    </row>
    <row r="19" spans="1:5" ht="15" customHeight="1">
      <c r="A19" s="2"/>
      <c r="B19" s="687" t="s">
        <v>465</v>
      </c>
      <c r="C19" s="682"/>
      <c r="D19" s="682"/>
      <c r="E19" s="577" t="str">
        <f t="shared" si="0"/>
        <v/>
      </c>
    </row>
    <row r="20" spans="1:5" ht="15" customHeight="1">
      <c r="A20" s="2"/>
      <c r="B20" s="687" t="s">
        <v>466</v>
      </c>
      <c r="C20" s="682"/>
      <c r="D20" s="682"/>
      <c r="E20" s="577" t="str">
        <f t="shared" si="0"/>
        <v/>
      </c>
    </row>
    <row r="21" spans="1:5" ht="15" customHeight="1">
      <c r="A21" s="2"/>
      <c r="B21" s="686" t="s">
        <v>467</v>
      </c>
      <c r="C21" s="683"/>
      <c r="D21" s="683"/>
      <c r="E21" s="577" t="str">
        <f t="shared" si="0"/>
        <v/>
      </c>
    </row>
    <row r="22" spans="1:5" ht="15" customHeight="1">
      <c r="A22" s="2"/>
      <c r="B22" s="686" t="s">
        <v>468</v>
      </c>
      <c r="C22" s="683"/>
      <c r="D22" s="683"/>
      <c r="E22" s="577" t="str">
        <f t="shared" si="0"/>
        <v/>
      </c>
    </row>
    <row r="23" spans="1:5" ht="15" customHeight="1">
      <c r="A23" s="2"/>
      <c r="B23" s="686" t="s">
        <v>469</v>
      </c>
      <c r="C23" s="683"/>
      <c r="D23" s="683"/>
      <c r="E23" s="577" t="str">
        <f t="shared" si="0"/>
        <v/>
      </c>
    </row>
    <row r="24" spans="1:5" ht="15" customHeight="1">
      <c r="A24" s="2"/>
      <c r="B24" s="686" t="s">
        <v>470</v>
      </c>
      <c r="C24" s="683"/>
      <c r="D24" s="683"/>
      <c r="E24" s="577" t="str">
        <f t="shared" si="0"/>
        <v/>
      </c>
    </row>
    <row r="25" spans="1:5" ht="15" customHeight="1">
      <c r="A25" s="2" t="s">
        <v>471</v>
      </c>
      <c r="B25" s="686"/>
      <c r="C25" s="25"/>
      <c r="D25" s="25"/>
      <c r="E25" s="103" t="str">
        <f t="shared" si="0"/>
        <v/>
      </c>
    </row>
    <row r="26" spans="1:5" ht="15" customHeight="1">
      <c r="A26" s="2"/>
      <c r="B26" s="686" t="s">
        <v>479</v>
      </c>
      <c r="C26" s="683"/>
      <c r="D26" s="683"/>
      <c r="E26" s="577" t="str">
        <f t="shared" si="0"/>
        <v/>
      </c>
    </row>
    <row r="27" spans="1:5" ht="15" customHeight="1">
      <c r="A27" s="2"/>
      <c r="B27" s="686" t="s">
        <v>480</v>
      </c>
      <c r="C27" s="683"/>
      <c r="D27" s="683"/>
      <c r="E27" s="577" t="str">
        <f t="shared" si="0"/>
        <v/>
      </c>
    </row>
    <row r="28" spans="1:5" ht="15" customHeight="1">
      <c r="A28" s="2"/>
      <c r="B28" s="686" t="s">
        <v>481</v>
      </c>
      <c r="C28" s="683"/>
      <c r="D28" s="683"/>
      <c r="E28" s="577" t="str">
        <f t="shared" si="0"/>
        <v/>
      </c>
    </row>
    <row r="29" spans="1:5" ht="15" customHeight="1">
      <c r="A29" s="2"/>
      <c r="B29" s="686" t="s">
        <v>482</v>
      </c>
      <c r="C29" s="683"/>
      <c r="D29" s="683"/>
      <c r="E29" s="577" t="str">
        <f t="shared" si="0"/>
        <v/>
      </c>
    </row>
    <row r="30" spans="1:5" ht="15" customHeight="1">
      <c r="A30" s="2"/>
      <c r="B30" s="686" t="s">
        <v>483</v>
      </c>
      <c r="C30" s="682"/>
      <c r="D30" s="682"/>
      <c r="E30" s="577" t="str">
        <f t="shared" si="0"/>
        <v/>
      </c>
    </row>
    <row r="31" spans="1:5" ht="15" customHeight="1">
      <c r="A31" s="2" t="s">
        <v>484</v>
      </c>
      <c r="B31" s="686"/>
      <c r="C31" s="25"/>
      <c r="D31" s="25"/>
      <c r="E31" s="103" t="str">
        <f t="shared" si="0"/>
        <v/>
      </c>
    </row>
    <row r="32" spans="1:5" ht="15" customHeight="1">
      <c r="A32" s="2"/>
      <c r="B32" s="686" t="s">
        <v>486</v>
      </c>
      <c r="C32" s="683"/>
      <c r="D32" s="683"/>
      <c r="E32" s="577" t="str">
        <f t="shared" si="0"/>
        <v/>
      </c>
    </row>
    <row r="33" spans="1:5" ht="15" customHeight="1">
      <c r="A33" s="2"/>
      <c r="B33" s="686" t="s">
        <v>487</v>
      </c>
      <c r="C33" s="683"/>
      <c r="D33" s="683"/>
      <c r="E33" s="577" t="str">
        <f t="shared" si="0"/>
        <v/>
      </c>
    </row>
    <row r="34" spans="1:5" ht="15" customHeight="1">
      <c r="A34" s="2"/>
      <c r="B34" s="686" t="s">
        <v>488</v>
      </c>
      <c r="C34" s="683"/>
      <c r="D34" s="683"/>
      <c r="E34" s="577" t="str">
        <f t="shared" si="0"/>
        <v/>
      </c>
    </row>
    <row r="35" spans="1:5" ht="15" customHeight="1">
      <c r="A35" s="2"/>
      <c r="B35" s="686" t="s">
        <v>489</v>
      </c>
      <c r="C35" s="683"/>
      <c r="D35" s="683"/>
      <c r="E35" s="577" t="str">
        <f t="shared" ref="E35:E66" si="1">IFERROR(D35*100/C35,"")</f>
        <v/>
      </c>
    </row>
    <row r="36" spans="1:5" ht="15" customHeight="1">
      <c r="A36" s="2"/>
      <c r="B36" s="686" t="s">
        <v>490</v>
      </c>
      <c r="C36" s="683"/>
      <c r="D36" s="683"/>
      <c r="E36" s="577" t="str">
        <f t="shared" si="1"/>
        <v/>
      </c>
    </row>
    <row r="37" spans="1:5" ht="15" customHeight="1">
      <c r="A37" s="2"/>
      <c r="B37" s="686" t="s">
        <v>491</v>
      </c>
      <c r="C37" s="683"/>
      <c r="D37" s="683"/>
      <c r="E37" s="577" t="str">
        <f t="shared" si="1"/>
        <v/>
      </c>
    </row>
    <row r="38" spans="1:5" ht="15" customHeight="1">
      <c r="A38" s="2" t="s">
        <v>492</v>
      </c>
      <c r="B38" s="686"/>
      <c r="C38" s="25"/>
      <c r="D38" s="25"/>
      <c r="E38" s="103" t="str">
        <f t="shared" si="1"/>
        <v/>
      </c>
    </row>
    <row r="39" spans="1:5" ht="15" customHeight="1">
      <c r="A39" s="2"/>
      <c r="B39" s="686" t="s">
        <v>494</v>
      </c>
      <c r="C39" s="683"/>
      <c r="D39" s="683"/>
      <c r="E39" s="577" t="str">
        <f t="shared" si="1"/>
        <v/>
      </c>
    </row>
    <row r="40" spans="1:5" ht="15" customHeight="1">
      <c r="A40" s="2"/>
      <c r="B40" s="686" t="s">
        <v>495</v>
      </c>
      <c r="C40" s="683"/>
      <c r="D40" s="683"/>
      <c r="E40" s="577" t="str">
        <f t="shared" si="1"/>
        <v/>
      </c>
    </row>
    <row r="41" spans="1:5" ht="15" customHeight="1">
      <c r="A41" s="2"/>
      <c r="B41" s="686" t="s">
        <v>496</v>
      </c>
      <c r="C41" s="683"/>
      <c r="D41" s="683"/>
      <c r="E41" s="577" t="str">
        <f t="shared" si="1"/>
        <v/>
      </c>
    </row>
    <row r="42" spans="1:5" ht="15" customHeight="1">
      <c r="A42" s="2" t="s">
        <v>497</v>
      </c>
      <c r="B42" s="686"/>
      <c r="C42" s="25"/>
      <c r="D42" s="25"/>
      <c r="E42" s="103" t="str">
        <f t="shared" si="1"/>
        <v/>
      </c>
    </row>
    <row r="43" spans="1:5" ht="15" customHeight="1">
      <c r="A43" s="2"/>
      <c r="B43" s="686" t="s">
        <v>499</v>
      </c>
      <c r="C43" s="683"/>
      <c r="D43" s="683"/>
      <c r="E43" s="577" t="str">
        <f t="shared" si="1"/>
        <v/>
      </c>
    </row>
    <row r="44" spans="1:5" ht="15" customHeight="1">
      <c r="A44" s="2"/>
      <c r="B44" s="686" t="s">
        <v>500</v>
      </c>
      <c r="C44" s="683"/>
      <c r="D44" s="683"/>
      <c r="E44" s="577" t="str">
        <f t="shared" si="1"/>
        <v/>
      </c>
    </row>
    <row r="45" spans="1:5" ht="15" customHeight="1">
      <c r="A45" s="2"/>
      <c r="B45" s="686" t="s">
        <v>501</v>
      </c>
      <c r="C45" s="683"/>
      <c r="D45" s="683"/>
      <c r="E45" s="577" t="str">
        <f t="shared" si="1"/>
        <v/>
      </c>
    </row>
    <row r="46" spans="1:5" ht="15" customHeight="1">
      <c r="A46" s="2"/>
      <c r="B46" s="686" t="s">
        <v>502</v>
      </c>
      <c r="C46" s="683"/>
      <c r="D46" s="683"/>
      <c r="E46" s="577" t="str">
        <f t="shared" si="1"/>
        <v/>
      </c>
    </row>
    <row r="47" spans="1:5" ht="15" customHeight="1">
      <c r="A47" s="2"/>
      <c r="B47" s="686" t="s">
        <v>503</v>
      </c>
      <c r="C47" s="683"/>
      <c r="D47" s="683"/>
      <c r="E47" s="577" t="str">
        <f t="shared" si="1"/>
        <v/>
      </c>
    </row>
    <row r="48" spans="1:5" ht="15" customHeight="1">
      <c r="A48" s="2"/>
      <c r="B48" s="686" t="s">
        <v>504</v>
      </c>
      <c r="C48" s="683"/>
      <c r="D48" s="683"/>
      <c r="E48" s="577" t="str">
        <f t="shared" si="1"/>
        <v/>
      </c>
    </row>
    <row r="49" spans="1:5" ht="15" customHeight="1">
      <c r="A49" s="2"/>
      <c r="B49" s="686" t="s">
        <v>505</v>
      </c>
      <c r="C49" s="683"/>
      <c r="D49" s="683"/>
      <c r="E49" s="577" t="str">
        <f t="shared" si="1"/>
        <v/>
      </c>
    </row>
    <row r="50" spans="1:5" ht="15" customHeight="1">
      <c r="A50" s="2" t="s">
        <v>506</v>
      </c>
      <c r="B50" s="686"/>
      <c r="C50" s="25"/>
      <c r="D50" s="25"/>
      <c r="E50" s="103" t="str">
        <f t="shared" si="1"/>
        <v/>
      </c>
    </row>
    <row r="51" spans="1:5" ht="15" customHeight="1">
      <c r="A51" s="2"/>
      <c r="B51" s="686" t="s">
        <v>508</v>
      </c>
      <c r="C51" s="683"/>
      <c r="D51" s="683"/>
      <c r="E51" s="577" t="str">
        <f t="shared" si="1"/>
        <v/>
      </c>
    </row>
    <row r="52" spans="1:5" ht="15" customHeight="1">
      <c r="A52" s="2"/>
      <c r="B52" s="686" t="s">
        <v>509</v>
      </c>
      <c r="C52" s="683"/>
      <c r="D52" s="683"/>
      <c r="E52" s="577" t="str">
        <f t="shared" si="1"/>
        <v/>
      </c>
    </row>
    <row r="53" spans="1:5" ht="15" customHeight="1">
      <c r="A53" s="2"/>
      <c r="B53" s="686" t="s">
        <v>510</v>
      </c>
      <c r="C53" s="683"/>
      <c r="D53" s="683"/>
      <c r="E53" s="577" t="str">
        <f t="shared" si="1"/>
        <v/>
      </c>
    </row>
    <row r="54" spans="1:5" ht="15" customHeight="1">
      <c r="A54" s="2"/>
      <c r="B54" s="686" t="s">
        <v>511</v>
      </c>
      <c r="C54" s="683"/>
      <c r="D54" s="683"/>
      <c r="E54" s="577" t="str">
        <f t="shared" si="1"/>
        <v/>
      </c>
    </row>
    <row r="55" spans="1:5" ht="15" customHeight="1">
      <c r="A55" s="2"/>
      <c r="B55" s="686" t="s">
        <v>512</v>
      </c>
      <c r="C55" s="682"/>
      <c r="D55" s="682"/>
      <c r="E55" s="577" t="str">
        <f t="shared" si="1"/>
        <v/>
      </c>
    </row>
    <row r="56" spans="1:5" ht="15" customHeight="1">
      <c r="A56" s="2"/>
      <c r="B56" s="686" t="s">
        <v>513</v>
      </c>
      <c r="C56" s="682"/>
      <c r="D56" s="682"/>
      <c r="E56" s="577" t="str">
        <f t="shared" si="1"/>
        <v/>
      </c>
    </row>
    <row r="57" spans="1:5" ht="15" customHeight="1">
      <c r="A57" s="2"/>
      <c r="B57" s="686" t="s">
        <v>514</v>
      </c>
      <c r="C57" s="683"/>
      <c r="D57" s="683"/>
      <c r="E57" s="577" t="str">
        <f t="shared" si="1"/>
        <v/>
      </c>
    </row>
    <row r="58" spans="1:5" ht="15" customHeight="1">
      <c r="A58" s="2" t="s">
        <v>515</v>
      </c>
      <c r="B58" s="686"/>
      <c r="C58" s="25"/>
      <c r="D58" s="25"/>
      <c r="E58" s="103" t="str">
        <f t="shared" si="1"/>
        <v/>
      </c>
    </row>
    <row r="59" spans="1:5" ht="15" customHeight="1">
      <c r="A59" s="2"/>
      <c r="B59" s="686" t="s">
        <v>517</v>
      </c>
      <c r="C59" s="683"/>
      <c r="D59" s="683"/>
      <c r="E59" s="577" t="str">
        <f t="shared" si="1"/>
        <v/>
      </c>
    </row>
    <row r="60" spans="1:5" ht="15" customHeight="1">
      <c r="A60" s="2"/>
      <c r="B60" s="686" t="s">
        <v>518</v>
      </c>
      <c r="C60" s="683"/>
      <c r="D60" s="683"/>
      <c r="E60" s="577" t="str">
        <f t="shared" si="1"/>
        <v/>
      </c>
    </row>
    <row r="61" spans="1:5" ht="15" customHeight="1">
      <c r="A61" s="2"/>
      <c r="B61" s="686" t="s">
        <v>519</v>
      </c>
      <c r="C61" s="683"/>
      <c r="D61" s="683"/>
      <c r="E61" s="577" t="str">
        <f t="shared" si="1"/>
        <v/>
      </c>
    </row>
    <row r="62" spans="1:5" ht="15" customHeight="1">
      <c r="A62" s="2"/>
      <c r="B62" s="686" t="s">
        <v>520</v>
      </c>
      <c r="C62" s="683"/>
      <c r="D62" s="683"/>
      <c r="E62" s="577" t="str">
        <f t="shared" si="1"/>
        <v/>
      </c>
    </row>
    <row r="63" spans="1:5" ht="15" customHeight="1">
      <c r="A63" s="2" t="s">
        <v>521</v>
      </c>
      <c r="B63" s="686"/>
      <c r="C63" s="25"/>
      <c r="D63" s="25"/>
      <c r="E63" s="103" t="str">
        <f t="shared" si="1"/>
        <v/>
      </c>
    </row>
    <row r="64" spans="1:5" ht="15" customHeight="1">
      <c r="A64" s="2"/>
      <c r="B64" s="686" t="s">
        <v>523</v>
      </c>
      <c r="C64" s="683"/>
      <c r="D64" s="683"/>
      <c r="E64" s="577" t="str">
        <f t="shared" si="1"/>
        <v/>
      </c>
    </row>
    <row r="65" spans="1:5" ht="15" customHeight="1">
      <c r="A65" s="2"/>
      <c r="B65" s="686" t="s">
        <v>524</v>
      </c>
      <c r="C65" s="683"/>
      <c r="D65" s="683"/>
      <c r="E65" s="577" t="str">
        <f t="shared" si="1"/>
        <v/>
      </c>
    </row>
    <row r="66" spans="1:5" ht="15" customHeight="1">
      <c r="A66" s="2"/>
      <c r="B66" s="686" t="s">
        <v>525</v>
      </c>
      <c r="C66" s="683"/>
      <c r="D66" s="683"/>
      <c r="E66" s="577" t="str">
        <f t="shared" si="1"/>
        <v/>
      </c>
    </row>
    <row r="67" spans="1:5" ht="15" customHeight="1">
      <c r="A67" s="2" t="s">
        <v>526</v>
      </c>
      <c r="B67" s="686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686" t="s">
        <v>527</v>
      </c>
      <c r="C68" s="683"/>
      <c r="D68" s="683"/>
      <c r="E68" s="577" t="str">
        <f t="shared" si="2"/>
        <v/>
      </c>
    </row>
    <row r="69" spans="1:5" ht="15" customHeight="1">
      <c r="A69" s="2"/>
      <c r="B69" s="686" t="s">
        <v>528</v>
      </c>
      <c r="C69" s="683"/>
      <c r="D69" s="683"/>
      <c r="E69" s="577" t="str">
        <f t="shared" si="2"/>
        <v/>
      </c>
    </row>
    <row r="70" spans="1:5" ht="15" customHeight="1">
      <c r="A70" s="2"/>
      <c r="B70" s="686" t="s">
        <v>529</v>
      </c>
      <c r="C70" s="683"/>
      <c r="D70" s="683"/>
      <c r="E70" s="577" t="str">
        <f t="shared" si="2"/>
        <v/>
      </c>
    </row>
    <row r="71" spans="1:5" ht="15" customHeight="1">
      <c r="A71" s="2" t="s">
        <v>530</v>
      </c>
      <c r="B71" s="686"/>
      <c r="C71" s="25"/>
      <c r="D71" s="25"/>
      <c r="E71" s="103" t="str">
        <f t="shared" si="2"/>
        <v/>
      </c>
    </row>
    <row r="72" spans="1:5" ht="15" customHeight="1">
      <c r="A72" s="2"/>
      <c r="B72" s="686" t="s">
        <v>531</v>
      </c>
      <c r="C72" s="683"/>
      <c r="D72" s="683"/>
      <c r="E72" s="577" t="str">
        <f t="shared" si="2"/>
        <v/>
      </c>
    </row>
    <row r="73" spans="1:5" ht="15" customHeight="1">
      <c r="A73" s="2" t="s">
        <v>532</v>
      </c>
      <c r="B73" s="686"/>
      <c r="C73" s="25"/>
      <c r="D73" s="25"/>
      <c r="E73" s="103" t="str">
        <f t="shared" si="2"/>
        <v/>
      </c>
    </row>
    <row r="74" spans="1:5" ht="15" customHeight="1">
      <c r="A74" s="2"/>
      <c r="B74" s="686" t="s">
        <v>533</v>
      </c>
      <c r="C74" s="683"/>
      <c r="D74" s="683"/>
      <c r="E74" s="577" t="str">
        <f t="shared" si="2"/>
        <v/>
      </c>
    </row>
    <row r="75" spans="1:5" ht="15" customHeight="1">
      <c r="A75" s="2"/>
      <c r="B75" s="686" t="s">
        <v>534</v>
      </c>
      <c r="C75" s="683"/>
      <c r="D75" s="683"/>
      <c r="E75" s="577" t="str">
        <f t="shared" si="2"/>
        <v/>
      </c>
    </row>
    <row r="76" spans="1:5" ht="15" customHeight="1">
      <c r="A76" s="2"/>
      <c r="B76" s="686" t="s">
        <v>535</v>
      </c>
      <c r="C76" s="683"/>
      <c r="D76" s="683"/>
      <c r="E76" s="577" t="str">
        <f t="shared" si="2"/>
        <v/>
      </c>
    </row>
    <row r="77" spans="1:5" ht="15" customHeight="1">
      <c r="A77" s="2" t="s">
        <v>536</v>
      </c>
      <c r="B77" s="686"/>
      <c r="C77" s="25"/>
      <c r="D77" s="25"/>
      <c r="E77" s="103" t="str">
        <f t="shared" si="2"/>
        <v/>
      </c>
    </row>
    <row r="78" spans="1:5" ht="15" customHeight="1">
      <c r="A78" s="2"/>
      <c r="B78" s="686" t="s">
        <v>538</v>
      </c>
      <c r="C78" s="683"/>
      <c r="D78" s="683"/>
      <c r="E78" s="577" t="str">
        <f t="shared" si="2"/>
        <v/>
      </c>
    </row>
    <row r="79" spans="1:5" ht="15" customHeight="1">
      <c r="A79" s="2"/>
      <c r="B79" s="686" t="s">
        <v>539</v>
      </c>
      <c r="C79" s="682"/>
      <c r="D79" s="682"/>
      <c r="E79" s="577" t="str">
        <f t="shared" si="2"/>
        <v/>
      </c>
    </row>
    <row r="80" spans="1:5" ht="15" customHeight="1">
      <c r="A80" s="2"/>
      <c r="B80" s="686" t="s">
        <v>540</v>
      </c>
      <c r="C80" s="682"/>
      <c r="D80" s="682"/>
      <c r="E80" s="577" t="str">
        <f t="shared" si="2"/>
        <v/>
      </c>
    </row>
    <row r="81" spans="1:5" ht="15" customHeight="1">
      <c r="A81" s="2" t="s">
        <v>541</v>
      </c>
      <c r="B81" s="686"/>
      <c r="C81" s="25"/>
      <c r="D81" s="25"/>
      <c r="E81" s="103" t="str">
        <f t="shared" si="2"/>
        <v/>
      </c>
    </row>
    <row r="82" spans="1:5" ht="15" customHeight="1">
      <c r="A82" s="2"/>
      <c r="B82" s="686" t="s">
        <v>542</v>
      </c>
      <c r="C82" s="683"/>
      <c r="D82" s="683"/>
      <c r="E82" s="577" t="str">
        <f t="shared" si="2"/>
        <v/>
      </c>
    </row>
    <row r="83" spans="1:5" ht="15" customHeight="1">
      <c r="A83" s="2" t="s">
        <v>543</v>
      </c>
      <c r="B83" s="686"/>
      <c r="C83" s="25"/>
      <c r="D83" s="25"/>
      <c r="E83" s="103" t="str">
        <f t="shared" si="2"/>
        <v/>
      </c>
    </row>
    <row r="84" spans="1:5" ht="15" customHeight="1">
      <c r="A84" s="2"/>
      <c r="B84" s="686" t="s">
        <v>545</v>
      </c>
      <c r="C84" s="683"/>
      <c r="D84" s="683"/>
      <c r="E84" s="577" t="str">
        <f t="shared" si="2"/>
        <v/>
      </c>
    </row>
    <row r="85" spans="1:5" ht="15" customHeight="1">
      <c r="A85" s="2"/>
      <c r="B85" s="686" t="s">
        <v>546</v>
      </c>
      <c r="C85" s="683"/>
      <c r="D85" s="683"/>
      <c r="E85" s="577" t="str">
        <f t="shared" si="2"/>
        <v/>
      </c>
    </row>
    <row r="86" spans="1:5" ht="15" customHeight="1">
      <c r="A86" s="2"/>
      <c r="B86" s="686" t="s">
        <v>547</v>
      </c>
      <c r="C86" s="683"/>
      <c r="D86" s="683"/>
      <c r="E86" s="577" t="str">
        <f t="shared" si="2"/>
        <v/>
      </c>
    </row>
    <row r="87" spans="1:5" ht="15.75" customHeight="1">
      <c r="A87" s="2"/>
      <c r="B87" s="686" t="s">
        <v>548</v>
      </c>
      <c r="C87" s="683"/>
      <c r="D87" s="683"/>
      <c r="E87" s="577" t="str">
        <f t="shared" si="2"/>
        <v/>
      </c>
    </row>
    <row r="88" spans="1:5" ht="15.75" customHeight="1">
      <c r="A88" s="2"/>
      <c r="B88" s="686" t="s">
        <v>549</v>
      </c>
      <c r="C88" s="682"/>
      <c r="D88" s="682"/>
      <c r="E88" s="577" t="str">
        <f t="shared" si="2"/>
        <v/>
      </c>
    </row>
    <row r="89" spans="1:5" ht="15.75" customHeight="1">
      <c r="A89" s="2"/>
      <c r="B89" s="686" t="s">
        <v>550</v>
      </c>
      <c r="C89" s="683"/>
      <c r="D89" s="683"/>
      <c r="E89" s="577" t="str">
        <f t="shared" si="2"/>
        <v/>
      </c>
    </row>
    <row r="90" spans="1:5" ht="15.75" customHeight="1" thickBot="1">
      <c r="A90" s="281" t="s">
        <v>553</v>
      </c>
      <c r="B90" s="691"/>
      <c r="C90" s="19"/>
      <c r="D90" s="19"/>
      <c r="E90" s="591" t="str">
        <f t="shared" si="2"/>
        <v/>
      </c>
    </row>
    <row r="91" spans="1:5" ht="15.75" customHeight="1">
      <c r="B91" s="593" t="s">
        <v>1204</v>
      </c>
    </row>
    <row r="92" spans="1:5" ht="15" customHeight="1">
      <c r="C92" s="683"/>
      <c r="D92" s="683"/>
    </row>
    <row r="93" spans="1:5" ht="15" customHeight="1">
      <c r="C93" s="683"/>
      <c r="D93" s="683"/>
    </row>
    <row r="94" spans="1:5" ht="15" customHeight="1">
      <c r="C94" s="25"/>
      <c r="D94" s="25"/>
    </row>
    <row r="95" spans="1:5" ht="15" customHeight="1">
      <c r="C95" s="683"/>
      <c r="D95" s="683"/>
    </row>
    <row r="96" spans="1:5" ht="15" customHeight="1">
      <c r="C96" s="683"/>
      <c r="D96" s="683"/>
    </row>
    <row r="97" spans="3:4" ht="15" customHeight="1">
      <c r="C97" s="683"/>
      <c r="D97" s="683"/>
    </row>
    <row r="98" spans="3:4" ht="15" customHeight="1">
      <c r="C98" s="683"/>
      <c r="D98" s="683"/>
    </row>
    <row r="99" spans="3:4" ht="15" customHeight="1">
      <c r="C99" s="49"/>
      <c r="D99" s="49"/>
    </row>
    <row r="100" spans="3:4" ht="15" customHeight="1">
      <c r="C100" s="683"/>
      <c r="D100" s="683"/>
    </row>
    <row r="101" spans="3:4" ht="15" customHeight="1">
      <c r="C101" s="25"/>
      <c r="D101" s="25"/>
    </row>
    <row r="102" spans="3:4" ht="15" customHeight="1">
      <c r="C102" s="683"/>
      <c r="D102" s="683"/>
    </row>
    <row r="103" spans="3:4" ht="15" customHeight="1">
      <c r="C103" s="683"/>
      <c r="D103" s="683"/>
    </row>
    <row r="104" spans="3:4" ht="15" customHeight="1">
      <c r="C104" s="683"/>
      <c r="D104" s="683"/>
    </row>
    <row r="105" spans="3:4" ht="15" customHeight="1">
      <c r="C105" s="683"/>
      <c r="D105" s="683"/>
    </row>
    <row r="106" spans="3:4" ht="15" customHeight="1">
      <c r="C106" s="683"/>
      <c r="D106" s="683"/>
    </row>
    <row r="107" spans="3:4" ht="15" customHeight="1">
      <c r="C107" s="683"/>
      <c r="D107" s="683"/>
    </row>
    <row r="108" spans="3:4" ht="15" customHeight="1">
      <c r="C108" s="683"/>
      <c r="D108" s="683"/>
    </row>
    <row r="109" spans="3:4" ht="15" customHeight="1">
      <c r="C109" s="643"/>
      <c r="D109" s="643"/>
    </row>
    <row r="110" spans="3:4" ht="15" customHeight="1">
      <c r="C110" s="25"/>
      <c r="D110" s="25"/>
    </row>
    <row r="111" spans="3:4" ht="15" customHeight="1" thickBot="1">
      <c r="C111" s="205"/>
      <c r="D111" s="205"/>
    </row>
  </sheetData>
  <mergeCells count="1">
    <mergeCell ref="A2:B2"/>
  </mergeCells>
  <conditionalFormatting sqref="C3:D90">
    <cfRule type="containsBlanks" dxfId="183" priority="1">
      <formula>LEN(TRIM(C3))=0</formula>
    </cfRule>
  </conditionalFormatting>
  <conditionalFormatting sqref="C92:D93">
    <cfRule type="containsBlanks" dxfId="182" priority="5">
      <formula>LEN(TRIM(C92))=0</formula>
    </cfRule>
  </conditionalFormatting>
  <conditionalFormatting sqref="C94:D99">
    <cfRule type="containsBlanks" dxfId="181" priority="7">
      <formula>LEN(TRIM(C94))=0</formula>
    </cfRule>
  </conditionalFormatting>
  <conditionalFormatting sqref="C98:D98">
    <cfRule type="containsBlanks" dxfId="180" priority="6" stopIfTrue="1">
      <formula>LEN(TRIM(C98))=0</formula>
    </cfRule>
  </conditionalFormatting>
  <conditionalFormatting sqref="C100:D108">
    <cfRule type="containsBlanks" dxfId="179" priority="4">
      <formula>LEN(TRIM(C100))=0</formula>
    </cfRule>
  </conditionalFormatting>
  <conditionalFormatting sqref="C110:D110">
    <cfRule type="containsBlanks" dxfId="178" priority="3">
      <formula>LEN(TRIM(C110))=0</formula>
    </cfRule>
  </conditionalFormatting>
  <conditionalFormatting sqref="E3:E89">
    <cfRule type="containsBlanks" dxfId="177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39" customWidth="1"/>
    <col min="2" max="2" width="21.06640625" style="339" customWidth="1"/>
    <col min="3" max="3" width="27.53125" style="339" customWidth="1"/>
    <col min="4" max="5" width="25" style="339" customWidth="1"/>
    <col min="6" max="24" width="10.796875" style="339" customWidth="1"/>
    <col min="25" max="26" width="14.3984375" style="339" customWidth="1"/>
    <col min="27" max="16384" width="14.3984375" style="339"/>
  </cols>
  <sheetData>
    <row r="1" spans="1:24" ht="15" customHeight="1">
      <c r="A1" s="6" t="s">
        <v>1205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375" t="s">
        <v>571</v>
      </c>
      <c r="B2" s="330"/>
      <c r="C2" s="343" t="s">
        <v>1201</v>
      </c>
      <c r="D2" s="343" t="s">
        <v>1206</v>
      </c>
      <c r="E2" s="343" t="s">
        <v>1207</v>
      </c>
    </row>
    <row r="3" spans="1:24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685"/>
      <c r="B4" s="686" t="s">
        <v>446</v>
      </c>
      <c r="C4" s="682"/>
      <c r="D4" s="682"/>
      <c r="E4" s="680" t="str">
        <f t="shared" si="0"/>
        <v/>
      </c>
    </row>
    <row r="5" spans="1:24" ht="15" customHeight="1">
      <c r="A5" s="685"/>
      <c r="B5" s="686" t="s">
        <v>447</v>
      </c>
      <c r="C5" s="683"/>
      <c r="D5" s="683"/>
      <c r="E5" s="681" t="str">
        <f t="shared" si="0"/>
        <v/>
      </c>
    </row>
    <row r="6" spans="1:24" ht="15" customHeight="1">
      <c r="A6" s="685"/>
      <c r="B6" s="686" t="s">
        <v>448</v>
      </c>
      <c r="C6" s="683"/>
      <c r="D6" s="683"/>
      <c r="E6" s="681" t="str">
        <f t="shared" si="0"/>
        <v/>
      </c>
    </row>
    <row r="7" spans="1:24" ht="15" customHeight="1">
      <c r="A7" s="685"/>
      <c r="B7" s="686" t="s">
        <v>449</v>
      </c>
      <c r="C7" s="683"/>
      <c r="D7" s="683"/>
      <c r="E7" s="681" t="str">
        <f t="shared" si="0"/>
        <v/>
      </c>
    </row>
    <row r="8" spans="1:24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24" ht="15" customHeight="1">
      <c r="A9" s="685"/>
      <c r="B9" s="686" t="s">
        <v>451</v>
      </c>
      <c r="C9" s="683"/>
      <c r="D9" s="683"/>
      <c r="E9" s="681" t="str">
        <f t="shared" si="0"/>
        <v/>
      </c>
    </row>
    <row r="10" spans="1:24" ht="15" customHeight="1">
      <c r="A10" s="685"/>
      <c r="B10" s="686" t="s">
        <v>452</v>
      </c>
      <c r="C10" s="683"/>
      <c r="D10" s="683"/>
      <c r="E10" s="681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685"/>
      <c r="B11" s="686" t="s">
        <v>453</v>
      </c>
      <c r="C11" s="683"/>
      <c r="D11" s="683"/>
      <c r="E11" s="681" t="str">
        <f t="shared" si="0"/>
        <v/>
      </c>
    </row>
    <row r="12" spans="1:24" ht="15" customHeight="1">
      <c r="A12" s="685"/>
      <c r="B12" s="686" t="s">
        <v>454</v>
      </c>
      <c r="C12" s="683"/>
      <c r="D12" s="683"/>
      <c r="E12" s="681" t="str">
        <f t="shared" si="0"/>
        <v/>
      </c>
    </row>
    <row r="13" spans="1:24" ht="15" customHeight="1">
      <c r="A13" s="685"/>
      <c r="B13" s="686" t="s">
        <v>455</v>
      </c>
      <c r="C13" s="683"/>
      <c r="D13" s="683"/>
      <c r="E13" s="681" t="str">
        <f t="shared" si="0"/>
        <v/>
      </c>
    </row>
    <row r="14" spans="1:24" ht="15" customHeight="1">
      <c r="A14" s="685"/>
      <c r="B14" s="686" t="s">
        <v>456</v>
      </c>
      <c r="C14" s="683"/>
      <c r="D14" s="683"/>
      <c r="E14" s="681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24" ht="15" customHeight="1">
      <c r="A16" s="686"/>
      <c r="B16" s="686" t="s">
        <v>458</v>
      </c>
      <c r="C16" s="683"/>
      <c r="D16" s="683"/>
      <c r="E16" s="681" t="str">
        <f t="shared" si="0"/>
        <v/>
      </c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ref="E35:E66" si="1">IFERROR(D35*100/C35,"")</f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1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1"/>
        <v/>
      </c>
    </row>
    <row r="38" spans="1:5" s="6" customFormat="1" ht="15" customHeight="1">
      <c r="A38" s="685"/>
      <c r="B38" s="686" t="s">
        <v>480</v>
      </c>
      <c r="C38" s="683"/>
      <c r="D38" s="683"/>
      <c r="E38" s="681" t="str">
        <f t="shared" si="1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1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1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1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1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1"/>
        <v/>
      </c>
    </row>
    <row r="46" spans="1:5" s="6" customFormat="1" ht="15" customHeight="1">
      <c r="A46" s="685"/>
      <c r="B46" s="686" t="s">
        <v>488</v>
      </c>
      <c r="C46" s="683"/>
      <c r="D46" s="683"/>
      <c r="E46" s="681" t="str">
        <f t="shared" si="1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1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1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1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1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1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1"/>
        <v/>
      </c>
    </row>
    <row r="55" spans="1:5" s="6" customFormat="1" ht="15" customHeight="1">
      <c r="A55" s="2" t="s">
        <v>497</v>
      </c>
      <c r="B55" s="2"/>
      <c r="C55" s="49"/>
      <c r="D55" s="49"/>
      <c r="E55" s="646" t="str">
        <f t="shared" si="1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1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1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1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1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1"/>
        <v/>
      </c>
    </row>
    <row r="61" spans="1:5" s="6" customFormat="1" ht="15" customHeight="1">
      <c r="A61" s="685"/>
      <c r="B61" s="686" t="s">
        <v>503</v>
      </c>
      <c r="C61" s="683"/>
      <c r="D61" s="683"/>
      <c r="E61" s="681" t="str">
        <f t="shared" si="1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1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1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1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98" si="2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2"/>
        <v/>
      </c>
    </row>
    <row r="69" spans="1:5" s="6" customFormat="1" ht="15" customHeight="1">
      <c r="A69" s="685"/>
      <c r="B69" s="686" t="s">
        <v>511</v>
      </c>
      <c r="C69" s="683"/>
      <c r="D69" s="683"/>
      <c r="E69" s="681" t="str">
        <f t="shared" si="2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2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2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2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2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2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2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2"/>
        <v/>
      </c>
    </row>
    <row r="79" spans="1:5" s="6" customFormat="1" ht="15" customHeight="1">
      <c r="A79" s="2" t="s">
        <v>521</v>
      </c>
      <c r="B79" s="2"/>
      <c r="C79" s="49"/>
      <c r="D79" s="49"/>
      <c r="E79" s="646" t="str">
        <f t="shared" si="2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2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2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2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2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2"/>
        <v/>
      </c>
    </row>
    <row r="87" spans="1:5" s="6" customFormat="1" ht="15" customHeight="1">
      <c r="A87" s="685"/>
      <c r="B87" s="686" t="s">
        <v>529</v>
      </c>
      <c r="C87" s="683"/>
      <c r="D87" s="683"/>
      <c r="E87" s="68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2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2"/>
        <v/>
      </c>
    </row>
    <row r="92" spans="1:5" s="6" customFormat="1" ht="15" customHeight="1">
      <c r="A92" s="685"/>
      <c r="B92" s="686" t="s">
        <v>534</v>
      </c>
      <c r="C92" s="683"/>
      <c r="D92" s="683"/>
      <c r="E92" s="681" t="str">
        <f t="shared" si="2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2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2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2"/>
        <v/>
      </c>
    </row>
    <row r="98" spans="1:5" s="6" customFormat="1" ht="15" customHeight="1">
      <c r="A98" s="686"/>
      <c r="B98" s="686" t="s">
        <v>540</v>
      </c>
      <c r="C98" s="683"/>
      <c r="D98" s="683"/>
      <c r="E98" s="68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ref="E99:E111" si="3">IFERROR(D99*100/C99,"")</f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3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3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3"/>
        <v/>
      </c>
    </row>
    <row r="105" spans="1:5" s="6" customFormat="1" ht="15" customHeight="1">
      <c r="A105" s="685"/>
      <c r="B105" s="686" t="s">
        <v>547</v>
      </c>
      <c r="C105" s="683"/>
      <c r="D105" s="683"/>
      <c r="E105" s="681" t="str">
        <f t="shared" si="3"/>
        <v/>
      </c>
    </row>
    <row r="106" spans="1:5" s="6" customFormat="1" ht="15.75" customHeight="1">
      <c r="A106" s="685"/>
      <c r="B106" s="686" t="s">
        <v>548</v>
      </c>
      <c r="C106" s="683"/>
      <c r="D106" s="683"/>
      <c r="E106" s="681" t="str">
        <f t="shared" si="3"/>
        <v/>
      </c>
    </row>
    <row r="107" spans="1:5" s="6" customFormat="1" ht="15.75" customHeight="1">
      <c r="A107" s="685"/>
      <c r="B107" s="686" t="s">
        <v>549</v>
      </c>
      <c r="C107" s="683"/>
      <c r="D107" s="683"/>
      <c r="E107" s="681" t="str">
        <f t="shared" si="3"/>
        <v/>
      </c>
    </row>
    <row r="108" spans="1:5" ht="15.75" customHeight="1">
      <c r="A108" s="685"/>
      <c r="B108" s="686" t="s">
        <v>550</v>
      </c>
      <c r="C108" s="683"/>
      <c r="D108" s="683"/>
      <c r="E108" s="681" t="str">
        <f t="shared" si="3"/>
        <v/>
      </c>
    </row>
    <row r="109" spans="1:5" ht="15.75" customHeight="1">
      <c r="A109" s="2" t="s">
        <v>551</v>
      </c>
      <c r="B109" s="2"/>
      <c r="C109" s="643"/>
      <c r="D109" s="643"/>
      <c r="E109" s="647" t="str">
        <f t="shared" si="3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1" t="s">
        <v>553</v>
      </c>
      <c r="B111" s="281"/>
      <c r="C111" s="205"/>
      <c r="D111" s="205"/>
      <c r="E111" s="648" t="str">
        <f t="shared" si="3"/>
        <v/>
      </c>
    </row>
    <row r="112" spans="1:5" ht="15.75" customHeight="1">
      <c r="B112" s="579" t="s">
        <v>1208</v>
      </c>
    </row>
  </sheetData>
  <conditionalFormatting sqref="C3:D93">
    <cfRule type="containsBlanks" dxfId="176" priority="6">
      <formula>LEN(TRIM(C3))=0</formula>
    </cfRule>
  </conditionalFormatting>
  <conditionalFormatting sqref="C94:D99">
    <cfRule type="containsBlanks" dxfId="175" priority="8">
      <formula>LEN(TRIM(C94))=0</formula>
    </cfRule>
  </conditionalFormatting>
  <conditionalFormatting sqref="C100:D108">
    <cfRule type="containsBlanks" dxfId="174" priority="5">
      <formula>LEN(TRIM(C100))=0</formula>
    </cfRule>
  </conditionalFormatting>
  <conditionalFormatting sqref="C98:E98">
    <cfRule type="containsBlanks" dxfId="173" priority="7" stopIfTrue="1">
      <formula>LEN(TRIM(C98))=0</formula>
    </cfRule>
  </conditionalFormatting>
  <conditionalFormatting sqref="C110:E110">
    <cfRule type="containsBlanks" dxfId="172" priority="4">
      <formula>LEN(TRIM(C110))=0</formula>
    </cfRule>
  </conditionalFormatting>
  <conditionalFormatting sqref="E3:E108">
    <cfRule type="containsBlanks" dxfId="17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39" customWidth="1"/>
    <col min="2" max="2" width="24.796875" style="339" customWidth="1"/>
    <col min="3" max="5" width="25" style="339" customWidth="1"/>
    <col min="6" max="22" width="10.796875" style="339" customWidth="1"/>
    <col min="23" max="24" width="14.3984375" style="339" customWidth="1"/>
    <col min="25" max="16384" width="14.3984375" style="339"/>
  </cols>
  <sheetData>
    <row r="1" spans="1:5" ht="16.5" customHeight="1">
      <c r="A1" s="6" t="s">
        <v>1209</v>
      </c>
      <c r="B1" s="6"/>
      <c r="C1" s="6"/>
    </row>
    <row r="2" spans="1:5" ht="27" customHeight="1">
      <c r="A2" s="376" t="s">
        <v>808</v>
      </c>
      <c r="B2" s="377"/>
      <c r="C2" s="208" t="s">
        <v>1210</v>
      </c>
      <c r="D2" s="208" t="s">
        <v>1211</v>
      </c>
      <c r="E2" s="209" t="s">
        <v>1212</v>
      </c>
    </row>
    <row r="3" spans="1:5" ht="15" customHeight="1">
      <c r="A3" s="2" t="s">
        <v>445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685"/>
      <c r="B4" s="686" t="s">
        <v>446</v>
      </c>
      <c r="C4" s="682"/>
      <c r="D4" s="682"/>
      <c r="E4" s="680" t="str">
        <f t="shared" si="0"/>
        <v/>
      </c>
    </row>
    <row r="5" spans="1:5" ht="15" customHeight="1">
      <c r="A5" s="685"/>
      <c r="B5" s="686" t="s">
        <v>447</v>
      </c>
      <c r="C5" s="683"/>
      <c r="D5" s="683"/>
      <c r="E5" s="681" t="str">
        <f t="shared" si="0"/>
        <v/>
      </c>
    </row>
    <row r="6" spans="1:5" ht="15" customHeight="1">
      <c r="A6" s="685"/>
      <c r="B6" s="686" t="s">
        <v>448</v>
      </c>
      <c r="C6" s="683"/>
      <c r="D6" s="683"/>
      <c r="E6" s="681" t="str">
        <f t="shared" si="0"/>
        <v/>
      </c>
    </row>
    <row r="7" spans="1:5" ht="15" customHeight="1">
      <c r="A7" s="685"/>
      <c r="B7" s="686" t="s">
        <v>449</v>
      </c>
      <c r="C7" s="683"/>
      <c r="D7" s="683"/>
      <c r="E7" s="681" t="str">
        <f t="shared" si="0"/>
        <v/>
      </c>
    </row>
    <row r="8" spans="1:5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5" ht="15" customHeight="1">
      <c r="A9" s="685"/>
      <c r="B9" s="686" t="s">
        <v>451</v>
      </c>
      <c r="C9" s="683"/>
      <c r="D9" s="683"/>
      <c r="E9" s="681" t="str">
        <f t="shared" si="0"/>
        <v/>
      </c>
    </row>
    <row r="10" spans="1:5" ht="15" customHeight="1">
      <c r="A10" s="685"/>
      <c r="B10" s="686" t="s">
        <v>452</v>
      </c>
      <c r="C10" s="683"/>
      <c r="D10" s="683"/>
      <c r="E10" s="681" t="str">
        <f t="shared" si="0"/>
        <v/>
      </c>
    </row>
    <row r="11" spans="1:5" ht="15" customHeight="1">
      <c r="A11" s="685"/>
      <c r="B11" s="686" t="s">
        <v>453</v>
      </c>
      <c r="C11" s="683"/>
      <c r="D11" s="683"/>
      <c r="E11" s="681" t="str">
        <f t="shared" si="0"/>
        <v/>
      </c>
    </row>
    <row r="12" spans="1:5" ht="15" customHeight="1">
      <c r="A12" s="685"/>
      <c r="B12" s="686" t="s">
        <v>454</v>
      </c>
      <c r="C12" s="683"/>
      <c r="D12" s="683"/>
      <c r="E12" s="681" t="str">
        <f t="shared" si="0"/>
        <v/>
      </c>
    </row>
    <row r="13" spans="1:5" ht="15" customHeight="1">
      <c r="A13" s="685"/>
      <c r="B13" s="686" t="s">
        <v>455</v>
      </c>
      <c r="C13" s="683"/>
      <c r="D13" s="683"/>
      <c r="E13" s="681" t="str">
        <f t="shared" si="0"/>
        <v/>
      </c>
    </row>
    <row r="14" spans="1:5" ht="15" customHeight="1">
      <c r="A14" s="685"/>
      <c r="B14" s="686" t="s">
        <v>456</v>
      </c>
      <c r="C14" s="683"/>
      <c r="D14" s="683"/>
      <c r="E14" s="681" t="str">
        <f t="shared" si="0"/>
        <v/>
      </c>
    </row>
    <row r="15" spans="1:5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5" ht="15" customHeight="1">
      <c r="A16" s="686"/>
      <c r="B16" s="686" t="s">
        <v>458</v>
      </c>
      <c r="C16" s="683"/>
      <c r="D16" s="683"/>
      <c r="E16" s="681" t="str">
        <f t="shared" si="0"/>
        <v/>
      </c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si="0"/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0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0"/>
        <v/>
      </c>
    </row>
    <row r="38" spans="1:5" s="6" customFormat="1" ht="15" customHeight="1">
      <c r="A38" s="685"/>
      <c r="B38" s="686" t="s">
        <v>480</v>
      </c>
      <c r="C38" s="683"/>
      <c r="D38" s="683"/>
      <c r="E38" s="681" t="str">
        <f t="shared" si="0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0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0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0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0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0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0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0"/>
        <v/>
      </c>
    </row>
    <row r="46" spans="1:5" ht="15" customHeight="1">
      <c r="A46" s="685"/>
      <c r="B46" s="686" t="s">
        <v>488</v>
      </c>
      <c r="C46" s="683"/>
      <c r="D46" s="683"/>
      <c r="E46" s="681" t="str">
        <f t="shared" si="0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0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0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0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0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0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0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0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0"/>
        <v/>
      </c>
    </row>
    <row r="55" spans="1:5" ht="15" customHeight="1">
      <c r="A55" s="2" t="s">
        <v>497</v>
      </c>
      <c r="B55" s="2"/>
      <c r="C55" s="49"/>
      <c r="D55" s="49"/>
      <c r="E55" s="646" t="str">
        <f t="shared" si="0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0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0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0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0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0"/>
        <v/>
      </c>
    </row>
    <row r="61" spans="1:5" ht="15" customHeight="1">
      <c r="A61" s="685"/>
      <c r="B61" s="686" t="s">
        <v>503</v>
      </c>
      <c r="C61" s="683"/>
      <c r="D61" s="683"/>
      <c r="E61" s="681" t="str">
        <f t="shared" si="0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0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0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0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0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0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111" si="1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1"/>
        <v/>
      </c>
    </row>
    <row r="69" spans="1:5" ht="15" customHeight="1">
      <c r="A69" s="685"/>
      <c r="B69" s="686" t="s">
        <v>511</v>
      </c>
      <c r="C69" s="683"/>
      <c r="D69" s="683"/>
      <c r="E69" s="681" t="str">
        <f t="shared" si="1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1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1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1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1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1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1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1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1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1"/>
        <v/>
      </c>
    </row>
    <row r="79" spans="1:5" ht="15" customHeight="1">
      <c r="A79" s="2" t="s">
        <v>521</v>
      </c>
      <c r="B79" s="2"/>
      <c r="C79" s="49"/>
      <c r="D79" s="49"/>
      <c r="E79" s="646" t="str">
        <f t="shared" si="1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1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1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1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1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1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1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1"/>
        <v/>
      </c>
    </row>
    <row r="87" spans="1:5" ht="15" customHeight="1">
      <c r="A87" s="685"/>
      <c r="B87" s="686" t="s">
        <v>529</v>
      </c>
      <c r="C87" s="683"/>
      <c r="D87" s="683"/>
      <c r="E87" s="681" t="str">
        <f t="shared" si="1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1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1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1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1"/>
        <v/>
      </c>
    </row>
    <row r="92" spans="1:5" ht="15" customHeight="1">
      <c r="A92" s="685"/>
      <c r="B92" s="686" t="s">
        <v>534</v>
      </c>
      <c r="C92" s="683"/>
      <c r="D92" s="683"/>
      <c r="E92" s="681" t="str">
        <f t="shared" si="1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1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1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1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1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1"/>
        <v/>
      </c>
    </row>
    <row r="98" spans="1:5" ht="15" customHeight="1">
      <c r="A98" s="686"/>
      <c r="B98" s="686" t="s">
        <v>540</v>
      </c>
      <c r="C98" s="683"/>
      <c r="D98" s="683"/>
      <c r="E98" s="681" t="str">
        <f t="shared" si="1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si="1"/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1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1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1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1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1"/>
        <v/>
      </c>
    </row>
    <row r="105" spans="1:5" ht="15" customHeight="1">
      <c r="A105" s="685"/>
      <c r="B105" s="686" t="s">
        <v>547</v>
      </c>
      <c r="C105" s="683"/>
      <c r="D105" s="683"/>
      <c r="E105" s="681" t="str">
        <f t="shared" si="1"/>
        <v/>
      </c>
    </row>
    <row r="106" spans="1:5" ht="15.75" customHeight="1">
      <c r="A106" s="685"/>
      <c r="B106" s="686" t="s">
        <v>548</v>
      </c>
      <c r="C106" s="683"/>
      <c r="D106" s="683"/>
      <c r="E106" s="681" t="str">
        <f t="shared" si="1"/>
        <v/>
      </c>
    </row>
    <row r="107" spans="1:5" ht="15.75" customHeight="1">
      <c r="A107" s="685"/>
      <c r="B107" s="686" t="s">
        <v>549</v>
      </c>
      <c r="C107" s="683"/>
      <c r="D107" s="683"/>
      <c r="E107" s="681" t="str">
        <f t="shared" si="1"/>
        <v/>
      </c>
    </row>
    <row r="108" spans="1:5" ht="15.75" customHeight="1">
      <c r="A108" s="685"/>
      <c r="B108" s="686" t="s">
        <v>550</v>
      </c>
      <c r="C108" s="683"/>
      <c r="D108" s="683"/>
      <c r="E108" s="681" t="str">
        <f t="shared" si="1"/>
        <v/>
      </c>
    </row>
    <row r="109" spans="1:5" ht="15.75" customHeight="1">
      <c r="A109" s="2" t="s">
        <v>551</v>
      </c>
      <c r="B109" s="2"/>
      <c r="C109" s="643"/>
      <c r="D109" s="643"/>
      <c r="E109" s="647" t="str">
        <f t="shared" si="1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1" t="s">
        <v>553</v>
      </c>
      <c r="B111" s="281"/>
      <c r="C111" s="205"/>
      <c r="D111" s="205"/>
      <c r="E111" s="648" t="str">
        <f t="shared" si="1"/>
        <v/>
      </c>
    </row>
  </sheetData>
  <conditionalFormatting sqref="C2:D2">
    <cfRule type="containsBlanks" dxfId="170" priority="85" stopIfTrue="1">
      <formula>LEN(TRIM(C2))=0</formula>
    </cfRule>
  </conditionalFormatting>
  <conditionalFormatting sqref="C3:D93">
    <cfRule type="containsBlanks" dxfId="169" priority="6">
      <formula>LEN(TRIM(C3))=0</formula>
    </cfRule>
  </conditionalFormatting>
  <conditionalFormatting sqref="C94:D99">
    <cfRule type="containsBlanks" dxfId="168" priority="8">
      <formula>LEN(TRIM(C94))=0</formula>
    </cfRule>
  </conditionalFormatting>
  <conditionalFormatting sqref="C100:D108">
    <cfRule type="containsBlanks" dxfId="167" priority="5">
      <formula>LEN(TRIM(C100))=0</formula>
    </cfRule>
  </conditionalFormatting>
  <conditionalFormatting sqref="C98:E98">
    <cfRule type="containsBlanks" dxfId="166" priority="7" stopIfTrue="1">
      <formula>LEN(TRIM(C98))=0</formula>
    </cfRule>
  </conditionalFormatting>
  <conditionalFormatting sqref="C110:E110">
    <cfRule type="containsBlanks" dxfId="165" priority="4">
      <formula>LEN(TRIM(C110))=0</formula>
    </cfRule>
  </conditionalFormatting>
  <conditionalFormatting sqref="E3:E108">
    <cfRule type="containsBlanks" dxfId="164" priority="1">
      <formula>LEN(TRIM(E3))=0</formula>
    </cfRule>
  </conditionalFormatting>
  <conditionalFormatting sqref="F18:G18">
    <cfRule type="containsBlanks" dxfId="163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39" customWidth="1"/>
    <col min="2" max="2" width="23.19921875" style="339" customWidth="1"/>
    <col min="3" max="3" width="18.33203125" style="339" customWidth="1"/>
    <col min="4" max="4" width="11.06640625" style="339" customWidth="1"/>
    <col min="5" max="5" width="18.86328125" style="339" customWidth="1"/>
    <col min="6" max="6" width="30" style="339" customWidth="1"/>
    <col min="7" max="19" width="10.796875" style="339" customWidth="1"/>
    <col min="20" max="21" width="14.3984375" style="339" customWidth="1"/>
    <col min="22" max="16384" width="14.3984375" style="339"/>
  </cols>
  <sheetData>
    <row r="1" spans="1:6" s="344" customFormat="1" ht="16.5" customHeight="1">
      <c r="A1" s="14" t="s">
        <v>1213</v>
      </c>
      <c r="B1" s="14"/>
      <c r="C1" s="14"/>
      <c r="D1" s="14"/>
      <c r="E1" s="14"/>
    </row>
    <row r="2" spans="1:6" ht="40.5" customHeight="1" thickBot="1">
      <c r="A2" s="378" t="s">
        <v>808</v>
      </c>
      <c r="B2" s="378"/>
      <c r="C2" s="341" t="s">
        <v>1214</v>
      </c>
      <c r="D2" s="341" t="s">
        <v>1215</v>
      </c>
      <c r="E2" s="341" t="s">
        <v>1216</v>
      </c>
      <c r="F2" s="341" t="s">
        <v>1217</v>
      </c>
    </row>
    <row r="3" spans="1:6" ht="15" customHeight="1">
      <c r="A3" s="2" t="s">
        <v>445</v>
      </c>
      <c r="B3" s="686"/>
      <c r="C3" s="25"/>
      <c r="D3" s="585"/>
      <c r="E3" s="585"/>
      <c r="F3" s="585"/>
    </row>
    <row r="4" spans="1:6" ht="15" customHeight="1">
      <c r="A4" s="2"/>
      <c r="B4" s="686" t="s">
        <v>447</v>
      </c>
      <c r="C4" s="682"/>
      <c r="D4" s="584"/>
      <c r="E4" s="584"/>
      <c r="F4" s="584"/>
    </row>
    <row r="5" spans="1:6" ht="15" customHeight="1">
      <c r="A5" s="2"/>
      <c r="B5" s="686" t="s">
        <v>448</v>
      </c>
      <c r="C5" s="683"/>
      <c r="D5" s="584"/>
      <c r="E5" s="584"/>
      <c r="F5" s="584"/>
    </row>
    <row r="6" spans="1:6" ht="15" customHeight="1">
      <c r="A6" s="2"/>
      <c r="B6" s="686" t="s">
        <v>449</v>
      </c>
      <c r="C6" s="683"/>
      <c r="D6" s="584"/>
      <c r="E6" s="584"/>
      <c r="F6" s="584"/>
    </row>
    <row r="7" spans="1:6" ht="15" customHeight="1">
      <c r="A7" s="2" t="s">
        <v>450</v>
      </c>
      <c r="B7" s="686"/>
      <c r="C7" s="25"/>
      <c r="D7" s="585"/>
      <c r="E7" s="585"/>
      <c r="F7" s="585"/>
    </row>
    <row r="8" spans="1:6" ht="15" customHeight="1">
      <c r="A8" s="2"/>
      <c r="B8" s="686" t="s">
        <v>452</v>
      </c>
      <c r="C8" s="683"/>
      <c r="D8" s="584"/>
      <c r="E8" s="584"/>
      <c r="F8" s="584"/>
    </row>
    <row r="9" spans="1:6" ht="15" customHeight="1">
      <c r="A9" s="2"/>
      <c r="B9" s="686" t="s">
        <v>453</v>
      </c>
      <c r="C9" s="683"/>
      <c r="D9" s="584"/>
      <c r="E9" s="584"/>
      <c r="F9" s="584"/>
    </row>
    <row r="10" spans="1:6" ht="15" customHeight="1">
      <c r="A10" s="2"/>
      <c r="B10" s="686" t="s">
        <v>454</v>
      </c>
      <c r="C10" s="683"/>
      <c r="D10" s="584"/>
      <c r="E10" s="584"/>
      <c r="F10" s="584"/>
    </row>
    <row r="11" spans="1:6" ht="15" customHeight="1">
      <c r="A11" s="2"/>
      <c r="B11" s="686" t="s">
        <v>455</v>
      </c>
      <c r="C11" s="683"/>
      <c r="D11" s="584"/>
      <c r="E11" s="584"/>
      <c r="F11" s="584"/>
    </row>
    <row r="12" spans="1:6" ht="15" customHeight="1">
      <c r="A12" s="2"/>
      <c r="B12" s="686" t="s">
        <v>456</v>
      </c>
      <c r="C12" s="683"/>
      <c r="D12" s="584"/>
      <c r="E12" s="584"/>
      <c r="F12" s="584"/>
    </row>
    <row r="13" spans="1:6" ht="15" customHeight="1">
      <c r="A13" s="2" t="s">
        <v>457</v>
      </c>
      <c r="B13" s="686"/>
      <c r="C13" s="25"/>
      <c r="D13" s="585"/>
      <c r="E13" s="585"/>
      <c r="F13" s="585"/>
    </row>
    <row r="14" spans="1:6" ht="15" customHeight="1">
      <c r="A14" s="2"/>
      <c r="B14" s="686" t="s">
        <v>459</v>
      </c>
      <c r="C14" s="683"/>
      <c r="D14" s="584"/>
      <c r="E14" s="584"/>
      <c r="F14" s="584"/>
    </row>
    <row r="15" spans="1:6" ht="15" customHeight="1">
      <c r="A15" s="2"/>
      <c r="B15" s="686" t="s">
        <v>460</v>
      </c>
      <c r="C15" s="683"/>
      <c r="D15" s="584"/>
      <c r="E15" s="584"/>
      <c r="F15" s="584"/>
    </row>
    <row r="16" spans="1:6" ht="15" customHeight="1">
      <c r="A16" s="2" t="s">
        <v>461</v>
      </c>
      <c r="B16" s="686"/>
      <c r="C16" s="25"/>
      <c r="D16" s="585"/>
      <c r="E16" s="585"/>
      <c r="F16" s="585"/>
    </row>
    <row r="17" spans="1:6" ht="15" customHeight="1">
      <c r="A17" s="2"/>
      <c r="B17" s="686" t="s">
        <v>463</v>
      </c>
      <c r="C17" s="683"/>
      <c r="D17" s="584"/>
      <c r="E17" s="584"/>
      <c r="F17" s="584"/>
    </row>
    <row r="18" spans="1:6" ht="15" customHeight="1">
      <c r="A18" s="2"/>
      <c r="B18" s="686" t="s">
        <v>464</v>
      </c>
      <c r="C18" s="683"/>
      <c r="D18" s="584"/>
      <c r="E18" s="584"/>
      <c r="F18" s="584"/>
    </row>
    <row r="19" spans="1:6" ht="15" customHeight="1">
      <c r="A19" s="2"/>
      <c r="B19" s="687" t="s">
        <v>465</v>
      </c>
      <c r="C19" s="682"/>
      <c r="D19" s="584"/>
      <c r="E19" s="584"/>
      <c r="F19" s="584"/>
    </row>
    <row r="20" spans="1:6" ht="15" customHeight="1">
      <c r="A20" s="2"/>
      <c r="B20" s="687" t="s">
        <v>466</v>
      </c>
      <c r="C20" s="682"/>
      <c r="D20" s="584"/>
      <c r="E20" s="584"/>
      <c r="F20" s="584"/>
    </row>
    <row r="21" spans="1:6" ht="15" customHeight="1">
      <c r="A21" s="2"/>
      <c r="B21" s="686" t="s">
        <v>467</v>
      </c>
      <c r="C21" s="683"/>
      <c r="D21" s="584"/>
      <c r="E21" s="584"/>
      <c r="F21" s="584"/>
    </row>
    <row r="22" spans="1:6" ht="15" customHeight="1">
      <c r="A22" s="2"/>
      <c r="B22" s="686" t="s">
        <v>468</v>
      </c>
      <c r="C22" s="683"/>
      <c r="D22" s="584"/>
      <c r="E22" s="584"/>
      <c r="F22" s="584"/>
    </row>
    <row r="23" spans="1:6" ht="15" customHeight="1">
      <c r="A23" s="2"/>
      <c r="B23" s="686" t="s">
        <v>469</v>
      </c>
      <c r="C23" s="683"/>
      <c r="D23" s="584"/>
      <c r="E23" s="584"/>
      <c r="F23" s="584"/>
    </row>
    <row r="24" spans="1:6" ht="15" customHeight="1">
      <c r="A24" s="2"/>
      <c r="B24" s="686" t="s">
        <v>470</v>
      </c>
      <c r="C24" s="683"/>
      <c r="D24" s="584"/>
      <c r="E24" s="584"/>
      <c r="F24" s="584"/>
    </row>
    <row r="25" spans="1:6" ht="15" customHeight="1">
      <c r="A25" s="2" t="s">
        <v>471</v>
      </c>
      <c r="B25" s="686"/>
      <c r="C25" s="25"/>
      <c r="D25" s="585"/>
      <c r="E25" s="585"/>
      <c r="F25" s="585"/>
    </row>
    <row r="26" spans="1:6" ht="15" customHeight="1">
      <c r="A26" s="2"/>
      <c r="B26" s="686" t="s">
        <v>479</v>
      </c>
      <c r="C26" s="683"/>
      <c r="D26" s="584"/>
      <c r="E26" s="584"/>
      <c r="F26" s="584"/>
    </row>
    <row r="27" spans="1:6" ht="15" customHeight="1">
      <c r="A27" s="2"/>
      <c r="B27" s="686" t="s">
        <v>480</v>
      </c>
      <c r="C27" s="683"/>
      <c r="D27" s="584"/>
      <c r="E27" s="584"/>
      <c r="F27" s="584"/>
    </row>
    <row r="28" spans="1:6" ht="15" customHeight="1">
      <c r="A28" s="2"/>
      <c r="B28" s="686" t="s">
        <v>481</v>
      </c>
      <c r="C28" s="683"/>
      <c r="D28" s="584"/>
      <c r="E28" s="584"/>
      <c r="F28" s="584"/>
    </row>
    <row r="29" spans="1:6" ht="15" customHeight="1">
      <c r="A29" s="2"/>
      <c r="B29" s="686" t="s">
        <v>482</v>
      </c>
      <c r="C29" s="683"/>
      <c r="D29" s="584"/>
      <c r="E29" s="584"/>
      <c r="F29" s="584"/>
    </row>
    <row r="30" spans="1:6" ht="15" customHeight="1">
      <c r="A30" s="2"/>
      <c r="B30" s="686" t="s">
        <v>483</v>
      </c>
      <c r="C30" s="682"/>
      <c r="D30" s="584"/>
      <c r="E30" s="584"/>
      <c r="F30" s="584"/>
    </row>
    <row r="31" spans="1:6" ht="15" customHeight="1">
      <c r="A31" s="2" t="s">
        <v>484</v>
      </c>
      <c r="B31" s="686"/>
      <c r="C31" s="25"/>
      <c r="D31" s="585"/>
      <c r="E31" s="585"/>
      <c r="F31" s="585"/>
    </row>
    <row r="32" spans="1:6" ht="15" customHeight="1">
      <c r="A32" s="2"/>
      <c r="B32" s="686" t="s">
        <v>486</v>
      </c>
      <c r="C32" s="683"/>
      <c r="D32" s="584"/>
      <c r="E32" s="584"/>
      <c r="F32" s="584"/>
    </row>
    <row r="33" spans="1:6" ht="15" customHeight="1">
      <c r="A33" s="2"/>
      <c r="B33" s="686" t="s">
        <v>487</v>
      </c>
      <c r="C33" s="683"/>
      <c r="D33" s="584"/>
      <c r="E33" s="584"/>
      <c r="F33" s="584"/>
    </row>
    <row r="34" spans="1:6" ht="15" customHeight="1">
      <c r="A34" s="2"/>
      <c r="B34" s="686" t="s">
        <v>488</v>
      </c>
      <c r="C34" s="683"/>
      <c r="D34" s="584"/>
      <c r="E34" s="584"/>
      <c r="F34" s="584"/>
    </row>
    <row r="35" spans="1:6" ht="15" customHeight="1">
      <c r="A35" s="2"/>
      <c r="B35" s="686" t="s">
        <v>489</v>
      </c>
      <c r="C35" s="683"/>
      <c r="D35" s="584"/>
      <c r="E35" s="584"/>
      <c r="F35" s="584"/>
    </row>
    <row r="36" spans="1:6" ht="15" customHeight="1">
      <c r="A36" s="2"/>
      <c r="B36" s="686" t="s">
        <v>490</v>
      </c>
      <c r="C36" s="683"/>
      <c r="D36" s="584"/>
      <c r="E36" s="584"/>
      <c r="F36" s="584"/>
    </row>
    <row r="37" spans="1:6" ht="15" customHeight="1">
      <c r="A37" s="2"/>
      <c r="B37" s="686" t="s">
        <v>491</v>
      </c>
      <c r="C37" s="683"/>
      <c r="D37" s="584"/>
      <c r="E37" s="584"/>
      <c r="F37" s="584"/>
    </row>
    <row r="38" spans="1:6" ht="15" customHeight="1">
      <c r="A38" s="2" t="s">
        <v>492</v>
      </c>
      <c r="B38" s="686"/>
      <c r="C38" s="25"/>
      <c r="D38" s="585"/>
      <c r="E38" s="585"/>
      <c r="F38" s="585"/>
    </row>
    <row r="39" spans="1:6" ht="15" customHeight="1">
      <c r="A39" s="2"/>
      <c r="B39" s="686" t="s">
        <v>494</v>
      </c>
      <c r="C39" s="683"/>
      <c r="D39" s="584"/>
      <c r="E39" s="584"/>
      <c r="F39" s="584"/>
    </row>
    <row r="40" spans="1:6" ht="15" customHeight="1">
      <c r="A40" s="2"/>
      <c r="B40" s="686" t="s">
        <v>495</v>
      </c>
      <c r="C40" s="683"/>
      <c r="D40" s="584"/>
      <c r="E40" s="584"/>
      <c r="F40" s="584"/>
    </row>
    <row r="41" spans="1:6" ht="15" customHeight="1">
      <c r="A41" s="2"/>
      <c r="B41" s="686" t="s">
        <v>496</v>
      </c>
      <c r="C41" s="683"/>
      <c r="D41" s="584"/>
      <c r="E41" s="584"/>
      <c r="F41" s="584"/>
    </row>
    <row r="42" spans="1:6" ht="15" customHeight="1">
      <c r="A42" s="2" t="s">
        <v>497</v>
      </c>
      <c r="B42" s="686"/>
      <c r="C42" s="25"/>
      <c r="D42" s="585"/>
      <c r="E42" s="585"/>
      <c r="F42" s="585"/>
    </row>
    <row r="43" spans="1:6" ht="15" customHeight="1">
      <c r="A43" s="2"/>
      <c r="B43" s="686" t="s">
        <v>499</v>
      </c>
      <c r="C43" s="683"/>
      <c r="D43" s="584"/>
      <c r="E43" s="584"/>
      <c r="F43" s="584"/>
    </row>
    <row r="44" spans="1:6" ht="15" customHeight="1">
      <c r="A44" s="2"/>
      <c r="B44" s="686" t="s">
        <v>500</v>
      </c>
      <c r="C44" s="683"/>
      <c r="D44" s="584"/>
      <c r="E44" s="584"/>
      <c r="F44" s="584"/>
    </row>
    <row r="45" spans="1:6" ht="15" customHeight="1">
      <c r="A45" s="2"/>
      <c r="B45" s="686" t="s">
        <v>501</v>
      </c>
      <c r="C45" s="683"/>
      <c r="D45" s="584"/>
      <c r="E45" s="584"/>
      <c r="F45" s="584"/>
    </row>
    <row r="46" spans="1:6" ht="15" customHeight="1">
      <c r="A46" s="2"/>
      <c r="B46" s="686" t="s">
        <v>502</v>
      </c>
      <c r="C46" s="683"/>
      <c r="D46" s="584"/>
      <c r="E46" s="584"/>
      <c r="F46" s="584"/>
    </row>
    <row r="47" spans="1:6" ht="15" customHeight="1">
      <c r="A47" s="2"/>
      <c r="B47" s="686" t="s">
        <v>503</v>
      </c>
      <c r="C47" s="683"/>
      <c r="D47" s="584"/>
      <c r="E47" s="584"/>
      <c r="F47" s="584"/>
    </row>
    <row r="48" spans="1:6" ht="15" customHeight="1">
      <c r="A48" s="2"/>
      <c r="B48" s="686" t="s">
        <v>504</v>
      </c>
      <c r="C48" s="683"/>
      <c r="D48" s="584"/>
      <c r="E48" s="584"/>
      <c r="F48" s="584"/>
    </row>
    <row r="49" spans="1:6" ht="15" customHeight="1">
      <c r="A49" s="2"/>
      <c r="B49" s="686" t="s">
        <v>505</v>
      </c>
      <c r="C49" s="683"/>
      <c r="D49" s="584"/>
      <c r="E49" s="584"/>
      <c r="F49" s="584"/>
    </row>
    <row r="50" spans="1:6" ht="15" customHeight="1">
      <c r="A50" s="2" t="s">
        <v>506</v>
      </c>
      <c r="B50" s="686"/>
      <c r="C50" s="25"/>
      <c r="D50" s="585"/>
      <c r="E50" s="585"/>
      <c r="F50" s="585"/>
    </row>
    <row r="51" spans="1:6" ht="15" customHeight="1">
      <c r="A51" s="2"/>
      <c r="B51" s="686" t="s">
        <v>508</v>
      </c>
      <c r="C51" s="683"/>
      <c r="D51" s="584"/>
      <c r="E51" s="584"/>
      <c r="F51" s="584"/>
    </row>
    <row r="52" spans="1:6" ht="15" customHeight="1">
      <c r="A52" s="2"/>
      <c r="B52" s="686" t="s">
        <v>509</v>
      </c>
      <c r="C52" s="683"/>
      <c r="D52" s="584"/>
      <c r="E52" s="584"/>
      <c r="F52" s="584"/>
    </row>
    <row r="53" spans="1:6" ht="15" customHeight="1">
      <c r="A53" s="2"/>
      <c r="B53" s="686" t="s">
        <v>510</v>
      </c>
      <c r="C53" s="683"/>
      <c r="D53" s="584"/>
      <c r="E53" s="584"/>
      <c r="F53" s="584"/>
    </row>
    <row r="54" spans="1:6" ht="15" customHeight="1">
      <c r="A54" s="2"/>
      <c r="B54" s="686" t="s">
        <v>511</v>
      </c>
      <c r="C54" s="683"/>
      <c r="D54" s="584"/>
      <c r="E54" s="584"/>
      <c r="F54" s="584"/>
    </row>
    <row r="55" spans="1:6" ht="15" customHeight="1">
      <c r="A55" s="2"/>
      <c r="B55" s="686" t="s">
        <v>512</v>
      </c>
      <c r="C55" s="682"/>
      <c r="D55" s="584"/>
      <c r="E55" s="584"/>
      <c r="F55" s="584"/>
    </row>
    <row r="56" spans="1:6" ht="15" customHeight="1">
      <c r="A56" s="2"/>
      <c r="B56" s="686" t="s">
        <v>513</v>
      </c>
      <c r="C56" s="682"/>
      <c r="D56" s="584"/>
      <c r="E56" s="584"/>
      <c r="F56" s="584"/>
    </row>
    <row r="57" spans="1:6" ht="15" customHeight="1">
      <c r="A57" s="2"/>
      <c r="B57" s="686" t="s">
        <v>514</v>
      </c>
      <c r="C57" s="683"/>
      <c r="D57" s="584"/>
      <c r="E57" s="584"/>
      <c r="F57" s="584"/>
    </row>
    <row r="58" spans="1:6" ht="15" customHeight="1">
      <c r="A58" s="2" t="s">
        <v>515</v>
      </c>
      <c r="B58" s="686"/>
      <c r="C58" s="25"/>
      <c r="D58" s="585"/>
      <c r="E58" s="585"/>
      <c r="F58" s="585"/>
    </row>
    <row r="59" spans="1:6" ht="15" customHeight="1">
      <c r="A59" s="2"/>
      <c r="B59" s="686" t="s">
        <v>517</v>
      </c>
      <c r="C59" s="683"/>
      <c r="D59" s="584"/>
      <c r="E59" s="584"/>
      <c r="F59" s="584"/>
    </row>
    <row r="60" spans="1:6" ht="15" customHeight="1">
      <c r="A60" s="2"/>
      <c r="B60" s="686" t="s">
        <v>518</v>
      </c>
      <c r="C60" s="683"/>
      <c r="D60" s="584"/>
      <c r="E60" s="584"/>
      <c r="F60" s="584"/>
    </row>
    <row r="61" spans="1:6" ht="15" customHeight="1">
      <c r="A61" s="2"/>
      <c r="B61" s="686" t="s">
        <v>519</v>
      </c>
      <c r="C61" s="683"/>
      <c r="D61" s="584"/>
      <c r="E61" s="584"/>
      <c r="F61" s="584"/>
    </row>
    <row r="62" spans="1:6" ht="15" customHeight="1">
      <c r="A62" s="2"/>
      <c r="B62" s="686" t="s">
        <v>520</v>
      </c>
      <c r="C62" s="683"/>
      <c r="D62" s="584"/>
      <c r="E62" s="584"/>
      <c r="F62" s="584"/>
    </row>
    <row r="63" spans="1:6" ht="15" customHeight="1">
      <c r="A63" s="2" t="s">
        <v>521</v>
      </c>
      <c r="B63" s="686"/>
      <c r="C63" s="25"/>
      <c r="D63" s="585"/>
      <c r="E63" s="585"/>
      <c r="F63" s="585"/>
    </row>
    <row r="64" spans="1:6" ht="15" customHeight="1">
      <c r="A64" s="2"/>
      <c r="B64" s="686" t="s">
        <v>523</v>
      </c>
      <c r="C64" s="683"/>
      <c r="D64" s="584"/>
      <c r="E64" s="584"/>
      <c r="F64" s="584"/>
    </row>
    <row r="65" spans="1:6" ht="15" customHeight="1">
      <c r="A65" s="2"/>
      <c r="B65" s="686" t="s">
        <v>524</v>
      </c>
      <c r="C65" s="683"/>
      <c r="D65" s="584"/>
      <c r="E65" s="584"/>
      <c r="F65" s="584"/>
    </row>
    <row r="66" spans="1:6" ht="15" customHeight="1">
      <c r="A66" s="2"/>
      <c r="B66" s="686" t="s">
        <v>525</v>
      </c>
      <c r="C66" s="683"/>
      <c r="D66" s="584"/>
      <c r="E66" s="584"/>
      <c r="F66" s="584"/>
    </row>
    <row r="67" spans="1:6" ht="15" customHeight="1">
      <c r="A67" s="2" t="s">
        <v>526</v>
      </c>
      <c r="B67" s="686"/>
      <c r="C67" s="25"/>
      <c r="D67" s="585"/>
      <c r="E67" s="585"/>
      <c r="F67" s="585"/>
    </row>
    <row r="68" spans="1:6" ht="15" customHeight="1">
      <c r="A68" s="2"/>
      <c r="B68" s="686" t="s">
        <v>527</v>
      </c>
      <c r="C68" s="683"/>
      <c r="D68" s="584"/>
      <c r="E68" s="584"/>
      <c r="F68" s="584"/>
    </row>
    <row r="69" spans="1:6" ht="15" customHeight="1">
      <c r="A69" s="2"/>
      <c r="B69" s="686" t="s">
        <v>528</v>
      </c>
      <c r="C69" s="683"/>
      <c r="D69" s="584"/>
      <c r="E69" s="584"/>
      <c r="F69" s="584"/>
    </row>
    <row r="70" spans="1:6" ht="15" customHeight="1">
      <c r="A70" s="2"/>
      <c r="B70" s="686" t="s">
        <v>529</v>
      </c>
      <c r="C70" s="683"/>
      <c r="D70" s="584"/>
      <c r="E70" s="584"/>
      <c r="F70" s="584"/>
    </row>
    <row r="71" spans="1:6" ht="15" customHeight="1">
      <c r="A71" s="2" t="s">
        <v>530</v>
      </c>
      <c r="B71" s="686"/>
      <c r="C71" s="25"/>
      <c r="D71" s="585"/>
      <c r="E71" s="585"/>
      <c r="F71" s="585"/>
    </row>
    <row r="72" spans="1:6" ht="15" customHeight="1">
      <c r="A72" s="2"/>
      <c r="B72" s="686" t="s">
        <v>531</v>
      </c>
      <c r="C72" s="683"/>
      <c r="D72" s="584"/>
      <c r="E72" s="584"/>
      <c r="F72" s="584"/>
    </row>
    <row r="73" spans="1:6" ht="15" customHeight="1">
      <c r="A73" s="2" t="s">
        <v>532</v>
      </c>
      <c r="B73" s="686"/>
      <c r="C73" s="25"/>
      <c r="D73" s="585"/>
      <c r="E73" s="585"/>
      <c r="F73" s="585"/>
    </row>
    <row r="74" spans="1:6" ht="15" customHeight="1">
      <c r="A74" s="2"/>
      <c r="B74" s="686" t="s">
        <v>533</v>
      </c>
      <c r="C74" s="683"/>
      <c r="D74" s="584"/>
      <c r="E74" s="584"/>
      <c r="F74" s="584"/>
    </row>
    <row r="75" spans="1:6" ht="15" customHeight="1">
      <c r="A75" s="2"/>
      <c r="B75" s="686" t="s">
        <v>534</v>
      </c>
      <c r="C75" s="683"/>
      <c r="D75" s="584"/>
      <c r="E75" s="584"/>
      <c r="F75" s="584"/>
    </row>
    <row r="76" spans="1:6" ht="15" customHeight="1">
      <c r="A76" s="2"/>
      <c r="B76" s="686" t="s">
        <v>535</v>
      </c>
      <c r="C76" s="683"/>
      <c r="D76" s="584"/>
      <c r="E76" s="584"/>
      <c r="F76" s="584"/>
    </row>
    <row r="77" spans="1:6" ht="15" customHeight="1">
      <c r="A77" s="2" t="s">
        <v>536</v>
      </c>
      <c r="B77" s="686"/>
      <c r="C77" s="25"/>
      <c r="D77" s="585"/>
      <c r="E77" s="585"/>
      <c r="F77" s="585"/>
    </row>
    <row r="78" spans="1:6" ht="15" customHeight="1">
      <c r="A78" s="2"/>
      <c r="B78" s="686" t="s">
        <v>538</v>
      </c>
      <c r="C78" s="683"/>
      <c r="D78" s="584"/>
      <c r="E78" s="584"/>
      <c r="F78" s="584"/>
    </row>
    <row r="79" spans="1:6" ht="15" customHeight="1">
      <c r="A79" s="2"/>
      <c r="B79" s="686" t="s">
        <v>539</v>
      </c>
      <c r="C79" s="682"/>
      <c r="D79" s="584"/>
      <c r="E79" s="584"/>
      <c r="F79" s="584"/>
    </row>
    <row r="80" spans="1:6" ht="15" customHeight="1">
      <c r="A80" s="2"/>
      <c r="B80" s="686" t="s">
        <v>540</v>
      </c>
      <c r="C80" s="682"/>
      <c r="D80" s="584"/>
      <c r="E80" s="584"/>
      <c r="F80" s="584"/>
    </row>
    <row r="81" spans="1:6" ht="15" customHeight="1">
      <c r="A81" s="2" t="s">
        <v>541</v>
      </c>
      <c r="B81" s="686"/>
      <c r="C81" s="25"/>
      <c r="D81" s="585"/>
      <c r="E81" s="585"/>
      <c r="F81" s="585"/>
    </row>
    <row r="82" spans="1:6" ht="15" customHeight="1">
      <c r="A82" s="2"/>
      <c r="B82" s="686" t="s">
        <v>542</v>
      </c>
      <c r="C82" s="683"/>
      <c r="D82" s="584"/>
      <c r="E82" s="584"/>
      <c r="F82" s="584"/>
    </row>
    <row r="83" spans="1:6" ht="15" customHeight="1">
      <c r="A83" s="2" t="s">
        <v>543</v>
      </c>
      <c r="B83" s="686"/>
      <c r="C83" s="25"/>
      <c r="D83" s="585"/>
      <c r="E83" s="585"/>
      <c r="F83" s="585"/>
    </row>
    <row r="84" spans="1:6" ht="15" customHeight="1">
      <c r="A84" s="2"/>
      <c r="B84" s="686" t="s">
        <v>545</v>
      </c>
      <c r="C84" s="683"/>
      <c r="D84" s="584"/>
      <c r="E84" s="584"/>
      <c r="F84" s="584"/>
    </row>
    <row r="85" spans="1:6" ht="15" customHeight="1">
      <c r="A85" s="2"/>
      <c r="B85" s="686" t="s">
        <v>546</v>
      </c>
      <c r="C85" s="683"/>
      <c r="D85" s="584"/>
      <c r="E85" s="584"/>
      <c r="F85" s="584"/>
    </row>
    <row r="86" spans="1:6" ht="15" customHeight="1">
      <c r="A86" s="2"/>
      <c r="B86" s="686" t="s">
        <v>547</v>
      </c>
      <c r="C86" s="683"/>
      <c r="D86" s="584"/>
      <c r="E86" s="584"/>
      <c r="F86" s="584"/>
    </row>
    <row r="87" spans="1:6" ht="15" customHeight="1">
      <c r="A87" s="2"/>
      <c r="B87" s="686" t="s">
        <v>548</v>
      </c>
      <c r="C87" s="683"/>
      <c r="D87" s="584"/>
      <c r="E87" s="584"/>
      <c r="F87" s="584"/>
    </row>
    <row r="88" spans="1:6" ht="15" customHeight="1">
      <c r="A88" s="2"/>
      <c r="B88" s="686" t="s">
        <v>549</v>
      </c>
      <c r="C88" s="682"/>
      <c r="D88" s="584"/>
      <c r="E88" s="584"/>
      <c r="F88" s="584"/>
    </row>
    <row r="89" spans="1:6" ht="15" customHeight="1">
      <c r="A89" s="2"/>
      <c r="B89" s="686" t="s">
        <v>550</v>
      </c>
      <c r="C89" s="683"/>
      <c r="D89" s="584"/>
      <c r="E89" s="584"/>
      <c r="F89" s="584"/>
    </row>
    <row r="90" spans="1:6" ht="15" customHeight="1" thickBot="1">
      <c r="A90" s="281" t="s">
        <v>553</v>
      </c>
      <c r="B90" s="281"/>
      <c r="C90" s="19"/>
      <c r="D90" s="580"/>
      <c r="E90" s="580"/>
      <c r="F90" s="580"/>
    </row>
    <row r="91" spans="1:6" ht="15" customHeight="1">
      <c r="B91" s="339" t="s">
        <v>1218</v>
      </c>
    </row>
  </sheetData>
  <conditionalFormatting sqref="C3:C90">
    <cfRule type="containsBlanks" dxfId="162" priority="1">
      <formula>LEN(TRIM(C3))=0</formula>
    </cfRule>
  </conditionalFormatting>
  <conditionalFormatting sqref="D3:F89">
    <cfRule type="containsBlanks" dxfId="161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39" customWidth="1"/>
    <col min="2" max="2" width="10.9296875" style="339" customWidth="1"/>
    <col min="3" max="3" width="9.53125" style="339" customWidth="1"/>
    <col min="4" max="4" width="13.33203125" style="339" bestFit="1" customWidth="1"/>
    <col min="5" max="5" width="10.33203125" style="339" bestFit="1" customWidth="1"/>
    <col min="6" max="6" width="17.3984375" style="339" customWidth="1"/>
    <col min="7" max="9" width="11.3984375" style="339" customWidth="1"/>
    <col min="10" max="20" width="10.796875" style="339" customWidth="1"/>
    <col min="21" max="22" width="14.3984375" style="339" customWidth="1"/>
    <col min="23" max="16384" width="14.3984375" style="339"/>
  </cols>
  <sheetData>
    <row r="1" spans="1:6" ht="15" customHeight="1">
      <c r="A1" s="6" t="s">
        <v>2860</v>
      </c>
      <c r="B1" s="89"/>
      <c r="C1" s="89"/>
      <c r="D1" s="89"/>
      <c r="E1" s="89"/>
      <c r="F1" s="89"/>
    </row>
    <row r="2" spans="1:6" ht="24.5" customHeight="1" thickBot="1">
      <c r="A2" s="340" t="s">
        <v>1220</v>
      </c>
      <c r="B2" s="346" t="s">
        <v>441</v>
      </c>
      <c r="C2" s="379" t="s">
        <v>442</v>
      </c>
      <c r="D2" s="379" t="s">
        <v>1221</v>
      </c>
      <c r="E2" s="379" t="s">
        <v>434</v>
      </c>
      <c r="F2" s="346" t="s">
        <v>570</v>
      </c>
    </row>
    <row r="3" spans="1:6" ht="13.5" customHeight="1">
      <c r="A3" s="204" t="s">
        <v>60</v>
      </c>
      <c r="B3" s="189"/>
      <c r="C3" s="189"/>
      <c r="D3" s="189"/>
      <c r="E3" s="189"/>
      <c r="F3" s="43"/>
    </row>
    <row r="4" spans="1:6" ht="13.5" customHeight="1">
      <c r="A4" s="204" t="s">
        <v>1222</v>
      </c>
      <c r="B4" s="189"/>
      <c r="C4" s="189"/>
      <c r="D4" s="189"/>
      <c r="E4" s="189"/>
      <c r="F4" s="43"/>
    </row>
    <row r="5" spans="1:6" ht="13.5" customHeight="1">
      <c r="A5" s="204" t="s">
        <v>1223</v>
      </c>
      <c r="B5" s="189"/>
      <c r="C5" s="189"/>
      <c r="D5" s="189"/>
      <c r="E5" s="189"/>
      <c r="F5" s="43"/>
    </row>
    <row r="6" spans="1:6" ht="13.5" customHeight="1">
      <c r="A6" s="204" t="s">
        <v>1224</v>
      </c>
      <c r="B6" s="189"/>
      <c r="C6" s="189"/>
      <c r="D6" s="189"/>
      <c r="E6" s="189"/>
      <c r="F6" s="43"/>
    </row>
    <row r="7" spans="1:6" ht="13.5" customHeight="1">
      <c r="A7" s="204" t="s">
        <v>1225</v>
      </c>
      <c r="B7" s="189"/>
      <c r="C7" s="189"/>
      <c r="D7" s="189"/>
      <c r="E7" s="189"/>
      <c r="F7" s="43"/>
    </row>
    <row r="8" spans="1:6" ht="13.5" customHeight="1">
      <c r="A8" s="204" t="s">
        <v>1226</v>
      </c>
      <c r="B8" s="189"/>
      <c r="C8" s="189"/>
      <c r="D8" s="189"/>
      <c r="E8" s="189"/>
      <c r="F8" s="43"/>
    </row>
    <row r="9" spans="1:6" ht="13.5" customHeight="1">
      <c r="A9" s="204" t="s">
        <v>1227</v>
      </c>
      <c r="B9" s="189"/>
      <c r="C9" s="189"/>
      <c r="D9" s="189"/>
      <c r="E9" s="189"/>
      <c r="F9" s="43"/>
    </row>
    <row r="10" spans="1:6" ht="13.5" customHeight="1">
      <c r="A10" s="204" t="s">
        <v>1228</v>
      </c>
      <c r="B10" s="189"/>
      <c r="C10" s="189"/>
      <c r="D10" s="189"/>
      <c r="E10" s="189"/>
      <c r="F10" s="43"/>
    </row>
    <row r="11" spans="1:6" ht="13.5" customHeight="1">
      <c r="A11" s="204" t="s">
        <v>1229</v>
      </c>
      <c r="B11" s="189"/>
      <c r="C11" s="189"/>
      <c r="D11" s="189"/>
      <c r="E11" s="189"/>
      <c r="F11" s="43"/>
    </row>
    <row r="12" spans="1:6" ht="13.5" customHeight="1" thickBot="1">
      <c r="A12" s="206" t="s">
        <v>1230</v>
      </c>
      <c r="B12" s="197"/>
      <c r="C12" s="197"/>
      <c r="D12" s="197"/>
      <c r="E12" s="197"/>
      <c r="F12" s="44"/>
    </row>
    <row r="13" spans="1:6" ht="19.5" customHeight="1"/>
    <row r="14" spans="1:6" s="344" customFormat="1" ht="32.25" customHeight="1">
      <c r="A14" s="146" t="s">
        <v>2861</v>
      </c>
      <c r="B14" s="66"/>
      <c r="C14" s="66"/>
      <c r="D14" s="66"/>
      <c r="E14" s="66"/>
      <c r="F14" s="66"/>
    </row>
    <row r="15" spans="1:6" ht="28.15" customHeight="1" thickBot="1">
      <c r="A15" s="50" t="s">
        <v>1231</v>
      </c>
      <c r="B15" s="52" t="s">
        <v>1232</v>
      </c>
      <c r="C15" s="52" t="s">
        <v>442</v>
      </c>
      <c r="D15" s="52" t="s">
        <v>443</v>
      </c>
      <c r="E15" s="52" t="s">
        <v>434</v>
      </c>
      <c r="F15" s="52" t="s">
        <v>570</v>
      </c>
    </row>
    <row r="16" spans="1:6" ht="13.5" customHeight="1">
      <c r="A16" s="185" t="s">
        <v>1233</v>
      </c>
      <c r="B16" s="189"/>
      <c r="C16" s="189"/>
      <c r="D16" s="189"/>
      <c r="E16" s="189"/>
      <c r="F16" s="43"/>
    </row>
    <row r="17" spans="1:6" ht="13.5" customHeight="1">
      <c r="A17" s="185" t="s">
        <v>1234</v>
      </c>
      <c r="B17" s="189"/>
      <c r="C17" s="189"/>
      <c r="D17" s="189"/>
      <c r="E17" s="189"/>
      <c r="F17" s="43"/>
    </row>
    <row r="18" spans="1:6" ht="27">
      <c r="A18" s="185" t="s">
        <v>1235</v>
      </c>
      <c r="B18" s="189"/>
      <c r="C18" s="189"/>
      <c r="D18" s="189"/>
      <c r="E18" s="189"/>
      <c r="F18" s="43"/>
    </row>
    <row r="19" spans="1:6" ht="13.5" customHeight="1">
      <c r="A19" s="185" t="s">
        <v>1236</v>
      </c>
      <c r="B19" s="189"/>
      <c r="C19" s="189"/>
      <c r="D19" s="189"/>
      <c r="E19" s="189"/>
      <c r="F19" s="43"/>
    </row>
    <row r="20" spans="1:6" ht="13.5" customHeight="1">
      <c r="A20" s="185" t="s">
        <v>1237</v>
      </c>
      <c r="B20" s="189"/>
      <c r="C20" s="189"/>
      <c r="D20" s="189"/>
      <c r="E20" s="189"/>
      <c r="F20" s="43"/>
    </row>
    <row r="21" spans="1:6" ht="13.5" customHeight="1">
      <c r="A21" s="185" t="s">
        <v>1238</v>
      </c>
      <c r="B21" s="189"/>
      <c r="C21" s="189"/>
      <c r="D21" s="189"/>
      <c r="E21" s="189"/>
      <c r="F21" s="43"/>
    </row>
    <row r="22" spans="1:6" ht="13.5" customHeight="1">
      <c r="A22" s="185" t="s">
        <v>1239</v>
      </c>
      <c r="B22" s="189"/>
      <c r="C22" s="189"/>
      <c r="D22" s="189"/>
      <c r="E22" s="189"/>
      <c r="F22" s="43"/>
    </row>
    <row r="23" spans="1:6" ht="13.5" customHeight="1">
      <c r="A23" s="185" t="s">
        <v>1240</v>
      </c>
      <c r="B23" s="189"/>
      <c r="C23" s="189"/>
      <c r="D23" s="189"/>
      <c r="E23" s="189"/>
      <c r="F23" s="43"/>
    </row>
    <row r="24" spans="1:6" ht="13.5" customHeight="1">
      <c r="A24" s="185" t="s">
        <v>1241</v>
      </c>
      <c r="B24" s="189"/>
      <c r="C24" s="189"/>
      <c r="D24" s="189"/>
      <c r="E24" s="189"/>
      <c r="F24" s="43"/>
    </row>
    <row r="25" spans="1:6" ht="13.5" customHeight="1" thickBot="1">
      <c r="A25" s="731" t="s">
        <v>1242</v>
      </c>
      <c r="B25" s="197"/>
      <c r="C25" s="197"/>
      <c r="D25" s="197"/>
      <c r="E25" s="197"/>
      <c r="F25" s="44"/>
    </row>
    <row r="26" spans="1:6" ht="15.75" customHeight="1"/>
    <row r="27" spans="1:6" ht="20.25" customHeight="1">
      <c r="A27" s="146" t="s">
        <v>1243</v>
      </c>
      <c r="B27" s="66"/>
      <c r="C27" s="66"/>
      <c r="D27" s="66"/>
      <c r="E27" s="66"/>
      <c r="F27" s="66"/>
    </row>
    <row r="28" spans="1:6" ht="35.25" customHeight="1">
      <c r="A28" s="50" t="s">
        <v>1231</v>
      </c>
      <c r="B28" s="52" t="s">
        <v>1232</v>
      </c>
      <c r="C28" s="52" t="s">
        <v>442</v>
      </c>
      <c r="D28" s="52" t="s">
        <v>443</v>
      </c>
      <c r="E28" s="52" t="s">
        <v>434</v>
      </c>
      <c r="F28" s="52" t="s">
        <v>570</v>
      </c>
    </row>
    <row r="29" spans="1:6" ht="13.5" customHeight="1">
      <c r="A29" s="185" t="s">
        <v>1244</v>
      </c>
      <c r="B29" s="189"/>
      <c r="C29" s="189"/>
      <c r="D29" s="189"/>
      <c r="E29" s="17"/>
      <c r="F29" s="43"/>
    </row>
    <row r="30" spans="1:6" ht="13.5" customHeight="1">
      <c r="A30" s="185" t="s">
        <v>1245</v>
      </c>
      <c r="B30" s="189"/>
      <c r="C30" s="189"/>
      <c r="D30" s="189"/>
      <c r="E30" s="17"/>
      <c r="F30" s="43"/>
    </row>
    <row r="31" spans="1:6" ht="13.5" customHeight="1">
      <c r="A31" s="185" t="s">
        <v>1246</v>
      </c>
      <c r="B31" s="189"/>
      <c r="C31" s="189"/>
      <c r="D31" s="189"/>
      <c r="E31" s="17"/>
      <c r="F31" s="43"/>
    </row>
    <row r="32" spans="1:6" ht="13.5" customHeight="1">
      <c r="A32" s="196" t="s">
        <v>1247</v>
      </c>
      <c r="B32" s="189"/>
      <c r="C32" s="189"/>
      <c r="D32" s="189"/>
      <c r="E32" s="17"/>
      <c r="F32" s="43"/>
    </row>
    <row r="33" spans="1:6" ht="13.5" customHeight="1">
      <c r="A33" s="196" t="s">
        <v>1248</v>
      </c>
      <c r="B33" s="189"/>
      <c r="C33" s="189"/>
      <c r="D33" s="189"/>
      <c r="E33" s="17"/>
      <c r="F33" s="43"/>
    </row>
    <row r="34" spans="1:6" ht="13.5" customHeight="1">
      <c r="A34" s="196" t="s">
        <v>1249</v>
      </c>
      <c r="B34" s="189"/>
      <c r="C34" s="189"/>
      <c r="D34" s="189"/>
      <c r="E34" s="17"/>
      <c r="F34" s="43"/>
    </row>
    <row r="35" spans="1:6" ht="13.5" customHeight="1">
      <c r="A35" s="185" t="s">
        <v>1250</v>
      </c>
      <c r="B35" s="189"/>
      <c r="C35" s="189"/>
      <c r="D35" s="189"/>
      <c r="E35" s="17"/>
      <c r="F35" s="43"/>
    </row>
    <row r="36" spans="1:6" ht="13.5" customHeight="1">
      <c r="A36" s="185" t="s">
        <v>1251</v>
      </c>
      <c r="B36" s="189"/>
      <c r="C36" s="189"/>
      <c r="D36" s="189"/>
      <c r="E36" s="17"/>
      <c r="F36" s="43"/>
    </row>
    <row r="37" spans="1:6" ht="13.5" customHeight="1">
      <c r="A37" s="185" t="s">
        <v>1252</v>
      </c>
      <c r="B37" s="189"/>
      <c r="C37" s="189"/>
      <c r="D37" s="189"/>
      <c r="E37" s="17"/>
      <c r="F37" s="43"/>
    </row>
    <row r="38" spans="1:6" ht="14" customHeight="1" thickBot="1">
      <c r="A38" s="731" t="s">
        <v>1253</v>
      </c>
      <c r="B38" s="197"/>
      <c r="C38" s="197"/>
      <c r="D38" s="197"/>
      <c r="E38" s="18"/>
      <c r="F38" s="44"/>
    </row>
  </sheetData>
  <conditionalFormatting sqref="B3:E12">
    <cfRule type="containsBlanks" dxfId="160" priority="1">
      <formula>LEN(TRIM(B3))=0</formula>
    </cfRule>
  </conditionalFormatting>
  <conditionalFormatting sqref="B16:E25">
    <cfRule type="containsBlanks" dxfId="159" priority="2">
      <formula>LEN(TRIM(B16))=0</formula>
    </cfRule>
  </conditionalFormatting>
  <conditionalFormatting sqref="B29:E38">
    <cfRule type="containsBlanks" dxfId="158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199" customWidth="1"/>
    <col min="2" max="2" width="11.53125" style="339" customWidth="1"/>
    <col min="3" max="3" width="10.3984375" style="339" customWidth="1"/>
    <col min="4" max="5" width="11.53125" style="339" customWidth="1"/>
    <col min="6" max="15" width="12.06640625" style="339" customWidth="1"/>
    <col min="16" max="17" width="14.3984375" style="339" customWidth="1"/>
    <col min="18" max="16384" width="14.3984375" style="339"/>
  </cols>
  <sheetData>
    <row r="1" spans="1:5" ht="14" customHeight="1">
      <c r="A1" s="984" t="s">
        <v>1254</v>
      </c>
      <c r="B1" s="985"/>
      <c r="C1" s="985"/>
      <c r="D1" s="985"/>
      <c r="E1" s="985"/>
    </row>
    <row r="2" spans="1:5" ht="14" customHeight="1" thickBot="1">
      <c r="A2" s="15" t="s">
        <v>1255</v>
      </c>
      <c r="B2" s="203" t="s">
        <v>1256</v>
      </c>
      <c r="C2" s="203" t="s">
        <v>1257</v>
      </c>
      <c r="D2" s="203" t="s">
        <v>1258</v>
      </c>
      <c r="E2" s="203" t="s">
        <v>434</v>
      </c>
    </row>
    <row r="3" spans="1:5" ht="15" customHeight="1">
      <c r="A3" s="620" t="s">
        <v>60</v>
      </c>
      <c r="B3" s="621"/>
      <c r="C3" s="621"/>
      <c r="D3" s="621"/>
      <c r="E3" s="621" t="str">
        <f t="array" ref="E3">IF(SUMPRODUCT((B3:D3&lt;&gt;"")*1)=0,"",SUM(B3:D3))</f>
        <v/>
      </c>
    </row>
    <row r="4" spans="1:5" ht="15" customHeight="1">
      <c r="A4" s="617" t="s">
        <v>1259</v>
      </c>
      <c r="B4" s="618"/>
      <c r="C4" s="618"/>
      <c r="D4" s="618"/>
      <c r="E4" s="618" t="str">
        <f t="array" ref="E4">IF(SUMPRODUCT((B4:D4&lt;&gt;"")*1)=0,"",SUM(B4:D4))</f>
        <v/>
      </c>
    </row>
    <row r="5" spans="1:5" ht="15" customHeight="1">
      <c r="A5" s="617" t="s">
        <v>1233</v>
      </c>
      <c r="B5" s="618"/>
      <c r="C5" s="618"/>
      <c r="D5" s="618"/>
      <c r="E5" s="618" t="str">
        <f t="array" ref="E5">IF(SUMPRODUCT((B5:D5&lt;&gt;"")*1)=0,"",SUM(B5:D5))</f>
        <v/>
      </c>
    </row>
    <row r="6" spans="1:5" ht="15" customHeight="1">
      <c r="A6" s="620" t="s">
        <v>307</v>
      </c>
      <c r="B6" s="621"/>
      <c r="C6" s="621"/>
      <c r="D6" s="621"/>
      <c r="E6" s="621" t="str">
        <f t="array" ref="E6">IF(SUMPRODUCT((B6:D6&lt;&gt;"")*1)=0,"",SUM(B6:D6))</f>
        <v/>
      </c>
    </row>
    <row r="7" spans="1:5" ht="15" customHeight="1">
      <c r="A7" s="617" t="s">
        <v>1151</v>
      </c>
      <c r="B7" s="618"/>
      <c r="C7" s="618"/>
      <c r="D7" s="618"/>
      <c r="E7" s="618" t="str">
        <f t="array" ref="E7">IF(SUMPRODUCT((B7:D7&lt;&gt;"")*1)=0,"",SUM(B7:D7))</f>
        <v/>
      </c>
    </row>
    <row r="8" spans="1:5" ht="15" customHeight="1">
      <c r="A8" s="617" t="s">
        <v>1260</v>
      </c>
      <c r="B8" s="618"/>
      <c r="C8" s="618"/>
      <c r="D8" s="618"/>
      <c r="E8" s="618" t="str">
        <f t="array" ref="E8">IF(SUMPRODUCT((B8:D8&lt;&gt;"")*1)=0,"",SUM(B8:D8))</f>
        <v/>
      </c>
    </row>
    <row r="9" spans="1:5" ht="15" customHeight="1">
      <c r="A9" s="617" t="s">
        <v>1261</v>
      </c>
      <c r="B9" s="618"/>
      <c r="C9" s="618"/>
      <c r="D9" s="618"/>
      <c r="E9" s="618" t="str">
        <f t="array" ref="E9">IF(SUMPRODUCT((B9:D9&lt;&gt;"")*1)=0,"",SUM(B9:D9))</f>
        <v/>
      </c>
    </row>
    <row r="10" spans="1:5" ht="15" customHeight="1">
      <c r="A10" s="620" t="s">
        <v>1262</v>
      </c>
      <c r="B10" s="621"/>
      <c r="C10" s="621"/>
      <c r="D10" s="621"/>
      <c r="E10" s="621" t="str">
        <f t="array" ref="E10">IF(SUMPRODUCT((B10:D10&lt;&gt;"")*1)=0,"",SUM(B10:D10))</f>
        <v/>
      </c>
    </row>
    <row r="11" spans="1:5" ht="15" customHeight="1">
      <c r="A11" s="617" t="s">
        <v>1263</v>
      </c>
      <c r="B11" s="618"/>
      <c r="C11" s="618"/>
      <c r="D11" s="618"/>
      <c r="E11" s="618" t="str">
        <f t="array" ref="E11">IF(SUMPRODUCT((B11:D11&lt;&gt;"")*1)=0,"",SUM(B11:D11))</f>
        <v/>
      </c>
    </row>
    <row r="12" spans="1:5" ht="15" customHeight="1">
      <c r="A12" s="617" t="s">
        <v>1264</v>
      </c>
      <c r="B12" s="618"/>
      <c r="C12" s="618"/>
      <c r="D12" s="618"/>
      <c r="E12" s="618" t="str">
        <f t="array" ref="E12">IF(SUMPRODUCT((B12:D12&lt;&gt;"")*1)=0,"",SUM(B12:D12))</f>
        <v/>
      </c>
    </row>
    <row r="13" spans="1:5" ht="15" customHeight="1">
      <c r="A13" s="617" t="s">
        <v>1265</v>
      </c>
      <c r="B13" s="618"/>
      <c r="C13" s="618"/>
      <c r="D13" s="618"/>
      <c r="E13" s="618" t="str">
        <f t="array" ref="E13">IF(SUMPRODUCT((B13:D13&lt;&gt;"")*1)=0,"",SUM(B13:D13))</f>
        <v/>
      </c>
    </row>
    <row r="14" spans="1:5" ht="15" customHeight="1">
      <c r="A14" s="617" t="s">
        <v>1266</v>
      </c>
      <c r="B14" s="618"/>
      <c r="C14" s="618"/>
      <c r="D14" s="618"/>
      <c r="E14" s="618" t="str">
        <f t="array" ref="E14">IF(SUMPRODUCT((B14:D14&lt;&gt;"")*1)=0,"",SUM(B14:D14))</f>
        <v/>
      </c>
    </row>
    <row r="15" spans="1:5" ht="15" customHeight="1">
      <c r="A15" s="617" t="s">
        <v>1267</v>
      </c>
      <c r="B15" s="618"/>
      <c r="C15" s="618"/>
      <c r="D15" s="618"/>
      <c r="E15" s="618" t="str">
        <f t="array" ref="E15">IF(SUMPRODUCT((B15:D15&lt;&gt;"")*1)=0,"",SUM(B15:D15))</f>
        <v/>
      </c>
    </row>
    <row r="16" spans="1:5" ht="15" customHeight="1">
      <c r="A16" s="617" t="s">
        <v>1268</v>
      </c>
      <c r="B16" s="618"/>
      <c r="C16" s="618"/>
      <c r="D16" s="618"/>
      <c r="E16" s="618" t="str">
        <f t="array" ref="E16">IF(SUMPRODUCT((B16:D16&lt;&gt;"")*1)=0,"",SUM(B16:D16))</f>
        <v/>
      </c>
    </row>
    <row r="17" spans="1:5" ht="15" customHeight="1">
      <c r="A17" s="617" t="s">
        <v>1269</v>
      </c>
      <c r="B17" s="618"/>
      <c r="C17" s="618"/>
      <c r="D17" s="618"/>
      <c r="E17" s="618" t="str">
        <f t="array" ref="E17">IF(SUMPRODUCT((B17:D17&lt;&gt;"")*1)=0,"",SUM(B17:D17))</f>
        <v/>
      </c>
    </row>
    <row r="18" spans="1:5" ht="15" customHeight="1">
      <c r="A18" s="617" t="s">
        <v>1270</v>
      </c>
      <c r="B18" s="618"/>
      <c r="C18" s="618"/>
      <c r="D18" s="618"/>
      <c r="E18" s="618" t="str">
        <f t="array" ref="E18">IF(SUMPRODUCT((B18:D18&lt;&gt;"")*1)=0,"",SUM(B18:D18))</f>
        <v/>
      </c>
    </row>
    <row r="19" spans="1:5" ht="15" customHeight="1">
      <c r="A19" s="617" t="s">
        <v>1271</v>
      </c>
      <c r="B19" s="618"/>
      <c r="C19" s="618"/>
      <c r="D19" s="618"/>
      <c r="E19" s="618" t="str">
        <f t="array" ref="E19">IF(SUMPRODUCT((B19:D19&lt;&gt;"")*1)=0,"",SUM(B19:D19))</f>
        <v/>
      </c>
    </row>
    <row r="20" spans="1:5" ht="37.049999999999997" customHeight="1">
      <c r="A20" s="617" t="s">
        <v>1272</v>
      </c>
      <c r="B20" s="618"/>
      <c r="C20" s="618"/>
      <c r="D20" s="618"/>
      <c r="E20" s="618" t="str">
        <f t="array" ref="E20">IF(SUMPRODUCT((B20:D20&lt;&gt;"")*1)=0,"",SUM(B20:D20))</f>
        <v/>
      </c>
    </row>
    <row r="21" spans="1:5" ht="15" customHeight="1">
      <c r="A21" s="617" t="s">
        <v>1273</v>
      </c>
      <c r="B21" s="618"/>
      <c r="C21" s="618"/>
      <c r="D21" s="618"/>
      <c r="E21" s="618" t="str">
        <f t="array" ref="E21">IF(SUMPRODUCT((B21:D21&lt;&gt;"")*1)=0,"",SUM(B21:D21))</f>
        <v/>
      </c>
    </row>
    <row r="22" spans="1:5" ht="29" customHeight="1">
      <c r="A22" s="617" t="s">
        <v>1274</v>
      </c>
      <c r="B22" s="618"/>
      <c r="C22" s="618"/>
      <c r="D22" s="618"/>
      <c r="E22" s="618" t="str">
        <f t="array" ref="E22">IF(SUMPRODUCT((B22:D22&lt;&gt;"")*1)=0,"",SUM(B22:D22))</f>
        <v/>
      </c>
    </row>
    <row r="23" spans="1:5" ht="13.5" customHeight="1">
      <c r="A23" s="617" t="s">
        <v>1275</v>
      </c>
      <c r="B23" s="618"/>
      <c r="C23" s="618"/>
      <c r="D23" s="618"/>
      <c r="E23" s="618" t="str">
        <f t="array" ref="E23">IF(SUMPRODUCT((B23:D23&lt;&gt;"")*1)=0,"",SUM(B23:D23))</f>
        <v/>
      </c>
    </row>
    <row r="24" spans="1:5" ht="13.5" customHeight="1">
      <c r="A24" s="617" t="s">
        <v>1276</v>
      </c>
      <c r="B24" s="618"/>
      <c r="C24" s="618"/>
      <c r="D24" s="618"/>
      <c r="E24" s="618" t="str">
        <f t="array" ref="E24">IF(SUMPRODUCT((B24:D24&lt;&gt;"")*1)=0,"",SUM(B24:D24))</f>
        <v/>
      </c>
    </row>
    <row r="25" spans="1:5" ht="16.05" customHeight="1">
      <c r="A25" s="617" t="s">
        <v>1277</v>
      </c>
      <c r="B25" s="618"/>
      <c r="C25" s="618"/>
      <c r="D25" s="618"/>
      <c r="E25" s="618" t="str">
        <f t="array" ref="E25">IF(SUMPRODUCT((B25:D25&lt;&gt;"")*1)=0,"",SUM(B25:D25))</f>
        <v/>
      </c>
    </row>
    <row r="26" spans="1:5" ht="15" customHeight="1">
      <c r="A26" s="617" t="s">
        <v>1278</v>
      </c>
      <c r="B26" s="618"/>
      <c r="C26" s="618"/>
      <c r="D26" s="618"/>
      <c r="E26" s="618" t="str">
        <f t="array" ref="E26">IF(SUMPRODUCT((B26:D26&lt;&gt;"")*1)=0,"",SUM(B26:D26))</f>
        <v/>
      </c>
    </row>
    <row r="27" spans="1:5" ht="15" customHeight="1">
      <c r="A27" s="620" t="s">
        <v>1279</v>
      </c>
      <c r="B27" s="621"/>
      <c r="C27" s="621"/>
      <c r="D27" s="621"/>
      <c r="E27" s="621" t="str">
        <f t="array" ref="E27">IF(SUMPRODUCT((B27:D27&lt;&gt;"")*1)=0,"",SUM(B27:D27))</f>
        <v/>
      </c>
    </row>
    <row r="28" spans="1:5" ht="15" customHeight="1">
      <c r="A28" s="617" t="s">
        <v>1280</v>
      </c>
      <c r="B28" s="618"/>
      <c r="C28" s="618"/>
      <c r="D28" s="618"/>
      <c r="E28" s="618" t="str">
        <f t="array" ref="E28">IF(SUMPRODUCT((B28:D28&lt;&gt;"")*1)=0,"",SUM(B28:D28))</f>
        <v/>
      </c>
    </row>
    <row r="29" spans="1:5" ht="15" customHeight="1">
      <c r="A29" s="617" t="s">
        <v>1281</v>
      </c>
      <c r="B29" s="618"/>
      <c r="C29" s="618"/>
      <c r="D29" s="618"/>
      <c r="E29" s="618" t="str">
        <f t="array" ref="E29">IF(SUMPRODUCT((B29:D29&lt;&gt;"")*1)=0,"",SUM(B29:D29))</f>
        <v/>
      </c>
    </row>
    <row r="30" spans="1:5" ht="15" customHeight="1">
      <c r="A30" s="617" t="s">
        <v>1282</v>
      </c>
      <c r="B30" s="618"/>
      <c r="C30" s="618"/>
      <c r="D30" s="618"/>
      <c r="E30" s="618" t="str">
        <f t="array" ref="E30">IF(SUMPRODUCT((B30:D30&lt;&gt;"")*1)=0,"",SUM(B30:D30))</f>
        <v/>
      </c>
    </row>
    <row r="31" spans="1:5" ht="15" customHeight="1">
      <c r="A31" s="617" t="s">
        <v>1283</v>
      </c>
      <c r="B31" s="618"/>
      <c r="C31" s="618"/>
      <c r="D31" s="618"/>
      <c r="E31" s="618" t="str">
        <f t="array" ref="E31">IF(SUMPRODUCT((B31:D31&lt;&gt;"")*1)=0,"",SUM(B31:D31))</f>
        <v/>
      </c>
    </row>
    <row r="32" spans="1:5" ht="15" customHeight="1">
      <c r="A32" s="617" t="s">
        <v>1284</v>
      </c>
      <c r="B32" s="618"/>
      <c r="C32" s="618"/>
      <c r="D32" s="618"/>
      <c r="E32" s="618" t="str">
        <f t="array" ref="E32">IF(SUMPRODUCT((B32:D32&lt;&gt;"")*1)=0,"",SUM(B32:D32))</f>
        <v/>
      </c>
    </row>
    <row r="33" spans="1:5" ht="15" customHeight="1">
      <c r="A33" s="617" t="s">
        <v>1285</v>
      </c>
      <c r="B33" s="618"/>
      <c r="C33" s="618"/>
      <c r="D33" s="618"/>
      <c r="E33" s="618" t="str">
        <f t="array" ref="E33">IF(SUMPRODUCT((B33:D33&lt;&gt;"")*1)=0,"",SUM(B33:D33))</f>
        <v/>
      </c>
    </row>
    <row r="34" spans="1:5" ht="15" customHeight="1">
      <c r="A34" s="620" t="s">
        <v>1286</v>
      </c>
      <c r="B34" s="621"/>
      <c r="C34" s="621"/>
      <c r="D34" s="621"/>
      <c r="E34" s="621" t="str">
        <f t="array" ref="E34">IF(SUMPRODUCT((B34:D34&lt;&gt;"")*1)=0,"",SUM(B34:D34))</f>
        <v/>
      </c>
    </row>
    <row r="35" spans="1:5" ht="15" customHeight="1">
      <c r="A35" s="617" t="s">
        <v>1287</v>
      </c>
      <c r="B35" s="618"/>
      <c r="C35" s="618"/>
      <c r="D35" s="618"/>
      <c r="E35" s="618" t="str">
        <f t="array" ref="E35">IF(SUMPRODUCT((B35:D35&lt;&gt;"")*1)=0,"",SUM(B35:D35))</f>
        <v/>
      </c>
    </row>
    <row r="36" spans="1:5" ht="15" customHeight="1">
      <c r="A36" s="617" t="s">
        <v>1288</v>
      </c>
      <c r="B36" s="618"/>
      <c r="C36" s="618"/>
      <c r="D36" s="618"/>
      <c r="E36" s="618" t="str">
        <f t="array" ref="E36">IF(SUMPRODUCT((B36:D36&lt;&gt;"")*1)=0,"",SUM(B36:D36))</f>
        <v/>
      </c>
    </row>
    <row r="37" spans="1:5" ht="15" customHeight="1">
      <c r="A37" s="617" t="s">
        <v>1226</v>
      </c>
      <c r="B37" s="618"/>
      <c r="C37" s="618"/>
      <c r="D37" s="618"/>
      <c r="E37" s="618" t="str">
        <f t="array" ref="E37">IF(SUMPRODUCT((B37:D37&lt;&gt;"")*1)=0,"",SUM(B37:D37))</f>
        <v/>
      </c>
    </row>
    <row r="38" spans="1:5" ht="15" customHeight="1">
      <c r="A38" s="617" t="s">
        <v>1289</v>
      </c>
      <c r="B38" s="618"/>
      <c r="C38" s="618"/>
      <c r="D38" s="618"/>
      <c r="E38" s="618" t="str">
        <f t="array" ref="E38">IF(SUMPRODUCT((B38:D38&lt;&gt;"")*1)=0,"",SUM(B38:D38))</f>
        <v/>
      </c>
    </row>
    <row r="39" spans="1:5" ht="15" customHeight="1">
      <c r="A39" s="617" t="s">
        <v>1290</v>
      </c>
      <c r="B39" s="618"/>
      <c r="C39" s="618"/>
      <c r="D39" s="618"/>
      <c r="E39" s="618" t="str">
        <f t="array" ref="E39">IF(SUMPRODUCT((B39:D39&lt;&gt;"")*1)=0,"",SUM(B39:D39))</f>
        <v/>
      </c>
    </row>
    <row r="40" spans="1:5" ht="15" customHeight="1">
      <c r="A40" s="617" t="s">
        <v>1291</v>
      </c>
      <c r="B40" s="618"/>
      <c r="C40" s="618"/>
      <c r="D40" s="618"/>
      <c r="E40" s="618" t="str">
        <f t="array" ref="E40">IF(SUMPRODUCT((B40:D40&lt;&gt;"")*1)=0,"",SUM(B40:D40))</f>
        <v/>
      </c>
    </row>
    <row r="41" spans="1:5" ht="15" customHeight="1">
      <c r="A41" s="617" t="s">
        <v>1292</v>
      </c>
      <c r="B41" s="618"/>
      <c r="C41" s="618"/>
      <c r="D41" s="618"/>
      <c r="E41" s="618" t="str">
        <f t="array" ref="E41">IF(SUMPRODUCT((B41:D41&lt;&gt;"")*1)=0,"",SUM(B41:D41))</f>
        <v/>
      </c>
    </row>
    <row r="42" spans="1:5" ht="15" customHeight="1">
      <c r="A42" s="617" t="s">
        <v>1293</v>
      </c>
      <c r="B42" s="618"/>
      <c r="C42" s="618"/>
      <c r="D42" s="618"/>
      <c r="E42" s="618" t="str">
        <f t="array" ref="E42">IF(SUMPRODUCT((B42:D42&lt;&gt;"")*1)=0,"",SUM(B42:D42))</f>
        <v/>
      </c>
    </row>
    <row r="43" spans="1:5" ht="15" customHeight="1">
      <c r="A43" s="617" t="s">
        <v>1294</v>
      </c>
      <c r="B43" s="618"/>
      <c r="C43" s="618"/>
      <c r="D43" s="618"/>
      <c r="E43" s="618" t="str">
        <f t="array" ref="E43">IF(SUMPRODUCT((B43:D43&lt;&gt;"")*1)=0,"",SUM(B43:D43))</f>
        <v/>
      </c>
    </row>
    <row r="44" spans="1:5" ht="15" customHeight="1">
      <c r="A44" s="617" t="s">
        <v>1295</v>
      </c>
      <c r="B44" s="618"/>
      <c r="C44" s="618"/>
      <c r="D44" s="618"/>
      <c r="E44" s="618" t="str">
        <f t="array" ref="E44">IF(SUMPRODUCT((B44:D44&lt;&gt;"")*1)=0,"",SUM(B44:D44))</f>
        <v/>
      </c>
    </row>
    <row r="45" spans="1:5" ht="15" customHeight="1">
      <c r="A45" s="617" t="s">
        <v>1296</v>
      </c>
      <c r="B45" s="618"/>
      <c r="C45" s="618"/>
      <c r="D45" s="618"/>
      <c r="E45" s="618" t="str">
        <f t="array" ref="E45">IF(SUMPRODUCT((B45:D45&lt;&gt;"")*1)=0,"",SUM(B45:D45))</f>
        <v/>
      </c>
    </row>
    <row r="46" spans="1:5" ht="15" customHeight="1">
      <c r="A46" s="617" t="s">
        <v>1297</v>
      </c>
      <c r="B46" s="618"/>
      <c r="C46" s="618"/>
      <c r="D46" s="618"/>
      <c r="E46" s="618" t="str">
        <f t="array" ref="E46">IF(SUMPRODUCT((B46:D46&lt;&gt;"")*1)=0,"",SUM(B46:D46))</f>
        <v/>
      </c>
    </row>
    <row r="47" spans="1:5" ht="15" customHeight="1">
      <c r="A47" s="617" t="s">
        <v>1298</v>
      </c>
      <c r="B47" s="618"/>
      <c r="C47" s="618"/>
      <c r="D47" s="618"/>
      <c r="E47" s="618" t="str">
        <f t="array" ref="E47">IF(SUMPRODUCT((B47:D47&lt;&gt;"")*1)=0,"",SUM(B47:D47))</f>
        <v/>
      </c>
    </row>
    <row r="48" spans="1:5" ht="15" customHeight="1">
      <c r="A48" s="617" t="s">
        <v>1225</v>
      </c>
      <c r="B48" s="618"/>
      <c r="C48" s="618"/>
      <c r="D48" s="618"/>
      <c r="E48" s="618" t="str">
        <f t="array" ref="E48">IF(SUMPRODUCT((B48:D48&lt;&gt;"")*1)=0,"",SUM(B48:D48))</f>
        <v/>
      </c>
    </row>
    <row r="49" spans="1:5" ht="15" customHeight="1">
      <c r="A49" s="617" t="s">
        <v>1299</v>
      </c>
      <c r="B49" s="618"/>
      <c r="C49" s="618"/>
      <c r="D49" s="618"/>
      <c r="E49" s="618" t="str">
        <f t="array" ref="E49">IF(SUMPRODUCT((B49:D49&lt;&gt;"")*1)=0,"",SUM(B49:D49))</f>
        <v/>
      </c>
    </row>
    <row r="50" spans="1:5" ht="15" customHeight="1">
      <c r="A50" s="617" t="s">
        <v>1300</v>
      </c>
      <c r="B50" s="618"/>
      <c r="C50" s="618"/>
      <c r="D50" s="618"/>
      <c r="E50" s="618" t="str">
        <f t="array" ref="E50">IF(SUMPRODUCT((B50:D50&lt;&gt;"")*1)=0,"",SUM(B50:D50))</f>
        <v/>
      </c>
    </row>
    <row r="51" spans="1:5" ht="15" customHeight="1">
      <c r="A51" s="617" t="s">
        <v>1301</v>
      </c>
      <c r="B51" s="618"/>
      <c r="C51" s="618"/>
      <c r="D51" s="618"/>
      <c r="E51" s="618" t="str">
        <f t="array" ref="E51">IF(SUMPRODUCT((B51:D51&lt;&gt;"")*1)=0,"",SUM(B51:D51))</f>
        <v/>
      </c>
    </row>
    <row r="52" spans="1:5" ht="15" customHeight="1">
      <c r="A52" s="620" t="s">
        <v>1302</v>
      </c>
      <c r="B52" s="621"/>
      <c r="C52" s="621"/>
      <c r="D52" s="621"/>
      <c r="E52" s="621" t="str">
        <f t="array" ref="E52">IF(SUMPRODUCT((B52:D52&lt;&gt;"")*1)=0,"",SUM(B52:D52))</f>
        <v/>
      </c>
    </row>
    <row r="53" spans="1:5" ht="15" customHeight="1">
      <c r="A53" s="617" t="s">
        <v>1303</v>
      </c>
      <c r="B53" s="618"/>
      <c r="C53" s="618"/>
      <c r="D53" s="618"/>
      <c r="E53" s="618" t="str">
        <f t="array" ref="E53">IF(SUMPRODUCT((B53:D53&lt;&gt;"")*1)=0,"",SUM(B53:D53))</f>
        <v/>
      </c>
    </row>
    <row r="54" spans="1:5" ht="15" customHeight="1" thickBot="1">
      <c r="A54" s="617" t="s">
        <v>1304</v>
      </c>
      <c r="B54" s="619"/>
      <c r="C54" s="619"/>
      <c r="D54" s="619"/>
      <c r="E54" s="619" t="str">
        <f t="array" ref="E54">IF(SUMPRODUCT((B54:D54&lt;&gt;"")*1)=0,"",SUM(B54:D54))</f>
        <v/>
      </c>
    </row>
    <row r="55" spans="1:5" ht="15" customHeight="1">
      <c r="A55" s="617" t="s">
        <v>1305</v>
      </c>
      <c r="B55" s="618"/>
      <c r="C55" s="618"/>
      <c r="D55" s="618"/>
      <c r="E55" s="618" t="str">
        <f t="array" ref="E55">IF(SUMPRODUCT((B55:D55&lt;&gt;"")*1)=0,"",SUM(B55:D55))</f>
        <v/>
      </c>
    </row>
    <row r="56" spans="1:5" ht="15" customHeight="1">
      <c r="A56" s="617" t="s">
        <v>1306</v>
      </c>
      <c r="B56" s="618"/>
      <c r="C56" s="618"/>
      <c r="D56" s="618"/>
      <c r="E56" s="618" t="str">
        <f t="array" ref="E56">IF(SUMPRODUCT((B56:D56&lt;&gt;"")*1)=0,"",SUM(B56:D56))</f>
        <v/>
      </c>
    </row>
    <row r="57" spans="1:5" ht="15" customHeight="1">
      <c r="A57" s="617" t="s">
        <v>1307</v>
      </c>
      <c r="B57" s="618"/>
      <c r="C57" s="618"/>
      <c r="D57" s="618"/>
      <c r="E57" s="618" t="str">
        <f t="array" ref="E57">IF(SUMPRODUCT((B57:D57&lt;&gt;"")*1)=0,"",SUM(B57:D57))</f>
        <v/>
      </c>
    </row>
    <row r="58" spans="1:5" ht="15" customHeight="1">
      <c r="A58" s="617" t="s">
        <v>1308</v>
      </c>
      <c r="B58" s="618"/>
      <c r="C58" s="618"/>
      <c r="D58" s="618"/>
      <c r="E58" s="618" t="str">
        <f t="array" ref="E58">IF(SUMPRODUCT((B58:D58&lt;&gt;"")*1)=0,"",SUM(B58:D58))</f>
        <v/>
      </c>
    </row>
    <row r="59" spans="1:5" ht="15" customHeight="1">
      <c r="A59" s="617" t="s">
        <v>1309</v>
      </c>
      <c r="B59" s="618"/>
      <c r="C59" s="618"/>
      <c r="D59" s="618"/>
      <c r="E59" s="618" t="str">
        <f t="array" ref="E59">IF(SUMPRODUCT((B59:D59&lt;&gt;"")*1)=0,"",SUM(B59:D59))</f>
        <v/>
      </c>
    </row>
    <row r="60" spans="1:5" ht="15" customHeight="1">
      <c r="A60" s="617" t="s">
        <v>1310</v>
      </c>
      <c r="B60" s="618"/>
      <c r="C60" s="618"/>
      <c r="D60" s="618"/>
      <c r="E60" s="618" t="str">
        <f t="array" ref="E60">IF(SUMPRODUCT((B60:D60&lt;&gt;"")*1)=0,"",SUM(B60:D60))</f>
        <v/>
      </c>
    </row>
    <row r="61" spans="1:5" ht="15" customHeight="1">
      <c r="A61" s="620" t="s">
        <v>1311</v>
      </c>
      <c r="B61" s="621"/>
      <c r="C61" s="621"/>
      <c r="D61" s="621"/>
      <c r="E61" s="621" t="str">
        <f t="array" ref="E61">IF(SUMPRODUCT((B61:D61&lt;&gt;"")*1)=0,"",SUM(B61:D61))</f>
        <v/>
      </c>
    </row>
    <row r="62" spans="1:5" ht="15" customHeight="1">
      <c r="A62" s="617" t="s">
        <v>1312</v>
      </c>
      <c r="B62" s="618"/>
      <c r="C62" s="618"/>
      <c r="D62" s="618"/>
      <c r="E62" s="618" t="str">
        <f t="array" ref="E62">IF(SUMPRODUCT((B62:D62&lt;&gt;"")*1)=0,"",SUM(B62:D62))</f>
        <v/>
      </c>
    </row>
    <row r="63" spans="1:5" ht="15" customHeight="1">
      <c r="A63" s="617" t="s">
        <v>1313</v>
      </c>
      <c r="B63" s="618"/>
      <c r="C63" s="618"/>
      <c r="D63" s="618"/>
      <c r="E63" s="618" t="str">
        <f t="array" ref="E63">IF(SUMPRODUCT((B63:D63&lt;&gt;"")*1)=0,"",SUM(B63:D63))</f>
        <v/>
      </c>
    </row>
    <row r="64" spans="1:5" ht="15" customHeight="1">
      <c r="A64" s="617" t="s">
        <v>1314</v>
      </c>
      <c r="B64" s="618"/>
      <c r="C64" s="618"/>
      <c r="D64" s="618"/>
      <c r="E64" s="618" t="str">
        <f t="array" ref="E64">IF(SUMPRODUCT((B64:D64&lt;&gt;"")*1)=0,"",SUM(B64:D64))</f>
        <v/>
      </c>
    </row>
    <row r="65" spans="1:5" ht="15" customHeight="1">
      <c r="A65" s="617" t="s">
        <v>1315</v>
      </c>
      <c r="B65" s="618"/>
      <c r="C65" s="618"/>
      <c r="D65" s="618"/>
      <c r="E65" s="618" t="str">
        <f t="array" ref="E65">IF(SUMPRODUCT((B65:D65&lt;&gt;"")*1)=0,"",SUM(B65:D65))</f>
        <v/>
      </c>
    </row>
    <row r="66" spans="1:5" ht="15" customHeight="1">
      <c r="A66" s="617" t="s">
        <v>1316</v>
      </c>
      <c r="B66" s="618"/>
      <c r="C66" s="618"/>
      <c r="D66" s="618"/>
      <c r="E66" s="618" t="str">
        <f t="array" ref="E66">IF(SUMPRODUCT((B66:D66&lt;&gt;"")*1)=0,"",SUM(B66:D66))</f>
        <v/>
      </c>
    </row>
    <row r="67" spans="1:5" ht="15" customHeight="1">
      <c r="A67" s="617" t="s">
        <v>1317</v>
      </c>
      <c r="B67" s="618"/>
      <c r="C67" s="618"/>
      <c r="D67" s="618"/>
      <c r="E67" s="618" t="str">
        <f t="array" ref="E67">IF(SUMPRODUCT((B67:D67&lt;&gt;"")*1)=0,"",SUM(B67:D67))</f>
        <v/>
      </c>
    </row>
    <row r="68" spans="1:5" ht="15" customHeight="1">
      <c r="A68" s="617" t="s">
        <v>1318</v>
      </c>
      <c r="B68" s="618"/>
      <c r="C68" s="618"/>
      <c r="D68" s="618"/>
      <c r="E68" s="618" t="str">
        <f t="array" ref="E68">IF(SUMPRODUCT((B68:D68&lt;&gt;"")*1)=0,"",SUM(B68:D68))</f>
        <v/>
      </c>
    </row>
    <row r="69" spans="1:5" ht="15" customHeight="1">
      <c r="A69" s="617" t="s">
        <v>1319</v>
      </c>
      <c r="B69" s="618"/>
      <c r="C69" s="618"/>
      <c r="D69" s="618"/>
      <c r="E69" s="618" t="str">
        <f t="array" ref="E69">IF(SUMPRODUCT((B69:D69&lt;&gt;"")*1)=0,"",SUM(B69:D69))</f>
        <v/>
      </c>
    </row>
    <row r="70" spans="1:5" ht="15" customHeight="1">
      <c r="A70" s="620" t="s">
        <v>1320</v>
      </c>
      <c r="B70" s="621"/>
      <c r="C70" s="621"/>
      <c r="D70" s="621"/>
      <c r="E70" s="621" t="str">
        <f t="array" ref="E70">IF(SUMPRODUCT((B70:D70&lt;&gt;"")*1)=0,"",SUM(B70:D70))</f>
        <v/>
      </c>
    </row>
    <row r="71" spans="1:5" ht="15" customHeight="1">
      <c r="A71" s="617" t="s">
        <v>1321</v>
      </c>
      <c r="B71" s="618"/>
      <c r="C71" s="618"/>
      <c r="D71" s="618"/>
      <c r="E71" s="618" t="str">
        <f t="array" ref="E71">IF(SUMPRODUCT((B71:D71&lt;&gt;"")*1)=0,"",SUM(B71:D71))</f>
        <v/>
      </c>
    </row>
    <row r="72" spans="1:5" ht="15" customHeight="1">
      <c r="A72" s="617" t="s">
        <v>1322</v>
      </c>
      <c r="B72" s="618"/>
      <c r="C72" s="618"/>
      <c r="D72" s="618"/>
      <c r="E72" s="618" t="str">
        <f t="array" ref="E72">IF(SUMPRODUCT((B72:D72&lt;&gt;"")*1)=0,"",SUM(B72:D72))</f>
        <v/>
      </c>
    </row>
    <row r="73" spans="1:5" ht="30" customHeight="1">
      <c r="A73" s="617" t="s">
        <v>1323</v>
      </c>
      <c r="B73" s="618"/>
      <c r="C73" s="618"/>
      <c r="D73" s="618"/>
      <c r="E73" s="618" t="str">
        <f t="array" ref="E73">IF(SUMPRODUCT((B73:D73&lt;&gt;"")*1)=0,"",SUM(B73:D73))</f>
        <v/>
      </c>
    </row>
    <row r="74" spans="1:5" ht="15" customHeight="1">
      <c r="A74" s="617" t="s">
        <v>1324</v>
      </c>
      <c r="B74" s="618"/>
      <c r="C74" s="618"/>
      <c r="D74" s="618"/>
      <c r="E74" s="618" t="str">
        <f t="array" ref="E74">IF(SUMPRODUCT((B74:D74&lt;&gt;"")*1)=0,"",SUM(B74:D74))</f>
        <v/>
      </c>
    </row>
    <row r="75" spans="1:5" ht="15" customHeight="1">
      <c r="A75" s="617" t="s">
        <v>1325</v>
      </c>
      <c r="B75" s="618"/>
      <c r="C75" s="618"/>
      <c r="D75" s="618"/>
      <c r="E75" s="618" t="str">
        <f t="array" ref="E75">IF(SUMPRODUCT((B75:D75&lt;&gt;"")*1)=0,"",SUM(B75:D75))</f>
        <v/>
      </c>
    </row>
    <row r="76" spans="1:5" ht="15" customHeight="1">
      <c r="A76" s="617" t="s">
        <v>1326</v>
      </c>
      <c r="B76" s="618"/>
      <c r="C76" s="618"/>
      <c r="D76" s="618"/>
      <c r="E76" s="618" t="str">
        <f t="array" ref="E76">IF(SUMPRODUCT((B76:D76&lt;&gt;"")*1)=0,"",SUM(B76:D76))</f>
        <v/>
      </c>
    </row>
    <row r="77" spans="1:5" ht="15" customHeight="1">
      <c r="A77" s="617" t="s">
        <v>1327</v>
      </c>
      <c r="B77" s="618"/>
      <c r="C77" s="618"/>
      <c r="D77" s="618"/>
      <c r="E77" s="618" t="str">
        <f t="array" ref="E77">IF(SUMPRODUCT((B77:D77&lt;&gt;"")*1)=0,"",SUM(B77:D77))</f>
        <v/>
      </c>
    </row>
    <row r="78" spans="1:5" ht="15" customHeight="1">
      <c r="A78" s="617" t="s">
        <v>1328</v>
      </c>
      <c r="B78" s="618"/>
      <c r="C78" s="618"/>
      <c r="D78" s="618"/>
      <c r="E78" s="618" t="str">
        <f t="array" ref="E78">IF(SUMPRODUCT((B78:D78&lt;&gt;"")*1)=0,"",SUM(B78:D78))</f>
        <v/>
      </c>
    </row>
    <row r="79" spans="1:5" ht="15" customHeight="1">
      <c r="A79" s="617" t="s">
        <v>1329</v>
      </c>
      <c r="B79" s="618"/>
      <c r="C79" s="618"/>
      <c r="D79" s="618"/>
      <c r="E79" s="618" t="str">
        <f t="array" ref="E79">IF(SUMPRODUCT((B79:D79&lt;&gt;"")*1)=0,"",SUM(B79:D79))</f>
        <v/>
      </c>
    </row>
    <row r="80" spans="1:5" ht="15" customHeight="1">
      <c r="A80" s="617" t="s">
        <v>1330</v>
      </c>
      <c r="B80" s="618"/>
      <c r="C80" s="618"/>
      <c r="D80" s="618"/>
      <c r="E80" s="618" t="str">
        <f t="array" ref="E80">IF(SUMPRODUCT((B80:D80&lt;&gt;"")*1)=0,"",SUM(B80:D80))</f>
        <v/>
      </c>
    </row>
    <row r="81" spans="1:5" ht="15" customHeight="1">
      <c r="A81" s="617" t="s">
        <v>1331</v>
      </c>
      <c r="B81" s="618"/>
      <c r="C81" s="618"/>
      <c r="D81" s="618"/>
      <c r="E81" s="618" t="str">
        <f t="array" ref="E81">IF(SUMPRODUCT((B81:D81&lt;&gt;"")*1)=0,"",SUM(B81:D81))</f>
        <v/>
      </c>
    </row>
    <row r="82" spans="1:5" ht="15" customHeight="1">
      <c r="A82" s="620" t="s">
        <v>1332</v>
      </c>
      <c r="B82" s="621"/>
      <c r="C82" s="621"/>
      <c r="D82" s="621"/>
      <c r="E82" s="621" t="str">
        <f t="array" ref="E82">IF(SUMPRODUCT((B82:D82&lt;&gt;"")*1)=0,"",SUM(B82:D82))</f>
        <v/>
      </c>
    </row>
    <row r="83" spans="1:5" ht="15" customHeight="1">
      <c r="A83" s="617" t="s">
        <v>1333</v>
      </c>
      <c r="B83" s="618"/>
      <c r="C83" s="618"/>
      <c r="D83" s="618"/>
      <c r="E83" s="618" t="str">
        <f t="array" ref="E83">IF(SUMPRODUCT((B83:D83&lt;&gt;"")*1)=0,"",SUM(B83:D83))</f>
        <v/>
      </c>
    </row>
    <row r="84" spans="1:5" ht="15" customHeight="1">
      <c r="A84" s="617" t="s">
        <v>1334</v>
      </c>
      <c r="B84" s="618"/>
      <c r="C84" s="618"/>
      <c r="D84" s="618"/>
      <c r="E84" s="618" t="str">
        <f t="array" ref="E84">IF(SUMPRODUCT((B84:D84&lt;&gt;"")*1)=0,"",SUM(B84:D84))</f>
        <v/>
      </c>
    </row>
    <row r="85" spans="1:5" ht="15" customHeight="1">
      <c r="A85" s="617" t="s">
        <v>1335</v>
      </c>
      <c r="B85" s="618"/>
      <c r="C85" s="618"/>
      <c r="D85" s="618"/>
      <c r="E85" s="618" t="str">
        <f t="array" ref="E85">IF(SUMPRODUCT((B85:D85&lt;&gt;"")*1)=0,"",SUM(B85:D85))</f>
        <v/>
      </c>
    </row>
    <row r="86" spans="1:5" ht="15" customHeight="1">
      <c r="A86" s="617" t="s">
        <v>1336</v>
      </c>
      <c r="B86" s="618"/>
      <c r="C86" s="618"/>
      <c r="D86" s="618"/>
      <c r="E86" s="618" t="str">
        <f t="array" ref="E86">IF(SUMPRODUCT((B86:D86&lt;&gt;"")*1)=0,"",SUM(B86:D86))</f>
        <v/>
      </c>
    </row>
    <row r="87" spans="1:5" ht="15" customHeight="1">
      <c r="A87" s="617" t="s">
        <v>1337</v>
      </c>
      <c r="B87" s="618"/>
      <c r="C87" s="618"/>
      <c r="D87" s="618"/>
      <c r="E87" s="618" t="str">
        <f t="array" ref="E87">IF(SUMPRODUCT((B87:D87&lt;&gt;"")*1)=0,"",SUM(B87:D87))</f>
        <v/>
      </c>
    </row>
    <row r="88" spans="1:5" ht="15" customHeight="1">
      <c r="A88" s="617" t="s">
        <v>1338</v>
      </c>
      <c r="B88" s="618"/>
      <c r="C88" s="618"/>
      <c r="D88" s="618"/>
      <c r="E88" s="618" t="str">
        <f t="array" ref="E88">IF(SUMPRODUCT((B88:D88&lt;&gt;"")*1)=0,"",SUM(B88:D88))</f>
        <v/>
      </c>
    </row>
    <row r="89" spans="1:5" ht="15" customHeight="1">
      <c r="A89" s="617" t="s">
        <v>1339</v>
      </c>
      <c r="B89" s="618"/>
      <c r="C89" s="618"/>
      <c r="D89" s="618"/>
      <c r="E89" s="618" t="str">
        <f t="array" ref="E89">IF(SUMPRODUCT((B89:D89&lt;&gt;"")*1)=0,"",SUM(B89:D89))</f>
        <v/>
      </c>
    </row>
    <row r="90" spans="1:5" ht="15" customHeight="1">
      <c r="A90" s="617" t="s">
        <v>1340</v>
      </c>
      <c r="B90" s="618"/>
      <c r="C90" s="618"/>
      <c r="D90" s="618"/>
      <c r="E90" s="618" t="str">
        <f t="array" ref="E90">IF(SUMPRODUCT((B90:D90&lt;&gt;"")*1)=0,"",SUM(B90:D90))</f>
        <v/>
      </c>
    </row>
    <row r="91" spans="1:5" ht="15" customHeight="1">
      <c r="A91" s="617" t="s">
        <v>1228</v>
      </c>
      <c r="B91" s="618"/>
      <c r="C91" s="618"/>
      <c r="D91" s="618"/>
      <c r="E91" s="618" t="str">
        <f t="array" ref="E91">IF(SUMPRODUCT((B91:D91&lt;&gt;"")*1)=0,"",SUM(B91:D91))</f>
        <v/>
      </c>
    </row>
    <row r="92" spans="1:5" ht="15" customHeight="1">
      <c r="A92" s="617" t="s">
        <v>1341</v>
      </c>
      <c r="B92" s="618"/>
      <c r="C92" s="618"/>
      <c r="D92" s="618"/>
      <c r="E92" s="618" t="str">
        <f t="array" ref="E92">IF(SUMPRODUCT((B92:D92&lt;&gt;"")*1)=0,"",SUM(B92:D92))</f>
        <v/>
      </c>
    </row>
    <row r="93" spans="1:5" ht="15" customHeight="1">
      <c r="A93" s="617" t="s">
        <v>1342</v>
      </c>
      <c r="B93" s="618"/>
      <c r="C93" s="618"/>
      <c r="D93" s="618"/>
      <c r="E93" s="618" t="str">
        <f t="array" ref="E93">IF(SUMPRODUCT((B93:D93&lt;&gt;"")*1)=0,"",SUM(B93:D93))</f>
        <v/>
      </c>
    </row>
    <row r="94" spans="1:5" ht="15" customHeight="1">
      <c r="A94" s="617" t="s">
        <v>1343</v>
      </c>
      <c r="B94" s="618"/>
      <c r="C94" s="618"/>
      <c r="D94" s="618"/>
      <c r="E94" s="618" t="str">
        <f t="array" ref="E94">IF(SUMPRODUCT((B94:D94&lt;&gt;"")*1)=0,"",SUM(B94:D94))</f>
        <v/>
      </c>
    </row>
    <row r="95" spans="1:5" ht="15" customHeight="1">
      <c r="A95" s="617" t="s">
        <v>1344</v>
      </c>
      <c r="B95" s="618"/>
      <c r="C95" s="618"/>
      <c r="D95" s="618"/>
      <c r="E95" s="618" t="str">
        <f t="array" ref="E95">IF(SUMPRODUCT((B95:D95&lt;&gt;"")*1)=0,"",SUM(B95:D95))</f>
        <v/>
      </c>
    </row>
    <row r="96" spans="1:5" ht="15" customHeight="1">
      <c r="A96" s="617" t="s">
        <v>1345</v>
      </c>
      <c r="B96" s="618"/>
      <c r="C96" s="618"/>
      <c r="D96" s="618"/>
      <c r="E96" s="618" t="str">
        <f t="array" ref="E96">IF(SUMPRODUCT((B96:D96&lt;&gt;"")*1)=0,"",SUM(B96:D96))</f>
        <v/>
      </c>
    </row>
    <row r="97" spans="1:5" ht="15" customHeight="1">
      <c r="A97" s="620" t="s">
        <v>1346</v>
      </c>
      <c r="B97" s="621"/>
      <c r="C97" s="621"/>
      <c r="D97" s="621"/>
      <c r="E97" s="621" t="str">
        <f t="array" ref="E97">IF(SUMPRODUCT((B97:D97&lt;&gt;"")*1)=0,"",SUM(B97:D97))</f>
        <v/>
      </c>
    </row>
    <row r="98" spans="1:5" ht="15" customHeight="1">
      <c r="A98" s="617" t="s">
        <v>1347</v>
      </c>
      <c r="B98" s="618"/>
      <c r="C98" s="618"/>
      <c r="D98" s="618"/>
      <c r="E98" s="618" t="str">
        <f t="array" ref="E98">IF(SUMPRODUCT((B98:D98&lt;&gt;"")*1)=0,"",SUM(B98:D98))</f>
        <v/>
      </c>
    </row>
    <row r="99" spans="1:5" ht="15" customHeight="1">
      <c r="A99" s="617" t="s">
        <v>1348</v>
      </c>
      <c r="B99" s="618"/>
      <c r="C99" s="618"/>
      <c r="D99" s="618"/>
      <c r="E99" s="618" t="str">
        <f t="array" ref="E99">IF(SUMPRODUCT((B99:D99&lt;&gt;"")*1)=0,"",SUM(B99:D99))</f>
        <v/>
      </c>
    </row>
    <row r="100" spans="1:5" ht="15" customHeight="1">
      <c r="A100" s="617" t="s">
        <v>1349</v>
      </c>
      <c r="B100" s="618"/>
      <c r="C100" s="618"/>
      <c r="D100" s="618"/>
      <c r="E100" s="618" t="str">
        <f t="array" ref="E100">IF(SUMPRODUCT((B100:D100&lt;&gt;"")*1)=0,"",SUM(B100:D100))</f>
        <v/>
      </c>
    </row>
    <row r="101" spans="1:5" ht="15" customHeight="1">
      <c r="A101" s="617" t="s">
        <v>1350</v>
      </c>
      <c r="B101" s="618"/>
      <c r="C101" s="618"/>
      <c r="D101" s="618"/>
      <c r="E101" s="618" t="str">
        <f t="array" ref="E101">IF(SUMPRODUCT((B101:D101&lt;&gt;"")*1)=0,"",SUM(B101:D101))</f>
        <v/>
      </c>
    </row>
    <row r="102" spans="1:5" ht="15" customHeight="1">
      <c r="A102" s="617" t="s">
        <v>1351</v>
      </c>
      <c r="B102" s="618"/>
      <c r="C102" s="618"/>
      <c r="D102" s="618"/>
      <c r="E102" s="618" t="str">
        <f t="array" ref="E102">IF(SUMPRODUCT((B102:D102&lt;&gt;"")*1)=0,"",SUM(B102:D102))</f>
        <v/>
      </c>
    </row>
    <row r="103" spans="1:5" ht="15" customHeight="1">
      <c r="A103" s="617" t="s">
        <v>1352</v>
      </c>
      <c r="B103" s="618"/>
      <c r="C103" s="618"/>
      <c r="D103" s="618"/>
      <c r="E103" s="618" t="str">
        <f t="array" ref="E103">IF(SUMPRODUCT((B103:D103&lt;&gt;"")*1)=0,"",SUM(B103:D103))</f>
        <v/>
      </c>
    </row>
    <row r="104" spans="1:5" ht="15" customHeight="1">
      <c r="A104" s="617" t="s">
        <v>1353</v>
      </c>
      <c r="B104" s="618"/>
      <c r="C104" s="618"/>
      <c r="D104" s="618"/>
      <c r="E104" s="618" t="str">
        <f t="array" ref="E104">IF(SUMPRODUCT((B104:D104&lt;&gt;"")*1)=0,"",SUM(B104:D104))</f>
        <v/>
      </c>
    </row>
    <row r="105" spans="1:5" ht="15" customHeight="1">
      <c r="A105" s="617" t="s">
        <v>1223</v>
      </c>
      <c r="B105" s="618"/>
      <c r="C105" s="618"/>
      <c r="D105" s="618"/>
      <c r="E105" s="618" t="str">
        <f t="array" ref="E105">IF(SUMPRODUCT((B105:D105&lt;&gt;"")*1)=0,"",SUM(B105:D105))</f>
        <v/>
      </c>
    </row>
    <row r="106" spans="1:5" ht="15" customHeight="1">
      <c r="A106" s="617" t="s">
        <v>1354</v>
      </c>
      <c r="B106" s="618"/>
      <c r="C106" s="618"/>
      <c r="D106" s="618"/>
      <c r="E106" s="618" t="str">
        <f t="array" ref="E106">IF(SUMPRODUCT((B106:D106&lt;&gt;"")*1)=0,"",SUM(B106:D106))</f>
        <v/>
      </c>
    </row>
    <row r="107" spans="1:5" ht="15" customHeight="1" thickBot="1">
      <c r="A107" s="617" t="s">
        <v>1355</v>
      </c>
      <c r="B107" s="619"/>
      <c r="C107" s="619"/>
      <c r="D107" s="619"/>
      <c r="E107" s="619" t="str">
        <f t="array" ref="E107">IF(SUMPRODUCT((B107:D107&lt;&gt;"")*1)=0,"",SUM(B107:D107))</f>
        <v/>
      </c>
    </row>
    <row r="108" spans="1:5" ht="15" customHeight="1">
      <c r="A108" s="620" t="s">
        <v>1356</v>
      </c>
      <c r="B108" s="621"/>
      <c r="C108" s="621"/>
      <c r="D108" s="621"/>
      <c r="E108" s="621" t="str">
        <f t="array" ref="E108">IF(SUMPRODUCT((B108:D108&lt;&gt;"")*1)=0,"",SUM(B108:D108))</f>
        <v/>
      </c>
    </row>
    <row r="109" spans="1:5" ht="15" customHeight="1">
      <c r="A109" s="617" t="s">
        <v>1357</v>
      </c>
      <c r="B109" s="618"/>
      <c r="C109" s="618"/>
      <c r="D109" s="618"/>
      <c r="E109" s="618" t="str">
        <f t="array" ref="E109">IF(SUMPRODUCT((B109:D109&lt;&gt;"")*1)=0,"",SUM(B109:D109))</f>
        <v/>
      </c>
    </row>
    <row r="110" spans="1:5" ht="15" customHeight="1">
      <c r="A110" s="617" t="s">
        <v>1358</v>
      </c>
      <c r="B110" s="618"/>
      <c r="C110" s="618"/>
      <c r="D110" s="618"/>
      <c r="E110" s="618" t="str">
        <f t="array" ref="E110">IF(SUMPRODUCT((B110:D110&lt;&gt;"")*1)=0,"",SUM(B110:D110))</f>
        <v/>
      </c>
    </row>
    <row r="111" spans="1:5" ht="15" customHeight="1">
      <c r="A111" s="617" t="s">
        <v>1359</v>
      </c>
      <c r="B111" s="618"/>
      <c r="C111" s="618"/>
      <c r="D111" s="618"/>
      <c r="E111" s="618" t="str">
        <f t="array" ref="E111">IF(SUMPRODUCT((B111:D111&lt;&gt;"")*1)=0,"",SUM(B111:D111))</f>
        <v/>
      </c>
    </row>
    <row r="112" spans="1:5" ht="15" customHeight="1">
      <c r="A112" s="617" t="s">
        <v>1360</v>
      </c>
      <c r="B112" s="618"/>
      <c r="C112" s="618"/>
      <c r="D112" s="618"/>
      <c r="E112" s="618" t="str">
        <f t="array" ref="E112">IF(SUMPRODUCT((B112:D112&lt;&gt;"")*1)=0,"",SUM(B112:D112))</f>
        <v/>
      </c>
    </row>
    <row r="113" spans="1:5" ht="15" customHeight="1">
      <c r="A113" s="617" t="s">
        <v>1361</v>
      </c>
      <c r="B113" s="618"/>
      <c r="C113" s="618"/>
      <c r="D113" s="618"/>
      <c r="E113" s="618" t="str">
        <f t="array" ref="E113">IF(SUMPRODUCT((B113:D113&lt;&gt;"")*1)=0,"",SUM(B113:D113))</f>
        <v/>
      </c>
    </row>
    <row r="114" spans="1:5" ht="15" customHeight="1">
      <c r="A114" s="617" t="s">
        <v>1362</v>
      </c>
      <c r="B114" s="618"/>
      <c r="C114" s="618"/>
      <c r="D114" s="618"/>
      <c r="E114" s="618" t="str">
        <f t="array" ref="E114">IF(SUMPRODUCT((B114:D114&lt;&gt;"")*1)=0,"",SUM(B114:D114))</f>
        <v/>
      </c>
    </row>
    <row r="115" spans="1:5" ht="15" customHeight="1">
      <c r="A115" s="617" t="s">
        <v>1363</v>
      </c>
      <c r="B115" s="618"/>
      <c r="C115" s="618"/>
      <c r="D115" s="618"/>
      <c r="E115" s="618" t="str">
        <f t="array" ref="E115">IF(SUMPRODUCT((B115:D115&lt;&gt;"")*1)=0,"",SUM(B115:D115))</f>
        <v/>
      </c>
    </row>
    <row r="116" spans="1:5" ht="15" customHeight="1">
      <c r="A116" s="617" t="s">
        <v>1364</v>
      </c>
      <c r="B116" s="618"/>
      <c r="C116" s="618"/>
      <c r="D116" s="618"/>
      <c r="E116" s="618" t="str">
        <f t="array" ref="E116">IF(SUMPRODUCT((B116:D116&lt;&gt;"")*1)=0,"",SUM(B116:D116))</f>
        <v/>
      </c>
    </row>
    <row r="117" spans="1:5" ht="15" customHeight="1">
      <c r="A117" s="617" t="s">
        <v>1365</v>
      </c>
      <c r="B117" s="618"/>
      <c r="C117" s="618"/>
      <c r="D117" s="618"/>
      <c r="E117" s="618" t="str">
        <f t="array" ref="E117">IF(SUMPRODUCT((B117:D117&lt;&gt;"")*1)=0,"",SUM(B117:D117))</f>
        <v/>
      </c>
    </row>
    <row r="118" spans="1:5" ht="15" customHeight="1">
      <c r="A118" s="620" t="s">
        <v>1366</v>
      </c>
      <c r="B118" s="621"/>
      <c r="C118" s="621"/>
      <c r="D118" s="621"/>
      <c r="E118" s="621" t="str">
        <f t="array" ref="E118">IF(SUMPRODUCT((B118:D118&lt;&gt;"")*1)=0,"",SUM(B118:D118))</f>
        <v/>
      </c>
    </row>
    <row r="119" spans="1:5" ht="15" customHeight="1">
      <c r="A119" s="617" t="s">
        <v>1367</v>
      </c>
      <c r="B119" s="618"/>
      <c r="C119" s="618"/>
      <c r="D119" s="618"/>
      <c r="E119" s="618" t="str">
        <f t="array" ref="E119">IF(SUMPRODUCT((B119:D119&lt;&gt;"")*1)=0,"",SUM(B119:D119))</f>
        <v/>
      </c>
    </row>
    <row r="120" spans="1:5" ht="15" customHeight="1">
      <c r="A120" s="617" t="s">
        <v>1368</v>
      </c>
      <c r="B120" s="618"/>
      <c r="C120" s="618"/>
      <c r="D120" s="618"/>
      <c r="E120" s="618" t="str">
        <f t="array" ref="E120">IF(SUMPRODUCT((B120:D120&lt;&gt;"")*1)=0,"",SUM(B120:D120))</f>
        <v/>
      </c>
    </row>
    <row r="121" spans="1:5" ht="15" customHeight="1">
      <c r="A121" s="617" t="s">
        <v>1369</v>
      </c>
      <c r="B121" s="618"/>
      <c r="C121" s="618"/>
      <c r="D121" s="618"/>
      <c r="E121" s="618" t="str">
        <f t="array" ref="E121">IF(SUMPRODUCT((B121:D121&lt;&gt;"")*1)=0,"",SUM(B121:D121))</f>
        <v/>
      </c>
    </row>
    <row r="122" spans="1:5" ht="15" customHeight="1">
      <c r="A122" s="617" t="s">
        <v>1224</v>
      </c>
      <c r="B122" s="618"/>
      <c r="C122" s="618"/>
      <c r="D122" s="618"/>
      <c r="E122" s="618" t="str">
        <f t="array" ref="E122">IF(SUMPRODUCT((B122:D122&lt;&gt;"")*1)=0,"",SUM(B122:D122))</f>
        <v/>
      </c>
    </row>
    <row r="123" spans="1:5" ht="15" customHeight="1">
      <c r="A123" s="617" t="s">
        <v>1222</v>
      </c>
      <c r="B123" s="618"/>
      <c r="C123" s="618"/>
      <c r="D123" s="618"/>
      <c r="E123" s="618" t="str">
        <f t="array" ref="E123">IF(SUMPRODUCT((B123:D123&lt;&gt;"")*1)=0,"",SUM(B123:D123))</f>
        <v/>
      </c>
    </row>
    <row r="124" spans="1:5" ht="15" customHeight="1">
      <c r="A124" s="617" t="s">
        <v>1370</v>
      </c>
      <c r="B124" s="618"/>
      <c r="C124" s="618"/>
      <c r="D124" s="618"/>
      <c r="E124" s="618" t="str">
        <f t="array" ref="E124">IF(SUMPRODUCT((B124:D124&lt;&gt;"")*1)=0,"",SUM(B124:D124))</f>
        <v/>
      </c>
    </row>
    <row r="125" spans="1:5" ht="15" customHeight="1">
      <c r="A125" s="617" t="s">
        <v>1371</v>
      </c>
      <c r="B125" s="618"/>
      <c r="C125" s="618"/>
      <c r="D125" s="618"/>
      <c r="E125" s="618" t="str">
        <f t="array" ref="E125">IF(SUMPRODUCT((B125:D125&lt;&gt;"")*1)=0,"",SUM(B125:D125))</f>
        <v/>
      </c>
    </row>
    <row r="126" spans="1:5" ht="15" customHeight="1">
      <c r="A126" s="617" t="s">
        <v>1372</v>
      </c>
      <c r="B126" s="618"/>
      <c r="C126" s="618"/>
      <c r="D126" s="618"/>
      <c r="E126" s="618" t="str">
        <f t="array" ref="E126">IF(SUMPRODUCT((B126:D126&lt;&gt;"")*1)=0,"",SUM(B126:D126))</f>
        <v/>
      </c>
    </row>
    <row r="127" spans="1:5" ht="15" customHeight="1">
      <c r="A127" s="617" t="s">
        <v>1373</v>
      </c>
      <c r="B127" s="618"/>
      <c r="C127" s="618"/>
      <c r="D127" s="618"/>
      <c r="E127" s="618" t="str">
        <f t="array" ref="E127">IF(SUMPRODUCT((B127:D127&lt;&gt;"")*1)=0,"",SUM(B127:D127))</f>
        <v/>
      </c>
    </row>
    <row r="128" spans="1:5" ht="15" customHeight="1">
      <c r="A128" s="617" t="s">
        <v>1374</v>
      </c>
      <c r="B128" s="618"/>
      <c r="C128" s="618"/>
      <c r="D128" s="618"/>
      <c r="E128" s="618" t="str">
        <f t="array" ref="E128">IF(SUMPRODUCT((B128:D128&lt;&gt;"")*1)=0,"",SUM(B128:D128))</f>
        <v/>
      </c>
    </row>
    <row r="129" spans="1:5" ht="15" customHeight="1">
      <c r="A129" s="617" t="s">
        <v>1375</v>
      </c>
      <c r="B129" s="618"/>
      <c r="C129" s="618"/>
      <c r="D129" s="618"/>
      <c r="E129" s="618" t="str">
        <f t="array" ref="E129">IF(SUMPRODUCT((B129:D129&lt;&gt;"")*1)=0,"",SUM(B129:D129))</f>
        <v/>
      </c>
    </row>
    <row r="130" spans="1:5" ht="15" customHeight="1">
      <c r="A130" s="620" t="s">
        <v>1376</v>
      </c>
      <c r="B130" s="621"/>
      <c r="C130" s="621"/>
      <c r="D130" s="621"/>
      <c r="E130" s="621" t="str">
        <f t="array" ref="E130">IF(SUMPRODUCT((B130:D130&lt;&gt;"")*1)=0,"",SUM(B130:D130))</f>
        <v/>
      </c>
    </row>
    <row r="131" spans="1:5" ht="15" customHeight="1">
      <c r="A131" s="617" t="s">
        <v>1377</v>
      </c>
      <c r="B131" s="618"/>
      <c r="C131" s="618"/>
      <c r="D131" s="618"/>
      <c r="E131" s="618" t="str">
        <f t="array" ref="E131">IF(SUMPRODUCT((B131:D131&lt;&gt;"")*1)=0,"",SUM(B131:D131))</f>
        <v/>
      </c>
    </row>
    <row r="132" spans="1:5" ht="15" customHeight="1">
      <c r="A132" s="617" t="s">
        <v>1378</v>
      </c>
      <c r="B132" s="618"/>
      <c r="C132" s="618"/>
      <c r="D132" s="618"/>
      <c r="E132" s="618" t="str">
        <f t="array" ref="E132">IF(SUMPRODUCT((B132:D132&lt;&gt;"")*1)=0,"",SUM(B132:D132))</f>
        <v/>
      </c>
    </row>
    <row r="133" spans="1:5" ht="15" customHeight="1">
      <c r="A133" s="617" t="s">
        <v>1379</v>
      </c>
      <c r="B133" s="618"/>
      <c r="C133" s="618"/>
      <c r="D133" s="618"/>
      <c r="E133" s="618" t="str">
        <f t="array" ref="E133">IF(SUMPRODUCT((B133:D133&lt;&gt;"")*1)=0,"",SUM(B133:D133))</f>
        <v/>
      </c>
    </row>
    <row r="134" spans="1:5" ht="15" customHeight="1">
      <c r="A134" s="617" t="s">
        <v>1380</v>
      </c>
      <c r="B134" s="618"/>
      <c r="C134" s="618"/>
      <c r="D134" s="618"/>
      <c r="E134" s="618" t="str">
        <f t="array" ref="E134">IF(SUMPRODUCT((B134:D134&lt;&gt;"")*1)=0,"",SUM(B134:D134))</f>
        <v/>
      </c>
    </row>
    <row r="135" spans="1:5" ht="15" customHeight="1">
      <c r="A135" s="617" t="s">
        <v>1381</v>
      </c>
      <c r="B135" s="618"/>
      <c r="C135" s="618"/>
      <c r="D135" s="618"/>
      <c r="E135" s="618" t="str">
        <f t="array" ref="E135">IF(SUMPRODUCT((B135:D135&lt;&gt;"")*1)=0,"",SUM(B135:D135))</f>
        <v/>
      </c>
    </row>
    <row r="136" spans="1:5" ht="15" customHeight="1">
      <c r="A136" s="617" t="s">
        <v>1382</v>
      </c>
      <c r="B136" s="618"/>
      <c r="C136" s="618"/>
      <c r="D136" s="618"/>
      <c r="E136" s="618" t="str">
        <f t="array" ref="E136">IF(SUMPRODUCT((B136:D136&lt;&gt;"")*1)=0,"",SUM(B136:D136))</f>
        <v/>
      </c>
    </row>
    <row r="137" spans="1:5" ht="15" customHeight="1">
      <c r="A137" s="617" t="s">
        <v>1383</v>
      </c>
      <c r="B137" s="618"/>
      <c r="C137" s="618"/>
      <c r="D137" s="618"/>
      <c r="E137" s="618" t="str">
        <f t="array" ref="E137">IF(SUMPRODUCT((B137:D137&lt;&gt;"")*1)=0,"",SUM(B137:D137))</f>
        <v/>
      </c>
    </row>
    <row r="138" spans="1:5" ht="15" customHeight="1">
      <c r="A138" s="617" t="s">
        <v>1384</v>
      </c>
      <c r="B138" s="618"/>
      <c r="C138" s="618"/>
      <c r="D138" s="618"/>
      <c r="E138" s="618" t="str">
        <f t="array" ref="E138">IF(SUMPRODUCT((B138:D138&lt;&gt;"")*1)=0,"",SUM(B138:D138))</f>
        <v/>
      </c>
    </row>
    <row r="139" spans="1:5" ht="15" customHeight="1">
      <c r="A139" s="617" t="s">
        <v>1385</v>
      </c>
      <c r="B139" s="618"/>
      <c r="C139" s="618"/>
      <c r="D139" s="618"/>
      <c r="E139" s="618" t="str">
        <f t="array" ref="E139">IF(SUMPRODUCT((B139:D139&lt;&gt;"")*1)=0,"",SUM(B139:D139))</f>
        <v/>
      </c>
    </row>
    <row r="140" spans="1:5" ht="15" customHeight="1">
      <c r="A140" s="620" t="s">
        <v>1386</v>
      </c>
      <c r="B140" s="621"/>
      <c r="C140" s="621"/>
      <c r="D140" s="621"/>
      <c r="E140" s="621" t="str">
        <f t="array" ref="E140">IF(SUMPRODUCT((B140:D140&lt;&gt;"")*1)=0,"",SUM(B140:D140))</f>
        <v/>
      </c>
    </row>
    <row r="141" spans="1:5" ht="15" customHeight="1">
      <c r="A141" s="617" t="s">
        <v>1387</v>
      </c>
      <c r="B141" s="618"/>
      <c r="C141" s="618"/>
      <c r="D141" s="618"/>
      <c r="E141" s="618" t="str">
        <f t="array" ref="E141">IF(SUMPRODUCT((B141:D141&lt;&gt;"")*1)=0,"",SUM(B141:D141))</f>
        <v/>
      </c>
    </row>
    <row r="142" spans="1:5" ht="15" customHeight="1">
      <c r="A142" s="617" t="s">
        <v>1388</v>
      </c>
      <c r="B142" s="618"/>
      <c r="C142" s="618"/>
      <c r="D142" s="618"/>
      <c r="E142" s="618" t="str">
        <f t="array" ref="E142">IF(SUMPRODUCT((B142:D142&lt;&gt;"")*1)=0,"",SUM(B142:D142))</f>
        <v/>
      </c>
    </row>
    <row r="143" spans="1:5" ht="15" customHeight="1">
      <c r="A143" s="617" t="s">
        <v>1389</v>
      </c>
      <c r="B143" s="618"/>
      <c r="C143" s="618"/>
      <c r="D143" s="618"/>
      <c r="E143" s="618" t="str">
        <f t="array" ref="E143">IF(SUMPRODUCT((B143:D143&lt;&gt;"")*1)=0,"",SUM(B143:D143))</f>
        <v/>
      </c>
    </row>
    <row r="144" spans="1:5" ht="15" customHeight="1">
      <c r="A144" s="617" t="s">
        <v>1390</v>
      </c>
      <c r="B144" s="618"/>
      <c r="C144" s="618"/>
      <c r="D144" s="618"/>
      <c r="E144" s="618" t="str">
        <f t="array" ref="E144">IF(SUMPRODUCT((B144:D144&lt;&gt;"")*1)=0,"",SUM(B144:D144))</f>
        <v/>
      </c>
    </row>
    <row r="145" spans="1:5" ht="15" customHeight="1">
      <c r="A145" s="617" t="s">
        <v>1391</v>
      </c>
      <c r="B145" s="618"/>
      <c r="C145" s="618"/>
      <c r="D145" s="618"/>
      <c r="E145" s="618" t="str">
        <f t="array" ref="E145">IF(SUMPRODUCT((B145:D145&lt;&gt;"")*1)=0,"",SUM(B145:D145))</f>
        <v/>
      </c>
    </row>
    <row r="146" spans="1:5" ht="15" customHeight="1">
      <c r="A146" s="617" t="s">
        <v>1392</v>
      </c>
      <c r="B146" s="618"/>
      <c r="C146" s="618"/>
      <c r="D146" s="618"/>
      <c r="E146" s="618" t="str">
        <f t="array" ref="E146">IF(SUMPRODUCT((B146:D146&lt;&gt;"")*1)=0,"",SUM(B146:D146))</f>
        <v/>
      </c>
    </row>
    <row r="147" spans="1:5" ht="15" customHeight="1">
      <c r="A147" s="617" t="s">
        <v>1393</v>
      </c>
      <c r="B147" s="618"/>
      <c r="C147" s="618"/>
      <c r="D147" s="618"/>
      <c r="E147" s="618" t="str">
        <f t="array" ref="E147">IF(SUMPRODUCT((B147:D147&lt;&gt;"")*1)=0,"",SUM(B147:D147))</f>
        <v/>
      </c>
    </row>
    <row r="148" spans="1:5" ht="15" customHeight="1">
      <c r="A148" s="617" t="s">
        <v>1394</v>
      </c>
      <c r="B148" s="618"/>
      <c r="C148" s="618"/>
      <c r="D148" s="618"/>
      <c r="E148" s="618" t="str">
        <f t="array" ref="E148">IF(SUMPRODUCT((B148:D148&lt;&gt;"")*1)=0,"",SUM(B148:D148))</f>
        <v/>
      </c>
    </row>
    <row r="149" spans="1:5" ht="15" customHeight="1">
      <c r="A149" s="617" t="s">
        <v>1395</v>
      </c>
      <c r="B149" s="618"/>
      <c r="C149" s="618"/>
      <c r="D149" s="618"/>
      <c r="E149" s="618" t="str">
        <f t="array" ref="E149">IF(SUMPRODUCT((B149:D149&lt;&gt;"")*1)=0,"",SUM(B149:D149))</f>
        <v/>
      </c>
    </row>
    <row r="150" spans="1:5" ht="15" customHeight="1">
      <c r="A150" s="620" t="s">
        <v>1396</v>
      </c>
      <c r="B150" s="621"/>
      <c r="C150" s="621"/>
      <c r="D150" s="621"/>
      <c r="E150" s="621" t="str">
        <f t="array" ref="E150">IF(SUMPRODUCT((B150:D150&lt;&gt;"")*1)=0,"",SUM(B150:D150))</f>
        <v/>
      </c>
    </row>
    <row r="151" spans="1:5" ht="15" customHeight="1">
      <c r="A151" s="617" t="s">
        <v>1397</v>
      </c>
      <c r="B151" s="618"/>
      <c r="C151" s="618"/>
      <c r="D151" s="618"/>
      <c r="E151" s="618" t="str">
        <f t="array" ref="E151">IF(SUMPRODUCT((B151:D151&lt;&gt;"")*1)=0,"",SUM(B151:D151))</f>
        <v/>
      </c>
    </row>
    <row r="152" spans="1:5" ht="15" customHeight="1">
      <c r="A152" s="617" t="s">
        <v>1398</v>
      </c>
      <c r="B152" s="618"/>
      <c r="C152" s="618"/>
      <c r="D152" s="618"/>
      <c r="E152" s="618" t="str">
        <f t="array" ref="E152">IF(SUMPRODUCT((B152:D152&lt;&gt;"")*1)=0,"",SUM(B152:D152))</f>
        <v/>
      </c>
    </row>
    <row r="153" spans="1:5" ht="15" customHeight="1">
      <c r="A153" s="617" t="s">
        <v>1399</v>
      </c>
      <c r="B153" s="618"/>
      <c r="C153" s="618"/>
      <c r="D153" s="618"/>
      <c r="E153" s="618" t="str">
        <f t="array" ref="E153">IF(SUMPRODUCT((B153:D153&lt;&gt;"")*1)=0,"",SUM(B153:D153))</f>
        <v/>
      </c>
    </row>
    <row r="154" spans="1:5" ht="15" customHeight="1">
      <c r="A154" s="617" t="s">
        <v>1400</v>
      </c>
      <c r="B154" s="618"/>
      <c r="C154" s="618"/>
      <c r="D154" s="618"/>
      <c r="E154" s="618" t="str">
        <f t="array" ref="E154">IF(SUMPRODUCT((B154:D154&lt;&gt;"")*1)=0,"",SUM(B154:D154))</f>
        <v/>
      </c>
    </row>
    <row r="155" spans="1:5" ht="15" customHeight="1">
      <c r="A155" s="617" t="s">
        <v>1401</v>
      </c>
      <c r="B155" s="618"/>
      <c r="C155" s="618"/>
      <c r="D155" s="618"/>
      <c r="E155" s="618" t="str">
        <f t="array" ref="E155">IF(SUMPRODUCT((B155:D155&lt;&gt;"")*1)=0,"",SUM(B155:D155))</f>
        <v/>
      </c>
    </row>
    <row r="156" spans="1:5" ht="15" customHeight="1">
      <c r="A156" s="617" t="s">
        <v>1402</v>
      </c>
      <c r="B156" s="618"/>
      <c r="C156" s="618"/>
      <c r="D156" s="618"/>
      <c r="E156" s="618" t="str">
        <f t="array" ref="E156">IF(SUMPRODUCT((B156:D156&lt;&gt;"")*1)=0,"",SUM(B156:D156))</f>
        <v/>
      </c>
    </row>
    <row r="157" spans="1:5" ht="15" customHeight="1">
      <c r="A157" s="617" t="s">
        <v>1403</v>
      </c>
      <c r="B157" s="618"/>
      <c r="C157" s="618"/>
      <c r="D157" s="618"/>
      <c r="E157" s="618" t="str">
        <f t="array" ref="E157">IF(SUMPRODUCT((B157:D157&lt;&gt;"")*1)=0,"",SUM(B157:D157))</f>
        <v/>
      </c>
    </row>
    <row r="158" spans="1:5" ht="15" customHeight="1">
      <c r="A158" s="617" t="s">
        <v>1404</v>
      </c>
      <c r="B158" s="618"/>
      <c r="C158" s="618"/>
      <c r="D158" s="618"/>
      <c r="E158" s="618" t="str">
        <f t="array" ref="E158">IF(SUMPRODUCT((B158:D158&lt;&gt;"")*1)=0,"",SUM(B158:D158))</f>
        <v/>
      </c>
    </row>
    <row r="159" spans="1:5" ht="15" customHeight="1">
      <c r="A159" s="617" t="s">
        <v>1405</v>
      </c>
      <c r="B159" s="618"/>
      <c r="C159" s="618"/>
      <c r="D159" s="618"/>
      <c r="E159" s="618" t="str">
        <f t="array" ref="E159">IF(SUMPRODUCT((B159:D159&lt;&gt;"")*1)=0,"",SUM(B159:D159))</f>
        <v/>
      </c>
    </row>
    <row r="160" spans="1:5" ht="15" customHeight="1">
      <c r="A160" s="617" t="s">
        <v>1406</v>
      </c>
      <c r="B160" s="618"/>
      <c r="C160" s="618"/>
      <c r="D160" s="618"/>
      <c r="E160" s="618" t="str">
        <f t="array" ref="E160">IF(SUMPRODUCT((B160:D160&lt;&gt;"")*1)=0,"",SUM(B160:D160))</f>
        <v/>
      </c>
    </row>
    <row r="161" spans="1:5" ht="15" customHeight="1" thickBot="1">
      <c r="A161" s="617" t="s">
        <v>1407</v>
      </c>
      <c r="B161" s="619"/>
      <c r="C161" s="619"/>
      <c r="D161" s="619"/>
      <c r="E161" s="619" t="str">
        <f t="array" ref="E161">IF(SUMPRODUCT((B161:D161&lt;&gt;"")*1)=0,"",SUM(B161:D161))</f>
        <v/>
      </c>
    </row>
    <row r="162" spans="1:5" ht="15" customHeight="1">
      <c r="A162" s="617" t="s">
        <v>1408</v>
      </c>
      <c r="B162" s="618"/>
      <c r="C162" s="618"/>
      <c r="D162" s="618"/>
      <c r="E162" s="618" t="str">
        <f t="array" ref="E162">IF(SUMPRODUCT((B162:D162&lt;&gt;"")*1)=0,"",SUM(B162:D162))</f>
        <v/>
      </c>
    </row>
    <row r="163" spans="1:5" ht="15" customHeight="1">
      <c r="A163" s="620" t="s">
        <v>1409</v>
      </c>
      <c r="B163" s="621"/>
      <c r="C163" s="621"/>
      <c r="D163" s="621"/>
      <c r="E163" s="621" t="str">
        <f t="array" ref="E163">IF(SUMPRODUCT((B163:D163&lt;&gt;"")*1)=0,"",SUM(B163:D163))</f>
        <v/>
      </c>
    </row>
    <row r="164" spans="1:5" ht="15" customHeight="1">
      <c r="A164" s="617" t="s">
        <v>1410</v>
      </c>
      <c r="B164" s="618"/>
      <c r="C164" s="618"/>
      <c r="D164" s="618"/>
      <c r="E164" s="618" t="str">
        <f t="array" ref="E164">IF(SUMPRODUCT((B164:D164&lt;&gt;"")*1)=0,"",SUM(B164:D164))</f>
        <v/>
      </c>
    </row>
    <row r="165" spans="1:5" ht="15" customHeight="1">
      <c r="A165" s="617" t="s">
        <v>1411</v>
      </c>
      <c r="B165" s="618"/>
      <c r="C165" s="618"/>
      <c r="D165" s="618"/>
      <c r="E165" s="618" t="str">
        <f t="array" ref="E165">IF(SUMPRODUCT((B165:D165&lt;&gt;"")*1)=0,"",SUM(B165:D165))</f>
        <v/>
      </c>
    </row>
    <row r="166" spans="1:5" ht="15" customHeight="1">
      <c r="A166" s="617" t="s">
        <v>1412</v>
      </c>
      <c r="B166" s="618"/>
      <c r="C166" s="618"/>
      <c r="D166" s="618"/>
      <c r="E166" s="618" t="str">
        <f t="array" ref="E166">IF(SUMPRODUCT((B166:D166&lt;&gt;"")*1)=0,"",SUM(B166:D166))</f>
        <v/>
      </c>
    </row>
    <row r="167" spans="1:5" ht="15" customHeight="1">
      <c r="A167" s="617" t="s">
        <v>1413</v>
      </c>
      <c r="B167" s="618"/>
      <c r="C167" s="618"/>
      <c r="D167" s="618"/>
      <c r="E167" s="618" t="str">
        <f t="array" ref="E167">IF(SUMPRODUCT((B167:D167&lt;&gt;"")*1)=0,"",SUM(B167:D167))</f>
        <v/>
      </c>
    </row>
    <row r="168" spans="1:5" ht="15" customHeight="1">
      <c r="A168" s="620" t="s">
        <v>1414</v>
      </c>
      <c r="B168" s="621"/>
      <c r="C168" s="621"/>
      <c r="D168" s="621"/>
      <c r="E168" s="621" t="str">
        <f t="array" ref="E168">IF(SUMPRODUCT((B168:D168&lt;&gt;"")*1)=0,"",SUM(B168:D168))</f>
        <v/>
      </c>
    </row>
    <row r="169" spans="1:5" ht="15" customHeight="1">
      <c r="A169" s="617" t="s">
        <v>1415</v>
      </c>
      <c r="B169" s="618"/>
      <c r="C169" s="618"/>
      <c r="D169" s="618"/>
      <c r="E169" s="618" t="str">
        <f t="array" ref="E169">IF(SUMPRODUCT((B169:D169&lt;&gt;"")*1)=0,"",SUM(B169:D169))</f>
        <v/>
      </c>
    </row>
    <row r="170" spans="1:5" ht="15" customHeight="1">
      <c r="A170" s="617" t="s">
        <v>1416</v>
      </c>
      <c r="B170" s="618"/>
      <c r="C170" s="618"/>
      <c r="D170" s="618"/>
      <c r="E170" s="618" t="str">
        <f t="array" ref="E170">IF(SUMPRODUCT((B170:D170&lt;&gt;"")*1)=0,"",SUM(B170:D170))</f>
        <v/>
      </c>
    </row>
    <row r="171" spans="1:5" ht="15" customHeight="1">
      <c r="A171" s="617" t="s">
        <v>1417</v>
      </c>
      <c r="B171" s="618"/>
      <c r="C171" s="618"/>
      <c r="D171" s="618"/>
      <c r="E171" s="618" t="str">
        <f t="array" ref="E171">IF(SUMPRODUCT((B171:D171&lt;&gt;"")*1)=0,"",SUM(B171:D171))</f>
        <v/>
      </c>
    </row>
    <row r="172" spans="1:5" ht="15" customHeight="1">
      <c r="A172" s="617" t="s">
        <v>1418</v>
      </c>
      <c r="B172" s="618"/>
      <c r="C172" s="618"/>
      <c r="D172" s="618"/>
      <c r="E172" s="618" t="str">
        <f t="array" ref="E172">IF(SUMPRODUCT((B172:D172&lt;&gt;"")*1)=0,"",SUM(B172:D172))</f>
        <v/>
      </c>
    </row>
    <row r="173" spans="1:5" ht="15" customHeight="1">
      <c r="A173" s="617" t="s">
        <v>1419</v>
      </c>
      <c r="B173" s="618"/>
      <c r="C173" s="618"/>
      <c r="D173" s="618"/>
      <c r="E173" s="618" t="str">
        <f t="array" ref="E173">IF(SUMPRODUCT((B173:D173&lt;&gt;"")*1)=0,"",SUM(B173:D173))</f>
        <v/>
      </c>
    </row>
    <row r="174" spans="1:5" ht="15" customHeight="1">
      <c r="A174" s="617" t="s">
        <v>1420</v>
      </c>
      <c r="B174" s="618"/>
      <c r="C174" s="618"/>
      <c r="D174" s="618"/>
      <c r="E174" s="618" t="str">
        <f t="array" ref="E174">IF(SUMPRODUCT((B174:D174&lt;&gt;"")*1)=0,"",SUM(B174:D174))</f>
        <v/>
      </c>
    </row>
    <row r="175" spans="1:5" ht="15" customHeight="1">
      <c r="A175" s="617" t="s">
        <v>1421</v>
      </c>
      <c r="B175" s="618"/>
      <c r="C175" s="618"/>
      <c r="D175" s="618"/>
      <c r="E175" s="618" t="str">
        <f t="array" ref="E175">IF(SUMPRODUCT((B175:D175&lt;&gt;"")*1)=0,"",SUM(B175:D175))</f>
        <v/>
      </c>
    </row>
    <row r="176" spans="1:5" ht="15" customHeight="1">
      <c r="A176" s="617" t="s">
        <v>1422</v>
      </c>
      <c r="B176" s="618"/>
      <c r="C176" s="618"/>
      <c r="D176" s="618"/>
      <c r="E176" s="618" t="str">
        <f t="array" ref="E176">IF(SUMPRODUCT((B176:D176&lt;&gt;"")*1)=0,"",SUM(B176:D176))</f>
        <v/>
      </c>
    </row>
    <row r="177" spans="1:5" ht="15" customHeight="1">
      <c r="A177" s="617" t="s">
        <v>1423</v>
      </c>
      <c r="B177" s="618"/>
      <c r="C177" s="618"/>
      <c r="D177" s="618"/>
      <c r="E177" s="618" t="str">
        <f t="array" ref="E177">IF(SUMPRODUCT((B177:D177&lt;&gt;"")*1)=0,"",SUM(B177:D177))</f>
        <v/>
      </c>
    </row>
    <row r="178" spans="1:5" ht="15" customHeight="1">
      <c r="A178" s="617" t="s">
        <v>1424</v>
      </c>
      <c r="B178" s="618"/>
      <c r="C178" s="618"/>
      <c r="D178" s="618"/>
      <c r="E178" s="618" t="str">
        <f t="array" ref="E178">IF(SUMPRODUCT((B178:D178&lt;&gt;"")*1)=0,"",SUM(B178:D178))</f>
        <v/>
      </c>
    </row>
    <row r="179" spans="1:5" ht="15" customHeight="1">
      <c r="A179" s="620" t="s">
        <v>1425</v>
      </c>
      <c r="B179" s="621"/>
      <c r="C179" s="621"/>
      <c r="D179" s="621"/>
      <c r="E179" s="621" t="str">
        <f t="array" ref="E179">IF(SUMPRODUCT((B179:D179&lt;&gt;"")*1)=0,"",SUM(B179:D179))</f>
        <v/>
      </c>
    </row>
    <row r="180" spans="1:5" ht="15" customHeight="1">
      <c r="A180" s="617" t="s">
        <v>1426</v>
      </c>
      <c r="B180" s="618"/>
      <c r="C180" s="618"/>
      <c r="D180" s="618"/>
      <c r="E180" s="618" t="str">
        <f t="array" ref="E180">IF(SUMPRODUCT((B180:D180&lt;&gt;"")*1)=0,"",SUM(B180:D180))</f>
        <v/>
      </c>
    </row>
    <row r="181" spans="1:5" ht="15" customHeight="1">
      <c r="A181" s="617" t="s">
        <v>1427</v>
      </c>
      <c r="B181" s="618"/>
      <c r="C181" s="618"/>
      <c r="D181" s="618"/>
      <c r="E181" s="618" t="str">
        <f t="array" ref="E181">IF(SUMPRODUCT((B181:D181&lt;&gt;"")*1)=0,"",SUM(B181:D181))</f>
        <v/>
      </c>
    </row>
    <row r="182" spans="1:5" ht="15" customHeight="1">
      <c r="A182" s="617" t="s">
        <v>1428</v>
      </c>
      <c r="B182" s="618"/>
      <c r="C182" s="618"/>
      <c r="D182" s="618"/>
      <c r="E182" s="618" t="str">
        <f t="array" ref="E182">IF(SUMPRODUCT((B182:D182&lt;&gt;"")*1)=0,"",SUM(B182:D182))</f>
        <v/>
      </c>
    </row>
    <row r="183" spans="1:5" ht="15" customHeight="1">
      <c r="A183" s="617" t="s">
        <v>1429</v>
      </c>
      <c r="B183" s="618"/>
      <c r="C183" s="618"/>
      <c r="D183" s="618"/>
      <c r="E183" s="618" t="str">
        <f t="array" ref="E183">IF(SUMPRODUCT((B183:D183&lt;&gt;"")*1)=0,"",SUM(B183:D183))</f>
        <v/>
      </c>
    </row>
    <row r="184" spans="1:5" ht="15" customHeight="1">
      <c r="A184" s="617" t="s">
        <v>1430</v>
      </c>
      <c r="B184" s="618"/>
      <c r="C184" s="618"/>
      <c r="D184" s="618"/>
      <c r="E184" s="618" t="str">
        <f t="array" ref="E184">IF(SUMPRODUCT((B184:D184&lt;&gt;"")*1)=0,"",SUM(B184:D184))</f>
        <v/>
      </c>
    </row>
    <row r="185" spans="1:5" ht="15" customHeight="1">
      <c r="A185" s="617" t="s">
        <v>1431</v>
      </c>
      <c r="B185" s="618"/>
      <c r="C185" s="618"/>
      <c r="D185" s="618"/>
      <c r="E185" s="618" t="str">
        <f t="array" ref="E185">IF(SUMPRODUCT((B185:D185&lt;&gt;"")*1)=0,"",SUM(B185:D185))</f>
        <v/>
      </c>
    </row>
    <row r="186" spans="1:5" ht="15" customHeight="1">
      <c r="A186" s="617" t="s">
        <v>1432</v>
      </c>
      <c r="B186" s="618"/>
      <c r="C186" s="618"/>
      <c r="D186" s="618"/>
      <c r="E186" s="618" t="str">
        <f t="array" ref="E186">IF(SUMPRODUCT((B186:D186&lt;&gt;"")*1)=0,"",SUM(B186:D186))</f>
        <v/>
      </c>
    </row>
    <row r="187" spans="1:5" ht="15" customHeight="1">
      <c r="A187" s="617" t="s">
        <v>1433</v>
      </c>
      <c r="B187" s="618"/>
      <c r="C187" s="618"/>
      <c r="D187" s="618"/>
      <c r="E187" s="618" t="str">
        <f t="array" ref="E187">IF(SUMPRODUCT((B187:D187&lt;&gt;"")*1)=0,"",SUM(B187:D187))</f>
        <v/>
      </c>
    </row>
    <row r="188" spans="1:5" ht="15" customHeight="1">
      <c r="A188" s="617" t="s">
        <v>1434</v>
      </c>
      <c r="B188" s="618"/>
      <c r="C188" s="618"/>
      <c r="D188" s="618"/>
      <c r="E188" s="618" t="str">
        <f t="array" ref="E188">IF(SUMPRODUCT((B188:D188&lt;&gt;"")*1)=0,"",SUM(B188:D188))</f>
        <v/>
      </c>
    </row>
    <row r="189" spans="1:5" ht="15" customHeight="1">
      <c r="A189" s="617" t="s">
        <v>1435</v>
      </c>
      <c r="B189" s="618"/>
      <c r="C189" s="618"/>
      <c r="D189" s="618"/>
      <c r="E189" s="618" t="str">
        <f t="array" ref="E189">IF(SUMPRODUCT((B189:D189&lt;&gt;"")*1)=0,"",SUM(B189:D189))</f>
        <v/>
      </c>
    </row>
    <row r="190" spans="1:5" ht="15" customHeight="1">
      <c r="A190" s="617" t="s">
        <v>1436</v>
      </c>
      <c r="B190" s="618"/>
      <c r="C190" s="618"/>
      <c r="D190" s="618"/>
      <c r="E190" s="618" t="str">
        <f t="array" ref="E190">IF(SUMPRODUCT((B190:D190&lt;&gt;"")*1)=0,"",SUM(B190:D190))</f>
        <v/>
      </c>
    </row>
    <row r="191" spans="1:5" ht="15" customHeight="1">
      <c r="A191" s="617" t="s">
        <v>1437</v>
      </c>
      <c r="B191" s="618"/>
      <c r="C191" s="618"/>
      <c r="D191" s="618"/>
      <c r="E191" s="618" t="str">
        <f t="array" ref="E191">IF(SUMPRODUCT((B191:D191&lt;&gt;"")*1)=0,"",SUM(B191:D191))</f>
        <v/>
      </c>
    </row>
    <row r="192" spans="1:5" ht="15" customHeight="1">
      <c r="A192" s="620" t="s">
        <v>1438</v>
      </c>
      <c r="B192" s="621"/>
      <c r="C192" s="621"/>
      <c r="D192" s="621"/>
      <c r="E192" s="621" t="str">
        <f t="array" ref="E192">IF(SUMPRODUCT((B192:D192&lt;&gt;"")*1)=0,"",SUM(B192:D192))</f>
        <v/>
      </c>
    </row>
    <row r="193" spans="1:5" ht="15" customHeight="1">
      <c r="A193" s="617" t="s">
        <v>1439</v>
      </c>
      <c r="B193" s="618"/>
      <c r="C193" s="618"/>
      <c r="D193" s="618"/>
      <c r="E193" s="618" t="str">
        <f t="array" ref="E193">IF(SUMPRODUCT((B193:D193&lt;&gt;"")*1)=0,"",SUM(B193:D193))</f>
        <v/>
      </c>
    </row>
    <row r="194" spans="1:5" ht="15" customHeight="1">
      <c r="A194" s="617" t="s">
        <v>1440</v>
      </c>
      <c r="B194" s="618"/>
      <c r="C194" s="618"/>
      <c r="D194" s="618"/>
      <c r="E194" s="618" t="str">
        <f t="array" ref="E194">IF(SUMPRODUCT((B194:D194&lt;&gt;"")*1)=0,"",SUM(B194:D194))</f>
        <v/>
      </c>
    </row>
    <row r="195" spans="1:5" ht="15" customHeight="1">
      <c r="A195" s="617" t="s">
        <v>1441</v>
      </c>
      <c r="B195" s="618"/>
      <c r="C195" s="618"/>
      <c r="D195" s="618"/>
      <c r="E195" s="618" t="str">
        <f t="array" ref="E195">IF(SUMPRODUCT((B195:D195&lt;&gt;"")*1)=0,"",SUM(B195:D195))</f>
        <v/>
      </c>
    </row>
    <row r="196" spans="1:5" ht="15" customHeight="1">
      <c r="A196" s="617" t="s">
        <v>1442</v>
      </c>
      <c r="B196" s="618"/>
      <c r="C196" s="618"/>
      <c r="D196" s="618"/>
      <c r="E196" s="618" t="str">
        <f t="array" ref="E196">IF(SUMPRODUCT((B196:D196&lt;&gt;"")*1)=0,"",SUM(B196:D196))</f>
        <v/>
      </c>
    </row>
    <row r="197" spans="1:5" ht="15" customHeight="1">
      <c r="A197" s="617" t="s">
        <v>1443</v>
      </c>
      <c r="B197" s="618"/>
      <c r="C197" s="618"/>
      <c r="D197" s="618"/>
      <c r="E197" s="618" t="str">
        <f t="array" ref="E197">IF(SUMPRODUCT((B197:D197&lt;&gt;"")*1)=0,"",SUM(B197:D197))</f>
        <v/>
      </c>
    </row>
    <row r="198" spans="1:5" ht="15" customHeight="1">
      <c r="A198" s="617" t="s">
        <v>1444</v>
      </c>
      <c r="B198" s="618"/>
      <c r="C198" s="618"/>
      <c r="D198" s="618"/>
      <c r="E198" s="618" t="str">
        <f t="array" ref="E198">IF(SUMPRODUCT((B198:D198&lt;&gt;"")*1)=0,"",SUM(B198:D198))</f>
        <v/>
      </c>
    </row>
    <row r="199" spans="1:5" ht="15" customHeight="1">
      <c r="A199" s="617" t="s">
        <v>1445</v>
      </c>
      <c r="B199" s="618"/>
      <c r="C199" s="618"/>
      <c r="D199" s="618"/>
      <c r="E199" s="618" t="str">
        <f t="array" ref="E199">IF(SUMPRODUCT((B199:D199&lt;&gt;"")*1)=0,"",SUM(B199:D199))</f>
        <v/>
      </c>
    </row>
    <row r="200" spans="1:5" ht="15" customHeight="1">
      <c r="A200" s="617" t="s">
        <v>1446</v>
      </c>
      <c r="B200" s="618"/>
      <c r="C200" s="618"/>
      <c r="D200" s="618"/>
      <c r="E200" s="618" t="str">
        <f t="array" ref="E200">IF(SUMPRODUCT((B200:D200&lt;&gt;"")*1)=0,"",SUM(B200:D200))</f>
        <v/>
      </c>
    </row>
    <row r="201" spans="1:5" ht="15" customHeight="1">
      <c r="A201" s="620" t="s">
        <v>1447</v>
      </c>
      <c r="B201" s="621"/>
      <c r="C201" s="621"/>
      <c r="D201" s="621"/>
      <c r="E201" s="621" t="str">
        <f t="array" ref="E201">IF(SUMPRODUCT((B201:D201&lt;&gt;"")*1)=0,"",SUM(B201:D201))</f>
        <v/>
      </c>
    </row>
    <row r="202" spans="1:5" ht="15" customHeight="1">
      <c r="A202" s="617" t="s">
        <v>1448</v>
      </c>
      <c r="B202" s="618"/>
      <c r="C202" s="618"/>
      <c r="D202" s="618"/>
      <c r="E202" s="618" t="str">
        <f t="array" ref="E202">IF(SUMPRODUCT((B202:D202&lt;&gt;"")*1)=0,"",SUM(B202:D202))</f>
        <v/>
      </c>
    </row>
    <row r="203" spans="1:5" ht="15" customHeight="1">
      <c r="A203" s="617" t="s">
        <v>1449</v>
      </c>
      <c r="B203" s="618"/>
      <c r="C203" s="618"/>
      <c r="D203" s="618"/>
      <c r="E203" s="618" t="str">
        <f t="array" ref="E203">IF(SUMPRODUCT((B203:D203&lt;&gt;"")*1)=0,"",SUM(B203:D203))</f>
        <v/>
      </c>
    </row>
    <row r="204" spans="1:5" ht="15" customHeight="1">
      <c r="A204" s="617" t="s">
        <v>1450</v>
      </c>
      <c r="B204" s="618"/>
      <c r="C204" s="618"/>
      <c r="D204" s="618"/>
      <c r="E204" s="618" t="str">
        <f t="array" ref="E204">IF(SUMPRODUCT((B204:D204&lt;&gt;"")*1)=0,"",SUM(B204:D204))</f>
        <v/>
      </c>
    </row>
    <row r="205" spans="1:5" ht="15" customHeight="1">
      <c r="A205" s="617" t="s">
        <v>1451</v>
      </c>
      <c r="B205" s="618"/>
      <c r="C205" s="618"/>
      <c r="D205" s="618"/>
      <c r="E205" s="618" t="str">
        <f t="array" ref="E205">IF(SUMPRODUCT((B205:D205&lt;&gt;"")*1)=0,"",SUM(B205:D205))</f>
        <v/>
      </c>
    </row>
    <row r="206" spans="1:5" ht="15" customHeight="1">
      <c r="A206" s="617" t="s">
        <v>1452</v>
      </c>
      <c r="B206" s="618"/>
      <c r="C206" s="618"/>
      <c r="D206" s="618"/>
      <c r="E206" s="618" t="str">
        <f t="array" ref="E206">IF(SUMPRODUCT((B206:D206&lt;&gt;"")*1)=0,"",SUM(B206:D206))</f>
        <v/>
      </c>
    </row>
    <row r="207" spans="1:5" ht="15" customHeight="1">
      <c r="A207" s="617" t="s">
        <v>1453</v>
      </c>
      <c r="B207" s="618"/>
      <c r="C207" s="618"/>
      <c r="D207" s="618"/>
      <c r="E207" s="618" t="str">
        <f t="array" ref="E207">IF(SUMPRODUCT((B207:D207&lt;&gt;"")*1)=0,"",SUM(B207:D207))</f>
        <v/>
      </c>
    </row>
    <row r="208" spans="1:5" ht="15" customHeight="1">
      <c r="A208" s="617" t="s">
        <v>1454</v>
      </c>
      <c r="B208" s="618"/>
      <c r="C208" s="618"/>
      <c r="D208" s="618"/>
      <c r="E208" s="618" t="str">
        <f t="array" ref="E208">IF(SUMPRODUCT((B208:D208&lt;&gt;"")*1)=0,"",SUM(B208:D208))</f>
        <v/>
      </c>
    </row>
    <row r="209" spans="1:5" ht="15" customHeight="1">
      <c r="A209" s="620" t="s">
        <v>1455</v>
      </c>
      <c r="B209" s="621"/>
      <c r="C209" s="621"/>
      <c r="D209" s="621"/>
      <c r="E209" s="621" t="str">
        <f t="array" ref="E209">IF(SUMPRODUCT((B209:D209&lt;&gt;"")*1)=0,"",SUM(B209:D209))</f>
        <v/>
      </c>
    </row>
    <row r="210" spans="1:5" ht="15" customHeight="1">
      <c r="A210" s="617" t="s">
        <v>1456</v>
      </c>
      <c r="B210" s="618"/>
      <c r="C210" s="618"/>
      <c r="D210" s="618"/>
      <c r="E210" s="618" t="str">
        <f t="array" ref="E210">IF(SUMPRODUCT((B210:D210&lt;&gt;"")*1)=0,"",SUM(B210:D210))</f>
        <v/>
      </c>
    </row>
    <row r="211" spans="1:5" ht="15" customHeight="1">
      <c r="A211" s="617" t="s">
        <v>1230</v>
      </c>
      <c r="B211" s="618"/>
      <c r="C211" s="618"/>
      <c r="D211" s="618"/>
      <c r="E211" s="618" t="str">
        <f t="array" ref="E211">IF(SUMPRODUCT((B211:D211&lt;&gt;"")*1)=0,"",SUM(B211:D211))</f>
        <v/>
      </c>
    </row>
    <row r="212" spans="1:5" ht="15" customHeight="1">
      <c r="A212" s="617" t="s">
        <v>1457</v>
      </c>
      <c r="B212" s="618"/>
      <c r="C212" s="618"/>
      <c r="D212" s="618"/>
      <c r="E212" s="618" t="str">
        <f t="array" ref="E212">IF(SUMPRODUCT((B212:D212&lt;&gt;"")*1)=0,"",SUM(B212:D212))</f>
        <v/>
      </c>
    </row>
    <row r="213" spans="1:5" ht="15" customHeight="1">
      <c r="A213" s="617" t="s">
        <v>1458</v>
      </c>
      <c r="B213" s="618"/>
      <c r="C213" s="618"/>
      <c r="D213" s="618"/>
      <c r="E213" s="618" t="str">
        <f t="array" ref="E213">IF(SUMPRODUCT((B213:D213&lt;&gt;"")*1)=0,"",SUM(B213:D213))</f>
        <v/>
      </c>
    </row>
    <row r="214" spans="1:5" ht="15" customHeight="1">
      <c r="A214" s="617" t="s">
        <v>1459</v>
      </c>
      <c r="B214" s="618"/>
      <c r="C214" s="618"/>
      <c r="D214" s="618"/>
      <c r="E214" s="618" t="str">
        <f t="array" ref="E214">IF(SUMPRODUCT((B214:D214&lt;&gt;"")*1)=0,"",SUM(B214:D214))</f>
        <v/>
      </c>
    </row>
    <row r="215" spans="1:5" ht="15" customHeight="1" thickBot="1">
      <c r="A215" s="617" t="s">
        <v>1460</v>
      </c>
      <c r="B215" s="619"/>
      <c r="C215" s="619"/>
      <c r="D215" s="619"/>
      <c r="E215" s="619" t="str">
        <f t="array" ref="E215">IF(SUMPRODUCT((B215:D215&lt;&gt;"")*1)=0,"",SUM(B215:D215))</f>
        <v/>
      </c>
    </row>
    <row r="216" spans="1:5" ht="15" customHeight="1">
      <c r="A216" s="617" t="s">
        <v>1461</v>
      </c>
      <c r="B216" s="618"/>
      <c r="C216" s="618"/>
      <c r="D216" s="618"/>
      <c r="E216" s="618" t="str">
        <f t="array" ref="E216">IF(SUMPRODUCT((B216:D216&lt;&gt;"")*1)=0,"",SUM(B216:D216))</f>
        <v/>
      </c>
    </row>
    <row r="217" spans="1:5" ht="15" customHeight="1">
      <c r="A217" s="617" t="s">
        <v>1462</v>
      </c>
      <c r="B217" s="618"/>
      <c r="C217" s="618"/>
      <c r="D217" s="618"/>
      <c r="E217" s="618" t="str">
        <f t="array" ref="E217">IF(SUMPRODUCT((B217:D217&lt;&gt;"")*1)=0,"",SUM(B217:D217))</f>
        <v/>
      </c>
    </row>
    <row r="218" spans="1:5" ht="15" customHeight="1">
      <c r="A218" s="617" t="s">
        <v>1463</v>
      </c>
      <c r="B218" s="618"/>
      <c r="C218" s="618"/>
      <c r="D218" s="618"/>
      <c r="E218" s="618" t="str">
        <f t="array" ref="E218">IF(SUMPRODUCT((B218:D218&lt;&gt;"")*1)=0,"",SUM(B218:D218))</f>
        <v/>
      </c>
    </row>
    <row r="219" spans="1:5" ht="15" customHeight="1">
      <c r="A219" s="617" t="s">
        <v>1464</v>
      </c>
      <c r="B219" s="618"/>
      <c r="C219" s="618"/>
      <c r="D219" s="618"/>
      <c r="E219" s="618" t="str">
        <f t="array" ref="E219">IF(SUMPRODUCT((B219:D219&lt;&gt;"")*1)=0,"",SUM(B219:D219))</f>
        <v/>
      </c>
    </row>
    <row r="220" spans="1:5" ht="15" customHeight="1">
      <c r="A220" s="617" t="s">
        <v>1465</v>
      </c>
      <c r="B220" s="618"/>
      <c r="C220" s="618"/>
      <c r="D220" s="618"/>
      <c r="E220" s="618" t="str">
        <f t="array" ref="E220">IF(SUMPRODUCT((B220:D220&lt;&gt;"")*1)=0,"",SUM(B220:D220))</f>
        <v/>
      </c>
    </row>
    <row r="221" spans="1:5" ht="15" customHeight="1">
      <c r="A221" s="617" t="s">
        <v>1466</v>
      </c>
      <c r="B221" s="618"/>
      <c r="C221" s="618"/>
      <c r="D221" s="618"/>
      <c r="E221" s="618" t="str">
        <f t="array" ref="E221">IF(SUMPRODUCT((B221:D221&lt;&gt;"")*1)=0,"",SUM(B221:D221))</f>
        <v/>
      </c>
    </row>
    <row r="222" spans="1:5" ht="15" customHeight="1">
      <c r="A222" s="617" t="s">
        <v>1467</v>
      </c>
      <c r="B222" s="618"/>
      <c r="C222" s="618"/>
      <c r="D222" s="618"/>
      <c r="E222" s="618" t="str">
        <f t="array" ref="E222">IF(SUMPRODUCT((B222:D222&lt;&gt;"")*1)=0,"",SUM(B222:D222))</f>
        <v/>
      </c>
    </row>
    <row r="223" spans="1:5" ht="15" customHeight="1">
      <c r="A223" s="617" t="s">
        <v>1468</v>
      </c>
      <c r="B223" s="618"/>
      <c r="C223" s="618"/>
      <c r="D223" s="618"/>
      <c r="E223" s="618" t="str">
        <f t="array" ref="E223">IF(SUMPRODUCT((B223:D223&lt;&gt;"")*1)=0,"",SUM(B223:D223))</f>
        <v/>
      </c>
    </row>
    <row r="224" spans="1:5" ht="15" customHeight="1">
      <c r="A224" s="617" t="s">
        <v>1469</v>
      </c>
      <c r="B224" s="618"/>
      <c r="C224" s="618"/>
      <c r="D224" s="618"/>
      <c r="E224" s="618" t="str">
        <f t="array" ref="E224">IF(SUMPRODUCT((B224:D224&lt;&gt;"")*1)=0,"",SUM(B224:D224))</f>
        <v/>
      </c>
    </row>
    <row r="225" spans="1:5" ht="15" customHeight="1">
      <c r="A225" s="617" t="s">
        <v>1470</v>
      </c>
      <c r="B225" s="618"/>
      <c r="C225" s="618"/>
      <c r="D225" s="618"/>
      <c r="E225" s="618" t="str">
        <f t="array" ref="E225">IF(SUMPRODUCT((B225:D225&lt;&gt;"")*1)=0,"",SUM(B225:D225))</f>
        <v/>
      </c>
    </row>
    <row r="226" spans="1:5" ht="15" customHeight="1">
      <c r="A226" s="617" t="s">
        <v>1471</v>
      </c>
      <c r="B226" s="618"/>
      <c r="C226" s="618"/>
      <c r="D226" s="618"/>
      <c r="E226" s="618" t="str">
        <f t="array" ref="E226">IF(SUMPRODUCT((B226:D226&lt;&gt;"")*1)=0,"",SUM(B226:D226))</f>
        <v/>
      </c>
    </row>
    <row r="227" spans="1:5" ht="15" customHeight="1">
      <c r="A227" s="617" t="s">
        <v>1472</v>
      </c>
      <c r="B227" s="618"/>
      <c r="C227" s="618"/>
      <c r="D227" s="618"/>
      <c r="E227" s="618" t="str">
        <f t="array" ref="E227">IF(SUMPRODUCT((B227:D227&lt;&gt;"")*1)=0,"",SUM(B227:D227))</f>
        <v/>
      </c>
    </row>
    <row r="228" spans="1:5" ht="15" customHeight="1">
      <c r="A228" s="617" t="s">
        <v>1473</v>
      </c>
      <c r="B228" s="618"/>
      <c r="C228" s="618"/>
      <c r="D228" s="618"/>
      <c r="E228" s="618" t="str">
        <f t="array" ref="E228">IF(SUMPRODUCT((B228:D228&lt;&gt;"")*1)=0,"",SUM(B228:D228))</f>
        <v/>
      </c>
    </row>
    <row r="229" spans="1:5" ht="15" customHeight="1">
      <c r="A229" s="620" t="s">
        <v>1474</v>
      </c>
      <c r="B229" s="621"/>
      <c r="C229" s="621"/>
      <c r="D229" s="621"/>
      <c r="E229" s="621" t="str">
        <f t="array" ref="E229">IF(SUMPRODUCT((B229:D229&lt;&gt;"")*1)=0,"",SUM(B229:D229))</f>
        <v/>
      </c>
    </row>
    <row r="230" spans="1:5" ht="15" customHeight="1">
      <c r="A230" s="617" t="s">
        <v>1229</v>
      </c>
      <c r="B230" s="618"/>
      <c r="C230" s="618"/>
      <c r="D230" s="618"/>
      <c r="E230" s="618" t="str">
        <f t="array" ref="E230">IF(SUMPRODUCT((B230:D230&lt;&gt;"")*1)=0,"",SUM(B230:D230))</f>
        <v/>
      </c>
    </row>
    <row r="231" spans="1:5" ht="15" customHeight="1">
      <c r="A231" s="617" t="s">
        <v>1475</v>
      </c>
      <c r="B231" s="618"/>
      <c r="C231" s="618"/>
      <c r="D231" s="618"/>
      <c r="E231" s="618" t="str">
        <f t="array" ref="E231">IF(SUMPRODUCT((B231:D231&lt;&gt;"")*1)=0,"",SUM(B231:D231))</f>
        <v/>
      </c>
    </row>
    <row r="232" spans="1:5" ht="15" customHeight="1">
      <c r="A232" s="617" t="s">
        <v>1476</v>
      </c>
      <c r="B232" s="618"/>
      <c r="C232" s="618"/>
      <c r="D232" s="618"/>
      <c r="E232" s="618" t="str">
        <f t="array" ref="E232">IF(SUMPRODUCT((B232:D232&lt;&gt;"")*1)=0,"",SUM(B232:D232))</f>
        <v/>
      </c>
    </row>
    <row r="233" spans="1:5" ht="15" customHeight="1">
      <c r="A233" s="617" t="s">
        <v>1477</v>
      </c>
      <c r="B233" s="618"/>
      <c r="C233" s="618"/>
      <c r="D233" s="618"/>
      <c r="E233" s="618" t="str">
        <f t="array" ref="E233">IF(SUMPRODUCT((B233:D233&lt;&gt;"")*1)=0,"",SUM(B233:D233))</f>
        <v/>
      </c>
    </row>
    <row r="234" spans="1:5" ht="15" customHeight="1">
      <c r="A234" s="617" t="s">
        <v>1478</v>
      </c>
      <c r="B234" s="618"/>
      <c r="C234" s="618"/>
      <c r="D234" s="618"/>
      <c r="E234" s="618" t="str">
        <f t="array" ref="E234">IF(SUMPRODUCT((B234:D234&lt;&gt;"")*1)=0,"",SUM(B234:D234))</f>
        <v/>
      </c>
    </row>
    <row r="235" spans="1:5" ht="15" customHeight="1">
      <c r="A235" s="617" t="s">
        <v>1479</v>
      </c>
      <c r="B235" s="618"/>
      <c r="C235" s="618"/>
      <c r="D235" s="618"/>
      <c r="E235" s="618" t="str">
        <f t="array" ref="E235">IF(SUMPRODUCT((B235:D235&lt;&gt;"")*1)=0,"",SUM(B235:D235))</f>
        <v/>
      </c>
    </row>
    <row r="236" spans="1:5" ht="15" customHeight="1">
      <c r="A236" s="617" t="s">
        <v>1480</v>
      </c>
      <c r="B236" s="618"/>
      <c r="C236" s="618"/>
      <c r="D236" s="618"/>
      <c r="E236" s="618" t="str">
        <f t="array" ref="E236">IF(SUMPRODUCT((B236:D236&lt;&gt;"")*1)=0,"",SUM(B236:D236))</f>
        <v/>
      </c>
    </row>
    <row r="237" spans="1:5" ht="36" customHeight="1">
      <c r="A237" s="620" t="s">
        <v>1481</v>
      </c>
      <c r="B237" s="621"/>
      <c r="C237" s="621"/>
      <c r="D237" s="621"/>
      <c r="E237" s="621" t="str">
        <f t="array" ref="E237">IF(SUMPRODUCT((B237:D237&lt;&gt;"")*1)=0,"",SUM(B237:D237))</f>
        <v/>
      </c>
    </row>
    <row r="238" spans="1:5" ht="15" customHeight="1">
      <c r="A238" s="617" t="s">
        <v>1482</v>
      </c>
      <c r="B238" s="618"/>
      <c r="C238" s="618"/>
      <c r="D238" s="618"/>
      <c r="E238" s="618" t="str">
        <f t="array" ref="E238">IF(SUMPRODUCT((B238:D238&lt;&gt;"")*1)=0,"",SUM(B238:D238))</f>
        <v/>
      </c>
    </row>
    <row r="239" spans="1:5" ht="13.5" customHeight="1">
      <c r="A239" s="617" t="s">
        <v>1483</v>
      </c>
      <c r="B239" s="618"/>
      <c r="C239" s="618"/>
      <c r="D239" s="618"/>
      <c r="E239" s="618" t="str">
        <f t="array" ref="E239">IF(SUMPRODUCT((B239:D239&lt;&gt;"")*1)=0,"",SUM(B239:D239))</f>
        <v/>
      </c>
    </row>
    <row r="240" spans="1:5" ht="15" customHeight="1">
      <c r="A240" s="617" t="s">
        <v>1484</v>
      </c>
      <c r="B240" s="618"/>
      <c r="C240" s="618"/>
      <c r="D240" s="618"/>
      <c r="E240" s="618" t="str">
        <f t="array" ref="E240">IF(SUMPRODUCT((B240:D240&lt;&gt;"")*1)=0,"",SUM(B240:D240))</f>
        <v/>
      </c>
    </row>
    <row r="241" spans="1:5" ht="15" customHeight="1">
      <c r="A241" s="617" t="s">
        <v>1485</v>
      </c>
      <c r="B241" s="618"/>
      <c r="C241" s="618"/>
      <c r="D241" s="618"/>
      <c r="E241" s="618" t="str">
        <f t="array" ref="E241">IF(SUMPRODUCT((B241:D241&lt;&gt;"")*1)=0,"",SUM(B241:D241))</f>
        <v/>
      </c>
    </row>
    <row r="242" spans="1:5" ht="15" customHeight="1">
      <c r="A242" s="617" t="s">
        <v>1486</v>
      </c>
      <c r="B242" s="618"/>
      <c r="C242" s="618"/>
      <c r="D242" s="618"/>
      <c r="E242" s="618" t="str">
        <f t="array" ref="E242">IF(SUMPRODUCT((B242:D242&lt;&gt;"")*1)=0,"",SUM(B242:D242))</f>
        <v/>
      </c>
    </row>
    <row r="243" spans="1:5" ht="15" customHeight="1">
      <c r="A243" s="617" t="s">
        <v>1487</v>
      </c>
      <c r="B243" s="618"/>
      <c r="C243" s="618"/>
      <c r="D243" s="618"/>
      <c r="E243" s="618" t="str">
        <f t="array" ref="E243">IF(SUMPRODUCT((B243:D243&lt;&gt;"")*1)=0,"",SUM(B243:D243))</f>
        <v/>
      </c>
    </row>
    <row r="244" spans="1:5" ht="15" customHeight="1">
      <c r="A244" s="620" t="s">
        <v>1488</v>
      </c>
      <c r="B244" s="621"/>
      <c r="C244" s="621"/>
      <c r="D244" s="621"/>
      <c r="E244" s="621" t="str">
        <f t="array" ref="E244">IF(SUMPRODUCT((B244:D244&lt;&gt;"")*1)=0,"",SUM(B244:D244))</f>
        <v/>
      </c>
    </row>
    <row r="245" spans="1:5" ht="15" customHeight="1">
      <c r="A245" s="617" t="s">
        <v>1489</v>
      </c>
      <c r="B245" s="618"/>
      <c r="C245" s="618"/>
      <c r="D245" s="618"/>
      <c r="E245" s="618" t="str">
        <f t="array" ref="E245">IF(SUMPRODUCT((B245:D245&lt;&gt;"")*1)=0,"",SUM(B245:D245))</f>
        <v/>
      </c>
    </row>
    <row r="246" spans="1:5" ht="15" customHeight="1">
      <c r="A246" s="617" t="s">
        <v>1490</v>
      </c>
      <c r="B246" s="618"/>
      <c r="C246" s="618"/>
      <c r="D246" s="618"/>
      <c r="E246" s="618" t="str">
        <f t="array" ref="E246">IF(SUMPRODUCT((B246:D246&lt;&gt;"")*1)=0,"",SUM(B246:D246))</f>
        <v/>
      </c>
    </row>
    <row r="247" spans="1:5" ht="15" customHeight="1">
      <c r="A247" s="617" t="s">
        <v>1491</v>
      </c>
      <c r="B247" s="618"/>
      <c r="C247" s="618"/>
      <c r="D247" s="618"/>
      <c r="E247" s="618" t="str">
        <f t="array" ref="E247">IF(SUMPRODUCT((B247:D247&lt;&gt;"")*1)=0,"",SUM(B247:D247))</f>
        <v/>
      </c>
    </row>
    <row r="248" spans="1:5" ht="15" customHeight="1" thickBot="1">
      <c r="A248" s="617" t="s">
        <v>1492</v>
      </c>
      <c r="B248" s="619"/>
      <c r="C248" s="619"/>
      <c r="D248" s="619"/>
      <c r="E248" s="619" t="str">
        <f t="array" ref="E248">IF(SUMPRODUCT((B248:D248&lt;&gt;"")*1)=0,"",SUM(B248:D248))</f>
        <v/>
      </c>
    </row>
    <row r="249" spans="1:5" ht="15" customHeight="1">
      <c r="A249" s="617" t="s">
        <v>1493</v>
      </c>
      <c r="B249" s="618"/>
      <c r="C249" s="618"/>
      <c r="D249" s="618"/>
      <c r="E249" s="618" t="str">
        <f t="array" ref="E249">IF(SUMPRODUCT((B249:D249&lt;&gt;"")*1)=0,"",SUM(B249:D249))</f>
        <v/>
      </c>
    </row>
    <row r="250" spans="1:5" ht="15" customHeight="1">
      <c r="A250" s="620" t="s">
        <v>1494</v>
      </c>
      <c r="B250" s="621"/>
      <c r="C250" s="621"/>
      <c r="D250" s="621"/>
      <c r="E250" s="621" t="str">
        <f t="array" ref="E250">IF(SUMPRODUCT((B250:D250&lt;&gt;"")*1)=0,"",SUM(B250:D250))</f>
        <v/>
      </c>
    </row>
    <row r="251" spans="1:5" ht="15" customHeight="1">
      <c r="A251" s="617" t="s">
        <v>1495</v>
      </c>
      <c r="B251" s="618"/>
      <c r="C251" s="618"/>
      <c r="D251" s="618"/>
      <c r="E251" s="618" t="str">
        <f t="array" ref="E251">IF(SUMPRODUCT((B251:D251&lt;&gt;"")*1)=0,"",SUM(B251:D251))</f>
        <v/>
      </c>
    </row>
    <row r="252" spans="1:5" ht="15" customHeight="1">
      <c r="A252" s="617" t="s">
        <v>1496</v>
      </c>
      <c r="B252" s="618"/>
      <c r="C252" s="618"/>
      <c r="D252" s="618"/>
      <c r="E252" s="618" t="str">
        <f t="array" ref="E252">IF(SUMPRODUCT((B252:D252&lt;&gt;"")*1)=0,"",SUM(B252:D252))</f>
        <v/>
      </c>
    </row>
    <row r="253" spans="1:5" ht="15" customHeight="1">
      <c r="A253" s="617" t="s">
        <v>1497</v>
      </c>
      <c r="B253" s="618"/>
      <c r="C253" s="618"/>
      <c r="D253" s="618"/>
      <c r="E253" s="618" t="str">
        <f t="array" ref="E253">IF(SUMPRODUCT((B253:D253&lt;&gt;"")*1)=0,"",SUM(B253:D253))</f>
        <v/>
      </c>
    </row>
    <row r="254" spans="1:5" ht="15" customHeight="1">
      <c r="A254" s="617" t="s">
        <v>1498</v>
      </c>
      <c r="B254" s="618"/>
      <c r="C254" s="618"/>
      <c r="D254" s="618"/>
      <c r="E254" s="618" t="str">
        <f t="array" ref="E254">IF(SUMPRODUCT((B254:D254&lt;&gt;"")*1)=0,"",SUM(B254:D254))</f>
        <v/>
      </c>
    </row>
    <row r="255" spans="1:5" ht="15" customHeight="1">
      <c r="A255" s="617" t="s">
        <v>1499</v>
      </c>
      <c r="B255" s="618"/>
      <c r="C255" s="618"/>
      <c r="D255" s="618"/>
      <c r="E255" s="618" t="str">
        <f t="array" ref="E255">IF(SUMPRODUCT((B255:D255&lt;&gt;"")*1)=0,"",SUM(B255:D255))</f>
        <v/>
      </c>
    </row>
    <row r="256" spans="1:5" ht="15" customHeight="1">
      <c r="A256" s="617" t="s">
        <v>1227</v>
      </c>
      <c r="B256" s="618"/>
      <c r="C256" s="618"/>
      <c r="D256" s="618"/>
      <c r="E256" s="618" t="str">
        <f t="array" ref="E256">IF(SUMPRODUCT((B256:D256&lt;&gt;"")*1)=0,"",SUM(B256:D256))</f>
        <v/>
      </c>
    </row>
    <row r="257" spans="1:5" ht="15" customHeight="1">
      <c r="A257" s="617" t="s">
        <v>1500</v>
      </c>
      <c r="B257" s="618"/>
      <c r="C257" s="618"/>
      <c r="D257" s="618"/>
      <c r="E257" s="618" t="str">
        <f t="array" ref="E257">IF(SUMPRODUCT((B257:D257&lt;&gt;"")*1)=0,"",SUM(B257:D257))</f>
        <v/>
      </c>
    </row>
    <row r="258" spans="1:5" ht="15" customHeight="1">
      <c r="A258" s="617" t="s">
        <v>1501</v>
      </c>
      <c r="B258" s="618"/>
      <c r="C258" s="618"/>
      <c r="D258" s="618"/>
      <c r="E258" s="618" t="str">
        <f t="array" ref="E258">IF(SUMPRODUCT((B258:D258&lt;&gt;"")*1)=0,"",SUM(B258:D258))</f>
        <v/>
      </c>
    </row>
    <row r="259" spans="1:5" ht="15" customHeight="1">
      <c r="A259" s="617" t="s">
        <v>1502</v>
      </c>
      <c r="B259" s="618"/>
      <c r="C259" s="618"/>
      <c r="D259" s="618"/>
      <c r="E259" s="618" t="str">
        <f t="array" ref="E259">IF(SUMPRODUCT((B259:D259&lt;&gt;"")*1)=0,"",SUM(B259:D259))</f>
        <v/>
      </c>
    </row>
    <row r="260" spans="1:5" ht="15" customHeight="1">
      <c r="A260" s="617" t="s">
        <v>1503</v>
      </c>
      <c r="B260" s="618"/>
      <c r="C260" s="618"/>
      <c r="D260" s="618"/>
      <c r="E260" s="618" t="str">
        <f t="array" ref="E260">IF(SUMPRODUCT((B260:D260&lt;&gt;"")*1)=0,"",SUM(B260:D260))</f>
        <v/>
      </c>
    </row>
    <row r="261" spans="1:5" ht="15" customHeight="1">
      <c r="A261" s="617" t="s">
        <v>1504</v>
      </c>
      <c r="B261" s="618"/>
      <c r="C261" s="618"/>
      <c r="D261" s="618"/>
      <c r="E261" s="618" t="str">
        <f t="array" ref="E261">IF(SUMPRODUCT((B261:D261&lt;&gt;"")*1)=0,"",SUM(B261:D261))</f>
        <v/>
      </c>
    </row>
    <row r="262" spans="1:5" ht="15" customHeight="1">
      <c r="A262" s="617" t="s">
        <v>1505</v>
      </c>
      <c r="B262" s="618"/>
      <c r="C262" s="618"/>
      <c r="D262" s="618"/>
      <c r="E262" s="618" t="str">
        <f t="array" ref="E262">IF(SUMPRODUCT((B262:D262&lt;&gt;"")*1)=0,"",SUM(B262:D262))</f>
        <v/>
      </c>
    </row>
    <row r="263" spans="1:5" ht="15" customHeight="1">
      <c r="A263" s="617" t="s">
        <v>1506</v>
      </c>
      <c r="B263" s="618"/>
      <c r="C263" s="618"/>
      <c r="D263" s="618"/>
      <c r="E263" s="618" t="str">
        <f t="array" ref="E263">IF(SUMPRODUCT((B263:D263&lt;&gt;"")*1)=0,"",SUM(B263:D263))</f>
        <v/>
      </c>
    </row>
    <row r="264" spans="1:5" ht="15" customHeight="1">
      <c r="A264" s="617" t="s">
        <v>1507</v>
      </c>
      <c r="B264" s="618"/>
      <c r="C264" s="618"/>
      <c r="D264" s="618"/>
      <c r="E264" s="618" t="str">
        <f t="array" ref="E264">IF(SUMPRODUCT((B264:D264&lt;&gt;"")*1)=0,"",SUM(B264:D264))</f>
        <v/>
      </c>
    </row>
    <row r="265" spans="1:5" ht="15" customHeight="1">
      <c r="A265" s="617" t="s">
        <v>1508</v>
      </c>
      <c r="B265" s="618"/>
      <c r="C265" s="618"/>
      <c r="D265" s="618"/>
      <c r="E265" s="618" t="str">
        <f t="array" ref="E265">IF(SUMPRODUCT((B265:D265&lt;&gt;"")*1)=0,"",SUM(B265:D265))</f>
        <v/>
      </c>
    </row>
    <row r="266" spans="1:5" ht="15" customHeight="1">
      <c r="A266" s="617" t="s">
        <v>1509</v>
      </c>
      <c r="B266" s="618"/>
      <c r="C266" s="618"/>
      <c r="D266" s="618"/>
      <c r="E266" s="618" t="str">
        <f t="array" ref="E266">IF(SUMPRODUCT((B266:D266&lt;&gt;"")*1)=0,"",SUM(B266:D266))</f>
        <v/>
      </c>
    </row>
    <row r="267" spans="1:5" ht="15" customHeight="1">
      <c r="A267" s="617" t="s">
        <v>1510</v>
      </c>
      <c r="B267" s="618"/>
      <c r="C267" s="618"/>
      <c r="D267" s="618"/>
      <c r="E267" s="618" t="str">
        <f t="array" ref="E267">IF(SUMPRODUCT((B267:D267&lt;&gt;"")*1)=0,"",SUM(B267:D267))</f>
        <v/>
      </c>
    </row>
    <row r="268" spans="1:5" ht="15" customHeight="1">
      <c r="A268" s="620" t="s">
        <v>1511</v>
      </c>
      <c r="B268" s="621"/>
      <c r="C268" s="621"/>
      <c r="D268" s="621"/>
      <c r="E268" s="621" t="str">
        <f t="array" ref="E268">IF(SUMPRODUCT((B268:D268&lt;&gt;"")*1)=0,"",SUM(B268:D268))</f>
        <v/>
      </c>
    </row>
    <row r="269" spans="1:5" ht="15" customHeight="1">
      <c r="A269" s="617" t="s">
        <v>1512</v>
      </c>
      <c r="B269" s="618"/>
      <c r="C269" s="618"/>
      <c r="D269" s="618"/>
      <c r="E269" s="618" t="str">
        <f t="array" ref="E269">IF(SUMPRODUCT((B269:D269&lt;&gt;"")*1)=0,"",SUM(B269:D269))</f>
        <v/>
      </c>
    </row>
    <row r="270" spans="1:5" ht="15" customHeight="1">
      <c r="A270" s="617" t="s">
        <v>1513</v>
      </c>
      <c r="B270" s="618"/>
      <c r="C270" s="618"/>
      <c r="D270" s="618"/>
      <c r="E270" s="618" t="str">
        <f t="array" ref="E270">IF(SUMPRODUCT((B270:D270&lt;&gt;"")*1)=0,"",SUM(B270:D270))</f>
        <v/>
      </c>
    </row>
    <row r="271" spans="1:5" ht="15" customHeight="1">
      <c r="A271" s="617" t="s">
        <v>1514</v>
      </c>
      <c r="B271" s="618"/>
      <c r="C271" s="618"/>
      <c r="D271" s="618"/>
      <c r="E271" s="618" t="str">
        <f t="array" ref="E271">IF(SUMPRODUCT((B271:D271&lt;&gt;"")*1)=0,"",SUM(B271:D271))</f>
        <v/>
      </c>
    </row>
    <row r="272" spans="1:5" ht="15" customHeight="1">
      <c r="A272" s="617" t="s">
        <v>1515</v>
      </c>
      <c r="B272" s="618"/>
      <c r="C272" s="618"/>
      <c r="D272" s="618"/>
      <c r="E272" s="618" t="str">
        <f t="array" ref="E272">IF(SUMPRODUCT((B272:D272&lt;&gt;"")*1)=0,"",SUM(B272:D272))</f>
        <v/>
      </c>
    </row>
    <row r="273" spans="1:5" ht="15" customHeight="1">
      <c r="A273" s="617" t="s">
        <v>1516</v>
      </c>
      <c r="B273" s="618"/>
      <c r="C273" s="618"/>
      <c r="D273" s="618"/>
      <c r="E273" s="618" t="str">
        <f t="array" ref="E273">IF(SUMPRODUCT((B273:D273&lt;&gt;"")*1)=0,"",SUM(B273:D273))</f>
        <v/>
      </c>
    </row>
    <row r="274" spans="1:5" ht="15" customHeight="1">
      <c r="A274" s="617" t="s">
        <v>1517</v>
      </c>
      <c r="B274" s="618"/>
      <c r="C274" s="618"/>
      <c r="D274" s="618"/>
      <c r="E274" s="618" t="str">
        <f t="array" ref="E274">IF(SUMPRODUCT((B274:D274&lt;&gt;"")*1)=0,"",SUM(B274:D274))</f>
        <v/>
      </c>
    </row>
    <row r="275" spans="1:5" ht="15" customHeight="1">
      <c r="A275" s="617" t="s">
        <v>1518</v>
      </c>
      <c r="B275" s="618"/>
      <c r="C275" s="618"/>
      <c r="D275" s="618"/>
      <c r="E275" s="618" t="str">
        <f t="array" ref="E275">IF(SUMPRODUCT((B275:D275&lt;&gt;"")*1)=0,"",SUM(B275:D275))</f>
        <v/>
      </c>
    </row>
    <row r="276" spans="1:5" ht="15" customHeight="1">
      <c r="A276" s="617" t="s">
        <v>1519</v>
      </c>
      <c r="B276" s="618"/>
      <c r="C276" s="618"/>
      <c r="D276" s="618"/>
      <c r="E276" s="618" t="str">
        <f t="array" ref="E276">IF(SUMPRODUCT((B276:D276&lt;&gt;"")*1)=0,"",SUM(B276:D276))</f>
        <v/>
      </c>
    </row>
    <row r="277" spans="1:5" ht="15" customHeight="1">
      <c r="A277" s="617" t="s">
        <v>1520</v>
      </c>
      <c r="B277" s="618"/>
      <c r="C277" s="618"/>
      <c r="D277" s="618"/>
      <c r="E277" s="618" t="str">
        <f t="array" ref="E277">IF(SUMPRODUCT((B277:D277&lt;&gt;"")*1)=0,"",SUM(B277:D277))</f>
        <v/>
      </c>
    </row>
    <row r="278" spans="1:5" ht="15" customHeight="1">
      <c r="A278" s="617" t="s">
        <v>1521</v>
      </c>
      <c r="B278" s="618"/>
      <c r="C278" s="618"/>
      <c r="D278" s="618"/>
      <c r="E278" s="618" t="str">
        <f t="array" ref="E278">IF(SUMPRODUCT((B278:D278&lt;&gt;"")*1)=0,"",SUM(B278:D278))</f>
        <v/>
      </c>
    </row>
    <row r="279" spans="1:5" ht="15" customHeight="1">
      <c r="A279" s="617" t="s">
        <v>1522</v>
      </c>
      <c r="B279" s="618"/>
      <c r="C279" s="618"/>
      <c r="D279" s="618"/>
      <c r="E279" s="618" t="str">
        <f t="array" ref="E279">IF(SUMPRODUCT((B279:D279&lt;&gt;"")*1)=0,"",SUM(B279:D279))</f>
        <v/>
      </c>
    </row>
    <row r="280" spans="1:5" ht="15" customHeight="1">
      <c r="A280" s="617" t="s">
        <v>1523</v>
      </c>
      <c r="B280" s="618"/>
      <c r="C280" s="618"/>
      <c r="D280" s="618"/>
      <c r="E280" s="618" t="str">
        <f t="array" ref="E280">IF(SUMPRODUCT((B280:D280&lt;&gt;"")*1)=0,"",SUM(B280:D280))</f>
        <v/>
      </c>
    </row>
    <row r="281" spans="1:5" ht="15" customHeight="1">
      <c r="A281" s="617" t="s">
        <v>1524</v>
      </c>
      <c r="B281" s="618"/>
      <c r="C281" s="618"/>
      <c r="D281" s="618"/>
      <c r="E281" s="618" t="str">
        <f t="array" ref="E281">IF(SUMPRODUCT((B281:D281&lt;&gt;"")*1)=0,"",SUM(B281:D281))</f>
        <v/>
      </c>
    </row>
    <row r="282" spans="1:5" ht="15" customHeight="1" thickBot="1">
      <c r="A282" s="15" t="s">
        <v>434</v>
      </c>
      <c r="B282" s="205">
        <f>SUM(B4:B281)</f>
        <v>0</v>
      </c>
      <c r="C282" s="205">
        <f>SUM(C4:C281)</f>
        <v>0</v>
      </c>
      <c r="D282" s="205">
        <f>SUM(D4:D281)</f>
        <v>0</v>
      </c>
      <c r="E282" s="205">
        <f>SUM(E4:E281)</f>
        <v>0</v>
      </c>
    </row>
  </sheetData>
  <mergeCells count="1">
    <mergeCell ref="A1:E1"/>
  </mergeCells>
  <conditionalFormatting sqref="B3:E282">
    <cfRule type="containsBlanks" dxfId="157" priority="1">
      <formula>LEN(TRIM(B3))=0</formula>
    </cfRule>
  </conditionalFormatting>
  <conditionalFormatting sqref="F244:N244">
    <cfRule type="duplicateValues" dxfId="156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199" customWidth="1"/>
    <col min="2" max="10" width="10.33203125" style="687" customWidth="1"/>
    <col min="11" max="20" width="12.06640625" style="687" customWidth="1"/>
    <col min="21" max="22" width="14.3984375" style="687" customWidth="1"/>
    <col min="23" max="16384" width="14.3984375" style="687"/>
  </cols>
  <sheetData>
    <row r="1" spans="1:10" s="688" customFormat="1" ht="19.5" customHeight="1">
      <c r="A1" s="69" t="s">
        <v>1525</v>
      </c>
      <c r="B1" s="146"/>
      <c r="C1" s="146"/>
      <c r="D1" s="146"/>
      <c r="E1" s="146"/>
      <c r="F1" s="146"/>
      <c r="G1" s="146"/>
      <c r="H1" s="146"/>
    </row>
    <row r="2" spans="1:10" s="696" customFormat="1" ht="31.05" customHeight="1" thickBot="1">
      <c r="A2" s="467" t="s">
        <v>1526</v>
      </c>
      <c r="B2" s="699" t="s">
        <v>445</v>
      </c>
      <c r="C2" s="699" t="s">
        <v>450</v>
      </c>
      <c r="D2" s="699" t="s">
        <v>457</v>
      </c>
      <c r="E2" s="699" t="s">
        <v>461</v>
      </c>
      <c r="F2" s="699" t="s">
        <v>471</v>
      </c>
      <c r="G2" s="699" t="s">
        <v>484</v>
      </c>
      <c r="H2" s="699" t="s">
        <v>492</v>
      </c>
      <c r="I2" s="699" t="s">
        <v>497</v>
      </c>
      <c r="J2" s="699" t="s">
        <v>506</v>
      </c>
    </row>
    <row r="3" spans="1:10" ht="15" customHeight="1">
      <c r="A3" s="620" t="s">
        <v>60</v>
      </c>
      <c r="B3" s="697"/>
      <c r="C3" s="697"/>
      <c r="D3" s="697"/>
      <c r="E3" s="697"/>
      <c r="F3" s="697"/>
      <c r="G3" s="697"/>
      <c r="H3" s="697"/>
      <c r="I3" s="697"/>
      <c r="J3" s="697"/>
    </row>
    <row r="4" spans="1:10" ht="15" customHeight="1">
      <c r="A4" s="696" t="s">
        <v>1259</v>
      </c>
      <c r="B4" s="698"/>
      <c r="C4" s="698"/>
      <c r="D4" s="698"/>
      <c r="E4" s="698"/>
      <c r="F4" s="698"/>
      <c r="G4" s="698"/>
      <c r="H4" s="698"/>
      <c r="I4" s="698"/>
      <c r="J4" s="698"/>
    </row>
    <row r="5" spans="1:10" ht="15" customHeight="1">
      <c r="A5" s="696" t="s">
        <v>1233</v>
      </c>
      <c r="B5" s="698"/>
      <c r="C5" s="698"/>
      <c r="D5" s="698"/>
      <c r="E5" s="698"/>
      <c r="F5" s="698"/>
      <c r="G5" s="698"/>
      <c r="H5" s="698"/>
      <c r="I5" s="698"/>
      <c r="J5" s="698"/>
    </row>
    <row r="6" spans="1:10" ht="15" customHeight="1">
      <c r="A6" s="620" t="s">
        <v>307</v>
      </c>
      <c r="B6" s="697"/>
      <c r="C6" s="697"/>
      <c r="D6" s="697"/>
      <c r="E6" s="697"/>
      <c r="F6" s="697"/>
      <c r="G6" s="697"/>
      <c r="H6" s="697"/>
      <c r="I6" s="697"/>
      <c r="J6" s="697"/>
    </row>
    <row r="7" spans="1:10" ht="15" customHeight="1">
      <c r="A7" s="696" t="s">
        <v>1151</v>
      </c>
      <c r="B7" s="698"/>
      <c r="C7" s="698"/>
      <c r="D7" s="698"/>
      <c r="E7" s="698"/>
      <c r="F7" s="698"/>
      <c r="G7" s="698"/>
      <c r="H7" s="698"/>
      <c r="I7" s="698"/>
      <c r="J7" s="698"/>
    </row>
    <row r="8" spans="1:10" ht="15" customHeight="1">
      <c r="A8" s="696" t="s">
        <v>1260</v>
      </c>
      <c r="B8" s="698"/>
      <c r="C8" s="698"/>
      <c r="D8" s="698"/>
      <c r="E8" s="698"/>
      <c r="F8" s="698"/>
      <c r="G8" s="698"/>
      <c r="H8" s="698"/>
      <c r="I8" s="698"/>
      <c r="J8" s="698"/>
    </row>
    <row r="9" spans="1:10" ht="15" customHeight="1">
      <c r="A9" s="696" t="s">
        <v>1261</v>
      </c>
      <c r="B9" s="698"/>
      <c r="C9" s="698"/>
      <c r="D9" s="698"/>
      <c r="E9" s="698"/>
      <c r="F9" s="698"/>
      <c r="G9" s="698"/>
      <c r="H9" s="698"/>
      <c r="I9" s="698"/>
      <c r="J9" s="698"/>
    </row>
    <row r="10" spans="1:10" ht="15" customHeight="1">
      <c r="A10" s="620" t="s">
        <v>1262</v>
      </c>
      <c r="B10" s="697"/>
      <c r="C10" s="697"/>
      <c r="D10" s="697"/>
      <c r="E10" s="697"/>
      <c r="F10" s="697"/>
      <c r="G10" s="697"/>
      <c r="H10" s="697"/>
      <c r="I10" s="697"/>
      <c r="J10" s="697"/>
    </row>
    <row r="11" spans="1:10" ht="15" customHeight="1">
      <c r="A11" s="696" t="s">
        <v>1263</v>
      </c>
      <c r="B11" s="698"/>
      <c r="C11" s="698"/>
      <c r="D11" s="698"/>
      <c r="E11" s="698"/>
      <c r="F11" s="698"/>
      <c r="G11" s="698"/>
      <c r="H11" s="698"/>
      <c r="I11" s="698"/>
      <c r="J11" s="698"/>
    </row>
    <row r="12" spans="1:10" ht="15" customHeight="1">
      <c r="A12" s="696" t="s">
        <v>1264</v>
      </c>
      <c r="B12" s="698"/>
      <c r="C12" s="698"/>
      <c r="D12" s="698"/>
      <c r="E12" s="698"/>
      <c r="F12" s="698"/>
      <c r="G12" s="698"/>
      <c r="H12" s="698"/>
      <c r="I12" s="698"/>
      <c r="J12" s="698"/>
    </row>
    <row r="13" spans="1:10" ht="15" customHeight="1">
      <c r="A13" s="696" t="s">
        <v>1265</v>
      </c>
      <c r="B13" s="698"/>
      <c r="C13" s="698"/>
      <c r="D13" s="698"/>
      <c r="E13" s="698"/>
      <c r="F13" s="698"/>
      <c r="G13" s="698"/>
      <c r="H13" s="698"/>
      <c r="I13" s="698"/>
      <c r="J13" s="698"/>
    </row>
    <row r="14" spans="1:10" ht="15" customHeight="1">
      <c r="A14" s="696" t="s">
        <v>1266</v>
      </c>
      <c r="B14" s="698"/>
      <c r="C14" s="698"/>
      <c r="D14" s="698"/>
      <c r="E14" s="698"/>
      <c r="F14" s="698"/>
      <c r="G14" s="698"/>
      <c r="H14" s="698"/>
      <c r="I14" s="698"/>
      <c r="J14" s="698"/>
    </row>
    <row r="15" spans="1:10" ht="15" customHeight="1">
      <c r="A15" s="696" t="s">
        <v>1267</v>
      </c>
      <c r="B15" s="698"/>
      <c r="C15" s="698"/>
      <c r="D15" s="698"/>
      <c r="E15" s="698"/>
      <c r="F15" s="698"/>
      <c r="G15" s="698"/>
      <c r="H15" s="698"/>
      <c r="I15" s="698"/>
      <c r="J15" s="698"/>
    </row>
    <row r="16" spans="1:10" ht="15" customHeight="1">
      <c r="A16" s="696" t="s">
        <v>1268</v>
      </c>
      <c r="B16" s="698"/>
      <c r="C16" s="698"/>
      <c r="D16" s="698"/>
      <c r="E16" s="698"/>
      <c r="F16" s="698"/>
      <c r="G16" s="698"/>
      <c r="H16" s="698"/>
      <c r="I16" s="698"/>
      <c r="J16" s="698"/>
    </row>
    <row r="17" spans="1:10" ht="15" customHeight="1">
      <c r="A17" s="696" t="s">
        <v>1269</v>
      </c>
      <c r="B17" s="698"/>
      <c r="C17" s="698"/>
      <c r="D17" s="698"/>
      <c r="E17" s="698"/>
      <c r="F17" s="698"/>
      <c r="G17" s="698"/>
      <c r="H17" s="698"/>
      <c r="I17" s="698"/>
      <c r="J17" s="698"/>
    </row>
    <row r="18" spans="1:10" ht="15" customHeight="1">
      <c r="A18" s="696" t="s">
        <v>1270</v>
      </c>
      <c r="B18" s="698"/>
      <c r="C18" s="698"/>
      <c r="D18" s="698"/>
      <c r="E18" s="698"/>
      <c r="F18" s="698"/>
      <c r="G18" s="698"/>
      <c r="H18" s="698"/>
      <c r="I18" s="698"/>
      <c r="J18" s="698"/>
    </row>
    <row r="19" spans="1:10" ht="15" customHeight="1">
      <c r="A19" s="696" t="s">
        <v>1271</v>
      </c>
      <c r="B19" s="698"/>
      <c r="C19" s="698"/>
      <c r="D19" s="698"/>
      <c r="E19" s="698"/>
      <c r="F19" s="698"/>
      <c r="G19" s="698"/>
      <c r="H19" s="698"/>
      <c r="I19" s="698"/>
      <c r="J19" s="698"/>
    </row>
    <row r="20" spans="1:10" ht="27" customHeight="1">
      <c r="A20" s="696" t="s">
        <v>1272</v>
      </c>
      <c r="B20" s="698"/>
      <c r="C20" s="698"/>
      <c r="D20" s="698"/>
      <c r="E20" s="698"/>
      <c r="F20" s="698"/>
      <c r="G20" s="698"/>
      <c r="H20" s="698"/>
      <c r="I20" s="698"/>
      <c r="J20" s="698"/>
    </row>
    <row r="21" spans="1:10" ht="36" customHeight="1">
      <c r="A21" s="696" t="s">
        <v>1273</v>
      </c>
      <c r="B21" s="698"/>
      <c r="C21" s="698"/>
      <c r="D21" s="698"/>
      <c r="E21" s="698"/>
      <c r="F21" s="698"/>
      <c r="G21" s="698"/>
      <c r="H21" s="698"/>
      <c r="I21" s="698"/>
      <c r="J21" s="698"/>
    </row>
    <row r="22" spans="1:10" ht="20" customHeight="1">
      <c r="A22" s="696" t="s">
        <v>1274</v>
      </c>
      <c r="B22" s="698"/>
      <c r="C22" s="698"/>
      <c r="D22" s="698"/>
      <c r="E22" s="698"/>
      <c r="F22" s="698"/>
      <c r="G22" s="698"/>
      <c r="H22" s="698"/>
      <c r="I22" s="698"/>
      <c r="J22" s="698"/>
    </row>
    <row r="23" spans="1:10" ht="15" customHeight="1">
      <c r="A23" s="696" t="s">
        <v>1275</v>
      </c>
      <c r="B23" s="698"/>
      <c r="C23" s="698"/>
      <c r="D23" s="698"/>
      <c r="E23" s="698"/>
      <c r="F23" s="698"/>
      <c r="G23" s="698"/>
      <c r="H23" s="698"/>
      <c r="I23" s="698"/>
      <c r="J23" s="698"/>
    </row>
    <row r="24" spans="1:10" ht="15" customHeight="1">
      <c r="A24" s="696" t="s">
        <v>1276</v>
      </c>
      <c r="B24" s="698"/>
      <c r="C24" s="698"/>
      <c r="D24" s="698"/>
      <c r="E24" s="698"/>
      <c r="F24" s="698"/>
      <c r="G24" s="698"/>
      <c r="H24" s="698"/>
      <c r="I24" s="698"/>
      <c r="J24" s="698"/>
    </row>
    <row r="25" spans="1:10" ht="15" customHeight="1">
      <c r="A25" s="696" t="s">
        <v>1277</v>
      </c>
      <c r="B25" s="698"/>
      <c r="C25" s="698"/>
      <c r="D25" s="698"/>
      <c r="E25" s="698"/>
      <c r="F25" s="698"/>
      <c r="G25" s="698"/>
      <c r="H25" s="698"/>
      <c r="I25" s="698"/>
      <c r="J25" s="698"/>
    </row>
    <row r="26" spans="1:10" ht="15" customHeight="1">
      <c r="A26" s="696" t="s">
        <v>1278</v>
      </c>
      <c r="B26" s="698"/>
      <c r="C26" s="698"/>
      <c r="D26" s="698"/>
      <c r="E26" s="698"/>
      <c r="F26" s="698"/>
      <c r="G26" s="698"/>
      <c r="H26" s="698"/>
      <c r="I26" s="698"/>
      <c r="J26" s="698"/>
    </row>
    <row r="27" spans="1:10" ht="15" customHeight="1">
      <c r="A27" s="620" t="s">
        <v>1279</v>
      </c>
      <c r="B27" s="697"/>
      <c r="C27" s="697"/>
      <c r="D27" s="697"/>
      <c r="E27" s="697"/>
      <c r="F27" s="697"/>
      <c r="G27" s="697"/>
      <c r="H27" s="697"/>
      <c r="I27" s="697"/>
      <c r="J27" s="697"/>
    </row>
    <row r="28" spans="1:10" ht="15" customHeight="1">
      <c r="A28" s="696" t="s">
        <v>1280</v>
      </c>
      <c r="B28" s="698"/>
      <c r="C28" s="698"/>
      <c r="D28" s="698"/>
      <c r="E28" s="698"/>
      <c r="F28" s="698"/>
      <c r="G28" s="698"/>
      <c r="H28" s="698"/>
      <c r="I28" s="698"/>
      <c r="J28" s="698"/>
    </row>
    <row r="29" spans="1:10" ht="15" customHeight="1">
      <c r="A29" s="696" t="s">
        <v>1281</v>
      </c>
      <c r="B29" s="698"/>
      <c r="C29" s="698"/>
      <c r="D29" s="698"/>
      <c r="E29" s="698"/>
      <c r="F29" s="698"/>
      <c r="G29" s="698"/>
      <c r="H29" s="698"/>
      <c r="I29" s="698"/>
      <c r="J29" s="698"/>
    </row>
    <row r="30" spans="1:10" ht="15" customHeight="1">
      <c r="A30" s="696" t="s">
        <v>1282</v>
      </c>
      <c r="B30" s="698"/>
      <c r="C30" s="698"/>
      <c r="D30" s="698"/>
      <c r="E30" s="698"/>
      <c r="F30" s="698"/>
      <c r="G30" s="698"/>
      <c r="H30" s="698"/>
      <c r="I30" s="698"/>
      <c r="J30" s="698"/>
    </row>
    <row r="31" spans="1:10" ht="15" customHeight="1">
      <c r="A31" s="696" t="s">
        <v>1283</v>
      </c>
      <c r="B31" s="698"/>
      <c r="C31" s="698"/>
      <c r="D31" s="698"/>
      <c r="E31" s="698"/>
      <c r="F31" s="698"/>
      <c r="G31" s="698"/>
      <c r="H31" s="698"/>
      <c r="I31" s="698"/>
      <c r="J31" s="698"/>
    </row>
    <row r="32" spans="1:10" ht="15" customHeight="1">
      <c r="A32" s="696" t="s">
        <v>1284</v>
      </c>
      <c r="B32" s="698"/>
      <c r="C32" s="698"/>
      <c r="D32" s="698"/>
      <c r="E32" s="698"/>
      <c r="F32" s="698"/>
      <c r="G32" s="698"/>
      <c r="H32" s="698"/>
      <c r="I32" s="698"/>
      <c r="J32" s="698"/>
    </row>
    <row r="33" spans="1:10" ht="15" customHeight="1">
      <c r="A33" s="696" t="s">
        <v>1285</v>
      </c>
      <c r="B33" s="698"/>
      <c r="C33" s="698"/>
      <c r="D33" s="698"/>
      <c r="E33" s="698"/>
      <c r="F33" s="698"/>
      <c r="G33" s="698"/>
      <c r="H33" s="698"/>
      <c r="I33" s="698"/>
      <c r="J33" s="698"/>
    </row>
    <row r="34" spans="1:10" ht="15" customHeight="1">
      <c r="A34" s="620" t="s">
        <v>1286</v>
      </c>
      <c r="B34" s="697"/>
      <c r="C34" s="697"/>
      <c r="D34" s="697"/>
      <c r="E34" s="697"/>
      <c r="F34" s="697"/>
      <c r="G34" s="697"/>
      <c r="H34" s="697"/>
      <c r="I34" s="697"/>
      <c r="J34" s="697"/>
    </row>
    <row r="35" spans="1:10" ht="15" customHeight="1">
      <c r="A35" s="696" t="s">
        <v>1287</v>
      </c>
      <c r="B35" s="698"/>
      <c r="C35" s="698"/>
      <c r="D35" s="698"/>
      <c r="E35" s="698"/>
      <c r="F35" s="698"/>
      <c r="G35" s="698"/>
      <c r="H35" s="698"/>
      <c r="I35" s="698"/>
      <c r="J35" s="698"/>
    </row>
    <row r="36" spans="1:10" s="198" customFormat="1" ht="15" customHeight="1">
      <c r="A36" s="696" t="s">
        <v>1288</v>
      </c>
      <c r="B36" s="698"/>
      <c r="C36" s="698"/>
      <c r="D36" s="698"/>
      <c r="E36" s="698"/>
      <c r="F36" s="698"/>
      <c r="G36" s="698"/>
      <c r="H36" s="698"/>
      <c r="I36" s="698"/>
      <c r="J36" s="698"/>
    </row>
    <row r="37" spans="1:10" ht="15" customHeight="1">
      <c r="A37" s="696" t="s">
        <v>1226</v>
      </c>
      <c r="B37" s="698"/>
      <c r="C37" s="698"/>
      <c r="D37" s="698"/>
      <c r="E37" s="698"/>
      <c r="F37" s="698"/>
      <c r="G37" s="698"/>
      <c r="H37" s="698"/>
      <c r="I37" s="698"/>
      <c r="J37" s="698"/>
    </row>
    <row r="38" spans="1:10" ht="15" customHeight="1">
      <c r="A38" s="696" t="s">
        <v>1289</v>
      </c>
      <c r="B38" s="698"/>
      <c r="C38" s="698"/>
      <c r="D38" s="698"/>
      <c r="E38" s="698"/>
      <c r="F38" s="698"/>
      <c r="G38" s="698"/>
      <c r="H38" s="698"/>
      <c r="I38" s="698"/>
      <c r="J38" s="698"/>
    </row>
    <row r="39" spans="1:10" ht="15" customHeight="1">
      <c r="A39" s="696" t="s">
        <v>1290</v>
      </c>
      <c r="B39" s="698"/>
      <c r="C39" s="698"/>
      <c r="D39" s="698"/>
      <c r="E39" s="698"/>
      <c r="F39" s="698"/>
      <c r="G39" s="698"/>
      <c r="H39" s="698"/>
      <c r="I39" s="698"/>
      <c r="J39" s="698"/>
    </row>
    <row r="40" spans="1:10" ht="15" customHeight="1">
      <c r="A40" s="696" t="s">
        <v>1291</v>
      </c>
      <c r="B40" s="698"/>
      <c r="C40" s="698"/>
      <c r="D40" s="698"/>
      <c r="E40" s="698"/>
      <c r="F40" s="698"/>
      <c r="G40" s="698"/>
      <c r="H40" s="698"/>
      <c r="I40" s="698"/>
      <c r="J40" s="698"/>
    </row>
    <row r="41" spans="1:10" ht="15" customHeight="1">
      <c r="A41" s="696" t="s">
        <v>1292</v>
      </c>
      <c r="B41" s="698"/>
      <c r="C41" s="698"/>
      <c r="D41" s="698"/>
      <c r="E41" s="698"/>
      <c r="F41" s="698"/>
      <c r="G41" s="698"/>
      <c r="H41" s="698"/>
      <c r="I41" s="698"/>
      <c r="J41" s="698"/>
    </row>
    <row r="42" spans="1:10" ht="15" customHeight="1">
      <c r="A42" s="696" t="s">
        <v>1293</v>
      </c>
      <c r="B42" s="698"/>
      <c r="C42" s="698"/>
      <c r="D42" s="698"/>
      <c r="E42" s="698"/>
      <c r="F42" s="698"/>
      <c r="G42" s="698"/>
      <c r="H42" s="698"/>
      <c r="I42" s="698"/>
      <c r="J42" s="698"/>
    </row>
    <row r="43" spans="1:10" ht="15" customHeight="1">
      <c r="A43" s="696" t="s">
        <v>1294</v>
      </c>
      <c r="B43" s="698"/>
      <c r="C43" s="698"/>
      <c r="D43" s="698"/>
      <c r="E43" s="698"/>
      <c r="F43" s="698"/>
      <c r="G43" s="698"/>
      <c r="H43" s="698"/>
      <c r="I43" s="698"/>
      <c r="J43" s="698"/>
    </row>
    <row r="44" spans="1:10" ht="15" customHeight="1">
      <c r="A44" s="696" t="s">
        <v>1295</v>
      </c>
      <c r="B44" s="698"/>
      <c r="C44" s="698"/>
      <c r="D44" s="698"/>
      <c r="E44" s="698"/>
      <c r="F44" s="698"/>
      <c r="G44" s="698"/>
      <c r="H44" s="698"/>
      <c r="I44" s="698"/>
      <c r="J44" s="698"/>
    </row>
    <row r="45" spans="1:10" s="198" customFormat="1" ht="15" customHeight="1">
      <c r="A45" s="696" t="s">
        <v>1296</v>
      </c>
      <c r="B45" s="698"/>
      <c r="C45" s="698"/>
      <c r="D45" s="698"/>
      <c r="E45" s="698"/>
      <c r="F45" s="698"/>
      <c r="G45" s="698"/>
      <c r="H45" s="698"/>
      <c r="I45" s="698"/>
      <c r="J45" s="698"/>
    </row>
    <row r="46" spans="1:10" ht="15" customHeight="1">
      <c r="A46" s="696" t="s">
        <v>1297</v>
      </c>
      <c r="B46" s="698"/>
      <c r="C46" s="698"/>
      <c r="D46" s="698"/>
      <c r="E46" s="698"/>
      <c r="F46" s="698"/>
      <c r="G46" s="698"/>
      <c r="H46" s="698"/>
      <c r="I46" s="698"/>
      <c r="J46" s="698"/>
    </row>
    <row r="47" spans="1:10" ht="15" customHeight="1">
      <c r="A47" s="696" t="s">
        <v>1298</v>
      </c>
      <c r="B47" s="698"/>
      <c r="C47" s="698"/>
      <c r="D47" s="698"/>
      <c r="E47" s="698"/>
      <c r="F47" s="698"/>
      <c r="G47" s="698"/>
      <c r="H47" s="698"/>
      <c r="I47" s="698"/>
      <c r="J47" s="698"/>
    </row>
    <row r="48" spans="1:10" ht="15" customHeight="1">
      <c r="A48" s="696" t="s">
        <v>1225</v>
      </c>
      <c r="B48" s="698"/>
      <c r="C48" s="698"/>
      <c r="D48" s="698"/>
      <c r="E48" s="698"/>
      <c r="F48" s="698"/>
      <c r="G48" s="698"/>
      <c r="H48" s="698"/>
      <c r="I48" s="698"/>
      <c r="J48" s="698"/>
    </row>
    <row r="49" spans="1:10" ht="15" customHeight="1">
      <c r="A49" s="696" t="s">
        <v>1299</v>
      </c>
      <c r="B49" s="698"/>
      <c r="C49" s="698"/>
      <c r="D49" s="698"/>
      <c r="E49" s="698"/>
      <c r="F49" s="698"/>
      <c r="G49" s="698"/>
      <c r="H49" s="698"/>
      <c r="I49" s="698"/>
      <c r="J49" s="698"/>
    </row>
    <row r="50" spans="1:10" ht="15" customHeight="1">
      <c r="A50" s="696" t="s">
        <v>1300</v>
      </c>
      <c r="B50" s="698"/>
      <c r="C50" s="698"/>
      <c r="D50" s="698"/>
      <c r="E50" s="698"/>
      <c r="F50" s="698"/>
      <c r="G50" s="698"/>
      <c r="H50" s="698"/>
      <c r="I50" s="698"/>
      <c r="J50" s="698"/>
    </row>
    <row r="51" spans="1:10" ht="15" customHeight="1">
      <c r="A51" s="696" t="s">
        <v>1301</v>
      </c>
      <c r="B51" s="698"/>
      <c r="C51" s="698"/>
      <c r="D51" s="698"/>
      <c r="E51" s="698"/>
      <c r="F51" s="698"/>
      <c r="G51" s="698"/>
      <c r="H51" s="698"/>
      <c r="I51" s="698"/>
      <c r="J51" s="698"/>
    </row>
    <row r="52" spans="1:10" ht="15" customHeight="1">
      <c r="A52" s="620" t="s">
        <v>1302</v>
      </c>
      <c r="B52" s="697"/>
      <c r="C52" s="697"/>
      <c r="D52" s="697"/>
      <c r="E52" s="697"/>
      <c r="F52" s="697"/>
      <c r="G52" s="697"/>
      <c r="H52" s="697"/>
      <c r="I52" s="697"/>
      <c r="J52" s="697"/>
    </row>
    <row r="53" spans="1:10" ht="15" customHeight="1">
      <c r="A53" s="696" t="s">
        <v>1303</v>
      </c>
      <c r="B53" s="698"/>
      <c r="C53" s="698"/>
      <c r="D53" s="698"/>
      <c r="E53" s="698"/>
      <c r="F53" s="698"/>
      <c r="G53" s="698"/>
      <c r="H53" s="698"/>
      <c r="I53" s="698"/>
      <c r="J53" s="698"/>
    </row>
    <row r="54" spans="1:10" ht="15" customHeight="1">
      <c r="A54" s="696" t="s">
        <v>1304</v>
      </c>
      <c r="B54" s="698"/>
      <c r="C54" s="698"/>
      <c r="D54" s="698"/>
      <c r="E54" s="698"/>
      <c r="F54" s="698"/>
      <c r="G54" s="698"/>
      <c r="H54" s="698"/>
      <c r="I54" s="698"/>
      <c r="J54" s="698"/>
    </row>
    <row r="55" spans="1:10" ht="15" customHeight="1">
      <c r="A55" s="696" t="s">
        <v>1305</v>
      </c>
      <c r="B55" s="698"/>
      <c r="C55" s="698"/>
      <c r="D55" s="698"/>
      <c r="E55" s="698"/>
      <c r="F55" s="698"/>
      <c r="G55" s="698"/>
      <c r="H55" s="698"/>
      <c r="I55" s="698"/>
      <c r="J55" s="698"/>
    </row>
    <row r="56" spans="1:10" ht="15" customHeight="1">
      <c r="A56" s="696" t="s">
        <v>1306</v>
      </c>
      <c r="B56" s="698"/>
      <c r="C56" s="698"/>
      <c r="D56" s="698"/>
      <c r="E56" s="698"/>
      <c r="F56" s="698"/>
      <c r="G56" s="698"/>
      <c r="H56" s="698"/>
      <c r="I56" s="698"/>
      <c r="J56" s="698"/>
    </row>
    <row r="57" spans="1:10" ht="15" customHeight="1">
      <c r="A57" s="696" t="s">
        <v>1307</v>
      </c>
      <c r="B57" s="698"/>
      <c r="C57" s="698"/>
      <c r="D57" s="698"/>
      <c r="E57" s="698"/>
      <c r="F57" s="698"/>
      <c r="G57" s="698"/>
      <c r="H57" s="698"/>
      <c r="I57" s="698"/>
      <c r="J57" s="698"/>
    </row>
    <row r="58" spans="1:10" s="89" customFormat="1" ht="15" customHeight="1">
      <c r="A58" s="696" t="s">
        <v>1308</v>
      </c>
      <c r="B58" s="698"/>
      <c r="C58" s="698"/>
      <c r="D58" s="698"/>
      <c r="E58" s="698"/>
      <c r="F58" s="698"/>
      <c r="G58" s="698"/>
      <c r="H58" s="698"/>
      <c r="I58" s="698"/>
      <c r="J58" s="698"/>
    </row>
    <row r="59" spans="1:10" ht="13.05" customHeight="1">
      <c r="A59" s="696" t="s">
        <v>1309</v>
      </c>
      <c r="B59" s="698"/>
      <c r="C59" s="698"/>
      <c r="D59" s="698"/>
      <c r="E59" s="698"/>
      <c r="F59" s="698"/>
      <c r="G59" s="698"/>
      <c r="H59" s="698"/>
      <c r="I59" s="698"/>
      <c r="J59" s="698"/>
    </row>
    <row r="60" spans="1:10" ht="13.05" customHeight="1">
      <c r="A60" s="696" t="s">
        <v>1310</v>
      </c>
      <c r="B60" s="698"/>
      <c r="C60" s="698"/>
      <c r="D60" s="698"/>
      <c r="E60" s="698"/>
      <c r="F60" s="698"/>
      <c r="G60" s="698"/>
      <c r="H60" s="698"/>
      <c r="I60" s="698"/>
      <c r="J60" s="698"/>
    </row>
    <row r="61" spans="1:10" ht="13.05" customHeight="1">
      <c r="A61" s="620" t="s">
        <v>1311</v>
      </c>
      <c r="B61" s="697"/>
      <c r="C61" s="697"/>
      <c r="D61" s="697"/>
      <c r="E61" s="697"/>
      <c r="F61" s="697"/>
      <c r="G61" s="697"/>
      <c r="H61" s="697"/>
      <c r="I61" s="697"/>
      <c r="J61" s="697"/>
    </row>
    <row r="62" spans="1:10" ht="13.05" customHeight="1">
      <c r="A62" s="696" t="s">
        <v>1312</v>
      </c>
      <c r="B62" s="698"/>
      <c r="C62" s="698"/>
      <c r="D62" s="698"/>
      <c r="E62" s="698"/>
      <c r="F62" s="698"/>
      <c r="G62" s="698"/>
      <c r="H62" s="698"/>
      <c r="I62" s="698"/>
      <c r="J62" s="698"/>
    </row>
    <row r="63" spans="1:10" ht="13.05" customHeight="1">
      <c r="A63" s="696" t="s">
        <v>1313</v>
      </c>
      <c r="B63" s="698"/>
      <c r="C63" s="698"/>
      <c r="D63" s="698"/>
      <c r="E63" s="698"/>
      <c r="F63" s="698"/>
      <c r="G63" s="698"/>
      <c r="H63" s="698"/>
      <c r="I63" s="698"/>
      <c r="J63" s="698"/>
    </row>
    <row r="64" spans="1:10" ht="15" customHeight="1">
      <c r="A64" s="696" t="s">
        <v>1314</v>
      </c>
      <c r="B64" s="698"/>
      <c r="C64" s="698"/>
      <c r="D64" s="698"/>
      <c r="E64" s="698"/>
      <c r="F64" s="698"/>
      <c r="G64" s="698"/>
      <c r="H64" s="698"/>
      <c r="I64" s="698"/>
      <c r="J64" s="698"/>
    </row>
    <row r="65" spans="1:10" ht="15" customHeight="1">
      <c r="A65" s="696" t="s">
        <v>1315</v>
      </c>
      <c r="B65" s="698"/>
      <c r="C65" s="698"/>
      <c r="D65" s="698"/>
      <c r="E65" s="698"/>
      <c r="F65" s="698"/>
      <c r="G65" s="698"/>
      <c r="H65" s="698"/>
      <c r="I65" s="698"/>
      <c r="J65" s="698"/>
    </row>
    <row r="66" spans="1:10" ht="15" customHeight="1">
      <c r="A66" s="696" t="s">
        <v>1316</v>
      </c>
      <c r="B66" s="698"/>
      <c r="C66" s="698"/>
      <c r="D66" s="698"/>
      <c r="E66" s="698"/>
      <c r="F66" s="698"/>
      <c r="G66" s="698"/>
      <c r="H66" s="698"/>
      <c r="I66" s="698"/>
      <c r="J66" s="698"/>
    </row>
    <row r="67" spans="1:10" ht="15" customHeight="1">
      <c r="A67" s="696" t="s">
        <v>1317</v>
      </c>
      <c r="B67" s="698"/>
      <c r="C67" s="698"/>
      <c r="D67" s="698"/>
      <c r="E67" s="698"/>
      <c r="F67" s="698"/>
      <c r="G67" s="698"/>
      <c r="H67" s="698"/>
      <c r="I67" s="698"/>
      <c r="J67" s="698"/>
    </row>
    <row r="68" spans="1:10" s="198" customFormat="1" ht="15" customHeight="1">
      <c r="A68" s="696" t="s">
        <v>1318</v>
      </c>
      <c r="B68" s="698"/>
      <c r="C68" s="698"/>
      <c r="D68" s="698"/>
      <c r="E68" s="698"/>
      <c r="F68" s="698"/>
      <c r="G68" s="698"/>
      <c r="H68" s="698"/>
      <c r="I68" s="698"/>
      <c r="J68" s="698"/>
    </row>
    <row r="69" spans="1:10" ht="15" customHeight="1">
      <c r="A69" s="696" t="s">
        <v>1319</v>
      </c>
      <c r="B69" s="698"/>
      <c r="C69" s="698"/>
      <c r="D69" s="698"/>
      <c r="E69" s="698"/>
      <c r="F69" s="698"/>
      <c r="G69" s="698"/>
      <c r="H69" s="698"/>
      <c r="I69" s="698"/>
      <c r="J69" s="698"/>
    </row>
    <row r="70" spans="1:10" ht="15" customHeight="1">
      <c r="A70" s="620" t="s">
        <v>1320</v>
      </c>
      <c r="B70" s="697"/>
      <c r="C70" s="697"/>
      <c r="D70" s="697"/>
      <c r="E70" s="697"/>
      <c r="F70" s="697"/>
      <c r="G70" s="697"/>
      <c r="H70" s="697"/>
      <c r="I70" s="697"/>
      <c r="J70" s="697"/>
    </row>
    <row r="71" spans="1:10" ht="15" customHeight="1">
      <c r="A71" s="696" t="s">
        <v>1321</v>
      </c>
      <c r="B71" s="698"/>
      <c r="C71" s="698"/>
      <c r="D71" s="698"/>
      <c r="E71" s="698"/>
      <c r="F71" s="698"/>
      <c r="G71" s="698"/>
      <c r="H71" s="698"/>
      <c r="I71" s="698"/>
      <c r="J71" s="698"/>
    </row>
    <row r="72" spans="1:10" ht="15" customHeight="1">
      <c r="A72" s="696" t="s">
        <v>1322</v>
      </c>
      <c r="B72" s="698"/>
      <c r="C72" s="698"/>
      <c r="D72" s="698"/>
      <c r="E72" s="698"/>
      <c r="F72" s="698"/>
      <c r="G72" s="698"/>
      <c r="H72" s="698"/>
      <c r="I72" s="698"/>
      <c r="J72" s="698"/>
    </row>
    <row r="73" spans="1:10" s="198" customFormat="1" ht="15" customHeight="1">
      <c r="A73" s="696" t="s">
        <v>1323</v>
      </c>
      <c r="B73" s="698"/>
      <c r="C73" s="698"/>
      <c r="D73" s="698"/>
      <c r="E73" s="698"/>
      <c r="F73" s="698"/>
      <c r="G73" s="698"/>
      <c r="H73" s="698"/>
      <c r="I73" s="698"/>
      <c r="J73" s="698"/>
    </row>
    <row r="74" spans="1:10" ht="15" customHeight="1">
      <c r="A74" s="696" t="s">
        <v>1324</v>
      </c>
      <c r="B74" s="698"/>
      <c r="C74" s="698"/>
      <c r="D74" s="698"/>
      <c r="E74" s="698"/>
      <c r="F74" s="698"/>
      <c r="G74" s="698"/>
      <c r="H74" s="698"/>
      <c r="I74" s="698"/>
      <c r="J74" s="698"/>
    </row>
    <row r="75" spans="1:10" ht="15" customHeight="1">
      <c r="A75" s="696" t="s">
        <v>1325</v>
      </c>
      <c r="B75" s="698"/>
      <c r="C75" s="698"/>
      <c r="D75" s="698"/>
      <c r="E75" s="698"/>
      <c r="F75" s="698"/>
      <c r="G75" s="698"/>
      <c r="H75" s="698"/>
      <c r="I75" s="698"/>
      <c r="J75" s="698"/>
    </row>
    <row r="76" spans="1:10" ht="15" customHeight="1">
      <c r="A76" s="696" t="s">
        <v>1326</v>
      </c>
      <c r="B76" s="698"/>
      <c r="C76" s="698"/>
      <c r="D76" s="698"/>
      <c r="E76" s="698"/>
      <c r="F76" s="698"/>
      <c r="G76" s="698"/>
      <c r="H76" s="698"/>
      <c r="I76" s="698"/>
      <c r="J76" s="698"/>
    </row>
    <row r="77" spans="1:10" ht="15" customHeight="1">
      <c r="A77" s="696" t="s">
        <v>1327</v>
      </c>
      <c r="B77" s="698"/>
      <c r="C77" s="698"/>
      <c r="D77" s="698"/>
      <c r="E77" s="698"/>
      <c r="F77" s="698"/>
      <c r="G77" s="698"/>
      <c r="H77" s="698"/>
      <c r="I77" s="698"/>
      <c r="J77" s="698"/>
    </row>
    <row r="78" spans="1:10" ht="15" customHeight="1">
      <c r="A78" s="696" t="s">
        <v>1328</v>
      </c>
      <c r="B78" s="698"/>
      <c r="C78" s="698"/>
      <c r="D78" s="698"/>
      <c r="E78" s="698"/>
      <c r="F78" s="698"/>
      <c r="G78" s="698"/>
      <c r="H78" s="698"/>
      <c r="I78" s="698"/>
      <c r="J78" s="698"/>
    </row>
    <row r="79" spans="1:10" ht="15" customHeight="1">
      <c r="A79" s="696" t="s">
        <v>1329</v>
      </c>
      <c r="B79" s="698"/>
      <c r="C79" s="698"/>
      <c r="D79" s="698"/>
      <c r="E79" s="698"/>
      <c r="F79" s="698"/>
      <c r="G79" s="698"/>
      <c r="H79" s="698"/>
      <c r="I79" s="698"/>
      <c r="J79" s="698"/>
    </row>
    <row r="80" spans="1:10" ht="15" customHeight="1">
      <c r="A80" s="696" t="s">
        <v>1330</v>
      </c>
      <c r="B80" s="698"/>
      <c r="C80" s="698"/>
      <c r="D80" s="698"/>
      <c r="E80" s="698"/>
      <c r="F80" s="698"/>
      <c r="G80" s="698"/>
      <c r="H80" s="698"/>
      <c r="I80" s="698"/>
      <c r="J80" s="698"/>
    </row>
    <row r="81" spans="1:10" ht="15" customHeight="1">
      <c r="A81" s="696" t="s">
        <v>1331</v>
      </c>
      <c r="B81" s="698"/>
      <c r="C81" s="698"/>
      <c r="D81" s="698"/>
      <c r="E81" s="698"/>
      <c r="F81" s="698"/>
      <c r="G81" s="698"/>
      <c r="H81" s="698"/>
      <c r="I81" s="698"/>
      <c r="J81" s="698"/>
    </row>
    <row r="82" spans="1:10" ht="15" customHeight="1">
      <c r="A82" s="620" t="s">
        <v>1332</v>
      </c>
      <c r="B82" s="697"/>
      <c r="C82" s="697"/>
      <c r="D82" s="697"/>
      <c r="E82" s="697"/>
      <c r="F82" s="697"/>
      <c r="G82" s="697"/>
      <c r="H82" s="697"/>
      <c r="I82" s="697"/>
      <c r="J82" s="697"/>
    </row>
    <row r="83" spans="1:10" ht="15" customHeight="1">
      <c r="A83" s="696" t="s">
        <v>1333</v>
      </c>
      <c r="B83" s="698"/>
      <c r="C83" s="698"/>
      <c r="D83" s="698"/>
      <c r="E83" s="698"/>
      <c r="F83" s="698"/>
      <c r="G83" s="698"/>
      <c r="H83" s="698"/>
      <c r="I83" s="698"/>
      <c r="J83" s="698"/>
    </row>
    <row r="84" spans="1:10" s="198" customFormat="1" ht="15" customHeight="1">
      <c r="A84" s="696" t="s">
        <v>1334</v>
      </c>
      <c r="B84" s="698"/>
      <c r="C84" s="698"/>
      <c r="D84" s="698"/>
      <c r="E84" s="698"/>
      <c r="F84" s="698"/>
      <c r="G84" s="698"/>
      <c r="H84" s="698"/>
      <c r="I84" s="698"/>
      <c r="J84" s="698"/>
    </row>
    <row r="85" spans="1:10" ht="15" customHeight="1">
      <c r="A85" s="696" t="s">
        <v>1335</v>
      </c>
      <c r="B85" s="698"/>
      <c r="C85" s="698"/>
      <c r="D85" s="698"/>
      <c r="E85" s="698"/>
      <c r="F85" s="698"/>
      <c r="G85" s="698"/>
      <c r="H85" s="698"/>
      <c r="I85" s="698"/>
      <c r="J85" s="698"/>
    </row>
    <row r="86" spans="1:10" ht="15" customHeight="1">
      <c r="A86" s="696" t="s">
        <v>1336</v>
      </c>
      <c r="B86" s="698"/>
      <c r="C86" s="698"/>
      <c r="D86" s="698"/>
      <c r="E86" s="698"/>
      <c r="F86" s="698"/>
      <c r="G86" s="698"/>
      <c r="H86" s="698"/>
      <c r="I86" s="698"/>
      <c r="J86" s="698"/>
    </row>
    <row r="87" spans="1:10" ht="15" customHeight="1">
      <c r="A87" s="696" t="s">
        <v>1337</v>
      </c>
      <c r="B87" s="698"/>
      <c r="C87" s="698"/>
      <c r="D87" s="698"/>
      <c r="E87" s="698"/>
      <c r="F87" s="698"/>
      <c r="G87" s="698"/>
      <c r="H87" s="698"/>
      <c r="I87" s="698"/>
      <c r="J87" s="698"/>
    </row>
    <row r="88" spans="1:10" ht="15" customHeight="1">
      <c r="A88" s="696" t="s">
        <v>1338</v>
      </c>
      <c r="B88" s="698"/>
      <c r="C88" s="698"/>
      <c r="D88" s="698"/>
      <c r="E88" s="698"/>
      <c r="F88" s="698"/>
      <c r="G88" s="698"/>
      <c r="H88" s="698"/>
      <c r="I88" s="698"/>
      <c r="J88" s="698"/>
    </row>
    <row r="89" spans="1:10" s="89" customFormat="1" ht="15" customHeight="1">
      <c r="A89" s="696" t="s">
        <v>1339</v>
      </c>
      <c r="B89" s="698"/>
      <c r="C89" s="698"/>
      <c r="D89" s="698"/>
      <c r="E89" s="698"/>
      <c r="F89" s="698"/>
      <c r="G89" s="698"/>
      <c r="H89" s="698"/>
      <c r="I89" s="698"/>
      <c r="J89" s="698"/>
    </row>
    <row r="90" spans="1:10" ht="15" customHeight="1">
      <c r="A90" s="696" t="s">
        <v>1340</v>
      </c>
      <c r="B90" s="698"/>
      <c r="C90" s="698"/>
      <c r="D90" s="698"/>
      <c r="E90" s="698"/>
      <c r="F90" s="698"/>
      <c r="G90" s="698"/>
      <c r="H90" s="698"/>
      <c r="I90" s="698"/>
      <c r="J90" s="698"/>
    </row>
    <row r="91" spans="1:10" ht="15" customHeight="1">
      <c r="A91" s="696" t="s">
        <v>1228</v>
      </c>
      <c r="B91" s="698"/>
      <c r="C91" s="698"/>
      <c r="D91" s="698"/>
      <c r="E91" s="698"/>
      <c r="F91" s="698"/>
      <c r="G91" s="698"/>
      <c r="H91" s="698"/>
      <c r="I91" s="698"/>
      <c r="J91" s="698"/>
    </row>
    <row r="92" spans="1:10" ht="15" customHeight="1">
      <c r="A92" s="696" t="s">
        <v>1341</v>
      </c>
      <c r="B92" s="698"/>
      <c r="C92" s="698"/>
      <c r="D92" s="698"/>
      <c r="E92" s="698"/>
      <c r="F92" s="698"/>
      <c r="G92" s="698"/>
      <c r="H92" s="698"/>
      <c r="I92" s="698"/>
      <c r="J92" s="698"/>
    </row>
    <row r="93" spans="1:10" ht="15" customHeight="1">
      <c r="A93" s="696" t="s">
        <v>1342</v>
      </c>
      <c r="B93" s="698"/>
      <c r="C93" s="698"/>
      <c r="D93" s="698"/>
      <c r="E93" s="698"/>
      <c r="F93" s="698"/>
      <c r="G93" s="698"/>
      <c r="H93" s="698"/>
      <c r="I93" s="698"/>
      <c r="J93" s="698"/>
    </row>
    <row r="94" spans="1:10" ht="15" customHeight="1">
      <c r="A94" s="696" t="s">
        <v>1343</v>
      </c>
      <c r="B94" s="698"/>
      <c r="C94" s="698"/>
      <c r="D94" s="698"/>
      <c r="E94" s="698"/>
      <c r="F94" s="698"/>
      <c r="G94" s="698"/>
      <c r="H94" s="698"/>
      <c r="I94" s="698"/>
      <c r="J94" s="698"/>
    </row>
    <row r="95" spans="1:10" ht="15" customHeight="1">
      <c r="A95" s="696" t="s">
        <v>1344</v>
      </c>
      <c r="B95" s="698"/>
      <c r="C95" s="698"/>
      <c r="D95" s="698"/>
      <c r="E95" s="698"/>
      <c r="F95" s="698"/>
      <c r="G95" s="698"/>
      <c r="H95" s="698"/>
      <c r="I95" s="698"/>
      <c r="J95" s="698"/>
    </row>
    <row r="96" spans="1:10" ht="15" customHeight="1">
      <c r="A96" s="696" t="s">
        <v>1345</v>
      </c>
      <c r="B96" s="698"/>
      <c r="C96" s="698"/>
      <c r="D96" s="698"/>
      <c r="E96" s="698"/>
      <c r="F96" s="698"/>
      <c r="G96" s="698"/>
      <c r="H96" s="698"/>
      <c r="I96" s="698"/>
      <c r="J96" s="698"/>
    </row>
    <row r="97" spans="1:10" ht="15" customHeight="1">
      <c r="A97" s="620" t="s">
        <v>1346</v>
      </c>
      <c r="B97" s="697"/>
      <c r="C97" s="697"/>
      <c r="D97" s="697"/>
      <c r="E97" s="697"/>
      <c r="F97" s="697"/>
      <c r="G97" s="697"/>
      <c r="H97" s="697"/>
      <c r="I97" s="697"/>
      <c r="J97" s="697"/>
    </row>
    <row r="98" spans="1:10" ht="15" customHeight="1">
      <c r="A98" s="696" t="s">
        <v>1347</v>
      </c>
      <c r="B98" s="698"/>
      <c r="C98" s="698"/>
      <c r="D98" s="698"/>
      <c r="E98" s="698"/>
      <c r="F98" s="698"/>
      <c r="G98" s="698"/>
      <c r="H98" s="698"/>
      <c r="I98" s="698"/>
      <c r="J98" s="698"/>
    </row>
    <row r="99" spans="1:10" s="198" customFormat="1" ht="15" customHeight="1">
      <c r="A99" s="696" t="s">
        <v>1348</v>
      </c>
      <c r="B99" s="698"/>
      <c r="C99" s="698"/>
      <c r="D99" s="698"/>
      <c r="E99" s="698"/>
      <c r="F99" s="698"/>
      <c r="G99" s="698"/>
      <c r="H99" s="698"/>
      <c r="I99" s="698"/>
      <c r="J99" s="698"/>
    </row>
    <row r="100" spans="1:10" ht="15" customHeight="1">
      <c r="A100" s="696" t="s">
        <v>1349</v>
      </c>
      <c r="B100" s="698"/>
      <c r="C100" s="698"/>
      <c r="D100" s="698"/>
      <c r="E100" s="698"/>
      <c r="F100" s="698"/>
      <c r="G100" s="698"/>
      <c r="H100" s="698"/>
      <c r="I100" s="698"/>
      <c r="J100" s="698"/>
    </row>
    <row r="101" spans="1:10" ht="15" customHeight="1">
      <c r="A101" s="696" t="s">
        <v>1350</v>
      </c>
      <c r="B101" s="698"/>
      <c r="C101" s="698"/>
      <c r="D101" s="698"/>
      <c r="E101" s="698"/>
      <c r="F101" s="698"/>
      <c r="G101" s="698"/>
      <c r="H101" s="698"/>
      <c r="I101" s="698"/>
      <c r="J101" s="698"/>
    </row>
    <row r="102" spans="1:10" ht="15" customHeight="1">
      <c r="A102" s="696" t="s">
        <v>1351</v>
      </c>
      <c r="B102" s="698"/>
      <c r="C102" s="698"/>
      <c r="D102" s="698"/>
      <c r="E102" s="698"/>
      <c r="F102" s="698"/>
      <c r="G102" s="698"/>
      <c r="H102" s="698"/>
      <c r="I102" s="698"/>
      <c r="J102" s="698"/>
    </row>
    <row r="103" spans="1:10" ht="14" customHeight="1">
      <c r="A103" s="696" t="s">
        <v>1352</v>
      </c>
      <c r="B103" s="698"/>
      <c r="C103" s="698"/>
      <c r="D103" s="698"/>
      <c r="E103" s="698"/>
      <c r="F103" s="698"/>
      <c r="G103" s="698"/>
      <c r="H103" s="698"/>
      <c r="I103" s="698"/>
      <c r="J103" s="698"/>
    </row>
    <row r="104" spans="1:10" ht="14" customHeight="1">
      <c r="A104" s="696" t="s">
        <v>1353</v>
      </c>
      <c r="B104" s="698"/>
      <c r="C104" s="698"/>
      <c r="D104" s="698"/>
      <c r="E104" s="698"/>
      <c r="F104" s="698"/>
      <c r="G104" s="698"/>
      <c r="H104" s="698"/>
      <c r="I104" s="698"/>
      <c r="J104" s="698"/>
    </row>
    <row r="105" spans="1:10" ht="14" customHeight="1">
      <c r="A105" s="696" t="s">
        <v>1223</v>
      </c>
      <c r="B105" s="698"/>
      <c r="C105" s="698"/>
      <c r="D105" s="698"/>
      <c r="E105" s="698"/>
      <c r="F105" s="698"/>
      <c r="G105" s="698"/>
      <c r="H105" s="698"/>
      <c r="I105" s="698"/>
      <c r="J105" s="698"/>
    </row>
    <row r="106" spans="1:10" ht="14" customHeight="1">
      <c r="A106" s="696" t="s">
        <v>1354</v>
      </c>
      <c r="B106" s="698"/>
      <c r="C106" s="698"/>
      <c r="D106" s="698"/>
      <c r="E106" s="698"/>
      <c r="F106" s="698"/>
      <c r="G106" s="698"/>
      <c r="H106" s="698"/>
      <c r="I106" s="698"/>
      <c r="J106" s="698"/>
    </row>
    <row r="107" spans="1:10" ht="15" customHeight="1">
      <c r="A107" s="696" t="s">
        <v>1355</v>
      </c>
      <c r="B107" s="698"/>
      <c r="C107" s="698"/>
      <c r="D107" s="698"/>
      <c r="E107" s="698"/>
      <c r="F107" s="698"/>
      <c r="G107" s="698"/>
      <c r="H107" s="698"/>
      <c r="I107" s="698"/>
      <c r="J107" s="698"/>
    </row>
    <row r="108" spans="1:10" ht="15" customHeight="1">
      <c r="A108" s="620" t="s">
        <v>1356</v>
      </c>
      <c r="B108" s="697"/>
      <c r="C108" s="697"/>
      <c r="D108" s="697"/>
      <c r="E108" s="697"/>
      <c r="F108" s="697"/>
      <c r="G108" s="697"/>
      <c r="H108" s="697"/>
      <c r="I108" s="697"/>
      <c r="J108" s="697"/>
    </row>
    <row r="109" spans="1:10" ht="15" customHeight="1">
      <c r="A109" s="696" t="s">
        <v>1357</v>
      </c>
      <c r="B109" s="698"/>
      <c r="C109" s="698"/>
      <c r="D109" s="698"/>
      <c r="E109" s="698"/>
      <c r="F109" s="698"/>
      <c r="G109" s="698"/>
      <c r="H109" s="698"/>
      <c r="I109" s="698"/>
      <c r="J109" s="698"/>
    </row>
    <row r="110" spans="1:10" ht="15" customHeight="1">
      <c r="A110" s="696" t="s">
        <v>1358</v>
      </c>
      <c r="B110" s="698"/>
      <c r="C110" s="698"/>
      <c r="D110" s="698"/>
      <c r="E110" s="698"/>
      <c r="F110" s="698"/>
      <c r="G110" s="698"/>
      <c r="H110" s="698"/>
      <c r="I110" s="698"/>
      <c r="J110" s="698"/>
    </row>
    <row r="111" spans="1:10" ht="15" customHeight="1">
      <c r="A111" s="696" t="s">
        <v>1359</v>
      </c>
      <c r="B111" s="698"/>
      <c r="C111" s="698"/>
      <c r="D111" s="698"/>
      <c r="E111" s="698"/>
      <c r="F111" s="698"/>
      <c r="G111" s="698"/>
      <c r="H111" s="698"/>
      <c r="I111" s="698"/>
      <c r="J111" s="698"/>
    </row>
    <row r="112" spans="1:10" ht="15" customHeight="1">
      <c r="A112" s="696" t="s">
        <v>1360</v>
      </c>
      <c r="B112" s="698"/>
      <c r="C112" s="698"/>
      <c r="D112" s="698"/>
      <c r="E112" s="698"/>
      <c r="F112" s="698"/>
      <c r="G112" s="698"/>
      <c r="H112" s="698"/>
      <c r="I112" s="698"/>
      <c r="J112" s="698"/>
    </row>
    <row r="113" spans="1:10" ht="15" customHeight="1">
      <c r="A113" s="696" t="s">
        <v>1361</v>
      </c>
      <c r="B113" s="698"/>
      <c r="C113" s="698"/>
      <c r="D113" s="698"/>
      <c r="E113" s="698"/>
      <c r="F113" s="698"/>
      <c r="G113" s="698"/>
      <c r="H113" s="698"/>
      <c r="I113" s="698"/>
      <c r="J113" s="698"/>
    </row>
    <row r="114" spans="1:10" ht="15" customHeight="1">
      <c r="A114" s="696" t="s">
        <v>1362</v>
      </c>
      <c r="B114" s="698"/>
      <c r="C114" s="698"/>
      <c r="D114" s="698"/>
      <c r="E114" s="698"/>
      <c r="F114" s="698"/>
      <c r="G114" s="698"/>
      <c r="H114" s="698"/>
      <c r="I114" s="698"/>
      <c r="J114" s="698"/>
    </row>
    <row r="115" spans="1:10" ht="15" customHeight="1">
      <c r="A115" s="696" t="s">
        <v>1363</v>
      </c>
      <c r="B115" s="698"/>
      <c r="C115" s="698"/>
      <c r="D115" s="698"/>
      <c r="E115" s="698"/>
      <c r="F115" s="698"/>
      <c r="G115" s="698"/>
      <c r="H115" s="698"/>
      <c r="I115" s="698"/>
      <c r="J115" s="698"/>
    </row>
    <row r="116" spans="1:10" ht="15" customHeight="1">
      <c r="A116" s="696" t="s">
        <v>1364</v>
      </c>
      <c r="B116" s="698"/>
      <c r="C116" s="698"/>
      <c r="D116" s="698"/>
      <c r="E116" s="698"/>
      <c r="F116" s="698"/>
      <c r="G116" s="698"/>
      <c r="H116" s="698"/>
      <c r="I116" s="698"/>
      <c r="J116" s="698"/>
    </row>
    <row r="117" spans="1:10" ht="15" customHeight="1">
      <c r="A117" s="696" t="s">
        <v>1365</v>
      </c>
      <c r="B117" s="698"/>
      <c r="C117" s="698"/>
      <c r="D117" s="698"/>
      <c r="E117" s="698"/>
      <c r="F117" s="698"/>
      <c r="G117" s="698"/>
      <c r="H117" s="698"/>
      <c r="I117" s="698"/>
      <c r="J117" s="698"/>
    </row>
    <row r="118" spans="1:10" ht="15" customHeight="1">
      <c r="A118" s="620" t="s">
        <v>1366</v>
      </c>
      <c r="B118" s="697"/>
      <c r="C118" s="697"/>
      <c r="D118" s="697"/>
      <c r="E118" s="697"/>
      <c r="F118" s="697"/>
      <c r="G118" s="697"/>
      <c r="H118" s="697"/>
      <c r="I118" s="697"/>
      <c r="J118" s="697"/>
    </row>
    <row r="119" spans="1:10" ht="15" customHeight="1">
      <c r="A119" s="696" t="s">
        <v>1367</v>
      </c>
      <c r="B119" s="698"/>
      <c r="C119" s="698"/>
      <c r="D119" s="698"/>
      <c r="E119" s="698"/>
      <c r="F119" s="698"/>
      <c r="G119" s="698"/>
      <c r="H119" s="698"/>
      <c r="I119" s="698"/>
      <c r="J119" s="698"/>
    </row>
    <row r="120" spans="1:10" s="198" customFormat="1" ht="15" customHeight="1">
      <c r="A120" s="696" t="s">
        <v>1368</v>
      </c>
      <c r="B120" s="698"/>
      <c r="C120" s="698"/>
      <c r="D120" s="698"/>
      <c r="E120" s="698"/>
      <c r="F120" s="698"/>
      <c r="G120" s="698"/>
      <c r="H120" s="698"/>
      <c r="I120" s="698"/>
      <c r="J120" s="698"/>
    </row>
    <row r="121" spans="1:10" ht="15" customHeight="1">
      <c r="A121" s="696" t="s">
        <v>1369</v>
      </c>
      <c r="B121" s="698"/>
      <c r="C121" s="698"/>
      <c r="D121" s="698"/>
      <c r="E121" s="698"/>
      <c r="F121" s="698"/>
      <c r="G121" s="698"/>
      <c r="H121" s="698"/>
      <c r="I121" s="698"/>
      <c r="J121" s="698"/>
    </row>
    <row r="122" spans="1:10" ht="15" customHeight="1">
      <c r="A122" s="696" t="s">
        <v>1224</v>
      </c>
      <c r="B122" s="698"/>
      <c r="C122" s="698"/>
      <c r="D122" s="698"/>
      <c r="E122" s="698"/>
      <c r="F122" s="698"/>
      <c r="G122" s="698"/>
      <c r="H122" s="698"/>
      <c r="I122" s="698"/>
      <c r="J122" s="698"/>
    </row>
    <row r="123" spans="1:10" ht="15" customHeight="1">
      <c r="A123" s="696" t="s">
        <v>1222</v>
      </c>
      <c r="B123" s="698"/>
      <c r="C123" s="698"/>
      <c r="D123" s="698"/>
      <c r="E123" s="698"/>
      <c r="F123" s="698"/>
      <c r="G123" s="698"/>
      <c r="H123" s="698"/>
      <c r="I123" s="698"/>
      <c r="J123" s="698"/>
    </row>
    <row r="124" spans="1:10" ht="15" customHeight="1">
      <c r="A124" s="696" t="s">
        <v>1370</v>
      </c>
      <c r="B124" s="698"/>
      <c r="C124" s="698"/>
      <c r="D124" s="698"/>
      <c r="E124" s="698"/>
      <c r="F124" s="698"/>
      <c r="G124" s="698"/>
      <c r="H124" s="698"/>
      <c r="I124" s="698"/>
      <c r="J124" s="698"/>
    </row>
    <row r="125" spans="1:10" ht="15" customHeight="1">
      <c r="A125" s="696" t="s">
        <v>1371</v>
      </c>
      <c r="B125" s="698"/>
      <c r="C125" s="698"/>
      <c r="D125" s="698"/>
      <c r="E125" s="698"/>
      <c r="F125" s="698"/>
      <c r="G125" s="698"/>
      <c r="H125" s="698"/>
      <c r="I125" s="698"/>
      <c r="J125" s="698"/>
    </row>
    <row r="126" spans="1:10" ht="15" customHeight="1">
      <c r="A126" s="696" t="s">
        <v>1372</v>
      </c>
      <c r="B126" s="698"/>
      <c r="C126" s="698"/>
      <c r="D126" s="698"/>
      <c r="E126" s="698"/>
      <c r="F126" s="698"/>
      <c r="G126" s="698"/>
      <c r="H126" s="698"/>
      <c r="I126" s="698"/>
      <c r="J126" s="698"/>
    </row>
    <row r="127" spans="1:10" ht="15" customHeight="1">
      <c r="A127" s="696" t="s">
        <v>1373</v>
      </c>
      <c r="B127" s="698"/>
      <c r="C127" s="698"/>
      <c r="D127" s="698"/>
      <c r="E127" s="698"/>
      <c r="F127" s="698"/>
      <c r="G127" s="698"/>
      <c r="H127" s="698"/>
      <c r="I127" s="698"/>
      <c r="J127" s="698"/>
    </row>
    <row r="128" spans="1:10" ht="15" customHeight="1">
      <c r="A128" s="696" t="s">
        <v>1374</v>
      </c>
      <c r="B128" s="698"/>
      <c r="C128" s="698"/>
      <c r="D128" s="698"/>
      <c r="E128" s="698"/>
      <c r="F128" s="698"/>
      <c r="G128" s="698"/>
      <c r="H128" s="698"/>
      <c r="I128" s="698"/>
      <c r="J128" s="698"/>
    </row>
    <row r="129" spans="1:10" ht="15" customHeight="1">
      <c r="A129" s="696" t="s">
        <v>1375</v>
      </c>
      <c r="B129" s="698"/>
      <c r="C129" s="698"/>
      <c r="D129" s="698"/>
      <c r="E129" s="698"/>
      <c r="F129" s="698"/>
      <c r="G129" s="698"/>
      <c r="H129" s="698"/>
      <c r="I129" s="698"/>
      <c r="J129" s="698"/>
    </row>
    <row r="130" spans="1:10" ht="15" customHeight="1">
      <c r="A130" s="620" t="s">
        <v>1376</v>
      </c>
      <c r="B130" s="697"/>
      <c r="C130" s="697"/>
      <c r="D130" s="697"/>
      <c r="E130" s="697"/>
      <c r="F130" s="697"/>
      <c r="G130" s="697"/>
      <c r="H130" s="697"/>
      <c r="I130" s="697"/>
      <c r="J130" s="697"/>
    </row>
    <row r="131" spans="1:10" ht="15" customHeight="1">
      <c r="A131" s="696" t="s">
        <v>1377</v>
      </c>
      <c r="B131" s="698"/>
      <c r="C131" s="698"/>
      <c r="D131" s="698"/>
      <c r="E131" s="698"/>
      <c r="F131" s="698"/>
      <c r="G131" s="698"/>
      <c r="H131" s="698"/>
      <c r="I131" s="698"/>
      <c r="J131" s="698"/>
    </row>
    <row r="132" spans="1:10" s="198" customFormat="1" ht="15" customHeight="1">
      <c r="A132" s="696" t="s">
        <v>1378</v>
      </c>
      <c r="B132" s="698"/>
      <c r="C132" s="698"/>
      <c r="D132" s="698"/>
      <c r="E132" s="698"/>
      <c r="F132" s="698"/>
      <c r="G132" s="698"/>
      <c r="H132" s="698"/>
      <c r="I132" s="698"/>
      <c r="J132" s="698"/>
    </row>
    <row r="133" spans="1:10" ht="15" customHeight="1">
      <c r="A133" s="696" t="s">
        <v>1379</v>
      </c>
      <c r="B133" s="698"/>
      <c r="C133" s="698"/>
      <c r="D133" s="698"/>
      <c r="E133" s="698"/>
      <c r="F133" s="698"/>
      <c r="G133" s="698"/>
      <c r="H133" s="698"/>
      <c r="I133" s="698"/>
      <c r="J133" s="698"/>
    </row>
    <row r="134" spans="1:10" ht="15" customHeight="1">
      <c r="A134" s="696" t="s">
        <v>1380</v>
      </c>
      <c r="B134" s="698"/>
      <c r="C134" s="698"/>
      <c r="D134" s="698"/>
      <c r="E134" s="698"/>
      <c r="F134" s="698"/>
      <c r="G134" s="698"/>
      <c r="H134" s="698"/>
      <c r="I134" s="698"/>
      <c r="J134" s="698"/>
    </row>
    <row r="135" spans="1:10" ht="15" customHeight="1">
      <c r="A135" s="696" t="s">
        <v>1381</v>
      </c>
      <c r="B135" s="698"/>
      <c r="C135" s="698"/>
      <c r="D135" s="698"/>
      <c r="E135" s="698"/>
      <c r="F135" s="698"/>
      <c r="G135" s="698"/>
      <c r="H135" s="698"/>
      <c r="I135" s="698"/>
      <c r="J135" s="698"/>
    </row>
    <row r="136" spans="1:10" ht="15" customHeight="1">
      <c r="A136" s="696" t="s">
        <v>1382</v>
      </c>
      <c r="B136" s="698"/>
      <c r="C136" s="698"/>
      <c r="D136" s="698"/>
      <c r="E136" s="698"/>
      <c r="F136" s="698"/>
      <c r="G136" s="698"/>
      <c r="H136" s="698"/>
      <c r="I136" s="698"/>
      <c r="J136" s="698"/>
    </row>
    <row r="137" spans="1:10" ht="15" customHeight="1">
      <c r="A137" s="696" t="s">
        <v>1383</v>
      </c>
      <c r="B137" s="698"/>
      <c r="C137" s="698"/>
      <c r="D137" s="698"/>
      <c r="E137" s="698"/>
      <c r="F137" s="698"/>
      <c r="G137" s="698"/>
      <c r="H137" s="698"/>
      <c r="I137" s="698"/>
      <c r="J137" s="698"/>
    </row>
    <row r="138" spans="1:10" ht="15" customHeight="1">
      <c r="A138" s="696" t="s">
        <v>1384</v>
      </c>
      <c r="B138" s="698"/>
      <c r="C138" s="698"/>
      <c r="D138" s="698"/>
      <c r="E138" s="698"/>
      <c r="F138" s="698"/>
      <c r="G138" s="698"/>
      <c r="H138" s="698"/>
      <c r="I138" s="698"/>
      <c r="J138" s="698"/>
    </row>
    <row r="139" spans="1:10" ht="15" customHeight="1">
      <c r="A139" s="696" t="s">
        <v>1385</v>
      </c>
      <c r="B139" s="698"/>
      <c r="C139" s="698"/>
      <c r="D139" s="698"/>
      <c r="E139" s="698"/>
      <c r="F139" s="698"/>
      <c r="G139" s="698"/>
      <c r="H139" s="698"/>
      <c r="I139" s="698"/>
      <c r="J139" s="698"/>
    </row>
    <row r="140" spans="1:10" ht="15" customHeight="1">
      <c r="A140" s="620" t="s">
        <v>1386</v>
      </c>
      <c r="B140" s="697"/>
      <c r="C140" s="697"/>
      <c r="D140" s="697"/>
      <c r="E140" s="697"/>
      <c r="F140" s="697"/>
      <c r="G140" s="697"/>
      <c r="H140" s="697"/>
      <c r="I140" s="697"/>
      <c r="J140" s="697"/>
    </row>
    <row r="141" spans="1:10" s="34" customFormat="1" ht="15" customHeight="1">
      <c r="A141" s="696" t="s">
        <v>1387</v>
      </c>
      <c r="B141" s="698"/>
      <c r="C141" s="698"/>
      <c r="D141" s="698"/>
      <c r="E141" s="698"/>
      <c r="F141" s="698"/>
      <c r="G141" s="698"/>
      <c r="H141" s="698"/>
      <c r="I141" s="698"/>
      <c r="J141" s="698"/>
    </row>
    <row r="142" spans="1:10" s="198" customFormat="1" ht="15" customHeight="1">
      <c r="A142" s="696" t="s">
        <v>1388</v>
      </c>
      <c r="B142" s="698"/>
      <c r="C142" s="698"/>
      <c r="D142" s="698"/>
      <c r="E142" s="698"/>
      <c r="F142" s="698"/>
      <c r="G142" s="698"/>
      <c r="H142" s="698"/>
      <c r="I142" s="698"/>
      <c r="J142" s="698"/>
    </row>
    <row r="143" spans="1:10" ht="15" customHeight="1">
      <c r="A143" s="696" t="s">
        <v>1389</v>
      </c>
      <c r="B143" s="698"/>
      <c r="C143" s="698"/>
      <c r="D143" s="698"/>
      <c r="E143" s="698"/>
      <c r="F143" s="698"/>
      <c r="G143" s="698"/>
      <c r="H143" s="698"/>
      <c r="I143" s="698"/>
      <c r="J143" s="698"/>
    </row>
    <row r="144" spans="1:10" ht="15" customHeight="1">
      <c r="A144" s="696" t="s">
        <v>1390</v>
      </c>
      <c r="B144" s="698"/>
      <c r="C144" s="698"/>
      <c r="D144" s="698"/>
      <c r="E144" s="698"/>
      <c r="F144" s="698"/>
      <c r="G144" s="698"/>
      <c r="H144" s="698"/>
      <c r="I144" s="698"/>
      <c r="J144" s="698"/>
    </row>
    <row r="145" spans="1:10" ht="15" customHeight="1">
      <c r="A145" s="696" t="s">
        <v>1391</v>
      </c>
      <c r="B145" s="698"/>
      <c r="C145" s="698"/>
      <c r="D145" s="698"/>
      <c r="E145" s="698"/>
      <c r="F145" s="698"/>
      <c r="G145" s="698"/>
      <c r="H145" s="698"/>
      <c r="I145" s="698"/>
      <c r="J145" s="698"/>
    </row>
    <row r="146" spans="1:10" ht="15" customHeight="1">
      <c r="A146" s="696" t="s">
        <v>1392</v>
      </c>
      <c r="B146" s="698"/>
      <c r="C146" s="698"/>
      <c r="D146" s="698"/>
      <c r="E146" s="698"/>
      <c r="F146" s="698"/>
      <c r="G146" s="698"/>
      <c r="H146" s="698"/>
      <c r="I146" s="698"/>
      <c r="J146" s="698"/>
    </row>
    <row r="147" spans="1:10" ht="15" customHeight="1">
      <c r="A147" s="696" t="s">
        <v>1393</v>
      </c>
      <c r="B147" s="698"/>
      <c r="C147" s="698"/>
      <c r="D147" s="698"/>
      <c r="E147" s="698"/>
      <c r="F147" s="698"/>
      <c r="G147" s="698"/>
      <c r="H147" s="698"/>
      <c r="I147" s="698"/>
      <c r="J147" s="698"/>
    </row>
    <row r="148" spans="1:10" ht="15" customHeight="1">
      <c r="A148" s="696" t="s">
        <v>1394</v>
      </c>
      <c r="B148" s="698"/>
      <c r="C148" s="698"/>
      <c r="D148" s="698"/>
      <c r="E148" s="698"/>
      <c r="F148" s="698"/>
      <c r="G148" s="698"/>
      <c r="H148" s="698"/>
      <c r="I148" s="698"/>
      <c r="J148" s="698"/>
    </row>
    <row r="149" spans="1:10" ht="15" customHeight="1">
      <c r="A149" s="696" t="s">
        <v>1395</v>
      </c>
      <c r="B149" s="698"/>
      <c r="C149" s="698"/>
      <c r="D149" s="698"/>
      <c r="E149" s="698"/>
      <c r="F149" s="698"/>
      <c r="G149" s="698"/>
      <c r="H149" s="698"/>
      <c r="I149" s="698"/>
      <c r="J149" s="698"/>
    </row>
    <row r="150" spans="1:10" ht="15" customHeight="1">
      <c r="A150" s="620" t="s">
        <v>1396</v>
      </c>
      <c r="B150" s="697"/>
      <c r="C150" s="697"/>
      <c r="D150" s="697"/>
      <c r="E150" s="697"/>
      <c r="F150" s="697"/>
      <c r="G150" s="697"/>
      <c r="H150" s="697"/>
      <c r="I150" s="697"/>
      <c r="J150" s="697"/>
    </row>
    <row r="151" spans="1:10" ht="15" customHeight="1">
      <c r="A151" s="696" t="s">
        <v>1397</v>
      </c>
      <c r="B151" s="698"/>
      <c r="C151" s="698"/>
      <c r="D151" s="698"/>
      <c r="E151" s="698"/>
      <c r="F151" s="698"/>
      <c r="G151" s="698"/>
      <c r="H151" s="698"/>
      <c r="I151" s="698"/>
      <c r="J151" s="698"/>
    </row>
    <row r="152" spans="1:10" ht="15" customHeight="1">
      <c r="A152" s="696" t="s">
        <v>1398</v>
      </c>
      <c r="B152" s="698"/>
      <c r="C152" s="698"/>
      <c r="D152" s="698"/>
      <c r="E152" s="698"/>
      <c r="F152" s="698"/>
      <c r="G152" s="698"/>
      <c r="H152" s="698"/>
      <c r="I152" s="698"/>
      <c r="J152" s="698"/>
    </row>
    <row r="153" spans="1:10" ht="15" customHeight="1">
      <c r="A153" s="696" t="s">
        <v>1399</v>
      </c>
      <c r="B153" s="698"/>
      <c r="C153" s="698"/>
      <c r="D153" s="698"/>
      <c r="E153" s="698"/>
      <c r="F153" s="698"/>
      <c r="G153" s="698"/>
      <c r="H153" s="698"/>
      <c r="I153" s="698"/>
      <c r="J153" s="698"/>
    </row>
    <row r="154" spans="1:10" ht="15" customHeight="1">
      <c r="A154" s="696" t="s">
        <v>1400</v>
      </c>
      <c r="B154" s="698"/>
      <c r="C154" s="698"/>
      <c r="D154" s="698"/>
      <c r="E154" s="698"/>
      <c r="F154" s="698"/>
      <c r="G154" s="698"/>
      <c r="H154" s="698"/>
      <c r="I154" s="698"/>
      <c r="J154" s="698"/>
    </row>
    <row r="155" spans="1:10" ht="15" customHeight="1">
      <c r="A155" s="696" t="s">
        <v>1401</v>
      </c>
      <c r="B155" s="698"/>
      <c r="C155" s="698"/>
      <c r="D155" s="698"/>
      <c r="E155" s="698"/>
      <c r="F155" s="698"/>
      <c r="G155" s="698"/>
      <c r="H155" s="698"/>
      <c r="I155" s="698"/>
      <c r="J155" s="698"/>
    </row>
    <row r="156" spans="1:10" ht="15" customHeight="1">
      <c r="A156" s="696" t="s">
        <v>1402</v>
      </c>
      <c r="B156" s="698"/>
      <c r="C156" s="698"/>
      <c r="D156" s="698"/>
      <c r="E156" s="698"/>
      <c r="F156" s="698"/>
      <c r="G156" s="698"/>
      <c r="H156" s="698"/>
      <c r="I156" s="698"/>
      <c r="J156" s="698"/>
    </row>
    <row r="157" spans="1:10" ht="15" customHeight="1">
      <c r="A157" s="696" t="s">
        <v>1403</v>
      </c>
      <c r="B157" s="698"/>
      <c r="C157" s="698"/>
      <c r="D157" s="698"/>
      <c r="E157" s="698"/>
      <c r="F157" s="698"/>
      <c r="G157" s="698"/>
      <c r="H157" s="698"/>
      <c r="I157" s="698"/>
      <c r="J157" s="698"/>
    </row>
    <row r="158" spans="1:10" ht="15" customHeight="1">
      <c r="A158" s="696" t="s">
        <v>1404</v>
      </c>
      <c r="B158" s="698"/>
      <c r="C158" s="698"/>
      <c r="D158" s="698"/>
      <c r="E158" s="698"/>
      <c r="F158" s="698"/>
      <c r="G158" s="698"/>
      <c r="H158" s="698"/>
      <c r="I158" s="698"/>
      <c r="J158" s="698"/>
    </row>
    <row r="159" spans="1:10" s="198" customFormat="1" ht="14" customHeight="1">
      <c r="A159" s="696" t="s">
        <v>1405</v>
      </c>
      <c r="B159" s="698"/>
      <c r="C159" s="698"/>
      <c r="D159" s="698"/>
      <c r="E159" s="698"/>
      <c r="F159" s="698"/>
      <c r="G159" s="698"/>
      <c r="H159" s="698"/>
      <c r="I159" s="698"/>
      <c r="J159" s="698"/>
    </row>
    <row r="160" spans="1:10" ht="15" customHeight="1">
      <c r="A160" s="696" t="s">
        <v>1406</v>
      </c>
      <c r="B160" s="698"/>
      <c r="C160" s="698"/>
      <c r="D160" s="698"/>
      <c r="E160" s="698"/>
      <c r="F160" s="698"/>
      <c r="G160" s="698"/>
      <c r="H160" s="698"/>
      <c r="I160" s="698"/>
      <c r="J160" s="698"/>
    </row>
    <row r="161" spans="1:10" ht="15" customHeight="1">
      <c r="A161" s="696" t="s">
        <v>1407</v>
      </c>
      <c r="B161" s="698"/>
      <c r="C161" s="698"/>
      <c r="D161" s="698"/>
      <c r="E161" s="698"/>
      <c r="F161" s="698"/>
      <c r="G161" s="698"/>
      <c r="H161" s="698"/>
      <c r="I161" s="698"/>
      <c r="J161" s="698"/>
    </row>
    <row r="162" spans="1:10" ht="15" customHeight="1">
      <c r="A162" s="696" t="s">
        <v>1408</v>
      </c>
      <c r="B162" s="698"/>
      <c r="C162" s="698"/>
      <c r="D162" s="698"/>
      <c r="E162" s="698"/>
      <c r="F162" s="698"/>
      <c r="G162" s="698"/>
      <c r="H162" s="698"/>
      <c r="I162" s="698"/>
      <c r="J162" s="698"/>
    </row>
    <row r="163" spans="1:10" ht="15" customHeight="1">
      <c r="A163" s="620" t="s">
        <v>1409</v>
      </c>
      <c r="B163" s="697"/>
      <c r="C163" s="697"/>
      <c r="D163" s="697"/>
      <c r="E163" s="697"/>
      <c r="F163" s="697"/>
      <c r="G163" s="697"/>
      <c r="H163" s="697"/>
      <c r="I163" s="697"/>
      <c r="J163" s="697"/>
    </row>
    <row r="164" spans="1:10" ht="15" customHeight="1">
      <c r="A164" s="696" t="s">
        <v>1410</v>
      </c>
      <c r="B164" s="698"/>
      <c r="C164" s="698"/>
      <c r="D164" s="698"/>
      <c r="E164" s="698"/>
      <c r="F164" s="698"/>
      <c r="G164" s="698"/>
      <c r="H164" s="698"/>
      <c r="I164" s="698"/>
      <c r="J164" s="698"/>
    </row>
    <row r="165" spans="1:10" ht="15" customHeight="1">
      <c r="A165" s="696" t="s">
        <v>1411</v>
      </c>
      <c r="B165" s="698"/>
      <c r="C165" s="698"/>
      <c r="D165" s="698"/>
      <c r="E165" s="698"/>
      <c r="F165" s="698"/>
      <c r="G165" s="698"/>
      <c r="H165" s="698"/>
      <c r="I165" s="698"/>
      <c r="J165" s="698"/>
    </row>
    <row r="166" spans="1:10" ht="15" customHeight="1">
      <c r="A166" s="696" t="s">
        <v>1412</v>
      </c>
      <c r="B166" s="698"/>
      <c r="C166" s="698"/>
      <c r="D166" s="698"/>
      <c r="E166" s="698"/>
      <c r="F166" s="698"/>
      <c r="G166" s="698"/>
      <c r="H166" s="698"/>
      <c r="I166" s="698"/>
      <c r="J166" s="698"/>
    </row>
    <row r="167" spans="1:10" ht="15" customHeight="1">
      <c r="A167" s="696" t="s">
        <v>1413</v>
      </c>
      <c r="B167" s="698"/>
      <c r="C167" s="698"/>
      <c r="D167" s="698"/>
      <c r="E167" s="698"/>
      <c r="F167" s="698"/>
      <c r="G167" s="698"/>
      <c r="H167" s="698"/>
      <c r="I167" s="698"/>
      <c r="J167" s="698"/>
    </row>
    <row r="168" spans="1:10" ht="15" customHeight="1">
      <c r="A168" s="620" t="s">
        <v>1414</v>
      </c>
      <c r="B168" s="697"/>
      <c r="C168" s="697"/>
      <c r="D168" s="697"/>
      <c r="E168" s="697"/>
      <c r="F168" s="697"/>
      <c r="G168" s="697"/>
      <c r="H168" s="697"/>
      <c r="I168" s="697"/>
      <c r="J168" s="697"/>
    </row>
    <row r="169" spans="1:10" ht="15" customHeight="1">
      <c r="A169" s="696" t="s">
        <v>1415</v>
      </c>
      <c r="B169" s="698"/>
      <c r="C169" s="698"/>
      <c r="D169" s="698"/>
      <c r="E169" s="698"/>
      <c r="F169" s="698"/>
      <c r="G169" s="698"/>
      <c r="H169" s="698"/>
      <c r="I169" s="698"/>
      <c r="J169" s="698"/>
    </row>
    <row r="170" spans="1:10" ht="15" customHeight="1">
      <c r="A170" s="696" t="s">
        <v>1416</v>
      </c>
      <c r="B170" s="698"/>
      <c r="C170" s="698"/>
      <c r="D170" s="698"/>
      <c r="E170" s="698"/>
      <c r="F170" s="698"/>
      <c r="G170" s="698"/>
      <c r="H170" s="698"/>
      <c r="I170" s="698"/>
      <c r="J170" s="698"/>
    </row>
    <row r="171" spans="1:10" ht="15" customHeight="1">
      <c r="A171" s="696" t="s">
        <v>1417</v>
      </c>
      <c r="B171" s="698"/>
      <c r="C171" s="698"/>
      <c r="D171" s="698"/>
      <c r="E171" s="698"/>
      <c r="F171" s="698"/>
      <c r="G171" s="698"/>
      <c r="H171" s="698"/>
      <c r="I171" s="698"/>
      <c r="J171" s="698"/>
    </row>
    <row r="172" spans="1:10" ht="15" customHeight="1">
      <c r="A172" s="696" t="s">
        <v>1418</v>
      </c>
      <c r="B172" s="698"/>
      <c r="C172" s="698"/>
      <c r="D172" s="698"/>
      <c r="E172" s="698"/>
      <c r="F172" s="698"/>
      <c r="G172" s="698"/>
      <c r="H172" s="698"/>
      <c r="I172" s="698"/>
      <c r="J172" s="698"/>
    </row>
    <row r="173" spans="1:10" ht="15" customHeight="1">
      <c r="A173" s="696" t="s">
        <v>1419</v>
      </c>
      <c r="B173" s="698"/>
      <c r="C173" s="698"/>
      <c r="D173" s="698"/>
      <c r="E173" s="698"/>
      <c r="F173" s="698"/>
      <c r="G173" s="698"/>
      <c r="H173" s="698"/>
      <c r="I173" s="698"/>
      <c r="J173" s="698"/>
    </row>
    <row r="174" spans="1:10" ht="15" customHeight="1">
      <c r="A174" s="696" t="s">
        <v>1420</v>
      </c>
      <c r="B174" s="698"/>
      <c r="C174" s="698"/>
      <c r="D174" s="698"/>
      <c r="E174" s="698"/>
      <c r="F174" s="698"/>
      <c r="G174" s="698"/>
      <c r="H174" s="698"/>
      <c r="I174" s="698"/>
      <c r="J174" s="698"/>
    </row>
    <row r="175" spans="1:10" ht="15" customHeight="1">
      <c r="A175" s="696" t="s">
        <v>1421</v>
      </c>
      <c r="B175" s="698"/>
      <c r="C175" s="698"/>
      <c r="D175" s="698"/>
      <c r="E175" s="698"/>
      <c r="F175" s="698"/>
      <c r="G175" s="698"/>
      <c r="H175" s="698"/>
      <c r="I175" s="698"/>
      <c r="J175" s="698"/>
    </row>
    <row r="176" spans="1:10" ht="15" customHeight="1">
      <c r="A176" s="696" t="s">
        <v>1422</v>
      </c>
      <c r="B176" s="698"/>
      <c r="C176" s="698"/>
      <c r="D176" s="698"/>
      <c r="E176" s="698"/>
      <c r="F176" s="698"/>
      <c r="G176" s="698"/>
      <c r="H176" s="698"/>
      <c r="I176" s="698"/>
      <c r="J176" s="698"/>
    </row>
    <row r="177" spans="1:10" ht="15" customHeight="1">
      <c r="A177" s="696" t="s">
        <v>1423</v>
      </c>
      <c r="B177" s="698"/>
      <c r="C177" s="698"/>
      <c r="D177" s="698"/>
      <c r="E177" s="698"/>
      <c r="F177" s="698"/>
      <c r="G177" s="698"/>
      <c r="H177" s="698"/>
      <c r="I177" s="698"/>
      <c r="J177" s="698"/>
    </row>
    <row r="178" spans="1:10" ht="15" customHeight="1">
      <c r="A178" s="696" t="s">
        <v>1424</v>
      </c>
      <c r="B178" s="698"/>
      <c r="C178" s="698"/>
      <c r="D178" s="698"/>
      <c r="E178" s="698"/>
      <c r="F178" s="698"/>
      <c r="G178" s="698"/>
      <c r="H178" s="698"/>
      <c r="I178" s="698"/>
      <c r="J178" s="698"/>
    </row>
    <row r="179" spans="1:10" ht="15" customHeight="1">
      <c r="A179" s="620" t="s">
        <v>1425</v>
      </c>
      <c r="B179" s="697"/>
      <c r="C179" s="697"/>
      <c r="D179" s="697"/>
      <c r="E179" s="697"/>
      <c r="F179" s="697"/>
      <c r="G179" s="697"/>
      <c r="H179" s="697"/>
      <c r="I179" s="697"/>
      <c r="J179" s="697"/>
    </row>
    <row r="180" spans="1:10" ht="15" customHeight="1">
      <c r="A180" s="696" t="s">
        <v>1426</v>
      </c>
      <c r="B180" s="698"/>
      <c r="C180" s="698"/>
      <c r="D180" s="698"/>
      <c r="E180" s="698"/>
      <c r="F180" s="698"/>
      <c r="G180" s="698"/>
      <c r="H180" s="698"/>
      <c r="I180" s="698"/>
      <c r="J180" s="698"/>
    </row>
    <row r="181" spans="1:10" ht="15" customHeight="1">
      <c r="A181" s="696" t="s">
        <v>1427</v>
      </c>
      <c r="B181" s="698"/>
      <c r="C181" s="698"/>
      <c r="D181" s="698"/>
      <c r="E181" s="698"/>
      <c r="F181" s="698"/>
      <c r="G181" s="698"/>
      <c r="H181" s="698"/>
      <c r="I181" s="698"/>
      <c r="J181" s="698"/>
    </row>
    <row r="182" spans="1:10" ht="15" customHeight="1">
      <c r="A182" s="696" t="s">
        <v>1428</v>
      </c>
      <c r="B182" s="698"/>
      <c r="C182" s="698"/>
      <c r="D182" s="698"/>
      <c r="E182" s="698"/>
      <c r="F182" s="698"/>
      <c r="G182" s="698"/>
      <c r="H182" s="698"/>
      <c r="I182" s="698"/>
      <c r="J182" s="698"/>
    </row>
    <row r="183" spans="1:10" ht="15" customHeight="1">
      <c r="A183" s="696" t="s">
        <v>1429</v>
      </c>
      <c r="B183" s="698"/>
      <c r="C183" s="698"/>
      <c r="D183" s="698"/>
      <c r="E183" s="698"/>
      <c r="F183" s="698"/>
      <c r="G183" s="698"/>
      <c r="H183" s="698"/>
      <c r="I183" s="698"/>
      <c r="J183" s="698"/>
    </row>
    <row r="184" spans="1:10" ht="15" customHeight="1">
      <c r="A184" s="696" t="s">
        <v>1430</v>
      </c>
      <c r="B184" s="698"/>
      <c r="C184" s="698"/>
      <c r="D184" s="698"/>
      <c r="E184" s="698"/>
      <c r="F184" s="698"/>
      <c r="G184" s="698"/>
      <c r="H184" s="698"/>
      <c r="I184" s="698"/>
      <c r="J184" s="698"/>
    </row>
    <row r="185" spans="1:10" ht="15" customHeight="1">
      <c r="A185" s="696" t="s">
        <v>1431</v>
      </c>
      <c r="B185" s="698"/>
      <c r="C185" s="698"/>
      <c r="D185" s="698"/>
      <c r="E185" s="698"/>
      <c r="F185" s="698"/>
      <c r="G185" s="698"/>
      <c r="H185" s="698"/>
      <c r="I185" s="698"/>
      <c r="J185" s="698"/>
    </row>
    <row r="186" spans="1:10" ht="15" customHeight="1">
      <c r="A186" s="696" t="s">
        <v>1432</v>
      </c>
      <c r="B186" s="698"/>
      <c r="C186" s="698"/>
      <c r="D186" s="698"/>
      <c r="E186" s="698"/>
      <c r="F186" s="698"/>
      <c r="G186" s="698"/>
      <c r="H186" s="698"/>
      <c r="I186" s="698"/>
      <c r="J186" s="698"/>
    </row>
    <row r="187" spans="1:10" ht="15" customHeight="1">
      <c r="A187" s="696" t="s">
        <v>1433</v>
      </c>
      <c r="B187" s="698"/>
      <c r="C187" s="698"/>
      <c r="D187" s="698"/>
      <c r="E187" s="698"/>
      <c r="F187" s="698"/>
      <c r="G187" s="698"/>
      <c r="H187" s="698"/>
      <c r="I187" s="698"/>
      <c r="J187" s="698"/>
    </row>
    <row r="188" spans="1:10" ht="15" customHeight="1">
      <c r="A188" s="696" t="s">
        <v>1434</v>
      </c>
      <c r="B188" s="698"/>
      <c r="C188" s="698"/>
      <c r="D188" s="698"/>
      <c r="E188" s="698"/>
      <c r="F188" s="698"/>
      <c r="G188" s="698"/>
      <c r="H188" s="698"/>
      <c r="I188" s="698"/>
      <c r="J188" s="698"/>
    </row>
    <row r="189" spans="1:10" ht="15" customHeight="1">
      <c r="A189" s="696" t="s">
        <v>1435</v>
      </c>
      <c r="B189" s="698"/>
      <c r="C189" s="698"/>
      <c r="D189" s="698"/>
      <c r="E189" s="698"/>
      <c r="F189" s="698"/>
      <c r="G189" s="698"/>
      <c r="H189" s="698"/>
      <c r="I189" s="698"/>
      <c r="J189" s="698"/>
    </row>
    <row r="190" spans="1:10" ht="15" customHeight="1">
      <c r="A190" s="696" t="s">
        <v>1436</v>
      </c>
      <c r="B190" s="698"/>
      <c r="C190" s="698"/>
      <c r="D190" s="698"/>
      <c r="E190" s="698"/>
      <c r="F190" s="698"/>
      <c r="G190" s="698"/>
      <c r="H190" s="698"/>
      <c r="I190" s="698"/>
      <c r="J190" s="698"/>
    </row>
    <row r="191" spans="1:10" ht="15" customHeight="1">
      <c r="A191" s="696" t="s">
        <v>1437</v>
      </c>
      <c r="B191" s="698"/>
      <c r="C191" s="698"/>
      <c r="D191" s="698"/>
      <c r="E191" s="698"/>
      <c r="F191" s="698"/>
      <c r="G191" s="698"/>
      <c r="H191" s="698"/>
      <c r="I191" s="698"/>
      <c r="J191" s="698"/>
    </row>
    <row r="192" spans="1:10" ht="15" customHeight="1">
      <c r="A192" s="620" t="s">
        <v>1438</v>
      </c>
      <c r="B192" s="697"/>
      <c r="C192" s="697"/>
      <c r="D192" s="697"/>
      <c r="E192" s="697"/>
      <c r="F192" s="697"/>
      <c r="G192" s="697"/>
      <c r="H192" s="697"/>
      <c r="I192" s="697"/>
      <c r="J192" s="697"/>
    </row>
    <row r="193" spans="1:10" ht="15" customHeight="1">
      <c r="A193" s="696" t="s">
        <v>1439</v>
      </c>
      <c r="B193" s="698"/>
      <c r="C193" s="698"/>
      <c r="D193" s="698"/>
      <c r="E193" s="698"/>
      <c r="F193" s="698"/>
      <c r="G193" s="698"/>
      <c r="H193" s="698"/>
      <c r="I193" s="698"/>
      <c r="J193" s="698"/>
    </row>
    <row r="194" spans="1:10" ht="15" customHeight="1">
      <c r="A194" s="696" t="s">
        <v>1440</v>
      </c>
      <c r="B194" s="698"/>
      <c r="C194" s="698"/>
      <c r="D194" s="698"/>
      <c r="E194" s="698"/>
      <c r="F194" s="698"/>
      <c r="G194" s="698"/>
      <c r="H194" s="698"/>
      <c r="I194" s="698"/>
      <c r="J194" s="698"/>
    </row>
    <row r="195" spans="1:10" ht="15" customHeight="1">
      <c r="A195" s="696" t="s">
        <v>1441</v>
      </c>
      <c r="B195" s="698"/>
      <c r="C195" s="698"/>
      <c r="D195" s="698"/>
      <c r="E195" s="698"/>
      <c r="F195" s="698"/>
      <c r="G195" s="698"/>
      <c r="H195" s="698"/>
      <c r="I195" s="698"/>
      <c r="J195" s="698"/>
    </row>
    <row r="196" spans="1:10" ht="15" customHeight="1">
      <c r="A196" s="696" t="s">
        <v>1442</v>
      </c>
      <c r="B196" s="698"/>
      <c r="C196" s="698"/>
      <c r="D196" s="698"/>
      <c r="E196" s="698"/>
      <c r="F196" s="698"/>
      <c r="G196" s="698"/>
      <c r="H196" s="698"/>
      <c r="I196" s="698"/>
      <c r="J196" s="698"/>
    </row>
    <row r="197" spans="1:10" ht="15" customHeight="1">
      <c r="A197" s="696" t="s">
        <v>1443</v>
      </c>
      <c r="B197" s="698"/>
      <c r="C197" s="698"/>
      <c r="D197" s="698"/>
      <c r="E197" s="698"/>
      <c r="F197" s="698"/>
      <c r="G197" s="698"/>
      <c r="H197" s="698"/>
      <c r="I197" s="698"/>
      <c r="J197" s="698"/>
    </row>
    <row r="198" spans="1:10" ht="15" customHeight="1">
      <c r="A198" s="696" t="s">
        <v>1444</v>
      </c>
      <c r="B198" s="698"/>
      <c r="C198" s="698"/>
      <c r="D198" s="698"/>
      <c r="E198" s="698"/>
      <c r="F198" s="698"/>
      <c r="G198" s="698"/>
      <c r="H198" s="698"/>
      <c r="I198" s="698"/>
      <c r="J198" s="698"/>
    </row>
    <row r="199" spans="1:10" ht="15" customHeight="1">
      <c r="A199" s="696" t="s">
        <v>1445</v>
      </c>
      <c r="B199" s="698"/>
      <c r="C199" s="698"/>
      <c r="D199" s="698"/>
      <c r="E199" s="698"/>
      <c r="F199" s="698"/>
      <c r="G199" s="698"/>
      <c r="H199" s="698"/>
      <c r="I199" s="698"/>
      <c r="J199" s="698"/>
    </row>
    <row r="200" spans="1:10" ht="15" customHeight="1">
      <c r="A200" s="696" t="s">
        <v>1446</v>
      </c>
      <c r="B200" s="698"/>
      <c r="C200" s="698"/>
      <c r="D200" s="698"/>
      <c r="E200" s="698"/>
      <c r="F200" s="698"/>
      <c r="G200" s="698"/>
      <c r="H200" s="698"/>
      <c r="I200" s="698"/>
      <c r="J200" s="698"/>
    </row>
    <row r="201" spans="1:10" ht="15" customHeight="1">
      <c r="A201" s="620" t="s">
        <v>1447</v>
      </c>
      <c r="B201" s="697"/>
      <c r="C201" s="697"/>
      <c r="D201" s="697"/>
      <c r="E201" s="697"/>
      <c r="F201" s="697"/>
      <c r="G201" s="697"/>
      <c r="H201" s="697"/>
      <c r="I201" s="697"/>
      <c r="J201" s="697"/>
    </row>
    <row r="202" spans="1:10" ht="15" customHeight="1">
      <c r="A202" s="696" t="s">
        <v>1448</v>
      </c>
      <c r="B202" s="698"/>
      <c r="C202" s="698"/>
      <c r="D202" s="698"/>
      <c r="E202" s="698"/>
      <c r="F202" s="698"/>
      <c r="G202" s="698"/>
      <c r="H202" s="698"/>
      <c r="I202" s="698"/>
      <c r="J202" s="698"/>
    </row>
    <row r="203" spans="1:10" ht="15" customHeight="1">
      <c r="A203" s="696" t="s">
        <v>1449</v>
      </c>
      <c r="B203" s="698"/>
      <c r="C203" s="698"/>
      <c r="D203" s="698"/>
      <c r="E203" s="698"/>
      <c r="F203" s="698"/>
      <c r="G203" s="698"/>
      <c r="H203" s="698"/>
      <c r="I203" s="698"/>
      <c r="J203" s="698"/>
    </row>
    <row r="204" spans="1:10" ht="15" customHeight="1">
      <c r="A204" s="696" t="s">
        <v>1450</v>
      </c>
      <c r="B204" s="698"/>
      <c r="C204" s="698"/>
      <c r="D204" s="698"/>
      <c r="E204" s="698"/>
      <c r="F204" s="698"/>
      <c r="G204" s="698"/>
      <c r="H204" s="698"/>
      <c r="I204" s="698"/>
      <c r="J204" s="698"/>
    </row>
    <row r="205" spans="1:10" ht="15" customHeight="1">
      <c r="A205" s="696" t="s">
        <v>1451</v>
      </c>
      <c r="B205" s="698"/>
      <c r="C205" s="698"/>
      <c r="D205" s="698"/>
      <c r="E205" s="698"/>
      <c r="F205" s="698"/>
      <c r="G205" s="698"/>
      <c r="H205" s="698"/>
      <c r="I205" s="698"/>
      <c r="J205" s="698"/>
    </row>
    <row r="206" spans="1:10" ht="15" customHeight="1">
      <c r="A206" s="696" t="s">
        <v>1452</v>
      </c>
      <c r="B206" s="698"/>
      <c r="C206" s="698"/>
      <c r="D206" s="698"/>
      <c r="E206" s="698"/>
      <c r="F206" s="698"/>
      <c r="G206" s="698"/>
      <c r="H206" s="698"/>
      <c r="I206" s="698"/>
      <c r="J206" s="698"/>
    </row>
    <row r="207" spans="1:10" ht="15" customHeight="1">
      <c r="A207" s="696" t="s">
        <v>1453</v>
      </c>
      <c r="B207" s="698"/>
      <c r="C207" s="698"/>
      <c r="D207" s="698"/>
      <c r="E207" s="698"/>
      <c r="F207" s="698"/>
      <c r="G207" s="698"/>
      <c r="H207" s="698"/>
      <c r="I207" s="698"/>
      <c r="J207" s="698"/>
    </row>
    <row r="208" spans="1:10" ht="15" customHeight="1">
      <c r="A208" s="696" t="s">
        <v>1454</v>
      </c>
      <c r="B208" s="698"/>
      <c r="C208" s="698"/>
      <c r="D208" s="698"/>
      <c r="E208" s="698"/>
      <c r="F208" s="698"/>
      <c r="G208" s="698"/>
      <c r="H208" s="698"/>
      <c r="I208" s="698"/>
      <c r="J208" s="698"/>
    </row>
    <row r="209" spans="1:10" ht="15" customHeight="1">
      <c r="A209" s="620" t="s">
        <v>1455</v>
      </c>
      <c r="B209" s="697"/>
      <c r="C209" s="697"/>
      <c r="D209" s="697"/>
      <c r="E209" s="697"/>
      <c r="F209" s="697"/>
      <c r="G209" s="697"/>
      <c r="H209" s="697"/>
      <c r="I209" s="697"/>
      <c r="J209" s="697"/>
    </row>
    <row r="210" spans="1:10" ht="15" customHeight="1">
      <c r="A210" s="696" t="s">
        <v>1456</v>
      </c>
      <c r="B210" s="698"/>
      <c r="C210" s="698"/>
      <c r="D210" s="698"/>
      <c r="E210" s="698"/>
      <c r="F210" s="698"/>
      <c r="G210" s="698"/>
      <c r="H210" s="698"/>
      <c r="I210" s="698"/>
      <c r="J210" s="698"/>
    </row>
    <row r="211" spans="1:10" ht="15" customHeight="1">
      <c r="A211" s="696" t="s">
        <v>1230</v>
      </c>
      <c r="B211" s="698"/>
      <c r="C211" s="698"/>
      <c r="D211" s="698"/>
      <c r="E211" s="698"/>
      <c r="F211" s="698"/>
      <c r="G211" s="698"/>
      <c r="H211" s="698"/>
      <c r="I211" s="698"/>
      <c r="J211" s="698"/>
    </row>
    <row r="212" spans="1:10" ht="15" customHeight="1">
      <c r="A212" s="696" t="s">
        <v>1457</v>
      </c>
      <c r="B212" s="698"/>
      <c r="C212" s="698"/>
      <c r="D212" s="698"/>
      <c r="E212" s="698"/>
      <c r="F212" s="698"/>
      <c r="G212" s="698"/>
      <c r="H212" s="698"/>
      <c r="I212" s="698"/>
      <c r="J212" s="698"/>
    </row>
    <row r="213" spans="1:10" ht="15" customHeight="1">
      <c r="A213" s="696" t="s">
        <v>1458</v>
      </c>
      <c r="B213" s="698"/>
      <c r="C213" s="698"/>
      <c r="D213" s="698"/>
      <c r="E213" s="698"/>
      <c r="F213" s="698"/>
      <c r="G213" s="698"/>
      <c r="H213" s="698"/>
      <c r="I213" s="698"/>
      <c r="J213" s="698"/>
    </row>
    <row r="214" spans="1:10" ht="15" customHeight="1">
      <c r="A214" s="696" t="s">
        <v>1459</v>
      </c>
      <c r="B214" s="698"/>
      <c r="C214" s="698"/>
      <c r="D214" s="698"/>
      <c r="E214" s="698"/>
      <c r="F214" s="698"/>
      <c r="G214" s="698"/>
      <c r="H214" s="698"/>
      <c r="I214" s="698"/>
      <c r="J214" s="698"/>
    </row>
    <row r="215" spans="1:10" ht="15" customHeight="1">
      <c r="A215" s="696" t="s">
        <v>1460</v>
      </c>
      <c r="B215" s="698"/>
      <c r="C215" s="698"/>
      <c r="D215" s="698"/>
      <c r="E215" s="698"/>
      <c r="F215" s="698"/>
      <c r="G215" s="698"/>
      <c r="H215" s="698"/>
      <c r="I215" s="698"/>
      <c r="J215" s="698"/>
    </row>
    <row r="216" spans="1:10" ht="15" customHeight="1">
      <c r="A216" s="696" t="s">
        <v>1461</v>
      </c>
      <c r="B216" s="698"/>
      <c r="C216" s="698"/>
      <c r="D216" s="698"/>
      <c r="E216" s="698"/>
      <c r="F216" s="698"/>
      <c r="G216" s="698"/>
      <c r="H216" s="698"/>
      <c r="I216" s="698"/>
      <c r="J216" s="698"/>
    </row>
    <row r="217" spans="1:10" ht="15" customHeight="1">
      <c r="A217" s="696" t="s">
        <v>1462</v>
      </c>
      <c r="B217" s="698"/>
      <c r="C217" s="698"/>
      <c r="D217" s="698"/>
      <c r="E217" s="698"/>
      <c r="F217" s="698"/>
      <c r="G217" s="698"/>
      <c r="H217" s="698"/>
      <c r="I217" s="698"/>
      <c r="J217" s="698"/>
    </row>
    <row r="218" spans="1:10" ht="15" customHeight="1">
      <c r="A218" s="696" t="s">
        <v>1463</v>
      </c>
      <c r="B218" s="698"/>
      <c r="C218" s="698"/>
      <c r="D218" s="698"/>
      <c r="E218" s="698"/>
      <c r="F218" s="698"/>
      <c r="G218" s="698"/>
      <c r="H218" s="698"/>
      <c r="I218" s="698"/>
      <c r="J218" s="698"/>
    </row>
    <row r="219" spans="1:10" ht="15" customHeight="1">
      <c r="A219" s="696" t="s">
        <v>1464</v>
      </c>
      <c r="B219" s="698"/>
      <c r="C219" s="698"/>
      <c r="D219" s="698"/>
      <c r="E219" s="698"/>
      <c r="F219" s="698"/>
      <c r="G219" s="698"/>
      <c r="H219" s="698"/>
      <c r="I219" s="698"/>
      <c r="J219" s="698"/>
    </row>
    <row r="220" spans="1:10" ht="15" customHeight="1">
      <c r="A220" s="696" t="s">
        <v>1465</v>
      </c>
      <c r="B220" s="698"/>
      <c r="C220" s="698"/>
      <c r="D220" s="698"/>
      <c r="E220" s="698"/>
      <c r="F220" s="698"/>
      <c r="G220" s="698"/>
      <c r="H220" s="698"/>
      <c r="I220" s="698"/>
      <c r="J220" s="698"/>
    </row>
    <row r="221" spans="1:10" s="34" customFormat="1" ht="15" customHeight="1">
      <c r="A221" s="696" t="s">
        <v>1466</v>
      </c>
      <c r="B221" s="698"/>
      <c r="C221" s="698"/>
      <c r="D221" s="698"/>
      <c r="E221" s="698"/>
      <c r="F221" s="698"/>
      <c r="G221" s="698"/>
      <c r="H221" s="698"/>
      <c r="I221" s="698"/>
      <c r="J221" s="698"/>
    </row>
    <row r="222" spans="1:10" ht="15" customHeight="1">
      <c r="A222" s="696" t="s">
        <v>1467</v>
      </c>
      <c r="B222" s="698"/>
      <c r="C222" s="698"/>
      <c r="D222" s="698"/>
      <c r="E222" s="698"/>
      <c r="F222" s="698"/>
      <c r="G222" s="698"/>
      <c r="H222" s="698"/>
      <c r="I222" s="698"/>
      <c r="J222" s="698"/>
    </row>
    <row r="223" spans="1:10" ht="15" customHeight="1">
      <c r="A223" s="696" t="s">
        <v>1468</v>
      </c>
      <c r="B223" s="698"/>
      <c r="C223" s="698"/>
      <c r="D223" s="698"/>
      <c r="E223" s="698"/>
      <c r="F223" s="698"/>
      <c r="G223" s="698"/>
      <c r="H223" s="698"/>
      <c r="I223" s="698"/>
      <c r="J223" s="698"/>
    </row>
    <row r="224" spans="1:10" ht="15" customHeight="1">
      <c r="A224" s="696" t="s">
        <v>1469</v>
      </c>
      <c r="B224" s="698"/>
      <c r="C224" s="698"/>
      <c r="D224" s="698"/>
      <c r="E224" s="698"/>
      <c r="F224" s="698"/>
      <c r="G224" s="698"/>
      <c r="H224" s="698"/>
      <c r="I224" s="698"/>
      <c r="J224" s="698"/>
    </row>
    <row r="225" spans="1:10" ht="15" customHeight="1">
      <c r="A225" s="696" t="s">
        <v>1470</v>
      </c>
      <c r="B225" s="698"/>
      <c r="C225" s="698"/>
      <c r="D225" s="698"/>
      <c r="E225" s="698"/>
      <c r="F225" s="698"/>
      <c r="G225" s="698"/>
      <c r="H225" s="698"/>
      <c r="I225" s="698"/>
      <c r="J225" s="698"/>
    </row>
    <row r="226" spans="1:10" ht="15" customHeight="1">
      <c r="A226" s="696" t="s">
        <v>1471</v>
      </c>
      <c r="B226" s="698"/>
      <c r="C226" s="698"/>
      <c r="D226" s="698"/>
      <c r="E226" s="698"/>
      <c r="F226" s="698"/>
      <c r="G226" s="698"/>
      <c r="H226" s="698"/>
      <c r="I226" s="698"/>
      <c r="J226" s="698"/>
    </row>
    <row r="227" spans="1:10" ht="15" customHeight="1">
      <c r="A227" s="696" t="s">
        <v>1472</v>
      </c>
      <c r="B227" s="698"/>
      <c r="C227" s="698"/>
      <c r="D227" s="698"/>
      <c r="E227" s="698"/>
      <c r="F227" s="698"/>
      <c r="G227" s="698"/>
      <c r="H227" s="698"/>
      <c r="I227" s="698"/>
      <c r="J227" s="698"/>
    </row>
    <row r="228" spans="1:10" ht="15" customHeight="1">
      <c r="A228" s="696" t="s">
        <v>1473</v>
      </c>
      <c r="B228" s="698"/>
      <c r="C228" s="698"/>
      <c r="D228" s="698"/>
      <c r="E228" s="698"/>
      <c r="F228" s="698"/>
      <c r="G228" s="698"/>
      <c r="H228" s="698"/>
      <c r="I228" s="698"/>
      <c r="J228" s="698"/>
    </row>
    <row r="229" spans="1:10" ht="15" customHeight="1">
      <c r="A229" s="620" t="s">
        <v>1474</v>
      </c>
      <c r="B229" s="697"/>
      <c r="C229" s="697"/>
      <c r="D229" s="697"/>
      <c r="E229" s="697"/>
      <c r="F229" s="697"/>
      <c r="G229" s="697"/>
      <c r="H229" s="697"/>
      <c r="I229" s="697"/>
      <c r="J229" s="697"/>
    </row>
    <row r="230" spans="1:10" ht="15" customHeight="1">
      <c r="A230" s="696" t="s">
        <v>1229</v>
      </c>
      <c r="B230" s="698"/>
      <c r="C230" s="698"/>
      <c r="D230" s="698"/>
      <c r="E230" s="698"/>
      <c r="F230" s="698"/>
      <c r="G230" s="698"/>
      <c r="H230" s="698"/>
      <c r="I230" s="698"/>
      <c r="J230" s="698"/>
    </row>
    <row r="231" spans="1:10" ht="15" customHeight="1">
      <c r="A231" s="696" t="s">
        <v>1475</v>
      </c>
      <c r="B231" s="698"/>
      <c r="C231" s="698"/>
      <c r="D231" s="698"/>
      <c r="E231" s="698"/>
      <c r="F231" s="698"/>
      <c r="G231" s="698"/>
      <c r="H231" s="698"/>
      <c r="I231" s="698"/>
      <c r="J231" s="698"/>
    </row>
    <row r="232" spans="1:10" ht="15" customHeight="1">
      <c r="A232" s="696" t="s">
        <v>1476</v>
      </c>
      <c r="B232" s="698"/>
      <c r="C232" s="698"/>
      <c r="D232" s="698"/>
      <c r="E232" s="698"/>
      <c r="F232" s="698"/>
      <c r="G232" s="698"/>
      <c r="H232" s="698"/>
      <c r="I232" s="698"/>
      <c r="J232" s="698"/>
    </row>
    <row r="233" spans="1:10" ht="15" customHeight="1">
      <c r="A233" s="696" t="s">
        <v>1477</v>
      </c>
      <c r="B233" s="698"/>
      <c r="C233" s="698"/>
      <c r="D233" s="698"/>
      <c r="E233" s="698"/>
      <c r="F233" s="698"/>
      <c r="G233" s="698"/>
      <c r="H233" s="698"/>
      <c r="I233" s="698"/>
      <c r="J233" s="698"/>
    </row>
    <row r="234" spans="1:10" ht="15" customHeight="1">
      <c r="A234" s="696" t="s">
        <v>1478</v>
      </c>
      <c r="B234" s="698"/>
      <c r="C234" s="698"/>
      <c r="D234" s="698"/>
      <c r="E234" s="698"/>
      <c r="F234" s="698"/>
      <c r="G234" s="698"/>
      <c r="H234" s="698"/>
      <c r="I234" s="698"/>
      <c r="J234" s="698"/>
    </row>
    <row r="235" spans="1:10" ht="15" customHeight="1">
      <c r="A235" s="696" t="s">
        <v>1479</v>
      </c>
      <c r="B235" s="698"/>
      <c r="C235" s="698"/>
      <c r="D235" s="698"/>
      <c r="E235" s="698"/>
      <c r="F235" s="698"/>
      <c r="G235" s="698"/>
      <c r="H235" s="698"/>
      <c r="I235" s="698"/>
      <c r="J235" s="698"/>
    </row>
    <row r="236" spans="1:10" ht="15" customHeight="1">
      <c r="A236" s="696" t="s">
        <v>1480</v>
      </c>
      <c r="B236" s="698"/>
      <c r="C236" s="698"/>
      <c r="D236" s="698"/>
      <c r="E236" s="698"/>
      <c r="F236" s="698"/>
      <c r="G236" s="698"/>
      <c r="H236" s="698"/>
      <c r="I236" s="698"/>
      <c r="J236" s="698"/>
    </row>
    <row r="237" spans="1:10" ht="15" customHeight="1">
      <c r="A237" s="620" t="s">
        <v>1481</v>
      </c>
      <c r="B237" s="697"/>
      <c r="C237" s="697"/>
      <c r="D237" s="697"/>
      <c r="E237" s="697"/>
      <c r="F237" s="697"/>
      <c r="G237" s="697"/>
      <c r="H237" s="697"/>
      <c r="I237" s="697"/>
      <c r="J237" s="697"/>
    </row>
    <row r="238" spans="1:10" ht="15" customHeight="1">
      <c r="A238" s="696" t="s">
        <v>1482</v>
      </c>
      <c r="B238" s="698"/>
      <c r="C238" s="698"/>
      <c r="D238" s="698"/>
      <c r="E238" s="698"/>
      <c r="F238" s="698"/>
      <c r="G238" s="698"/>
      <c r="H238" s="698"/>
      <c r="I238" s="698"/>
      <c r="J238" s="698"/>
    </row>
    <row r="239" spans="1:10" ht="15" customHeight="1">
      <c r="A239" s="696" t="s">
        <v>1483</v>
      </c>
      <c r="B239" s="698"/>
      <c r="C239" s="698"/>
      <c r="D239" s="698"/>
      <c r="E239" s="698"/>
      <c r="F239" s="698"/>
      <c r="G239" s="698"/>
      <c r="H239" s="698"/>
      <c r="I239" s="698"/>
      <c r="J239" s="698"/>
    </row>
    <row r="240" spans="1:10" ht="15" customHeight="1">
      <c r="A240" s="696" t="s">
        <v>1484</v>
      </c>
      <c r="B240" s="698"/>
      <c r="C240" s="698"/>
      <c r="D240" s="698"/>
      <c r="E240" s="698"/>
      <c r="F240" s="698"/>
      <c r="G240" s="698"/>
      <c r="H240" s="698"/>
      <c r="I240" s="698"/>
      <c r="J240" s="698"/>
    </row>
    <row r="241" spans="1:10" ht="15" customHeight="1">
      <c r="A241" s="696" t="s">
        <v>1485</v>
      </c>
      <c r="B241" s="698"/>
      <c r="C241" s="698"/>
      <c r="D241" s="698"/>
      <c r="E241" s="698"/>
      <c r="F241" s="698"/>
      <c r="G241" s="698"/>
      <c r="H241" s="698"/>
      <c r="I241" s="698"/>
      <c r="J241" s="698"/>
    </row>
    <row r="242" spans="1:10" ht="15" customHeight="1">
      <c r="A242" s="696" t="s">
        <v>1486</v>
      </c>
      <c r="B242" s="698"/>
      <c r="C242" s="698"/>
      <c r="D242" s="698"/>
      <c r="E242" s="698"/>
      <c r="F242" s="698"/>
      <c r="G242" s="698"/>
      <c r="H242" s="698"/>
      <c r="I242" s="698"/>
      <c r="J242" s="698"/>
    </row>
    <row r="243" spans="1:10" ht="15" customHeight="1">
      <c r="A243" s="696" t="s">
        <v>1487</v>
      </c>
      <c r="B243" s="698"/>
      <c r="C243" s="698"/>
      <c r="D243" s="698"/>
      <c r="E243" s="698"/>
      <c r="F243" s="698"/>
      <c r="G243" s="698"/>
      <c r="H243" s="698"/>
      <c r="I243" s="698"/>
      <c r="J243" s="698"/>
    </row>
    <row r="244" spans="1:10" ht="15" customHeight="1">
      <c r="A244" s="620" t="s">
        <v>1488</v>
      </c>
      <c r="B244" s="697"/>
      <c r="C244" s="697"/>
      <c r="D244" s="697"/>
      <c r="E244" s="697"/>
      <c r="F244" s="697"/>
      <c r="G244" s="697"/>
      <c r="H244" s="697"/>
      <c r="I244" s="697"/>
      <c r="J244" s="697"/>
    </row>
    <row r="245" spans="1:10" ht="15" customHeight="1">
      <c r="A245" s="696" t="s">
        <v>1489</v>
      </c>
      <c r="B245" s="698"/>
      <c r="C245" s="698"/>
      <c r="D245" s="698"/>
      <c r="E245" s="698"/>
      <c r="F245" s="698"/>
      <c r="G245" s="698"/>
      <c r="H245" s="698"/>
      <c r="I245" s="698"/>
      <c r="J245" s="698"/>
    </row>
    <row r="246" spans="1:10" ht="15" customHeight="1">
      <c r="A246" s="696" t="s">
        <v>1490</v>
      </c>
      <c r="B246" s="698"/>
      <c r="C246" s="698"/>
      <c r="D246" s="698"/>
      <c r="E246" s="698"/>
      <c r="F246" s="698"/>
      <c r="G246" s="698"/>
      <c r="H246" s="698"/>
      <c r="I246" s="698"/>
      <c r="J246" s="698"/>
    </row>
    <row r="247" spans="1:10" ht="15" customHeight="1">
      <c r="A247" s="696" t="s">
        <v>1491</v>
      </c>
      <c r="B247" s="698"/>
      <c r="C247" s="698"/>
      <c r="D247" s="698"/>
      <c r="E247" s="698"/>
      <c r="F247" s="698"/>
      <c r="G247" s="698"/>
      <c r="H247" s="698"/>
      <c r="I247" s="698"/>
      <c r="J247" s="698"/>
    </row>
    <row r="248" spans="1:10" ht="15" customHeight="1">
      <c r="A248" s="696" t="s">
        <v>1492</v>
      </c>
      <c r="B248" s="698"/>
      <c r="C248" s="698"/>
      <c r="D248" s="698"/>
      <c r="E248" s="698"/>
      <c r="F248" s="698"/>
      <c r="G248" s="698"/>
      <c r="H248" s="698"/>
      <c r="I248" s="698"/>
      <c r="J248" s="698"/>
    </row>
    <row r="249" spans="1:10" ht="15" customHeight="1">
      <c r="A249" s="696" t="s">
        <v>1493</v>
      </c>
      <c r="B249" s="698"/>
      <c r="C249" s="698"/>
      <c r="D249" s="698"/>
      <c r="E249" s="698"/>
      <c r="F249" s="698"/>
      <c r="G249" s="698"/>
      <c r="H249" s="698"/>
      <c r="I249" s="698"/>
      <c r="J249" s="698"/>
    </row>
    <row r="250" spans="1:10" ht="15" customHeight="1">
      <c r="A250" s="620" t="s">
        <v>1494</v>
      </c>
      <c r="B250" s="697"/>
      <c r="C250" s="697"/>
      <c r="D250" s="697"/>
      <c r="E250" s="697"/>
      <c r="F250" s="697"/>
      <c r="G250" s="697"/>
      <c r="H250" s="697"/>
      <c r="I250" s="697"/>
      <c r="J250" s="697"/>
    </row>
    <row r="251" spans="1:10" ht="15" customHeight="1">
      <c r="A251" s="696" t="s">
        <v>1495</v>
      </c>
      <c r="B251" s="698"/>
      <c r="C251" s="698"/>
      <c r="D251" s="698"/>
      <c r="E251" s="698"/>
      <c r="F251" s="698"/>
      <c r="G251" s="698"/>
      <c r="H251" s="698"/>
      <c r="I251" s="698"/>
      <c r="J251" s="698"/>
    </row>
    <row r="252" spans="1:10" ht="15" customHeight="1">
      <c r="A252" s="696" t="s">
        <v>1496</v>
      </c>
      <c r="B252" s="698"/>
      <c r="C252" s="698"/>
      <c r="D252" s="698"/>
      <c r="E252" s="698"/>
      <c r="F252" s="698"/>
      <c r="G252" s="698"/>
      <c r="H252" s="698"/>
      <c r="I252" s="698"/>
      <c r="J252" s="698"/>
    </row>
    <row r="253" spans="1:10" ht="15" customHeight="1">
      <c r="A253" s="696" t="s">
        <v>1497</v>
      </c>
      <c r="B253" s="698"/>
      <c r="C253" s="698"/>
      <c r="D253" s="698"/>
      <c r="E253" s="698"/>
      <c r="F253" s="698"/>
      <c r="G253" s="698"/>
      <c r="H253" s="698"/>
      <c r="I253" s="698"/>
      <c r="J253" s="698"/>
    </row>
    <row r="254" spans="1:10" ht="15" customHeight="1">
      <c r="A254" s="696" t="s">
        <v>1498</v>
      </c>
      <c r="B254" s="698"/>
      <c r="C254" s="698"/>
      <c r="D254" s="698"/>
      <c r="E254" s="698"/>
      <c r="F254" s="698"/>
      <c r="G254" s="698"/>
      <c r="H254" s="698"/>
      <c r="I254" s="698"/>
      <c r="J254" s="698"/>
    </row>
    <row r="255" spans="1:10" ht="15" customHeight="1">
      <c r="A255" s="696" t="s">
        <v>1499</v>
      </c>
      <c r="B255" s="698"/>
      <c r="C255" s="698"/>
      <c r="D255" s="698"/>
      <c r="E255" s="698"/>
      <c r="F255" s="698"/>
      <c r="G255" s="698"/>
      <c r="H255" s="698"/>
      <c r="I255" s="698"/>
      <c r="J255" s="698"/>
    </row>
    <row r="256" spans="1:10" ht="15" customHeight="1">
      <c r="A256" s="696" t="s">
        <v>1227</v>
      </c>
      <c r="B256" s="698"/>
      <c r="C256" s="698"/>
      <c r="D256" s="698"/>
      <c r="E256" s="698"/>
      <c r="F256" s="698"/>
      <c r="G256" s="698"/>
      <c r="H256" s="698"/>
      <c r="I256" s="698"/>
      <c r="J256" s="698"/>
    </row>
    <row r="257" spans="1:10" ht="15" customHeight="1">
      <c r="A257" s="696" t="s">
        <v>1500</v>
      </c>
      <c r="B257" s="698"/>
      <c r="C257" s="698"/>
      <c r="D257" s="698"/>
      <c r="E257" s="698"/>
      <c r="F257" s="698"/>
      <c r="G257" s="698"/>
      <c r="H257" s="698"/>
      <c r="I257" s="698"/>
      <c r="J257" s="698"/>
    </row>
    <row r="258" spans="1:10" ht="15" customHeight="1">
      <c r="A258" s="696" t="s">
        <v>1501</v>
      </c>
      <c r="B258" s="698"/>
      <c r="C258" s="698"/>
      <c r="D258" s="698"/>
      <c r="E258" s="698"/>
      <c r="F258" s="698"/>
      <c r="G258" s="698"/>
      <c r="H258" s="698"/>
      <c r="I258" s="698"/>
      <c r="J258" s="698"/>
    </row>
    <row r="259" spans="1:10" ht="15" customHeight="1">
      <c r="A259" s="696" t="s">
        <v>1502</v>
      </c>
      <c r="B259" s="698"/>
      <c r="C259" s="698"/>
      <c r="D259" s="698"/>
      <c r="E259" s="698"/>
      <c r="F259" s="698"/>
      <c r="G259" s="698"/>
      <c r="H259" s="698"/>
      <c r="I259" s="698"/>
      <c r="J259" s="698"/>
    </row>
    <row r="260" spans="1:10" ht="15" customHeight="1">
      <c r="A260" s="696" t="s">
        <v>1503</v>
      </c>
      <c r="B260" s="698"/>
      <c r="C260" s="698"/>
      <c r="D260" s="698"/>
      <c r="E260" s="698"/>
      <c r="F260" s="698"/>
      <c r="G260" s="698"/>
      <c r="H260" s="698"/>
      <c r="I260" s="698"/>
      <c r="J260" s="698"/>
    </row>
    <row r="261" spans="1:10" ht="15" customHeight="1">
      <c r="A261" s="696" t="s">
        <v>1504</v>
      </c>
      <c r="B261" s="698"/>
      <c r="C261" s="698"/>
      <c r="D261" s="698"/>
      <c r="E261" s="698"/>
      <c r="F261" s="698"/>
      <c r="G261" s="698"/>
      <c r="H261" s="698"/>
      <c r="I261" s="698"/>
      <c r="J261" s="698"/>
    </row>
    <row r="262" spans="1:10" ht="38" customHeight="1">
      <c r="A262" s="696" t="s">
        <v>1505</v>
      </c>
      <c r="B262" s="698"/>
      <c r="C262" s="698"/>
      <c r="D262" s="698"/>
      <c r="E262" s="698"/>
      <c r="F262" s="698"/>
      <c r="G262" s="698"/>
      <c r="H262" s="698"/>
      <c r="I262" s="698"/>
      <c r="J262" s="698"/>
    </row>
    <row r="263" spans="1:10" ht="15" customHeight="1">
      <c r="A263" s="696" t="s">
        <v>1506</v>
      </c>
      <c r="B263" s="698"/>
      <c r="C263" s="698"/>
      <c r="D263" s="698"/>
      <c r="E263" s="698"/>
      <c r="F263" s="698"/>
      <c r="G263" s="698"/>
      <c r="H263" s="698"/>
      <c r="I263" s="698"/>
      <c r="J263" s="698"/>
    </row>
    <row r="264" spans="1:10" ht="15" customHeight="1">
      <c r="A264" s="696" t="s">
        <v>1507</v>
      </c>
      <c r="B264" s="698"/>
      <c r="C264" s="698"/>
      <c r="D264" s="698"/>
      <c r="E264" s="698"/>
      <c r="F264" s="698"/>
      <c r="G264" s="698"/>
      <c r="H264" s="698"/>
      <c r="I264" s="698"/>
      <c r="J264" s="698"/>
    </row>
    <row r="265" spans="1:10" ht="15" customHeight="1">
      <c r="A265" s="696" t="s">
        <v>1508</v>
      </c>
      <c r="B265" s="698"/>
      <c r="C265" s="698"/>
      <c r="D265" s="698"/>
      <c r="E265" s="698"/>
      <c r="F265" s="698"/>
      <c r="G265" s="698"/>
      <c r="H265" s="698"/>
      <c r="I265" s="698"/>
      <c r="J265" s="698"/>
    </row>
    <row r="266" spans="1:10" ht="15" customHeight="1">
      <c r="A266" s="696" t="s">
        <v>1509</v>
      </c>
      <c r="B266" s="698"/>
      <c r="C266" s="698"/>
      <c r="D266" s="698"/>
      <c r="E266" s="698"/>
      <c r="F266" s="698"/>
      <c r="G266" s="698"/>
      <c r="H266" s="698"/>
      <c r="I266" s="698"/>
      <c r="J266" s="698"/>
    </row>
    <row r="267" spans="1:10" ht="15" customHeight="1">
      <c r="A267" s="696" t="s">
        <v>1510</v>
      </c>
      <c r="B267" s="698"/>
      <c r="C267" s="698"/>
      <c r="D267" s="698"/>
      <c r="E267" s="698"/>
      <c r="F267" s="698"/>
      <c r="G267" s="698"/>
      <c r="H267" s="698"/>
      <c r="I267" s="698"/>
      <c r="J267" s="698"/>
    </row>
    <row r="268" spans="1:10" ht="15" customHeight="1">
      <c r="A268" s="620" t="s">
        <v>1511</v>
      </c>
      <c r="B268" s="697"/>
      <c r="C268" s="697"/>
      <c r="D268" s="697"/>
      <c r="E268" s="697"/>
      <c r="F268" s="697"/>
      <c r="G268" s="697"/>
      <c r="H268" s="697"/>
      <c r="I268" s="697"/>
      <c r="J268" s="697"/>
    </row>
    <row r="269" spans="1:10" ht="15" customHeight="1">
      <c r="A269" s="696" t="s">
        <v>1512</v>
      </c>
      <c r="B269" s="698"/>
      <c r="C269" s="698"/>
      <c r="D269" s="698"/>
      <c r="E269" s="698"/>
      <c r="F269" s="698"/>
      <c r="G269" s="698"/>
      <c r="H269" s="698"/>
      <c r="I269" s="698"/>
      <c r="J269" s="698"/>
    </row>
    <row r="270" spans="1:10" ht="15" customHeight="1">
      <c r="A270" s="696" t="s">
        <v>1513</v>
      </c>
      <c r="B270" s="698"/>
      <c r="C270" s="698"/>
      <c r="D270" s="698"/>
      <c r="E270" s="698"/>
      <c r="F270" s="698"/>
      <c r="G270" s="698"/>
      <c r="H270" s="698"/>
      <c r="I270" s="698"/>
      <c r="J270" s="698"/>
    </row>
    <row r="271" spans="1:10" ht="15" customHeight="1">
      <c r="A271" s="696" t="s">
        <v>1514</v>
      </c>
      <c r="B271" s="698"/>
      <c r="C271" s="698"/>
      <c r="D271" s="698"/>
      <c r="E271" s="698"/>
      <c r="F271" s="698"/>
      <c r="G271" s="698"/>
      <c r="H271" s="698"/>
      <c r="I271" s="698"/>
      <c r="J271" s="698"/>
    </row>
    <row r="272" spans="1:10" ht="15" customHeight="1">
      <c r="A272" s="696" t="s">
        <v>1515</v>
      </c>
      <c r="B272" s="698"/>
      <c r="C272" s="698"/>
      <c r="D272" s="698"/>
      <c r="E272" s="698"/>
      <c r="F272" s="698"/>
      <c r="G272" s="698"/>
      <c r="H272" s="698"/>
      <c r="I272" s="698"/>
      <c r="J272" s="698"/>
    </row>
    <row r="273" spans="1:10" ht="15" customHeight="1">
      <c r="A273" s="696" t="s">
        <v>1516</v>
      </c>
      <c r="B273" s="698"/>
      <c r="C273" s="698"/>
      <c r="D273" s="698"/>
      <c r="E273" s="698"/>
      <c r="F273" s="698"/>
      <c r="G273" s="698"/>
      <c r="H273" s="698"/>
      <c r="I273" s="698"/>
      <c r="J273" s="698"/>
    </row>
    <row r="274" spans="1:10" ht="15" customHeight="1">
      <c r="A274" s="696" t="s">
        <v>1517</v>
      </c>
      <c r="B274" s="698"/>
      <c r="C274" s="698"/>
      <c r="D274" s="698"/>
      <c r="E274" s="698"/>
      <c r="F274" s="698"/>
      <c r="G274" s="698"/>
      <c r="H274" s="698"/>
      <c r="I274" s="698"/>
      <c r="J274" s="698"/>
    </row>
    <row r="275" spans="1:10" ht="15" customHeight="1">
      <c r="A275" s="696" t="s">
        <v>1518</v>
      </c>
      <c r="B275" s="698"/>
      <c r="C275" s="698"/>
      <c r="D275" s="698"/>
      <c r="E275" s="698"/>
      <c r="F275" s="698"/>
      <c r="G275" s="698"/>
      <c r="H275" s="698"/>
      <c r="I275" s="698"/>
      <c r="J275" s="698"/>
    </row>
    <row r="276" spans="1:10" ht="15" customHeight="1">
      <c r="A276" s="696" t="s">
        <v>1519</v>
      </c>
      <c r="B276" s="698"/>
      <c r="C276" s="698"/>
      <c r="D276" s="698"/>
      <c r="E276" s="698"/>
      <c r="F276" s="698"/>
      <c r="G276" s="698"/>
      <c r="H276" s="698"/>
      <c r="I276" s="698"/>
      <c r="J276" s="698"/>
    </row>
    <row r="277" spans="1:10" ht="15" customHeight="1">
      <c r="A277" s="696" t="s">
        <v>1520</v>
      </c>
      <c r="B277" s="698"/>
      <c r="C277" s="698"/>
      <c r="D277" s="698"/>
      <c r="E277" s="698"/>
      <c r="F277" s="698"/>
      <c r="G277" s="698"/>
      <c r="H277" s="698"/>
      <c r="I277" s="698"/>
      <c r="J277" s="698"/>
    </row>
    <row r="278" spans="1:10" ht="15" customHeight="1">
      <c r="A278" s="696" t="s">
        <v>1521</v>
      </c>
      <c r="B278" s="698"/>
      <c r="C278" s="698"/>
      <c r="D278" s="698"/>
      <c r="E278" s="698"/>
      <c r="F278" s="698"/>
      <c r="G278" s="698"/>
      <c r="H278" s="698"/>
      <c r="I278" s="698"/>
      <c r="J278" s="698"/>
    </row>
    <row r="279" spans="1:10" ht="15" customHeight="1">
      <c r="A279" s="696" t="s">
        <v>1522</v>
      </c>
      <c r="B279" s="698"/>
      <c r="C279" s="698"/>
      <c r="D279" s="698"/>
      <c r="E279" s="698"/>
      <c r="F279" s="698"/>
      <c r="G279" s="698"/>
      <c r="H279" s="698"/>
      <c r="I279" s="698"/>
      <c r="J279" s="698"/>
    </row>
    <row r="280" spans="1:10" ht="15" customHeight="1">
      <c r="A280" s="696" t="s">
        <v>1523</v>
      </c>
      <c r="B280" s="698"/>
      <c r="C280" s="698"/>
      <c r="D280" s="698"/>
      <c r="E280" s="698"/>
      <c r="F280" s="698"/>
      <c r="G280" s="698"/>
      <c r="H280" s="698"/>
      <c r="I280" s="698"/>
      <c r="J280" s="698"/>
    </row>
    <row r="281" spans="1:10" ht="15" customHeight="1">
      <c r="A281" s="696" t="s">
        <v>1524</v>
      </c>
      <c r="B281" s="698"/>
      <c r="C281" s="698"/>
      <c r="D281" s="698"/>
      <c r="E281" s="698"/>
      <c r="F281" s="698"/>
      <c r="G281" s="698"/>
      <c r="H281" s="698"/>
      <c r="I281" s="698"/>
      <c r="J281" s="698"/>
    </row>
    <row r="282" spans="1:10" ht="15" customHeight="1" thickBot="1">
      <c r="A282" s="15" t="s">
        <v>434</v>
      </c>
      <c r="B282" s="205">
        <f t="shared" ref="B282:J282" si="0">SUM(B3:B281)</f>
        <v>0</v>
      </c>
      <c r="C282" s="205">
        <f t="shared" si="0"/>
        <v>0</v>
      </c>
      <c r="D282" s="205">
        <f t="shared" si="0"/>
        <v>0</v>
      </c>
      <c r="E282" s="205">
        <f t="shared" si="0"/>
        <v>0</v>
      </c>
      <c r="F282" s="205">
        <f t="shared" si="0"/>
        <v>0</v>
      </c>
      <c r="G282" s="205">
        <f t="shared" si="0"/>
        <v>0</v>
      </c>
      <c r="H282" s="205">
        <f t="shared" si="0"/>
        <v>0</v>
      </c>
      <c r="I282" s="205">
        <f t="shared" si="0"/>
        <v>0</v>
      </c>
      <c r="J282" s="205">
        <f t="shared" si="0"/>
        <v>0</v>
      </c>
    </row>
  </sheetData>
  <conditionalFormatting sqref="B3:J282">
    <cfRule type="containsBlanks" dxfId="155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199" customWidth="1"/>
    <col min="2" max="2" width="11.33203125" style="687" customWidth="1"/>
    <col min="3" max="3" width="9.6640625" style="687" bestFit="1" customWidth="1"/>
    <col min="4" max="4" width="8" style="687" bestFit="1" customWidth="1"/>
    <col min="5" max="5" width="10.19921875" style="687" customWidth="1"/>
    <col min="6" max="6" width="10.53125" style="687" customWidth="1"/>
    <col min="7" max="7" width="12.265625" style="687" customWidth="1"/>
    <col min="8" max="8" width="9.3984375" style="687" customWidth="1"/>
    <col min="9" max="25" width="12.06640625" style="687" customWidth="1"/>
    <col min="26" max="27" width="14.3984375" style="687" customWidth="1"/>
    <col min="28" max="16384" width="14.3984375" style="687"/>
  </cols>
  <sheetData>
    <row r="1" spans="1:10" ht="14" customHeight="1">
      <c r="A1" s="200" t="s">
        <v>1527</v>
      </c>
      <c r="B1" s="149"/>
      <c r="C1" s="149"/>
      <c r="D1" s="149"/>
      <c r="E1" s="149"/>
      <c r="F1" s="149"/>
      <c r="G1" s="149"/>
      <c r="H1" s="149"/>
    </row>
    <row r="2" spans="1:10" s="696" customFormat="1" ht="13.5" customHeight="1">
      <c r="A2" s="700" t="s">
        <v>1526</v>
      </c>
      <c r="B2" s="701" t="s">
        <v>515</v>
      </c>
      <c r="C2" s="701" t="s">
        <v>521</v>
      </c>
      <c r="D2" s="701" t="s">
        <v>526</v>
      </c>
      <c r="E2" s="701" t="s">
        <v>530</v>
      </c>
      <c r="F2" s="701" t="s">
        <v>532</v>
      </c>
      <c r="G2" s="701" t="s">
        <v>536</v>
      </c>
      <c r="H2" s="701" t="s">
        <v>541</v>
      </c>
      <c r="I2" s="701" t="s">
        <v>543</v>
      </c>
      <c r="J2" s="701" t="s">
        <v>553</v>
      </c>
    </row>
    <row r="3" spans="1:10" ht="15" customHeight="1">
      <c r="A3" s="620" t="s">
        <v>60</v>
      </c>
      <c r="B3" s="697"/>
      <c r="C3" s="697"/>
      <c r="D3" s="697"/>
      <c r="E3" s="697"/>
      <c r="F3" s="697"/>
      <c r="G3" s="697"/>
      <c r="H3" s="697"/>
      <c r="I3" s="697"/>
      <c r="J3" s="697" t="str">
        <f t="array" ref="J3">IF(SUMPRODUCT((B3:I3&lt;&gt;"")*1)=0,"",+SUM('C externe_Région 1'!B3:J3)+SUM(B3:I3))</f>
        <v/>
      </c>
    </row>
    <row r="4" spans="1:10" ht="15" customHeight="1">
      <c r="A4" s="696" t="s">
        <v>1259</v>
      </c>
      <c r="B4" s="698"/>
      <c r="C4" s="698"/>
      <c r="D4" s="698"/>
      <c r="E4" s="698"/>
      <c r="F4" s="698"/>
      <c r="G4" s="698"/>
      <c r="H4" s="698"/>
      <c r="I4" s="698"/>
      <c r="J4" s="698" t="str">
        <f t="array" ref="J4">IF(SUMPRODUCT((B4:I4&lt;&gt;"")*1)=0,"",+SUM('C externe_Région 1'!B4:J4)+SUM(B4:I4))</f>
        <v/>
      </c>
    </row>
    <row r="5" spans="1:10" ht="15" customHeight="1">
      <c r="A5" s="696" t="s">
        <v>1233</v>
      </c>
      <c r="B5" s="698"/>
      <c r="C5" s="698"/>
      <c r="D5" s="698"/>
      <c r="E5" s="698"/>
      <c r="F5" s="698"/>
      <c r="G5" s="698"/>
      <c r="H5" s="698"/>
      <c r="I5" s="698"/>
      <c r="J5" s="698" t="str">
        <f t="array" ref="J5">IF(SUMPRODUCT((B5:I5&lt;&gt;"")*1)=0,"",+SUM('C externe_Région 1'!B5:J5)+SUM(B5:I5))</f>
        <v/>
      </c>
    </row>
    <row r="6" spans="1:10" ht="15" customHeight="1">
      <c r="A6" s="620" t="s">
        <v>307</v>
      </c>
      <c r="B6" s="697"/>
      <c r="C6" s="697"/>
      <c r="D6" s="697"/>
      <c r="E6" s="697"/>
      <c r="F6" s="697"/>
      <c r="G6" s="697"/>
      <c r="H6" s="697"/>
      <c r="I6" s="697"/>
      <c r="J6" s="697" t="str">
        <f t="array" ref="J6">IF(SUMPRODUCT((B6:I6&lt;&gt;"")*1)=0,"",+SUM('C externe_Région 1'!B6:J6)+SUM(B6:I6))</f>
        <v/>
      </c>
    </row>
    <row r="7" spans="1:10" ht="15" customHeight="1">
      <c r="A7" s="696" t="s">
        <v>1151</v>
      </c>
      <c r="B7" s="698"/>
      <c r="C7" s="698"/>
      <c r="D7" s="698"/>
      <c r="E7" s="698"/>
      <c r="F7" s="698"/>
      <c r="G7" s="698"/>
      <c r="H7" s="698"/>
      <c r="I7" s="698"/>
      <c r="J7" s="698" t="str">
        <f t="array" ref="J7">IF(SUMPRODUCT((B7:I7&lt;&gt;"")*1)=0,"",+SUM('C externe_Région 1'!B7:J7)+SUM(B7:I7))</f>
        <v/>
      </c>
    </row>
    <row r="8" spans="1:10" ht="15" customHeight="1">
      <c r="A8" s="696" t="s">
        <v>1260</v>
      </c>
      <c r="B8" s="698"/>
      <c r="C8" s="698"/>
      <c r="D8" s="698"/>
      <c r="E8" s="698"/>
      <c r="F8" s="698"/>
      <c r="G8" s="698"/>
      <c r="H8" s="698"/>
      <c r="I8" s="698"/>
      <c r="J8" s="698" t="str">
        <f t="array" ref="J8">IF(SUMPRODUCT((B8:I8&lt;&gt;"")*1)=0,"",+SUM('C externe_Région 1'!B8:J8)+SUM(B8:I8))</f>
        <v/>
      </c>
    </row>
    <row r="9" spans="1:10" ht="15" customHeight="1">
      <c r="A9" s="696" t="s">
        <v>1261</v>
      </c>
      <c r="B9" s="698"/>
      <c r="C9" s="698"/>
      <c r="D9" s="698"/>
      <c r="E9" s="698"/>
      <c r="F9" s="698"/>
      <c r="G9" s="698"/>
      <c r="H9" s="698"/>
      <c r="I9" s="698"/>
      <c r="J9" s="698" t="str">
        <f t="array" ref="J9">IF(SUMPRODUCT((B9:I9&lt;&gt;"")*1)=0,"",+SUM('C externe_Région 1'!B9:J9)+SUM(B9:I9))</f>
        <v/>
      </c>
    </row>
    <row r="10" spans="1:10" ht="15" customHeight="1">
      <c r="A10" s="620" t="s">
        <v>1262</v>
      </c>
      <c r="B10" s="697"/>
      <c r="C10" s="697"/>
      <c r="D10" s="697"/>
      <c r="E10" s="697"/>
      <c r="F10" s="697"/>
      <c r="G10" s="697"/>
      <c r="H10" s="697"/>
      <c r="I10" s="697"/>
      <c r="J10" s="697" t="str">
        <f t="array" ref="J10">IF(SUMPRODUCT((B10:I10&lt;&gt;"")*1)=0,"",+SUM('C externe_Région 1'!B10:J10)+SUM(B10:I10))</f>
        <v/>
      </c>
    </row>
    <row r="11" spans="1:10" ht="15" customHeight="1">
      <c r="A11" s="696" t="s">
        <v>1263</v>
      </c>
      <c r="B11" s="698"/>
      <c r="C11" s="698"/>
      <c r="D11" s="698"/>
      <c r="E11" s="698"/>
      <c r="F11" s="698"/>
      <c r="G11" s="698"/>
      <c r="H11" s="698"/>
      <c r="I11" s="698"/>
      <c r="J11" s="698" t="str">
        <f t="array" ref="J11">IF(SUMPRODUCT((B11:I11&lt;&gt;"")*1)=0,"",+SUM('C externe_Région 1'!B11:J11)+SUM(B11:I11))</f>
        <v/>
      </c>
    </row>
    <row r="12" spans="1:10" ht="15" customHeight="1">
      <c r="A12" s="696" t="s">
        <v>1264</v>
      </c>
      <c r="B12" s="698"/>
      <c r="C12" s="698"/>
      <c r="D12" s="698"/>
      <c r="E12" s="698"/>
      <c r="F12" s="698"/>
      <c r="G12" s="698"/>
      <c r="H12" s="698"/>
      <c r="I12" s="698"/>
      <c r="J12" s="698" t="str">
        <f t="array" ref="J12">IF(SUMPRODUCT((B12:I12&lt;&gt;"")*1)=0,"",+SUM('C externe_Région 1'!B12:J12)+SUM(B12:I12))</f>
        <v/>
      </c>
    </row>
    <row r="13" spans="1:10" ht="15" customHeight="1">
      <c r="A13" s="696" t="s">
        <v>1265</v>
      </c>
      <c r="B13" s="698"/>
      <c r="C13" s="698"/>
      <c r="D13" s="698"/>
      <c r="E13" s="698"/>
      <c r="F13" s="698"/>
      <c r="G13" s="698"/>
      <c r="H13" s="698"/>
      <c r="I13" s="698"/>
      <c r="J13" s="698" t="str">
        <f t="array" ref="J13">IF(SUMPRODUCT((B13:I13&lt;&gt;"")*1)=0,"",+SUM('C externe_Région 1'!B13:J13)+SUM(B13:I13))</f>
        <v/>
      </c>
    </row>
    <row r="14" spans="1:10" ht="15" customHeight="1">
      <c r="A14" s="696" t="s">
        <v>1266</v>
      </c>
      <c r="B14" s="698"/>
      <c r="C14" s="698"/>
      <c r="D14" s="698"/>
      <c r="E14" s="698"/>
      <c r="F14" s="698"/>
      <c r="G14" s="698"/>
      <c r="H14" s="698"/>
      <c r="I14" s="698"/>
      <c r="J14" s="698" t="str">
        <f t="array" ref="J14">IF(SUMPRODUCT((B14:I14&lt;&gt;"")*1)=0,"",+SUM('C externe_Région 1'!B14:J14)+SUM(B14:I14))</f>
        <v/>
      </c>
    </row>
    <row r="15" spans="1:10" ht="15" customHeight="1">
      <c r="A15" s="696" t="s">
        <v>1267</v>
      </c>
      <c r="B15" s="698"/>
      <c r="C15" s="698"/>
      <c r="D15" s="698"/>
      <c r="E15" s="698"/>
      <c r="F15" s="698"/>
      <c r="G15" s="698"/>
      <c r="H15" s="698"/>
      <c r="I15" s="698"/>
      <c r="J15" s="698" t="str">
        <f t="array" ref="J15">IF(SUMPRODUCT((B15:I15&lt;&gt;"")*1)=0,"",+SUM('C externe_Région 1'!B15:J15)+SUM(B15:I15))</f>
        <v/>
      </c>
    </row>
    <row r="16" spans="1:10" ht="15" customHeight="1">
      <c r="A16" s="696" t="s">
        <v>1268</v>
      </c>
      <c r="B16" s="698"/>
      <c r="C16" s="698"/>
      <c r="D16" s="698"/>
      <c r="E16" s="698"/>
      <c r="F16" s="698"/>
      <c r="G16" s="698"/>
      <c r="H16" s="698"/>
      <c r="I16" s="698"/>
      <c r="J16" s="698" t="str">
        <f t="array" ref="J16">IF(SUMPRODUCT((B16:I16&lt;&gt;"")*1)=0,"",+SUM('C externe_Région 1'!B16:J16)+SUM(B16:I16))</f>
        <v/>
      </c>
    </row>
    <row r="17" spans="1:10" ht="15" customHeight="1">
      <c r="A17" s="696" t="s">
        <v>1269</v>
      </c>
      <c r="B17" s="698"/>
      <c r="C17" s="698"/>
      <c r="D17" s="698"/>
      <c r="E17" s="698"/>
      <c r="F17" s="698"/>
      <c r="G17" s="698"/>
      <c r="H17" s="698"/>
      <c r="I17" s="698"/>
      <c r="J17" s="698" t="str">
        <f t="array" ref="J17">IF(SUMPRODUCT((B17:I17&lt;&gt;"")*1)=0,"",+SUM('C externe_Région 1'!B17:J17)+SUM(B17:I17))</f>
        <v/>
      </c>
    </row>
    <row r="18" spans="1:10" ht="15" customHeight="1">
      <c r="A18" s="696" t="s">
        <v>1270</v>
      </c>
      <c r="B18" s="698"/>
      <c r="C18" s="698"/>
      <c r="D18" s="698"/>
      <c r="E18" s="698"/>
      <c r="F18" s="698"/>
      <c r="G18" s="698"/>
      <c r="H18" s="698"/>
      <c r="I18" s="698"/>
      <c r="J18" s="698" t="str">
        <f t="array" ref="J18">IF(SUMPRODUCT((B18:I18&lt;&gt;"")*1)=0,"",+SUM('C externe_Région 1'!B18:J18)+SUM(B18:I18))</f>
        <v/>
      </c>
    </row>
    <row r="19" spans="1:10" ht="14" customHeight="1">
      <c r="A19" s="696" t="s">
        <v>1271</v>
      </c>
      <c r="B19" s="698"/>
      <c r="C19" s="698"/>
      <c r="D19" s="698"/>
      <c r="E19" s="698"/>
      <c r="F19" s="698"/>
      <c r="G19" s="698"/>
      <c r="H19" s="698"/>
      <c r="I19" s="698"/>
      <c r="J19" s="698" t="str">
        <f t="array" ref="J19">IF(SUMPRODUCT((B19:I19&lt;&gt;"")*1)=0,"",+SUM('C externe_Région 1'!B19:J19)+SUM(B19:I19))</f>
        <v/>
      </c>
    </row>
    <row r="20" spans="1:10" ht="13.5" customHeight="1">
      <c r="A20" s="696" t="s">
        <v>1272</v>
      </c>
      <c r="B20" s="698"/>
      <c r="C20" s="698"/>
      <c r="D20" s="698"/>
      <c r="E20" s="698"/>
      <c r="F20" s="698"/>
      <c r="G20" s="698"/>
      <c r="H20" s="698"/>
      <c r="I20" s="698"/>
      <c r="J20" s="698" t="str">
        <f t="array" ref="J20">IF(SUMPRODUCT((B20:I20&lt;&gt;"")*1)=0,"",+SUM('C externe_Région 1'!B20:J20)+SUM(B20:I20))</f>
        <v/>
      </c>
    </row>
    <row r="21" spans="1:10" ht="15" customHeight="1">
      <c r="A21" s="696" t="s">
        <v>1273</v>
      </c>
      <c r="B21" s="698"/>
      <c r="C21" s="698"/>
      <c r="D21" s="698"/>
      <c r="E21" s="698"/>
      <c r="F21" s="698"/>
      <c r="G21" s="698"/>
      <c r="H21" s="698"/>
      <c r="I21" s="698"/>
      <c r="J21" s="698" t="str">
        <f t="array" ref="J21">IF(SUMPRODUCT((B21:I21&lt;&gt;"")*1)=0,"",+SUM('C externe_Région 1'!B21:J21)+SUM(B21:I21))</f>
        <v/>
      </c>
    </row>
    <row r="22" spans="1:10" ht="13.5" customHeight="1">
      <c r="A22" s="696" t="s">
        <v>1274</v>
      </c>
      <c r="B22" s="698"/>
      <c r="C22" s="698"/>
      <c r="D22" s="698"/>
      <c r="E22" s="698"/>
      <c r="F22" s="698"/>
      <c r="G22" s="698"/>
      <c r="H22" s="698"/>
      <c r="I22" s="698"/>
      <c r="J22" s="698" t="str">
        <f t="array" ref="J22">IF(SUMPRODUCT((B22:I22&lt;&gt;"")*1)=0,"",+SUM('C externe_Région 1'!B22:J22)+SUM(B22:I22))</f>
        <v/>
      </c>
    </row>
    <row r="23" spans="1:10" ht="15" customHeight="1">
      <c r="A23" s="696" t="s">
        <v>1275</v>
      </c>
      <c r="B23" s="698"/>
      <c r="C23" s="698"/>
      <c r="D23" s="698"/>
      <c r="E23" s="698"/>
      <c r="F23" s="698"/>
      <c r="G23" s="698"/>
      <c r="H23" s="698"/>
      <c r="I23" s="698"/>
      <c r="J23" s="698" t="str">
        <f t="array" ref="J23">IF(SUMPRODUCT((B23:I23&lt;&gt;"")*1)=0,"",+SUM('C externe_Région 1'!B23:J23)+SUM(B23:I23))</f>
        <v/>
      </c>
    </row>
    <row r="24" spans="1:10" ht="15" customHeight="1">
      <c r="A24" s="696" t="s">
        <v>1276</v>
      </c>
      <c r="B24" s="698"/>
      <c r="C24" s="698"/>
      <c r="D24" s="698"/>
      <c r="E24" s="698"/>
      <c r="F24" s="698"/>
      <c r="G24" s="698"/>
      <c r="H24" s="698"/>
      <c r="I24" s="698"/>
      <c r="J24" s="698" t="str">
        <f t="array" ref="J24">IF(SUMPRODUCT((B24:I24&lt;&gt;"")*1)=0,"",+SUM('C externe_Région 1'!B24:J24)+SUM(B24:I24))</f>
        <v/>
      </c>
    </row>
    <row r="25" spans="1:10" ht="15" customHeight="1">
      <c r="A25" s="696" t="s">
        <v>1277</v>
      </c>
      <c r="B25" s="698"/>
      <c r="C25" s="698"/>
      <c r="D25" s="698"/>
      <c r="E25" s="698"/>
      <c r="F25" s="698"/>
      <c r="G25" s="698"/>
      <c r="H25" s="698"/>
      <c r="I25" s="698"/>
      <c r="J25" s="698" t="str">
        <f t="array" ref="J25">IF(SUMPRODUCT((B25:I25&lt;&gt;"")*1)=0,"",+SUM('C externe_Région 1'!B25:J25)+SUM(B25:I25))</f>
        <v/>
      </c>
    </row>
    <row r="26" spans="1:10" ht="15" customHeight="1">
      <c r="A26" s="696" t="s">
        <v>1278</v>
      </c>
      <c r="B26" s="698"/>
      <c r="C26" s="698"/>
      <c r="D26" s="698"/>
      <c r="E26" s="698"/>
      <c r="F26" s="698"/>
      <c r="G26" s="698"/>
      <c r="H26" s="698"/>
      <c r="I26" s="698"/>
      <c r="J26" s="698" t="str">
        <f t="array" ref="J26">IF(SUMPRODUCT((B26:I26&lt;&gt;"")*1)=0,"",+SUM('C externe_Région 1'!B26:J26)+SUM(B26:I26))</f>
        <v/>
      </c>
    </row>
    <row r="27" spans="1:10" ht="15" customHeight="1">
      <c r="A27" s="620" t="s">
        <v>1279</v>
      </c>
      <c r="B27" s="697"/>
      <c r="C27" s="697"/>
      <c r="D27" s="697"/>
      <c r="E27" s="697"/>
      <c r="F27" s="697"/>
      <c r="G27" s="697"/>
      <c r="H27" s="697"/>
      <c r="I27" s="697"/>
      <c r="J27" s="697" t="str">
        <f t="array" ref="J27">IF(SUMPRODUCT((B27:I27&lt;&gt;"")*1)=0,"",+SUM('C externe_Région 1'!B27:J27)+SUM(B27:I27))</f>
        <v/>
      </c>
    </row>
    <row r="28" spans="1:10" ht="15" customHeight="1">
      <c r="A28" s="696" t="s">
        <v>1280</v>
      </c>
      <c r="B28" s="698"/>
      <c r="C28" s="698"/>
      <c r="D28" s="698"/>
      <c r="E28" s="698"/>
      <c r="F28" s="698"/>
      <c r="G28" s="698"/>
      <c r="H28" s="698"/>
      <c r="I28" s="698"/>
      <c r="J28" s="698" t="str">
        <f t="array" ref="J28">IF(SUMPRODUCT((B28:I28&lt;&gt;"")*1)=0,"",+SUM('C externe_Région 1'!B28:J28)+SUM(B28:I28))</f>
        <v/>
      </c>
    </row>
    <row r="29" spans="1:10" ht="15" customHeight="1">
      <c r="A29" s="696" t="s">
        <v>1281</v>
      </c>
      <c r="B29" s="698"/>
      <c r="C29" s="698"/>
      <c r="D29" s="698"/>
      <c r="E29" s="698"/>
      <c r="F29" s="698"/>
      <c r="G29" s="698"/>
      <c r="H29" s="698"/>
      <c r="I29" s="698"/>
      <c r="J29" s="698" t="str">
        <f t="array" ref="J29">IF(SUMPRODUCT((B29:I29&lt;&gt;"")*1)=0,"",+SUM('C externe_Région 1'!B29:J29)+SUM(B29:I29))</f>
        <v/>
      </c>
    </row>
    <row r="30" spans="1:10" ht="15" customHeight="1">
      <c r="A30" s="696" t="s">
        <v>1282</v>
      </c>
      <c r="B30" s="698"/>
      <c r="C30" s="698"/>
      <c r="D30" s="698"/>
      <c r="E30" s="698"/>
      <c r="F30" s="698"/>
      <c r="G30" s="698"/>
      <c r="H30" s="698"/>
      <c r="I30" s="698"/>
      <c r="J30" s="698" t="str">
        <f t="array" ref="J30">IF(SUMPRODUCT((B30:I30&lt;&gt;"")*1)=0,"",+SUM('C externe_Région 1'!B30:J30)+SUM(B30:I30))</f>
        <v/>
      </c>
    </row>
    <row r="31" spans="1:10" ht="15" customHeight="1">
      <c r="A31" s="696" t="s">
        <v>1283</v>
      </c>
      <c r="B31" s="698"/>
      <c r="C31" s="698"/>
      <c r="D31" s="698"/>
      <c r="E31" s="698"/>
      <c r="F31" s="698"/>
      <c r="G31" s="698"/>
      <c r="H31" s="698"/>
      <c r="I31" s="698"/>
      <c r="J31" s="698" t="str">
        <f t="array" ref="J31">IF(SUMPRODUCT((B31:I31&lt;&gt;"")*1)=0,"",+SUM('C externe_Région 1'!B31:J31)+SUM(B31:I31))</f>
        <v/>
      </c>
    </row>
    <row r="32" spans="1:10" ht="15" customHeight="1">
      <c r="A32" s="696" t="s">
        <v>1284</v>
      </c>
      <c r="B32" s="698"/>
      <c r="C32" s="698"/>
      <c r="D32" s="698"/>
      <c r="E32" s="698"/>
      <c r="F32" s="698"/>
      <c r="G32" s="698"/>
      <c r="H32" s="698"/>
      <c r="I32" s="698"/>
      <c r="J32" s="698" t="str">
        <f t="array" ref="J32">IF(SUMPRODUCT((B32:I32&lt;&gt;"")*1)=0,"",+SUM('C externe_Région 1'!B32:J32)+SUM(B32:I32))</f>
        <v/>
      </c>
    </row>
    <row r="33" spans="1:10" ht="15" customHeight="1">
      <c r="A33" s="696" t="s">
        <v>1285</v>
      </c>
      <c r="B33" s="698"/>
      <c r="C33" s="698"/>
      <c r="D33" s="698"/>
      <c r="E33" s="698"/>
      <c r="F33" s="698"/>
      <c r="G33" s="698"/>
      <c r="H33" s="698"/>
      <c r="I33" s="698"/>
      <c r="J33" s="698" t="str">
        <f t="array" ref="J33">IF(SUMPRODUCT((B33:I33&lt;&gt;"")*1)=0,"",+SUM('C externe_Région 1'!B33:J33)+SUM(B33:I33))</f>
        <v/>
      </c>
    </row>
    <row r="34" spans="1:10" ht="15" customHeight="1">
      <c r="A34" s="620" t="s">
        <v>1286</v>
      </c>
      <c r="B34" s="697"/>
      <c r="C34" s="697"/>
      <c r="D34" s="697"/>
      <c r="E34" s="697"/>
      <c r="F34" s="697"/>
      <c r="G34" s="697"/>
      <c r="H34" s="697"/>
      <c r="I34" s="697"/>
      <c r="J34" s="697" t="str">
        <f t="array" ref="J34">IF(SUMPRODUCT((B34:I34&lt;&gt;"")*1)=0,"",+SUM('C externe_Région 1'!B34:J34)+SUM(B34:I34))</f>
        <v/>
      </c>
    </row>
    <row r="35" spans="1:10" ht="15" customHeight="1">
      <c r="A35" s="696" t="s">
        <v>1287</v>
      </c>
      <c r="B35" s="698"/>
      <c r="C35" s="698"/>
      <c r="D35" s="698"/>
      <c r="E35" s="698"/>
      <c r="F35" s="698"/>
      <c r="G35" s="698"/>
      <c r="H35" s="698"/>
      <c r="I35" s="698"/>
      <c r="J35" s="698" t="str">
        <f t="array" ref="J35">IF(SUMPRODUCT((B35:I35&lt;&gt;"")*1)=0,"",+SUM('C externe_Région 1'!B35:J35)+SUM(B35:I35))</f>
        <v/>
      </c>
    </row>
    <row r="36" spans="1:10" ht="15" customHeight="1">
      <c r="A36" s="696" t="s">
        <v>1288</v>
      </c>
      <c r="B36" s="698"/>
      <c r="C36" s="698"/>
      <c r="D36" s="698"/>
      <c r="E36" s="698"/>
      <c r="F36" s="698"/>
      <c r="G36" s="698"/>
      <c r="H36" s="698"/>
      <c r="I36" s="698"/>
      <c r="J36" s="698" t="str">
        <f t="array" ref="J36">IF(SUMPRODUCT((B36:I36&lt;&gt;"")*1)=0,"",+SUM('C externe_Région 1'!B36:J36)+SUM(B36:I36))</f>
        <v/>
      </c>
    </row>
    <row r="37" spans="1:10" ht="15" customHeight="1">
      <c r="A37" s="696" t="s">
        <v>1226</v>
      </c>
      <c r="B37" s="698"/>
      <c r="C37" s="698"/>
      <c r="D37" s="698"/>
      <c r="E37" s="698"/>
      <c r="F37" s="698"/>
      <c r="G37" s="698"/>
      <c r="H37" s="698"/>
      <c r="I37" s="698"/>
      <c r="J37" s="698" t="str">
        <f t="array" ref="J37">IF(SUMPRODUCT((B37:I37&lt;&gt;"")*1)=0,"",+SUM('C externe_Région 1'!B37:J37)+SUM(B37:I37))</f>
        <v/>
      </c>
    </row>
    <row r="38" spans="1:10" ht="15" customHeight="1">
      <c r="A38" s="696" t="s">
        <v>1289</v>
      </c>
      <c r="B38" s="698"/>
      <c r="C38" s="698"/>
      <c r="D38" s="698"/>
      <c r="E38" s="698"/>
      <c r="F38" s="698"/>
      <c r="G38" s="698"/>
      <c r="H38" s="698"/>
      <c r="I38" s="698"/>
      <c r="J38" s="698" t="str">
        <f t="array" ref="J38">IF(SUMPRODUCT((B38:I38&lt;&gt;"")*1)=0,"",+SUM('C externe_Région 1'!B38:J38)+SUM(B38:I38))</f>
        <v/>
      </c>
    </row>
    <row r="39" spans="1:10" ht="15" customHeight="1">
      <c r="A39" s="696" t="s">
        <v>1290</v>
      </c>
      <c r="B39" s="698"/>
      <c r="C39" s="698"/>
      <c r="D39" s="698"/>
      <c r="E39" s="698"/>
      <c r="F39" s="698"/>
      <c r="G39" s="698"/>
      <c r="H39" s="698"/>
      <c r="I39" s="698"/>
      <c r="J39" s="698" t="str">
        <f t="array" ref="J39">IF(SUMPRODUCT((B39:I39&lt;&gt;"")*1)=0,"",+SUM('C externe_Région 1'!B39:J39)+SUM(B39:I39))</f>
        <v/>
      </c>
    </row>
    <row r="40" spans="1:10" ht="15" customHeight="1">
      <c r="A40" s="696" t="s">
        <v>1291</v>
      </c>
      <c r="B40" s="698"/>
      <c r="C40" s="698"/>
      <c r="D40" s="698"/>
      <c r="E40" s="698"/>
      <c r="F40" s="698"/>
      <c r="G40" s="698"/>
      <c r="H40" s="698"/>
      <c r="I40" s="698"/>
      <c r="J40" s="698" t="str">
        <f t="array" ref="J40">IF(SUMPRODUCT((B40:I40&lt;&gt;"")*1)=0,"",+SUM('C externe_Région 1'!B40:J40)+SUM(B40:I40))</f>
        <v/>
      </c>
    </row>
    <row r="41" spans="1:10" ht="15" customHeight="1">
      <c r="A41" s="696" t="s">
        <v>1292</v>
      </c>
      <c r="B41" s="698"/>
      <c r="C41" s="698"/>
      <c r="D41" s="698"/>
      <c r="E41" s="698"/>
      <c r="F41" s="698"/>
      <c r="G41" s="698"/>
      <c r="H41" s="698"/>
      <c r="I41" s="698"/>
      <c r="J41" s="698" t="str">
        <f t="array" ref="J41">IF(SUMPRODUCT((B41:I41&lt;&gt;"")*1)=0,"",+SUM('C externe_Région 1'!B41:J41)+SUM(B41:I41))</f>
        <v/>
      </c>
    </row>
    <row r="42" spans="1:10" ht="15" customHeight="1">
      <c r="A42" s="696" t="s">
        <v>1293</v>
      </c>
      <c r="B42" s="698"/>
      <c r="C42" s="698"/>
      <c r="D42" s="698"/>
      <c r="E42" s="698"/>
      <c r="F42" s="698"/>
      <c r="G42" s="698"/>
      <c r="H42" s="698"/>
      <c r="I42" s="698"/>
      <c r="J42" s="698" t="str">
        <f t="array" ref="J42">IF(SUMPRODUCT((B42:I42&lt;&gt;"")*1)=0,"",+SUM('C externe_Région 1'!B42:J42)+SUM(B42:I42))</f>
        <v/>
      </c>
    </row>
    <row r="43" spans="1:10" ht="15" customHeight="1">
      <c r="A43" s="696" t="s">
        <v>1294</v>
      </c>
      <c r="B43" s="698"/>
      <c r="C43" s="698"/>
      <c r="D43" s="698"/>
      <c r="E43" s="698"/>
      <c r="F43" s="698"/>
      <c r="G43" s="698"/>
      <c r="H43" s="698"/>
      <c r="I43" s="698"/>
      <c r="J43" s="698" t="str">
        <f t="array" ref="J43">IF(SUMPRODUCT((B43:I43&lt;&gt;"")*1)=0,"",+SUM('C externe_Région 1'!B43:J43)+SUM(B43:I43))</f>
        <v/>
      </c>
    </row>
    <row r="44" spans="1:10" ht="15" customHeight="1">
      <c r="A44" s="696" t="s">
        <v>1295</v>
      </c>
      <c r="B44" s="698"/>
      <c r="C44" s="698"/>
      <c r="D44" s="698"/>
      <c r="E44" s="698"/>
      <c r="F44" s="698"/>
      <c r="G44" s="698"/>
      <c r="H44" s="698"/>
      <c r="I44" s="698"/>
      <c r="J44" s="698" t="str">
        <f t="array" ref="J44">IF(SUMPRODUCT((B44:I44&lt;&gt;"")*1)=0,"",+SUM('C externe_Région 1'!B44:J44)+SUM(B44:I44))</f>
        <v/>
      </c>
    </row>
    <row r="45" spans="1:10" ht="15" customHeight="1">
      <c r="A45" s="696" t="s">
        <v>1296</v>
      </c>
      <c r="B45" s="698"/>
      <c r="C45" s="698"/>
      <c r="D45" s="698"/>
      <c r="E45" s="698"/>
      <c r="F45" s="698"/>
      <c r="G45" s="698"/>
      <c r="H45" s="698"/>
      <c r="I45" s="698"/>
      <c r="J45" s="698" t="str">
        <f t="array" ref="J45">IF(SUMPRODUCT((B45:I45&lt;&gt;"")*1)=0,"",+SUM('C externe_Région 1'!B45:J45)+SUM(B45:I45))</f>
        <v/>
      </c>
    </row>
    <row r="46" spans="1:10" ht="15" customHeight="1">
      <c r="A46" s="696" t="s">
        <v>1297</v>
      </c>
      <c r="B46" s="698"/>
      <c r="C46" s="698"/>
      <c r="D46" s="698"/>
      <c r="E46" s="698"/>
      <c r="F46" s="698"/>
      <c r="G46" s="698"/>
      <c r="H46" s="698"/>
      <c r="I46" s="698"/>
      <c r="J46" s="698" t="str">
        <f t="array" ref="J46">IF(SUMPRODUCT((B46:I46&lt;&gt;"")*1)=0,"",+SUM('C externe_Région 1'!B46:J46)+SUM(B46:I46))</f>
        <v/>
      </c>
    </row>
    <row r="47" spans="1:10" ht="15" customHeight="1">
      <c r="A47" s="696" t="s">
        <v>1298</v>
      </c>
      <c r="B47" s="698"/>
      <c r="C47" s="698"/>
      <c r="D47" s="698"/>
      <c r="E47" s="698"/>
      <c r="F47" s="698"/>
      <c r="G47" s="698"/>
      <c r="H47" s="698"/>
      <c r="I47" s="698"/>
      <c r="J47" s="698" t="str">
        <f t="array" ref="J47">IF(SUMPRODUCT((B47:I47&lt;&gt;"")*1)=0,"",+SUM('C externe_Région 1'!B47:J47)+SUM(B47:I47))</f>
        <v/>
      </c>
    </row>
    <row r="48" spans="1:10" ht="15" customHeight="1">
      <c r="A48" s="696" t="s">
        <v>1225</v>
      </c>
      <c r="B48" s="698"/>
      <c r="C48" s="698"/>
      <c r="D48" s="698"/>
      <c r="E48" s="698"/>
      <c r="F48" s="698"/>
      <c r="G48" s="698"/>
      <c r="H48" s="698"/>
      <c r="I48" s="698"/>
      <c r="J48" s="698" t="str">
        <f t="array" ref="J48">IF(SUMPRODUCT((B48:I48&lt;&gt;"")*1)=0,"",+SUM('C externe_Région 1'!B48:J48)+SUM(B48:I48))</f>
        <v/>
      </c>
    </row>
    <row r="49" spans="1:10" ht="15" customHeight="1">
      <c r="A49" s="696" t="s">
        <v>1299</v>
      </c>
      <c r="B49" s="698"/>
      <c r="C49" s="698"/>
      <c r="D49" s="698"/>
      <c r="E49" s="698"/>
      <c r="F49" s="698"/>
      <c r="G49" s="698"/>
      <c r="H49" s="698"/>
      <c r="I49" s="698"/>
      <c r="J49" s="698" t="str">
        <f t="array" ref="J49">IF(SUMPRODUCT((B49:I49&lt;&gt;"")*1)=0,"",+SUM('C externe_Région 1'!B49:J49)+SUM(B49:I49))</f>
        <v/>
      </c>
    </row>
    <row r="50" spans="1:10" ht="15" customHeight="1">
      <c r="A50" s="696" t="s">
        <v>1300</v>
      </c>
      <c r="B50" s="698"/>
      <c r="C50" s="698"/>
      <c r="D50" s="698"/>
      <c r="E50" s="698"/>
      <c r="F50" s="698"/>
      <c r="G50" s="698"/>
      <c r="H50" s="698"/>
      <c r="I50" s="698"/>
      <c r="J50" s="698" t="str">
        <f t="array" ref="J50">IF(SUMPRODUCT((B50:I50&lt;&gt;"")*1)=0,"",+SUM('C externe_Région 1'!B50:J50)+SUM(B50:I50))</f>
        <v/>
      </c>
    </row>
    <row r="51" spans="1:10" ht="15" customHeight="1">
      <c r="A51" s="696" t="s">
        <v>1301</v>
      </c>
      <c r="B51" s="698"/>
      <c r="C51" s="698"/>
      <c r="D51" s="698"/>
      <c r="E51" s="698"/>
      <c r="F51" s="698"/>
      <c r="G51" s="698"/>
      <c r="H51" s="698"/>
      <c r="I51" s="698"/>
      <c r="J51" s="698" t="str">
        <f t="array" ref="J51">IF(SUMPRODUCT((B51:I51&lt;&gt;"")*1)=0,"",+SUM('C externe_Région 1'!B51:J51)+SUM(B51:I51))</f>
        <v/>
      </c>
    </row>
    <row r="52" spans="1:10" ht="15" customHeight="1">
      <c r="A52" s="620" t="s">
        <v>1302</v>
      </c>
      <c r="B52" s="697"/>
      <c r="C52" s="697"/>
      <c r="D52" s="697"/>
      <c r="E52" s="697"/>
      <c r="F52" s="697"/>
      <c r="G52" s="697"/>
      <c r="H52" s="697"/>
      <c r="I52" s="697"/>
      <c r="J52" s="697" t="str">
        <f t="array" ref="J52">IF(SUMPRODUCT((B52:I52&lt;&gt;"")*1)=0,"",+SUM('C externe_Région 1'!B52:J52)+SUM(B52:I52))</f>
        <v/>
      </c>
    </row>
    <row r="53" spans="1:10" ht="15" customHeight="1">
      <c r="A53" s="696" t="s">
        <v>1303</v>
      </c>
      <c r="B53" s="698"/>
      <c r="C53" s="698"/>
      <c r="D53" s="698"/>
      <c r="E53" s="698"/>
      <c r="F53" s="698"/>
      <c r="G53" s="698"/>
      <c r="H53" s="698"/>
      <c r="I53" s="698"/>
      <c r="J53" s="698" t="str">
        <f t="array" ref="J53">IF(SUMPRODUCT((B53:I53&lt;&gt;"")*1)=0,"",+SUM('C externe_Région 1'!B53:J53)+SUM(B53:I53))</f>
        <v/>
      </c>
    </row>
    <row r="54" spans="1:10" ht="15" customHeight="1">
      <c r="A54" s="696" t="s">
        <v>1304</v>
      </c>
      <c r="B54" s="698"/>
      <c r="C54" s="698"/>
      <c r="D54" s="698"/>
      <c r="E54" s="698"/>
      <c r="F54" s="698"/>
      <c r="G54" s="698"/>
      <c r="H54" s="698"/>
      <c r="I54" s="698"/>
      <c r="J54" s="698" t="str">
        <f t="array" ref="J54">IF(SUMPRODUCT((B54:I54&lt;&gt;"")*1)=0,"",+SUM('C externe_Région 1'!B54:J54)+SUM(B54:I54))</f>
        <v/>
      </c>
    </row>
    <row r="55" spans="1:10" ht="15" customHeight="1">
      <c r="A55" s="696" t="s">
        <v>1305</v>
      </c>
      <c r="B55" s="698"/>
      <c r="C55" s="698"/>
      <c r="D55" s="698"/>
      <c r="E55" s="698"/>
      <c r="F55" s="698"/>
      <c r="G55" s="698"/>
      <c r="H55" s="698"/>
      <c r="I55" s="698"/>
      <c r="J55" s="698" t="str">
        <f t="array" ref="J55">IF(SUMPRODUCT((B55:I55&lt;&gt;"")*1)=0,"",+SUM('C externe_Région 1'!B55:J55)+SUM(B55:I55))</f>
        <v/>
      </c>
    </row>
    <row r="56" spans="1:10" ht="15" customHeight="1">
      <c r="A56" s="696" t="s">
        <v>1306</v>
      </c>
      <c r="B56" s="698"/>
      <c r="C56" s="698"/>
      <c r="D56" s="698"/>
      <c r="E56" s="698"/>
      <c r="F56" s="698"/>
      <c r="G56" s="698"/>
      <c r="H56" s="698"/>
      <c r="I56" s="698"/>
      <c r="J56" s="698" t="str">
        <f t="array" ref="J56">IF(SUMPRODUCT((B56:I56&lt;&gt;"")*1)=0,"",+SUM('C externe_Région 1'!B56:J56)+SUM(B56:I56))</f>
        <v/>
      </c>
    </row>
    <row r="57" spans="1:10" ht="15" customHeight="1">
      <c r="A57" s="696" t="s">
        <v>1307</v>
      </c>
      <c r="B57" s="698"/>
      <c r="C57" s="698"/>
      <c r="D57" s="698"/>
      <c r="E57" s="698"/>
      <c r="F57" s="698"/>
      <c r="G57" s="698"/>
      <c r="H57" s="698"/>
      <c r="I57" s="698"/>
      <c r="J57" s="698" t="str">
        <f t="array" ref="J57">IF(SUMPRODUCT((B57:I57&lt;&gt;"")*1)=0,"",+SUM('C externe_Région 1'!B57:J57)+SUM(B57:I57))</f>
        <v/>
      </c>
    </row>
    <row r="58" spans="1:10" ht="15" customHeight="1">
      <c r="A58" s="696" t="s">
        <v>1308</v>
      </c>
      <c r="B58" s="698"/>
      <c r="C58" s="698"/>
      <c r="D58" s="698"/>
      <c r="E58" s="698"/>
      <c r="F58" s="698"/>
      <c r="G58" s="698"/>
      <c r="H58" s="698"/>
      <c r="I58" s="698"/>
      <c r="J58" s="698" t="str">
        <f t="array" ref="J58">IF(SUMPRODUCT((B58:I58&lt;&gt;"")*1)=0,"",+SUM('C externe_Région 1'!B58:J58)+SUM(B58:I58))</f>
        <v/>
      </c>
    </row>
    <row r="59" spans="1:10" ht="15" customHeight="1">
      <c r="A59" s="696" t="s">
        <v>1309</v>
      </c>
      <c r="B59" s="698"/>
      <c r="C59" s="698"/>
      <c r="D59" s="698"/>
      <c r="E59" s="698"/>
      <c r="F59" s="698"/>
      <c r="G59" s="698"/>
      <c r="H59" s="698"/>
      <c r="I59" s="698"/>
      <c r="J59" s="698" t="str">
        <f t="array" ref="J59">IF(SUMPRODUCT((B59:I59&lt;&gt;"")*1)=0,"",+SUM('C externe_Région 1'!B59:J59)+SUM(B59:I59))</f>
        <v/>
      </c>
    </row>
    <row r="60" spans="1:10" ht="15" customHeight="1">
      <c r="A60" s="696" t="s">
        <v>1310</v>
      </c>
      <c r="B60" s="698"/>
      <c r="C60" s="698"/>
      <c r="D60" s="698"/>
      <c r="E60" s="698"/>
      <c r="F60" s="698"/>
      <c r="G60" s="698"/>
      <c r="H60" s="698"/>
      <c r="I60" s="698"/>
      <c r="J60" s="698" t="str">
        <f t="array" ref="J60">IF(SUMPRODUCT((B60:I60&lt;&gt;"")*1)=0,"",+SUM('C externe_Région 1'!B60:J60)+SUM(B60:I60))</f>
        <v/>
      </c>
    </row>
    <row r="61" spans="1:10" ht="15" customHeight="1">
      <c r="A61" s="620" t="s">
        <v>1311</v>
      </c>
      <c r="B61" s="697"/>
      <c r="C61" s="697"/>
      <c r="D61" s="697"/>
      <c r="E61" s="697"/>
      <c r="F61" s="697"/>
      <c r="G61" s="697"/>
      <c r="H61" s="697"/>
      <c r="I61" s="697"/>
      <c r="J61" s="697" t="str">
        <f t="array" ref="J61">IF(SUMPRODUCT((B61:I61&lt;&gt;"")*1)=0,"",+SUM('C externe_Région 1'!B61:J61)+SUM(B61:I61))</f>
        <v/>
      </c>
    </row>
    <row r="62" spans="1:10" ht="15" customHeight="1">
      <c r="A62" s="696" t="s">
        <v>1312</v>
      </c>
      <c r="B62" s="698"/>
      <c r="C62" s="698"/>
      <c r="D62" s="698"/>
      <c r="E62" s="698"/>
      <c r="F62" s="698"/>
      <c r="G62" s="698"/>
      <c r="H62" s="698"/>
      <c r="I62" s="698"/>
      <c r="J62" s="698" t="str">
        <f t="array" ref="J62">IF(SUMPRODUCT((B62:I62&lt;&gt;"")*1)=0,"",+SUM('C externe_Région 1'!B62:J62)+SUM(B62:I62))</f>
        <v/>
      </c>
    </row>
    <row r="63" spans="1:10" ht="15" customHeight="1">
      <c r="A63" s="696" t="s">
        <v>1313</v>
      </c>
      <c r="B63" s="698"/>
      <c r="C63" s="698"/>
      <c r="D63" s="698"/>
      <c r="E63" s="698"/>
      <c r="F63" s="698"/>
      <c r="G63" s="698"/>
      <c r="H63" s="698"/>
      <c r="I63" s="698"/>
      <c r="J63" s="698" t="str">
        <f t="array" ref="J63">IF(SUMPRODUCT((B63:I63&lt;&gt;"")*1)=0,"",+SUM('C externe_Région 1'!B63:J63)+SUM(B63:I63))</f>
        <v/>
      </c>
    </row>
    <row r="64" spans="1:10" ht="15" customHeight="1">
      <c r="A64" s="696" t="s">
        <v>1314</v>
      </c>
      <c r="B64" s="698"/>
      <c r="C64" s="698"/>
      <c r="D64" s="698"/>
      <c r="E64" s="698"/>
      <c r="F64" s="698"/>
      <c r="G64" s="698"/>
      <c r="H64" s="698"/>
      <c r="I64" s="698"/>
      <c r="J64" s="698" t="str">
        <f t="array" ref="J64">IF(SUMPRODUCT((B64:I64&lt;&gt;"")*1)=0,"",+SUM('C externe_Région 1'!B64:J64)+SUM(B64:I64))</f>
        <v/>
      </c>
    </row>
    <row r="65" spans="1:10" ht="15" customHeight="1">
      <c r="A65" s="696" t="s">
        <v>1315</v>
      </c>
      <c r="B65" s="698"/>
      <c r="C65" s="698"/>
      <c r="D65" s="698"/>
      <c r="E65" s="698"/>
      <c r="F65" s="698"/>
      <c r="G65" s="698"/>
      <c r="H65" s="698"/>
      <c r="I65" s="698"/>
      <c r="J65" s="698" t="str">
        <f t="array" ref="J65">IF(SUMPRODUCT((B65:I65&lt;&gt;"")*1)=0,"",+SUM('C externe_Région 1'!B65:J65)+SUM(B65:I65))</f>
        <v/>
      </c>
    </row>
    <row r="66" spans="1:10" ht="15" customHeight="1">
      <c r="A66" s="696" t="s">
        <v>1316</v>
      </c>
      <c r="B66" s="698"/>
      <c r="C66" s="698"/>
      <c r="D66" s="698"/>
      <c r="E66" s="698"/>
      <c r="F66" s="698"/>
      <c r="G66" s="698"/>
      <c r="H66" s="698"/>
      <c r="I66" s="698"/>
      <c r="J66" s="698" t="str">
        <f t="array" ref="J66">IF(SUMPRODUCT((B66:I66&lt;&gt;"")*1)=0,"",+SUM('C externe_Région 1'!B66:J66)+SUM(B66:I66))</f>
        <v/>
      </c>
    </row>
    <row r="67" spans="1:10" ht="15" customHeight="1">
      <c r="A67" s="696" t="s">
        <v>1317</v>
      </c>
      <c r="B67" s="698"/>
      <c r="C67" s="698"/>
      <c r="D67" s="698"/>
      <c r="E67" s="698"/>
      <c r="F67" s="698"/>
      <c r="G67" s="698"/>
      <c r="H67" s="698"/>
      <c r="I67" s="698"/>
      <c r="J67" s="698" t="str">
        <f t="array" ref="J67">IF(SUMPRODUCT((B67:I67&lt;&gt;"")*1)=0,"",+SUM('C externe_Région 1'!B67:J67)+SUM(B67:I67))</f>
        <v/>
      </c>
    </row>
    <row r="68" spans="1:10" ht="15" customHeight="1">
      <c r="A68" s="696" t="s">
        <v>1318</v>
      </c>
      <c r="B68" s="698"/>
      <c r="C68" s="698"/>
      <c r="D68" s="698"/>
      <c r="E68" s="698"/>
      <c r="F68" s="698"/>
      <c r="G68" s="698"/>
      <c r="H68" s="698"/>
      <c r="I68" s="698"/>
      <c r="J68" s="698" t="str">
        <f t="array" ref="J68">IF(SUMPRODUCT((B68:I68&lt;&gt;"")*1)=0,"",+SUM('C externe_Région 1'!B68:J68)+SUM(B68:I68))</f>
        <v/>
      </c>
    </row>
    <row r="69" spans="1:10" ht="15" customHeight="1">
      <c r="A69" s="696" t="s">
        <v>1319</v>
      </c>
      <c r="B69" s="698"/>
      <c r="C69" s="698"/>
      <c r="D69" s="698"/>
      <c r="E69" s="698"/>
      <c r="F69" s="698"/>
      <c r="G69" s="698"/>
      <c r="H69" s="698"/>
      <c r="I69" s="698"/>
      <c r="J69" s="698" t="str">
        <f t="array" ref="J69">IF(SUMPRODUCT((B69:I69&lt;&gt;"")*1)=0,"",+SUM('C externe_Région 1'!B69:J69)+SUM(B69:I69))</f>
        <v/>
      </c>
    </row>
    <row r="70" spans="1:10" ht="15" customHeight="1">
      <c r="A70" s="620" t="s">
        <v>1320</v>
      </c>
      <c r="B70" s="697"/>
      <c r="C70" s="697"/>
      <c r="D70" s="697"/>
      <c r="E70" s="697"/>
      <c r="F70" s="697"/>
      <c r="G70" s="697"/>
      <c r="H70" s="697"/>
      <c r="I70" s="697"/>
      <c r="J70" s="697" t="str">
        <f t="array" ref="J70">IF(SUMPRODUCT((B70:I70&lt;&gt;"")*1)=0,"",+SUM('C externe_Région 1'!B70:J70)+SUM(B70:I70))</f>
        <v/>
      </c>
    </row>
    <row r="71" spans="1:10" ht="15" customHeight="1">
      <c r="A71" s="696" t="s">
        <v>1321</v>
      </c>
      <c r="B71" s="698"/>
      <c r="C71" s="698"/>
      <c r="D71" s="698"/>
      <c r="E71" s="698"/>
      <c r="F71" s="698"/>
      <c r="G71" s="698"/>
      <c r="H71" s="698"/>
      <c r="I71" s="698"/>
      <c r="J71" s="698" t="str">
        <f t="array" ref="J71">IF(SUMPRODUCT((B71:I71&lt;&gt;"")*1)=0,"",+SUM('C externe_Région 1'!B71:J71)+SUM(B71:I71))</f>
        <v/>
      </c>
    </row>
    <row r="72" spans="1:10" ht="15" customHeight="1">
      <c r="A72" s="696" t="s">
        <v>1322</v>
      </c>
      <c r="B72" s="698"/>
      <c r="C72" s="698"/>
      <c r="D72" s="698"/>
      <c r="E72" s="698"/>
      <c r="F72" s="698"/>
      <c r="G72" s="698"/>
      <c r="H72" s="698"/>
      <c r="I72" s="698"/>
      <c r="J72" s="698" t="str">
        <f t="array" ref="J72">IF(SUMPRODUCT((B72:I72&lt;&gt;"")*1)=0,"",+SUM('C externe_Région 1'!B72:J72)+SUM(B72:I72))</f>
        <v/>
      </c>
    </row>
    <row r="73" spans="1:10" ht="15" customHeight="1">
      <c r="A73" s="696" t="s">
        <v>1323</v>
      </c>
      <c r="B73" s="698"/>
      <c r="C73" s="698"/>
      <c r="D73" s="698"/>
      <c r="E73" s="698"/>
      <c r="F73" s="698"/>
      <c r="G73" s="698"/>
      <c r="H73" s="698"/>
      <c r="I73" s="698"/>
      <c r="J73" s="698" t="str">
        <f t="array" ref="J73">IF(SUMPRODUCT((B73:I73&lt;&gt;"")*1)=0,"",+SUM('C externe_Région 1'!B73:J73)+SUM(B73:I73))</f>
        <v/>
      </c>
    </row>
    <row r="74" spans="1:10" ht="15" customHeight="1">
      <c r="A74" s="696" t="s">
        <v>1324</v>
      </c>
      <c r="B74" s="698"/>
      <c r="C74" s="698"/>
      <c r="D74" s="698"/>
      <c r="E74" s="698"/>
      <c r="F74" s="698"/>
      <c r="G74" s="698"/>
      <c r="H74" s="698"/>
      <c r="I74" s="698"/>
      <c r="J74" s="698" t="str">
        <f t="array" ref="J74">IF(SUMPRODUCT((B74:I74&lt;&gt;"")*1)=0,"",+SUM('C externe_Région 1'!B74:J74)+SUM(B74:I74))</f>
        <v/>
      </c>
    </row>
    <row r="75" spans="1:10" ht="15" customHeight="1">
      <c r="A75" s="696" t="s">
        <v>1325</v>
      </c>
      <c r="B75" s="698"/>
      <c r="C75" s="698"/>
      <c r="D75" s="698"/>
      <c r="E75" s="698"/>
      <c r="F75" s="698"/>
      <c r="G75" s="698"/>
      <c r="H75" s="698"/>
      <c r="I75" s="698"/>
      <c r="J75" s="698" t="str">
        <f t="array" ref="J75">IF(SUMPRODUCT((B75:I75&lt;&gt;"")*1)=0,"",+SUM('C externe_Région 1'!B75:J75)+SUM(B75:I75))</f>
        <v/>
      </c>
    </row>
    <row r="76" spans="1:10" ht="15" customHeight="1">
      <c r="A76" s="696" t="s">
        <v>1326</v>
      </c>
      <c r="B76" s="698"/>
      <c r="C76" s="698"/>
      <c r="D76" s="698"/>
      <c r="E76" s="698"/>
      <c r="F76" s="698"/>
      <c r="G76" s="698"/>
      <c r="H76" s="698"/>
      <c r="I76" s="698"/>
      <c r="J76" s="698" t="str">
        <f t="array" ref="J76">IF(SUMPRODUCT((B76:I76&lt;&gt;"")*1)=0,"",+SUM('C externe_Région 1'!B76:J76)+SUM(B76:I76))</f>
        <v/>
      </c>
    </row>
    <row r="77" spans="1:10" ht="15" customHeight="1">
      <c r="A77" s="696" t="s">
        <v>1327</v>
      </c>
      <c r="B77" s="698"/>
      <c r="C77" s="698"/>
      <c r="D77" s="698"/>
      <c r="E77" s="698"/>
      <c r="F77" s="698"/>
      <c r="G77" s="698"/>
      <c r="H77" s="698"/>
      <c r="I77" s="698"/>
      <c r="J77" s="698" t="str">
        <f t="array" ref="J77">IF(SUMPRODUCT((B77:I77&lt;&gt;"")*1)=0,"",+SUM('C externe_Région 1'!B77:J77)+SUM(B77:I77))</f>
        <v/>
      </c>
    </row>
    <row r="78" spans="1:10" ht="15" customHeight="1">
      <c r="A78" s="696" t="s">
        <v>1328</v>
      </c>
      <c r="B78" s="698"/>
      <c r="C78" s="698"/>
      <c r="D78" s="698"/>
      <c r="E78" s="698"/>
      <c r="F78" s="698"/>
      <c r="G78" s="698"/>
      <c r="H78" s="698"/>
      <c r="I78" s="698"/>
      <c r="J78" s="698" t="str">
        <f t="array" ref="J78">IF(SUMPRODUCT((B78:I78&lt;&gt;"")*1)=0,"",+SUM('C externe_Région 1'!B78:J78)+SUM(B78:I78))</f>
        <v/>
      </c>
    </row>
    <row r="79" spans="1:10" ht="15" customHeight="1">
      <c r="A79" s="696" t="s">
        <v>1329</v>
      </c>
      <c r="B79" s="698"/>
      <c r="C79" s="698"/>
      <c r="D79" s="698"/>
      <c r="E79" s="698"/>
      <c r="F79" s="698"/>
      <c r="G79" s="698"/>
      <c r="H79" s="698"/>
      <c r="I79" s="698"/>
      <c r="J79" s="698" t="str">
        <f t="array" ref="J79">IF(SUMPRODUCT((B79:I79&lt;&gt;"")*1)=0,"",+SUM('C externe_Région 1'!B79:J79)+SUM(B79:I79))</f>
        <v/>
      </c>
    </row>
    <row r="80" spans="1:10" ht="15" customHeight="1">
      <c r="A80" s="696" t="s">
        <v>1330</v>
      </c>
      <c r="B80" s="698"/>
      <c r="C80" s="698"/>
      <c r="D80" s="698"/>
      <c r="E80" s="698"/>
      <c r="F80" s="698"/>
      <c r="G80" s="698"/>
      <c r="H80" s="698"/>
      <c r="I80" s="698"/>
      <c r="J80" s="698" t="str">
        <f t="array" ref="J80">IF(SUMPRODUCT((B80:I80&lt;&gt;"")*1)=0,"",+SUM('C externe_Région 1'!B80:J80)+SUM(B80:I80))</f>
        <v/>
      </c>
    </row>
    <row r="81" spans="1:10" ht="15" customHeight="1">
      <c r="A81" s="696" t="s">
        <v>1331</v>
      </c>
      <c r="B81" s="698"/>
      <c r="C81" s="698"/>
      <c r="D81" s="698"/>
      <c r="E81" s="698"/>
      <c r="F81" s="698"/>
      <c r="G81" s="698"/>
      <c r="H81" s="698"/>
      <c r="I81" s="698"/>
      <c r="J81" s="698" t="str">
        <f t="array" ref="J81">IF(SUMPRODUCT((B81:I81&lt;&gt;"")*1)=0,"",+SUM('C externe_Région 1'!B81:J81)+SUM(B81:I81))</f>
        <v/>
      </c>
    </row>
    <row r="82" spans="1:10" ht="15" customHeight="1">
      <c r="A82" s="620" t="s">
        <v>1332</v>
      </c>
      <c r="B82" s="697"/>
      <c r="C82" s="697"/>
      <c r="D82" s="697"/>
      <c r="E82" s="697"/>
      <c r="F82" s="697"/>
      <c r="G82" s="697"/>
      <c r="H82" s="697"/>
      <c r="I82" s="697"/>
      <c r="J82" s="697" t="str">
        <f t="array" ref="J82">IF(SUMPRODUCT((B82:I82&lt;&gt;"")*1)=0,"",+SUM('C externe_Région 1'!B82:J82)+SUM(B82:I82))</f>
        <v/>
      </c>
    </row>
    <row r="83" spans="1:10" ht="15" customHeight="1">
      <c r="A83" s="696" t="s">
        <v>1333</v>
      </c>
      <c r="B83" s="698"/>
      <c r="C83" s="698"/>
      <c r="D83" s="698"/>
      <c r="E83" s="698"/>
      <c r="F83" s="698"/>
      <c r="G83" s="698"/>
      <c r="H83" s="698"/>
      <c r="I83" s="698"/>
      <c r="J83" s="698" t="str">
        <f t="array" ref="J83">IF(SUMPRODUCT((B83:I83&lt;&gt;"")*1)=0,"",+SUM('C externe_Région 1'!B83:J83)+SUM(B83:I83))</f>
        <v/>
      </c>
    </row>
    <row r="84" spans="1:10" ht="15" customHeight="1">
      <c r="A84" s="696" t="s">
        <v>1334</v>
      </c>
      <c r="B84" s="698"/>
      <c r="C84" s="698"/>
      <c r="D84" s="698"/>
      <c r="E84" s="698"/>
      <c r="F84" s="698"/>
      <c r="G84" s="698"/>
      <c r="H84" s="698"/>
      <c r="I84" s="698"/>
      <c r="J84" s="698" t="str">
        <f t="array" ref="J84">IF(SUMPRODUCT((B84:I84&lt;&gt;"")*1)=0,"",+SUM('C externe_Région 1'!B84:J84)+SUM(B84:I84))</f>
        <v/>
      </c>
    </row>
    <row r="85" spans="1:10" ht="15" customHeight="1">
      <c r="A85" s="696" t="s">
        <v>1335</v>
      </c>
      <c r="B85" s="698"/>
      <c r="C85" s="698"/>
      <c r="D85" s="698"/>
      <c r="E85" s="698"/>
      <c r="F85" s="698"/>
      <c r="G85" s="698"/>
      <c r="H85" s="698"/>
      <c r="I85" s="698"/>
      <c r="J85" s="698" t="str">
        <f t="array" ref="J85">IF(SUMPRODUCT((B85:I85&lt;&gt;"")*1)=0,"",+SUM('C externe_Région 1'!B85:J85)+SUM(B85:I85))</f>
        <v/>
      </c>
    </row>
    <row r="86" spans="1:10" ht="15" customHeight="1">
      <c r="A86" s="696" t="s">
        <v>1336</v>
      </c>
      <c r="B86" s="698"/>
      <c r="C86" s="698"/>
      <c r="D86" s="698"/>
      <c r="E86" s="698"/>
      <c r="F86" s="698"/>
      <c r="G86" s="698"/>
      <c r="H86" s="698"/>
      <c r="I86" s="698"/>
      <c r="J86" s="698" t="str">
        <f t="array" ref="J86">IF(SUMPRODUCT((B86:I86&lt;&gt;"")*1)=0,"",+SUM('C externe_Région 1'!B86:J86)+SUM(B86:I86))</f>
        <v/>
      </c>
    </row>
    <row r="87" spans="1:10" ht="15" customHeight="1">
      <c r="A87" s="696" t="s">
        <v>1337</v>
      </c>
      <c r="B87" s="698"/>
      <c r="C87" s="698"/>
      <c r="D87" s="698"/>
      <c r="E87" s="698"/>
      <c r="F87" s="698"/>
      <c r="G87" s="698"/>
      <c r="H87" s="698"/>
      <c r="I87" s="698"/>
      <c r="J87" s="698" t="str">
        <f t="array" ref="J87">IF(SUMPRODUCT((B87:I87&lt;&gt;"")*1)=0,"",+SUM('C externe_Région 1'!B87:J87)+SUM(B87:I87))</f>
        <v/>
      </c>
    </row>
    <row r="88" spans="1:10" ht="15" customHeight="1">
      <c r="A88" s="696" t="s">
        <v>1338</v>
      </c>
      <c r="B88" s="698"/>
      <c r="C88" s="698"/>
      <c r="D88" s="698"/>
      <c r="E88" s="698"/>
      <c r="F88" s="698"/>
      <c r="G88" s="698"/>
      <c r="H88" s="698"/>
      <c r="I88" s="698"/>
      <c r="J88" s="698" t="str">
        <f t="array" ref="J88">IF(SUMPRODUCT((B88:I88&lt;&gt;"")*1)=0,"",+SUM('C externe_Région 1'!B88:J88)+SUM(B88:I88))</f>
        <v/>
      </c>
    </row>
    <row r="89" spans="1:10" s="6" customFormat="1" ht="15" customHeight="1">
      <c r="A89" s="696" t="s">
        <v>1339</v>
      </c>
      <c r="B89" s="698"/>
      <c r="C89" s="698"/>
      <c r="D89" s="698"/>
      <c r="E89" s="698"/>
      <c r="F89" s="698"/>
      <c r="G89" s="698"/>
      <c r="H89" s="698"/>
      <c r="I89" s="698"/>
      <c r="J89" s="698" t="str">
        <f t="array" ref="J89">IF(SUMPRODUCT((B89:I89&lt;&gt;"")*1)=0,"",+SUM('C externe_Région 1'!B89:J89)+SUM(B89:I89))</f>
        <v/>
      </c>
    </row>
    <row r="90" spans="1:10" ht="15" customHeight="1">
      <c r="A90" s="696" t="s">
        <v>1340</v>
      </c>
      <c r="B90" s="698"/>
      <c r="C90" s="698"/>
      <c r="D90" s="698"/>
      <c r="E90" s="698"/>
      <c r="F90" s="698"/>
      <c r="G90" s="698"/>
      <c r="H90" s="698"/>
      <c r="I90" s="698"/>
      <c r="J90" s="698" t="str">
        <f t="array" ref="J90">IF(SUMPRODUCT((B90:I90&lt;&gt;"")*1)=0,"",+SUM('C externe_Région 1'!B90:J90)+SUM(B90:I90))</f>
        <v/>
      </c>
    </row>
    <row r="91" spans="1:10" ht="15" customHeight="1">
      <c r="A91" s="696" t="s">
        <v>1228</v>
      </c>
      <c r="B91" s="698"/>
      <c r="C91" s="698"/>
      <c r="D91" s="698"/>
      <c r="E91" s="698"/>
      <c r="F91" s="698"/>
      <c r="G91" s="698"/>
      <c r="H91" s="698"/>
      <c r="I91" s="698"/>
      <c r="J91" s="698" t="str">
        <f t="array" ref="J91">IF(SUMPRODUCT((B91:I91&lt;&gt;"")*1)=0,"",+SUM('C externe_Région 1'!B91:J91)+SUM(B91:I91))</f>
        <v/>
      </c>
    </row>
    <row r="92" spans="1:10" ht="15" customHeight="1">
      <c r="A92" s="696" t="s">
        <v>1341</v>
      </c>
      <c r="B92" s="698"/>
      <c r="C92" s="698"/>
      <c r="D92" s="698"/>
      <c r="E92" s="698"/>
      <c r="F92" s="698"/>
      <c r="G92" s="698"/>
      <c r="H92" s="698"/>
      <c r="I92" s="698"/>
      <c r="J92" s="698" t="str">
        <f t="array" ref="J92">IF(SUMPRODUCT((B92:I92&lt;&gt;"")*1)=0,"",+SUM('C externe_Région 1'!B92:J92)+SUM(B92:I92))</f>
        <v/>
      </c>
    </row>
    <row r="93" spans="1:10" ht="15" customHeight="1">
      <c r="A93" s="696" t="s">
        <v>1342</v>
      </c>
      <c r="B93" s="698"/>
      <c r="C93" s="698"/>
      <c r="D93" s="698"/>
      <c r="E93" s="698"/>
      <c r="F93" s="698"/>
      <c r="G93" s="698"/>
      <c r="H93" s="698"/>
      <c r="I93" s="698"/>
      <c r="J93" s="698" t="str">
        <f t="array" ref="J93">IF(SUMPRODUCT((B93:I93&lt;&gt;"")*1)=0,"",+SUM('C externe_Région 1'!B93:J93)+SUM(B93:I93))</f>
        <v/>
      </c>
    </row>
    <row r="94" spans="1:10" ht="15" customHeight="1">
      <c r="A94" s="696" t="s">
        <v>1343</v>
      </c>
      <c r="B94" s="698"/>
      <c r="C94" s="698"/>
      <c r="D94" s="698"/>
      <c r="E94" s="698"/>
      <c r="F94" s="698"/>
      <c r="G94" s="698"/>
      <c r="H94" s="698"/>
      <c r="I94" s="698"/>
      <c r="J94" s="698" t="str">
        <f t="array" ref="J94">IF(SUMPRODUCT((B94:I94&lt;&gt;"")*1)=0,"",+SUM('C externe_Région 1'!B94:J94)+SUM(B94:I94))</f>
        <v/>
      </c>
    </row>
    <row r="95" spans="1:10" ht="15" customHeight="1">
      <c r="A95" s="696" t="s">
        <v>1344</v>
      </c>
      <c r="B95" s="698"/>
      <c r="C95" s="698"/>
      <c r="D95" s="698"/>
      <c r="E95" s="698"/>
      <c r="F95" s="698"/>
      <c r="G95" s="698"/>
      <c r="H95" s="698"/>
      <c r="I95" s="698"/>
      <c r="J95" s="698" t="str">
        <f t="array" ref="J95">IF(SUMPRODUCT((B95:I95&lt;&gt;"")*1)=0,"",+SUM('C externe_Région 1'!B95:J95)+SUM(B95:I95))</f>
        <v/>
      </c>
    </row>
    <row r="96" spans="1:10" ht="15" customHeight="1">
      <c r="A96" s="696" t="s">
        <v>1345</v>
      </c>
      <c r="B96" s="698"/>
      <c r="C96" s="698"/>
      <c r="D96" s="698"/>
      <c r="E96" s="698"/>
      <c r="F96" s="698"/>
      <c r="G96" s="698"/>
      <c r="H96" s="698"/>
      <c r="I96" s="698"/>
      <c r="J96" s="698" t="str">
        <f t="array" ref="J96">IF(SUMPRODUCT((B96:I96&lt;&gt;"")*1)=0,"",+SUM('C externe_Région 1'!B96:J96)+SUM(B96:I96))</f>
        <v/>
      </c>
    </row>
    <row r="97" spans="1:10" ht="15" customHeight="1">
      <c r="A97" s="620" t="s">
        <v>1346</v>
      </c>
      <c r="B97" s="697"/>
      <c r="C97" s="697"/>
      <c r="D97" s="697"/>
      <c r="E97" s="697"/>
      <c r="F97" s="697"/>
      <c r="G97" s="697"/>
      <c r="H97" s="697"/>
      <c r="I97" s="697"/>
      <c r="J97" s="697" t="str">
        <f t="array" ref="J97">IF(SUMPRODUCT((B97:I97&lt;&gt;"")*1)=0,"",+SUM('C externe_Région 1'!B97:J97)+SUM(B97:I97))</f>
        <v/>
      </c>
    </row>
    <row r="98" spans="1:10" ht="15" customHeight="1">
      <c r="A98" s="696" t="s">
        <v>1347</v>
      </c>
      <c r="B98" s="698"/>
      <c r="C98" s="698"/>
      <c r="D98" s="698"/>
      <c r="E98" s="698"/>
      <c r="F98" s="698"/>
      <c r="G98" s="698"/>
      <c r="H98" s="698"/>
      <c r="I98" s="698"/>
      <c r="J98" s="698" t="str">
        <f t="array" ref="J98">IF(SUMPRODUCT((B98:I98&lt;&gt;"")*1)=0,"",+SUM('C externe_Région 1'!B98:J98)+SUM(B98:I98))</f>
        <v/>
      </c>
    </row>
    <row r="99" spans="1:10" ht="15" customHeight="1">
      <c r="A99" s="696" t="s">
        <v>1348</v>
      </c>
      <c r="B99" s="698"/>
      <c r="C99" s="698"/>
      <c r="D99" s="698"/>
      <c r="E99" s="698"/>
      <c r="F99" s="698"/>
      <c r="G99" s="698"/>
      <c r="H99" s="698"/>
      <c r="I99" s="698"/>
      <c r="J99" s="698" t="str">
        <f t="array" ref="J99">IF(SUMPRODUCT((B99:I99&lt;&gt;"")*1)=0,"",+SUM('C externe_Région 1'!B99:J99)+SUM(B99:I99))</f>
        <v/>
      </c>
    </row>
    <row r="100" spans="1:10" ht="15" customHeight="1">
      <c r="A100" s="696" t="s">
        <v>1349</v>
      </c>
      <c r="B100" s="698"/>
      <c r="C100" s="698"/>
      <c r="D100" s="698"/>
      <c r="E100" s="698"/>
      <c r="F100" s="698"/>
      <c r="G100" s="698"/>
      <c r="H100" s="698"/>
      <c r="I100" s="698"/>
      <c r="J100" s="698" t="str">
        <f t="array" ref="J100">IF(SUMPRODUCT((B100:I100&lt;&gt;"")*1)=0,"",+SUM('C externe_Région 1'!B100:J100)+SUM(B100:I100))</f>
        <v/>
      </c>
    </row>
    <row r="101" spans="1:10" ht="15" customHeight="1">
      <c r="A101" s="696" t="s">
        <v>1350</v>
      </c>
      <c r="B101" s="698"/>
      <c r="C101" s="698"/>
      <c r="D101" s="698"/>
      <c r="E101" s="698"/>
      <c r="F101" s="698"/>
      <c r="G101" s="698"/>
      <c r="H101" s="698"/>
      <c r="I101" s="698"/>
      <c r="J101" s="698" t="str">
        <f t="array" ref="J101">IF(SUMPRODUCT((B101:I101&lt;&gt;"")*1)=0,"",+SUM('C externe_Région 1'!B101:J101)+SUM(B101:I101))</f>
        <v/>
      </c>
    </row>
    <row r="102" spans="1:10" ht="15" customHeight="1">
      <c r="A102" s="696" t="s">
        <v>1351</v>
      </c>
      <c r="B102" s="698"/>
      <c r="C102" s="698"/>
      <c r="D102" s="698"/>
      <c r="E102" s="698"/>
      <c r="F102" s="698"/>
      <c r="G102" s="698"/>
      <c r="H102" s="698"/>
      <c r="I102" s="698"/>
      <c r="J102" s="698" t="str">
        <f t="array" ref="J102">IF(SUMPRODUCT((B102:I102&lt;&gt;"")*1)=0,"",+SUM('C externe_Région 1'!B102:J102)+SUM(B102:I102))</f>
        <v/>
      </c>
    </row>
    <row r="103" spans="1:10" ht="15" customHeight="1">
      <c r="A103" s="696" t="s">
        <v>1352</v>
      </c>
      <c r="B103" s="698"/>
      <c r="C103" s="698"/>
      <c r="D103" s="698"/>
      <c r="E103" s="698"/>
      <c r="F103" s="698"/>
      <c r="G103" s="698"/>
      <c r="H103" s="698"/>
      <c r="I103" s="698"/>
      <c r="J103" s="698" t="str">
        <f t="array" ref="J103">IF(SUMPRODUCT((B103:I103&lt;&gt;"")*1)=0,"",+SUM('C externe_Région 1'!B103:J103)+SUM(B103:I103))</f>
        <v/>
      </c>
    </row>
    <row r="104" spans="1:10" ht="15" customHeight="1">
      <c r="A104" s="696" t="s">
        <v>1353</v>
      </c>
      <c r="B104" s="698"/>
      <c r="C104" s="698"/>
      <c r="D104" s="698"/>
      <c r="E104" s="698"/>
      <c r="F104" s="698"/>
      <c r="G104" s="698"/>
      <c r="H104" s="698"/>
      <c r="I104" s="698"/>
      <c r="J104" s="698" t="str">
        <f t="array" ref="J104">IF(SUMPRODUCT((B104:I104&lt;&gt;"")*1)=0,"",+SUM('C externe_Région 1'!B104:J104)+SUM(B104:I104))</f>
        <v/>
      </c>
    </row>
    <row r="105" spans="1:10" ht="15" customHeight="1">
      <c r="A105" s="696" t="s">
        <v>1223</v>
      </c>
      <c r="B105" s="698"/>
      <c r="C105" s="698"/>
      <c r="D105" s="698"/>
      <c r="E105" s="698"/>
      <c r="F105" s="698"/>
      <c r="G105" s="698"/>
      <c r="H105" s="698"/>
      <c r="I105" s="698"/>
      <c r="J105" s="698" t="str">
        <f t="array" ref="J105">IF(SUMPRODUCT((B105:I105&lt;&gt;"")*1)=0,"",+SUM('C externe_Région 1'!B105:J105)+SUM(B105:I105))</f>
        <v/>
      </c>
    </row>
    <row r="106" spans="1:10" ht="15" customHeight="1">
      <c r="A106" s="696" t="s">
        <v>1354</v>
      </c>
      <c r="B106" s="698"/>
      <c r="C106" s="698"/>
      <c r="D106" s="698"/>
      <c r="E106" s="698"/>
      <c r="F106" s="698"/>
      <c r="G106" s="698"/>
      <c r="H106" s="698"/>
      <c r="I106" s="698"/>
      <c r="J106" s="698" t="str">
        <f t="array" ref="J106">IF(SUMPRODUCT((B106:I106&lt;&gt;"")*1)=0,"",+SUM('C externe_Région 1'!B106:J106)+SUM(B106:I106))</f>
        <v/>
      </c>
    </row>
    <row r="107" spans="1:10" ht="15" customHeight="1">
      <c r="A107" s="696" t="s">
        <v>1355</v>
      </c>
      <c r="B107" s="698"/>
      <c r="C107" s="698"/>
      <c r="D107" s="698"/>
      <c r="E107" s="698"/>
      <c r="F107" s="698"/>
      <c r="G107" s="698"/>
      <c r="H107" s="698"/>
      <c r="I107" s="698"/>
      <c r="J107" s="698" t="str">
        <f t="array" ref="J107">IF(SUMPRODUCT((B107:I107&lt;&gt;"")*1)=0,"",+SUM('C externe_Région 1'!B107:J107)+SUM(B107:I107))</f>
        <v/>
      </c>
    </row>
    <row r="108" spans="1:10" ht="15" customHeight="1">
      <c r="A108" s="620" t="s">
        <v>1356</v>
      </c>
      <c r="B108" s="697"/>
      <c r="C108" s="697"/>
      <c r="D108" s="697"/>
      <c r="E108" s="697"/>
      <c r="F108" s="697"/>
      <c r="G108" s="697"/>
      <c r="H108" s="697"/>
      <c r="I108" s="697"/>
      <c r="J108" s="697" t="str">
        <f t="array" ref="J108">IF(SUMPRODUCT((B108:I108&lt;&gt;"")*1)=0,"",+SUM('C externe_Région 1'!B108:J108)+SUM(B108:I108))</f>
        <v/>
      </c>
    </row>
    <row r="109" spans="1:10" ht="15" customHeight="1">
      <c r="A109" s="696" t="s">
        <v>1357</v>
      </c>
      <c r="B109" s="698"/>
      <c r="C109" s="698"/>
      <c r="D109" s="698"/>
      <c r="E109" s="698"/>
      <c r="F109" s="698"/>
      <c r="G109" s="698"/>
      <c r="H109" s="698"/>
      <c r="I109" s="698"/>
      <c r="J109" s="698" t="str">
        <f t="array" ref="J109">IF(SUMPRODUCT((B109:I109&lt;&gt;"")*1)=0,"",+SUM('C externe_Région 1'!B109:J109)+SUM(B109:I109))</f>
        <v/>
      </c>
    </row>
    <row r="110" spans="1:10" ht="15" customHeight="1">
      <c r="A110" s="696" t="s">
        <v>1358</v>
      </c>
      <c r="B110" s="698"/>
      <c r="C110" s="698"/>
      <c r="D110" s="698"/>
      <c r="E110" s="698"/>
      <c r="F110" s="698"/>
      <c r="G110" s="698"/>
      <c r="H110" s="698"/>
      <c r="I110" s="698"/>
      <c r="J110" s="698" t="str">
        <f t="array" ref="J110">IF(SUMPRODUCT((B110:I110&lt;&gt;"")*1)=0,"",+SUM('C externe_Région 1'!B110:J110)+SUM(B110:I110))</f>
        <v/>
      </c>
    </row>
    <row r="111" spans="1:10" ht="15" customHeight="1">
      <c r="A111" s="696" t="s">
        <v>1359</v>
      </c>
      <c r="B111" s="698"/>
      <c r="C111" s="698"/>
      <c r="D111" s="698"/>
      <c r="E111" s="698"/>
      <c r="F111" s="698"/>
      <c r="G111" s="698"/>
      <c r="H111" s="698"/>
      <c r="I111" s="698"/>
      <c r="J111" s="698" t="str">
        <f t="array" ref="J111">IF(SUMPRODUCT((B111:I111&lt;&gt;"")*1)=0,"",+SUM('C externe_Région 1'!B111:J111)+SUM(B111:I111))</f>
        <v/>
      </c>
    </row>
    <row r="112" spans="1:10" ht="15" customHeight="1">
      <c r="A112" s="696" t="s">
        <v>1360</v>
      </c>
      <c r="B112" s="698"/>
      <c r="C112" s="698"/>
      <c r="D112" s="698"/>
      <c r="E112" s="698"/>
      <c r="F112" s="698"/>
      <c r="G112" s="698"/>
      <c r="H112" s="698"/>
      <c r="I112" s="698"/>
      <c r="J112" s="698" t="str">
        <f t="array" ref="J112">IF(SUMPRODUCT((B112:I112&lt;&gt;"")*1)=0,"",+SUM('C externe_Région 1'!B112:J112)+SUM(B112:I112))</f>
        <v/>
      </c>
    </row>
    <row r="113" spans="1:10" ht="15" customHeight="1">
      <c r="A113" s="696" t="s">
        <v>1361</v>
      </c>
      <c r="B113" s="698"/>
      <c r="C113" s="698"/>
      <c r="D113" s="698"/>
      <c r="E113" s="698"/>
      <c r="F113" s="698"/>
      <c r="G113" s="698"/>
      <c r="H113" s="698"/>
      <c r="I113" s="698"/>
      <c r="J113" s="698" t="str">
        <f t="array" ref="J113">IF(SUMPRODUCT((B113:I113&lt;&gt;"")*1)=0,"",+SUM('C externe_Région 1'!B113:J113)+SUM(B113:I113))</f>
        <v/>
      </c>
    </row>
    <row r="114" spans="1:10" ht="15" customHeight="1">
      <c r="A114" s="696" t="s">
        <v>1362</v>
      </c>
      <c r="B114" s="698"/>
      <c r="C114" s="698"/>
      <c r="D114" s="698"/>
      <c r="E114" s="698"/>
      <c r="F114" s="698"/>
      <c r="G114" s="698"/>
      <c r="H114" s="698"/>
      <c r="I114" s="698"/>
      <c r="J114" s="698" t="str">
        <f t="array" ref="J114">IF(SUMPRODUCT((B114:I114&lt;&gt;"")*1)=0,"",+SUM('C externe_Région 1'!B114:J114)+SUM(B114:I114))</f>
        <v/>
      </c>
    </row>
    <row r="115" spans="1:10" ht="15" customHeight="1">
      <c r="A115" s="696" t="s">
        <v>1363</v>
      </c>
      <c r="B115" s="698"/>
      <c r="C115" s="698"/>
      <c r="D115" s="698"/>
      <c r="E115" s="698"/>
      <c r="F115" s="698"/>
      <c r="G115" s="698"/>
      <c r="H115" s="698"/>
      <c r="I115" s="698"/>
      <c r="J115" s="698" t="str">
        <f t="array" ref="J115">IF(SUMPRODUCT((B115:I115&lt;&gt;"")*1)=0,"",+SUM('C externe_Région 1'!B115:J115)+SUM(B115:I115))</f>
        <v/>
      </c>
    </row>
    <row r="116" spans="1:10" ht="15" customHeight="1">
      <c r="A116" s="696" t="s">
        <v>1364</v>
      </c>
      <c r="B116" s="698"/>
      <c r="C116" s="698"/>
      <c r="D116" s="698"/>
      <c r="E116" s="698"/>
      <c r="F116" s="698"/>
      <c r="G116" s="698"/>
      <c r="H116" s="698"/>
      <c r="I116" s="698"/>
      <c r="J116" s="698" t="str">
        <f t="array" ref="J116">IF(SUMPRODUCT((B116:I116&lt;&gt;"")*1)=0,"",+SUM('C externe_Région 1'!B116:J116)+SUM(B116:I116))</f>
        <v/>
      </c>
    </row>
    <row r="117" spans="1:10" ht="15" customHeight="1">
      <c r="A117" s="696" t="s">
        <v>1365</v>
      </c>
      <c r="B117" s="698"/>
      <c r="C117" s="698"/>
      <c r="D117" s="698"/>
      <c r="E117" s="698"/>
      <c r="F117" s="698"/>
      <c r="G117" s="698"/>
      <c r="H117" s="698"/>
      <c r="I117" s="698"/>
      <c r="J117" s="698" t="str">
        <f t="array" ref="J117">IF(SUMPRODUCT((B117:I117&lt;&gt;"")*1)=0,"",+SUM('C externe_Région 1'!B117:J117)+SUM(B117:I117))</f>
        <v/>
      </c>
    </row>
    <row r="118" spans="1:10" ht="15" customHeight="1">
      <c r="A118" s="620" t="s">
        <v>1366</v>
      </c>
      <c r="B118" s="697"/>
      <c r="C118" s="697"/>
      <c r="D118" s="697"/>
      <c r="E118" s="697"/>
      <c r="F118" s="697"/>
      <c r="G118" s="697"/>
      <c r="H118" s="697"/>
      <c r="I118" s="697"/>
      <c r="J118" s="697" t="str">
        <f t="array" ref="J118">IF(SUMPRODUCT((B118:I118&lt;&gt;"")*1)=0,"",+SUM('C externe_Région 1'!B118:J118)+SUM(B118:I118))</f>
        <v/>
      </c>
    </row>
    <row r="119" spans="1:10" ht="15" customHeight="1">
      <c r="A119" s="696" t="s">
        <v>1367</v>
      </c>
      <c r="B119" s="698"/>
      <c r="C119" s="698"/>
      <c r="D119" s="698"/>
      <c r="E119" s="698"/>
      <c r="F119" s="698"/>
      <c r="G119" s="698"/>
      <c r="H119" s="698"/>
      <c r="I119" s="698"/>
      <c r="J119" s="698" t="str">
        <f t="array" ref="J119">IF(SUMPRODUCT((B119:I119&lt;&gt;"")*1)=0,"",+SUM('C externe_Région 1'!B119:J119)+SUM(B119:I119))</f>
        <v/>
      </c>
    </row>
    <row r="120" spans="1:10" ht="15" customHeight="1">
      <c r="A120" s="696" t="s">
        <v>1368</v>
      </c>
      <c r="B120" s="698"/>
      <c r="C120" s="698"/>
      <c r="D120" s="698"/>
      <c r="E120" s="698"/>
      <c r="F120" s="698"/>
      <c r="G120" s="698"/>
      <c r="H120" s="698"/>
      <c r="I120" s="698"/>
      <c r="J120" s="698" t="str">
        <f t="array" ref="J120">IF(SUMPRODUCT((B120:I120&lt;&gt;"")*1)=0,"",+SUM('C externe_Région 1'!B120:J120)+SUM(B120:I120))</f>
        <v/>
      </c>
    </row>
    <row r="121" spans="1:10" ht="15" customHeight="1">
      <c r="A121" s="696" t="s">
        <v>1369</v>
      </c>
      <c r="B121" s="698"/>
      <c r="C121" s="698"/>
      <c r="D121" s="698"/>
      <c r="E121" s="698"/>
      <c r="F121" s="698"/>
      <c r="G121" s="698"/>
      <c r="H121" s="698"/>
      <c r="I121" s="698"/>
      <c r="J121" s="698" t="str">
        <f t="array" ref="J121">IF(SUMPRODUCT((B121:I121&lt;&gt;"")*1)=0,"",+SUM('C externe_Région 1'!B121:J121)+SUM(B121:I121))</f>
        <v/>
      </c>
    </row>
    <row r="122" spans="1:10" ht="15" customHeight="1">
      <c r="A122" s="696" t="s">
        <v>1224</v>
      </c>
      <c r="B122" s="698"/>
      <c r="C122" s="698"/>
      <c r="D122" s="698"/>
      <c r="E122" s="698"/>
      <c r="F122" s="698"/>
      <c r="G122" s="698"/>
      <c r="H122" s="698"/>
      <c r="I122" s="698"/>
      <c r="J122" s="698" t="str">
        <f t="array" ref="J122">IF(SUMPRODUCT((B122:I122&lt;&gt;"")*1)=0,"",+SUM('C externe_Région 1'!B122:J122)+SUM(B122:I122))</f>
        <v/>
      </c>
    </row>
    <row r="123" spans="1:10" ht="15" customHeight="1">
      <c r="A123" s="696" t="s">
        <v>1222</v>
      </c>
      <c r="B123" s="698"/>
      <c r="C123" s="698"/>
      <c r="D123" s="698"/>
      <c r="E123" s="698"/>
      <c r="F123" s="698"/>
      <c r="G123" s="698"/>
      <c r="H123" s="698"/>
      <c r="I123" s="698"/>
      <c r="J123" s="698" t="str">
        <f t="array" ref="J123">IF(SUMPRODUCT((B123:I123&lt;&gt;"")*1)=0,"",+SUM('C externe_Région 1'!B123:J123)+SUM(B123:I123))</f>
        <v/>
      </c>
    </row>
    <row r="124" spans="1:10" ht="15" customHeight="1">
      <c r="A124" s="696" t="s">
        <v>1370</v>
      </c>
      <c r="B124" s="698"/>
      <c r="C124" s="698"/>
      <c r="D124" s="698"/>
      <c r="E124" s="698"/>
      <c r="F124" s="698"/>
      <c r="G124" s="698"/>
      <c r="H124" s="698"/>
      <c r="I124" s="698"/>
      <c r="J124" s="698" t="str">
        <f t="array" ref="J124">IF(SUMPRODUCT((B124:I124&lt;&gt;"")*1)=0,"",+SUM('C externe_Région 1'!B124:J124)+SUM(B124:I124))</f>
        <v/>
      </c>
    </row>
    <row r="125" spans="1:10" ht="15" customHeight="1">
      <c r="A125" s="696" t="s">
        <v>1371</v>
      </c>
      <c r="B125" s="698"/>
      <c r="C125" s="698"/>
      <c r="D125" s="698"/>
      <c r="E125" s="698"/>
      <c r="F125" s="698"/>
      <c r="G125" s="698"/>
      <c r="H125" s="698"/>
      <c r="I125" s="698"/>
      <c r="J125" s="698" t="str">
        <f t="array" ref="J125">IF(SUMPRODUCT((B125:I125&lt;&gt;"")*1)=0,"",+SUM('C externe_Région 1'!B125:J125)+SUM(B125:I125))</f>
        <v/>
      </c>
    </row>
    <row r="126" spans="1:10" ht="15" customHeight="1">
      <c r="A126" s="696" t="s">
        <v>1372</v>
      </c>
      <c r="B126" s="698"/>
      <c r="C126" s="698"/>
      <c r="D126" s="698"/>
      <c r="E126" s="698"/>
      <c r="F126" s="698"/>
      <c r="G126" s="698"/>
      <c r="H126" s="698"/>
      <c r="I126" s="698"/>
      <c r="J126" s="698" t="str">
        <f t="array" ref="J126">IF(SUMPRODUCT((B126:I126&lt;&gt;"")*1)=0,"",+SUM('C externe_Région 1'!B126:J126)+SUM(B126:I126))</f>
        <v/>
      </c>
    </row>
    <row r="127" spans="1:10" ht="15" customHeight="1">
      <c r="A127" s="696" t="s">
        <v>1373</v>
      </c>
      <c r="B127" s="698"/>
      <c r="C127" s="698"/>
      <c r="D127" s="698"/>
      <c r="E127" s="698"/>
      <c r="F127" s="698"/>
      <c r="G127" s="698"/>
      <c r="H127" s="698"/>
      <c r="I127" s="698"/>
      <c r="J127" s="698" t="str">
        <f t="array" ref="J127">IF(SUMPRODUCT((B127:I127&lt;&gt;"")*1)=0,"",+SUM('C externe_Région 1'!B127:J127)+SUM(B127:I127))</f>
        <v/>
      </c>
    </row>
    <row r="128" spans="1:10" ht="15" customHeight="1">
      <c r="A128" s="696" t="s">
        <v>1374</v>
      </c>
      <c r="B128" s="698"/>
      <c r="C128" s="698"/>
      <c r="D128" s="698"/>
      <c r="E128" s="698"/>
      <c r="F128" s="698"/>
      <c r="G128" s="698"/>
      <c r="H128" s="698"/>
      <c r="I128" s="698"/>
      <c r="J128" s="698" t="str">
        <f t="array" ref="J128">IF(SUMPRODUCT((B128:I128&lt;&gt;"")*1)=0,"",+SUM('C externe_Région 1'!B128:J128)+SUM(B128:I128))</f>
        <v/>
      </c>
    </row>
    <row r="129" spans="1:10" ht="15" customHeight="1">
      <c r="A129" s="696" t="s">
        <v>1375</v>
      </c>
      <c r="B129" s="698"/>
      <c r="C129" s="698"/>
      <c r="D129" s="698"/>
      <c r="E129" s="698"/>
      <c r="F129" s="698"/>
      <c r="G129" s="698"/>
      <c r="H129" s="698"/>
      <c r="I129" s="698"/>
      <c r="J129" s="698" t="str">
        <f t="array" ref="J129">IF(SUMPRODUCT((B129:I129&lt;&gt;"")*1)=0,"",+SUM('C externe_Région 1'!B129:J129)+SUM(B129:I129))</f>
        <v/>
      </c>
    </row>
    <row r="130" spans="1:10" ht="15" customHeight="1">
      <c r="A130" s="620" t="s">
        <v>1376</v>
      </c>
      <c r="B130" s="697"/>
      <c r="C130" s="697"/>
      <c r="D130" s="697"/>
      <c r="E130" s="697"/>
      <c r="F130" s="697"/>
      <c r="G130" s="697"/>
      <c r="H130" s="697"/>
      <c r="I130" s="697"/>
      <c r="J130" s="697" t="str">
        <f t="array" ref="J130">IF(SUMPRODUCT((B130:I130&lt;&gt;"")*1)=0,"",+SUM('C externe_Région 1'!B130:J130)+SUM(B130:I130))</f>
        <v/>
      </c>
    </row>
    <row r="131" spans="1:10" ht="15" customHeight="1">
      <c r="A131" s="696" t="s">
        <v>1377</v>
      </c>
      <c r="B131" s="698"/>
      <c r="C131" s="698"/>
      <c r="D131" s="698"/>
      <c r="E131" s="698"/>
      <c r="F131" s="698"/>
      <c r="G131" s="698"/>
      <c r="H131" s="698"/>
      <c r="I131" s="698"/>
      <c r="J131" s="698" t="str">
        <f t="array" ref="J131">IF(SUMPRODUCT((B131:I131&lt;&gt;"")*1)=0,"",+SUM('C externe_Région 1'!B131:J131)+SUM(B131:I131))</f>
        <v/>
      </c>
    </row>
    <row r="132" spans="1:10" ht="15" customHeight="1">
      <c r="A132" s="696" t="s">
        <v>1378</v>
      </c>
      <c r="B132" s="698"/>
      <c r="C132" s="698"/>
      <c r="D132" s="698"/>
      <c r="E132" s="698"/>
      <c r="F132" s="698"/>
      <c r="G132" s="698"/>
      <c r="H132" s="698"/>
      <c r="I132" s="698"/>
      <c r="J132" s="698" t="str">
        <f t="array" ref="J132">IF(SUMPRODUCT((B132:I132&lt;&gt;"")*1)=0,"",+SUM('C externe_Région 1'!B132:J132)+SUM(B132:I132))</f>
        <v/>
      </c>
    </row>
    <row r="133" spans="1:10" ht="15" customHeight="1">
      <c r="A133" s="696" t="s">
        <v>1379</v>
      </c>
      <c r="B133" s="698"/>
      <c r="C133" s="698"/>
      <c r="D133" s="698"/>
      <c r="E133" s="698"/>
      <c r="F133" s="698"/>
      <c r="G133" s="698"/>
      <c r="H133" s="698"/>
      <c r="I133" s="698"/>
      <c r="J133" s="698" t="str">
        <f t="array" ref="J133">IF(SUMPRODUCT((B133:I133&lt;&gt;"")*1)=0,"",+SUM('C externe_Région 1'!B133:J133)+SUM(B133:I133))</f>
        <v/>
      </c>
    </row>
    <row r="134" spans="1:10" ht="15" customHeight="1">
      <c r="A134" s="696" t="s">
        <v>1380</v>
      </c>
      <c r="B134" s="698"/>
      <c r="C134" s="698"/>
      <c r="D134" s="698"/>
      <c r="E134" s="698"/>
      <c r="F134" s="698"/>
      <c r="G134" s="698"/>
      <c r="H134" s="698"/>
      <c r="I134" s="698"/>
      <c r="J134" s="698" t="str">
        <f t="array" ref="J134">IF(SUMPRODUCT((B134:I134&lt;&gt;"")*1)=0,"",+SUM('C externe_Région 1'!B134:J134)+SUM(B134:I134))</f>
        <v/>
      </c>
    </row>
    <row r="135" spans="1:10" ht="15" customHeight="1">
      <c r="A135" s="696" t="s">
        <v>1381</v>
      </c>
      <c r="B135" s="698"/>
      <c r="C135" s="698"/>
      <c r="D135" s="698"/>
      <c r="E135" s="698"/>
      <c r="F135" s="698"/>
      <c r="G135" s="698"/>
      <c r="H135" s="698"/>
      <c r="I135" s="698"/>
      <c r="J135" s="698" t="str">
        <f t="array" ref="J135">IF(SUMPRODUCT((B135:I135&lt;&gt;"")*1)=0,"",+SUM('C externe_Région 1'!B135:J135)+SUM(B135:I135))</f>
        <v/>
      </c>
    </row>
    <row r="136" spans="1:10" ht="15" customHeight="1">
      <c r="A136" s="696" t="s">
        <v>1382</v>
      </c>
      <c r="B136" s="698"/>
      <c r="C136" s="698"/>
      <c r="D136" s="698"/>
      <c r="E136" s="698"/>
      <c r="F136" s="698"/>
      <c r="G136" s="698"/>
      <c r="H136" s="698"/>
      <c r="I136" s="698"/>
      <c r="J136" s="698" t="str">
        <f t="array" ref="J136">IF(SUMPRODUCT((B136:I136&lt;&gt;"")*1)=0,"",+SUM('C externe_Région 1'!B136:J136)+SUM(B136:I136))</f>
        <v/>
      </c>
    </row>
    <row r="137" spans="1:10" ht="15" customHeight="1">
      <c r="A137" s="696" t="s">
        <v>1383</v>
      </c>
      <c r="B137" s="698"/>
      <c r="C137" s="698"/>
      <c r="D137" s="698"/>
      <c r="E137" s="698"/>
      <c r="F137" s="698"/>
      <c r="G137" s="698"/>
      <c r="H137" s="698"/>
      <c r="I137" s="698"/>
      <c r="J137" s="698" t="str">
        <f t="array" ref="J137">IF(SUMPRODUCT((B137:I137&lt;&gt;"")*1)=0,"",+SUM('C externe_Région 1'!B137:J137)+SUM(B137:I137))</f>
        <v/>
      </c>
    </row>
    <row r="138" spans="1:10" ht="15" customHeight="1">
      <c r="A138" s="696" t="s">
        <v>1384</v>
      </c>
      <c r="B138" s="698"/>
      <c r="C138" s="698"/>
      <c r="D138" s="698"/>
      <c r="E138" s="698"/>
      <c r="F138" s="698"/>
      <c r="G138" s="698"/>
      <c r="H138" s="698"/>
      <c r="I138" s="698"/>
      <c r="J138" s="698" t="str">
        <f t="array" ref="J138">IF(SUMPRODUCT((B138:I138&lt;&gt;"")*1)=0,"",+SUM('C externe_Région 1'!B138:J138)+SUM(B138:I138))</f>
        <v/>
      </c>
    </row>
    <row r="139" spans="1:10" ht="15" customHeight="1">
      <c r="A139" s="696" t="s">
        <v>1385</v>
      </c>
      <c r="B139" s="698"/>
      <c r="C139" s="698"/>
      <c r="D139" s="698"/>
      <c r="E139" s="698"/>
      <c r="F139" s="698"/>
      <c r="G139" s="698"/>
      <c r="H139" s="698"/>
      <c r="I139" s="698"/>
      <c r="J139" s="698" t="str">
        <f t="array" ref="J139">IF(SUMPRODUCT((B139:I139&lt;&gt;"")*1)=0,"",+SUM('C externe_Région 1'!B139:J139)+SUM(B139:I139))</f>
        <v/>
      </c>
    </row>
    <row r="140" spans="1:10" ht="15" customHeight="1">
      <c r="A140" s="620" t="s">
        <v>1386</v>
      </c>
      <c r="B140" s="697"/>
      <c r="C140" s="697"/>
      <c r="D140" s="697"/>
      <c r="E140" s="697"/>
      <c r="F140" s="697"/>
      <c r="G140" s="697"/>
      <c r="H140" s="697"/>
      <c r="I140" s="697"/>
      <c r="J140" s="697" t="str">
        <f t="array" ref="J140">IF(SUMPRODUCT((B140:I140&lt;&gt;"")*1)=0,"",+SUM('C externe_Région 1'!B140:J140)+SUM(B140:I140))</f>
        <v/>
      </c>
    </row>
    <row r="141" spans="1:10" ht="15" customHeight="1">
      <c r="A141" s="696" t="s">
        <v>1387</v>
      </c>
      <c r="B141" s="698"/>
      <c r="C141" s="698"/>
      <c r="D141" s="698"/>
      <c r="E141" s="698"/>
      <c r="F141" s="698"/>
      <c r="G141" s="698"/>
      <c r="H141" s="698"/>
      <c r="I141" s="698"/>
      <c r="J141" s="698" t="str">
        <f t="array" ref="J141">IF(SUMPRODUCT((B141:I141&lt;&gt;"")*1)=0,"",+SUM('C externe_Région 1'!B141:J141)+SUM(B141:I141))</f>
        <v/>
      </c>
    </row>
    <row r="142" spans="1:10" ht="15" customHeight="1">
      <c r="A142" s="696" t="s">
        <v>1388</v>
      </c>
      <c r="B142" s="698"/>
      <c r="C142" s="698"/>
      <c r="D142" s="698"/>
      <c r="E142" s="698"/>
      <c r="F142" s="698"/>
      <c r="G142" s="698"/>
      <c r="H142" s="698"/>
      <c r="I142" s="698"/>
      <c r="J142" s="698" t="str">
        <f t="array" ref="J142">IF(SUMPRODUCT((B142:I142&lt;&gt;"")*1)=0,"",+SUM('C externe_Région 1'!B142:J142)+SUM(B142:I142))</f>
        <v/>
      </c>
    </row>
    <row r="143" spans="1:10" ht="15" customHeight="1">
      <c r="A143" s="696" t="s">
        <v>1389</v>
      </c>
      <c r="B143" s="698"/>
      <c r="C143" s="698"/>
      <c r="D143" s="698"/>
      <c r="E143" s="698"/>
      <c r="F143" s="698"/>
      <c r="G143" s="698"/>
      <c r="H143" s="698"/>
      <c r="I143" s="698"/>
      <c r="J143" s="698" t="str">
        <f t="array" ref="J143">IF(SUMPRODUCT((B143:I143&lt;&gt;"")*1)=0,"",+SUM('C externe_Région 1'!B143:J143)+SUM(B143:I143))</f>
        <v/>
      </c>
    </row>
    <row r="144" spans="1:10" ht="15" customHeight="1">
      <c r="A144" s="696" t="s">
        <v>1390</v>
      </c>
      <c r="B144" s="698"/>
      <c r="C144" s="698"/>
      <c r="D144" s="698"/>
      <c r="E144" s="698"/>
      <c r="F144" s="698"/>
      <c r="G144" s="698"/>
      <c r="H144" s="698"/>
      <c r="I144" s="698"/>
      <c r="J144" s="698" t="str">
        <f t="array" ref="J144">IF(SUMPRODUCT((B144:I144&lt;&gt;"")*1)=0,"",+SUM('C externe_Région 1'!B144:J144)+SUM(B144:I144))</f>
        <v/>
      </c>
    </row>
    <row r="145" spans="1:10" ht="15" customHeight="1">
      <c r="A145" s="696" t="s">
        <v>1391</v>
      </c>
      <c r="B145" s="698"/>
      <c r="C145" s="698"/>
      <c r="D145" s="698"/>
      <c r="E145" s="698"/>
      <c r="F145" s="698"/>
      <c r="G145" s="698"/>
      <c r="H145" s="698"/>
      <c r="I145" s="698"/>
      <c r="J145" s="698" t="str">
        <f t="array" ref="J145">IF(SUMPRODUCT((B145:I145&lt;&gt;"")*1)=0,"",+SUM('C externe_Région 1'!B145:J145)+SUM(B145:I145))</f>
        <v/>
      </c>
    </row>
    <row r="146" spans="1:10" ht="15" customHeight="1">
      <c r="A146" s="696" t="s">
        <v>1392</v>
      </c>
      <c r="B146" s="698"/>
      <c r="C146" s="698"/>
      <c r="D146" s="698"/>
      <c r="E146" s="698"/>
      <c r="F146" s="698"/>
      <c r="G146" s="698"/>
      <c r="H146" s="698"/>
      <c r="I146" s="698"/>
      <c r="J146" s="698" t="str">
        <f t="array" ref="J146">IF(SUMPRODUCT((B146:I146&lt;&gt;"")*1)=0,"",+SUM('C externe_Région 1'!B146:J146)+SUM(B146:I146))</f>
        <v/>
      </c>
    </row>
    <row r="147" spans="1:10" ht="15" customHeight="1">
      <c r="A147" s="696" t="s">
        <v>1393</v>
      </c>
      <c r="B147" s="698"/>
      <c r="C147" s="698"/>
      <c r="D147" s="698"/>
      <c r="E147" s="698"/>
      <c r="F147" s="698"/>
      <c r="G147" s="698"/>
      <c r="H147" s="698"/>
      <c r="I147" s="698"/>
      <c r="J147" s="698" t="str">
        <f t="array" ref="J147">IF(SUMPRODUCT((B147:I147&lt;&gt;"")*1)=0,"",+SUM('C externe_Région 1'!B147:J147)+SUM(B147:I147))</f>
        <v/>
      </c>
    </row>
    <row r="148" spans="1:10" ht="15" customHeight="1">
      <c r="A148" s="696" t="s">
        <v>1394</v>
      </c>
      <c r="B148" s="698"/>
      <c r="C148" s="698"/>
      <c r="D148" s="698"/>
      <c r="E148" s="698"/>
      <c r="F148" s="698"/>
      <c r="G148" s="698"/>
      <c r="H148" s="698"/>
      <c r="I148" s="698"/>
      <c r="J148" s="698" t="str">
        <f t="array" ref="J148">IF(SUMPRODUCT((B148:I148&lt;&gt;"")*1)=0,"",+SUM('C externe_Région 1'!B148:J148)+SUM(B148:I148))</f>
        <v/>
      </c>
    </row>
    <row r="149" spans="1:10" ht="15" customHeight="1">
      <c r="A149" s="696" t="s">
        <v>1395</v>
      </c>
      <c r="B149" s="698"/>
      <c r="C149" s="698"/>
      <c r="D149" s="698"/>
      <c r="E149" s="698"/>
      <c r="F149" s="698"/>
      <c r="G149" s="698"/>
      <c r="H149" s="698"/>
      <c r="I149" s="698"/>
      <c r="J149" s="698" t="str">
        <f t="array" ref="J149">IF(SUMPRODUCT((B149:I149&lt;&gt;"")*1)=0,"",+SUM('C externe_Région 1'!B149:J149)+SUM(B149:I149))</f>
        <v/>
      </c>
    </row>
    <row r="150" spans="1:10" ht="15" customHeight="1">
      <c r="A150" s="620" t="s">
        <v>1396</v>
      </c>
      <c r="B150" s="697"/>
      <c r="C150" s="697"/>
      <c r="D150" s="697"/>
      <c r="E150" s="697"/>
      <c r="F150" s="697"/>
      <c r="G150" s="697"/>
      <c r="H150" s="697"/>
      <c r="I150" s="697"/>
      <c r="J150" s="697" t="str">
        <f t="array" ref="J150">IF(SUMPRODUCT((B150:I150&lt;&gt;"")*1)=0,"",+SUM('C externe_Région 1'!B150:J150)+SUM(B150:I150))</f>
        <v/>
      </c>
    </row>
    <row r="151" spans="1:10" ht="15" customHeight="1">
      <c r="A151" s="696" t="s">
        <v>1397</v>
      </c>
      <c r="B151" s="698"/>
      <c r="C151" s="698"/>
      <c r="D151" s="698"/>
      <c r="E151" s="698"/>
      <c r="F151" s="698"/>
      <c r="G151" s="698"/>
      <c r="H151" s="698"/>
      <c r="I151" s="698"/>
      <c r="J151" s="698" t="str">
        <f t="array" ref="J151">IF(SUMPRODUCT((B151:I151&lt;&gt;"")*1)=0,"",+SUM('C externe_Région 1'!B151:J151)+SUM(B151:I151))</f>
        <v/>
      </c>
    </row>
    <row r="152" spans="1:10" ht="15" customHeight="1">
      <c r="A152" s="696" t="s">
        <v>1398</v>
      </c>
      <c r="B152" s="698"/>
      <c r="C152" s="698"/>
      <c r="D152" s="698"/>
      <c r="E152" s="698"/>
      <c r="F152" s="698"/>
      <c r="G152" s="698"/>
      <c r="H152" s="698"/>
      <c r="I152" s="698"/>
      <c r="J152" s="698" t="str">
        <f t="array" ref="J152">IF(SUMPRODUCT((B152:I152&lt;&gt;"")*1)=0,"",+SUM('C externe_Région 1'!B152:J152)+SUM(B152:I152))</f>
        <v/>
      </c>
    </row>
    <row r="153" spans="1:10" ht="15" customHeight="1">
      <c r="A153" s="696" t="s">
        <v>1399</v>
      </c>
      <c r="B153" s="698"/>
      <c r="C153" s="698"/>
      <c r="D153" s="698"/>
      <c r="E153" s="698"/>
      <c r="F153" s="698"/>
      <c r="G153" s="698"/>
      <c r="H153" s="698"/>
      <c r="I153" s="698"/>
      <c r="J153" s="698" t="str">
        <f t="array" ref="J153">IF(SUMPRODUCT((B153:I153&lt;&gt;"")*1)=0,"",+SUM('C externe_Région 1'!B153:J153)+SUM(B153:I153))</f>
        <v/>
      </c>
    </row>
    <row r="154" spans="1:10" ht="15" customHeight="1">
      <c r="A154" s="696" t="s">
        <v>1400</v>
      </c>
      <c r="B154" s="698"/>
      <c r="C154" s="698"/>
      <c r="D154" s="698"/>
      <c r="E154" s="698"/>
      <c r="F154" s="698"/>
      <c r="G154" s="698"/>
      <c r="H154" s="698"/>
      <c r="I154" s="698"/>
      <c r="J154" s="698" t="str">
        <f t="array" ref="J154">IF(SUMPRODUCT((B154:I154&lt;&gt;"")*1)=0,"",+SUM('C externe_Région 1'!B154:J154)+SUM(B154:I154))</f>
        <v/>
      </c>
    </row>
    <row r="155" spans="1:10" ht="15" customHeight="1">
      <c r="A155" s="696" t="s">
        <v>1401</v>
      </c>
      <c r="B155" s="698"/>
      <c r="C155" s="698"/>
      <c r="D155" s="698"/>
      <c r="E155" s="698"/>
      <c r="F155" s="698"/>
      <c r="G155" s="698"/>
      <c r="H155" s="698"/>
      <c r="I155" s="698"/>
      <c r="J155" s="698" t="str">
        <f t="array" ref="J155">IF(SUMPRODUCT((B155:I155&lt;&gt;"")*1)=0,"",+SUM('C externe_Région 1'!B155:J155)+SUM(B155:I155))</f>
        <v/>
      </c>
    </row>
    <row r="156" spans="1:10" ht="15" customHeight="1">
      <c r="A156" s="696" t="s">
        <v>1402</v>
      </c>
      <c r="B156" s="698"/>
      <c r="C156" s="698"/>
      <c r="D156" s="698"/>
      <c r="E156" s="698"/>
      <c r="F156" s="698"/>
      <c r="G156" s="698"/>
      <c r="H156" s="698"/>
      <c r="I156" s="698"/>
      <c r="J156" s="698" t="str">
        <f t="array" ref="J156">IF(SUMPRODUCT((B156:I156&lt;&gt;"")*1)=0,"",+SUM('C externe_Région 1'!B156:J156)+SUM(B156:I156))</f>
        <v/>
      </c>
    </row>
    <row r="157" spans="1:10" ht="15" customHeight="1">
      <c r="A157" s="696" t="s">
        <v>1403</v>
      </c>
      <c r="B157" s="698"/>
      <c r="C157" s="698"/>
      <c r="D157" s="698"/>
      <c r="E157" s="698"/>
      <c r="F157" s="698"/>
      <c r="G157" s="698"/>
      <c r="H157" s="698"/>
      <c r="I157" s="698"/>
      <c r="J157" s="698" t="str">
        <f t="array" ref="J157">IF(SUMPRODUCT((B157:I157&lt;&gt;"")*1)=0,"",+SUM('C externe_Région 1'!B157:J157)+SUM(B157:I157))</f>
        <v/>
      </c>
    </row>
    <row r="158" spans="1:10" ht="15" customHeight="1">
      <c r="A158" s="696" t="s">
        <v>1404</v>
      </c>
      <c r="B158" s="698"/>
      <c r="C158" s="698"/>
      <c r="D158" s="698"/>
      <c r="E158" s="698"/>
      <c r="F158" s="698"/>
      <c r="G158" s="698"/>
      <c r="H158" s="698"/>
      <c r="I158" s="698"/>
      <c r="J158" s="698" t="str">
        <f t="array" ref="J158">IF(SUMPRODUCT((B158:I158&lt;&gt;"")*1)=0,"",+SUM('C externe_Région 1'!B158:J158)+SUM(B158:I158))</f>
        <v/>
      </c>
    </row>
    <row r="159" spans="1:10" ht="15" customHeight="1">
      <c r="A159" s="696" t="s">
        <v>1405</v>
      </c>
      <c r="B159" s="698"/>
      <c r="C159" s="698"/>
      <c r="D159" s="698"/>
      <c r="E159" s="698"/>
      <c r="F159" s="698"/>
      <c r="G159" s="698"/>
      <c r="H159" s="698"/>
      <c r="I159" s="698"/>
      <c r="J159" s="698" t="str">
        <f t="array" ref="J159">IF(SUMPRODUCT((B159:I159&lt;&gt;"")*1)=0,"",+SUM('C externe_Région 1'!B159:J159)+SUM(B159:I159))</f>
        <v/>
      </c>
    </row>
    <row r="160" spans="1:10" ht="15" customHeight="1">
      <c r="A160" s="696" t="s">
        <v>1406</v>
      </c>
      <c r="B160" s="698"/>
      <c r="C160" s="698"/>
      <c r="D160" s="698"/>
      <c r="E160" s="698"/>
      <c r="F160" s="698"/>
      <c r="G160" s="698"/>
      <c r="H160" s="698"/>
      <c r="I160" s="698"/>
      <c r="J160" s="698" t="str">
        <f t="array" ref="J160">IF(SUMPRODUCT((B160:I160&lt;&gt;"")*1)=0,"",+SUM('C externe_Région 1'!B160:J160)+SUM(B160:I160))</f>
        <v/>
      </c>
    </row>
    <row r="161" spans="1:10" ht="15" customHeight="1">
      <c r="A161" s="696" t="s">
        <v>1407</v>
      </c>
      <c r="B161" s="698"/>
      <c r="C161" s="698"/>
      <c r="D161" s="698"/>
      <c r="E161" s="698"/>
      <c r="F161" s="698"/>
      <c r="G161" s="698"/>
      <c r="H161" s="698"/>
      <c r="I161" s="698"/>
      <c r="J161" s="698" t="str">
        <f t="array" ref="J161">IF(SUMPRODUCT((B161:I161&lt;&gt;"")*1)=0,"",+SUM('C externe_Région 1'!B161:J161)+SUM(B161:I161))</f>
        <v/>
      </c>
    </row>
    <row r="162" spans="1:10" ht="15" customHeight="1">
      <c r="A162" s="696" t="s">
        <v>1408</v>
      </c>
      <c r="B162" s="698"/>
      <c r="C162" s="698"/>
      <c r="D162" s="698"/>
      <c r="E162" s="698"/>
      <c r="F162" s="698"/>
      <c r="G162" s="698"/>
      <c r="H162" s="698"/>
      <c r="I162" s="698"/>
      <c r="J162" s="698" t="str">
        <f t="array" ref="J162">IF(SUMPRODUCT((B162:I162&lt;&gt;"")*1)=0,"",+SUM('C externe_Région 1'!B162:J162)+SUM(B162:I162))</f>
        <v/>
      </c>
    </row>
    <row r="163" spans="1:10" ht="15" customHeight="1">
      <c r="A163" s="620" t="s">
        <v>1409</v>
      </c>
      <c r="B163" s="697"/>
      <c r="C163" s="697"/>
      <c r="D163" s="697"/>
      <c r="E163" s="697"/>
      <c r="F163" s="697"/>
      <c r="G163" s="697"/>
      <c r="H163" s="697"/>
      <c r="I163" s="697"/>
      <c r="J163" s="697" t="str">
        <f t="array" ref="J163">IF(SUMPRODUCT((B163:I163&lt;&gt;"")*1)=0,"",+SUM('C externe_Région 1'!B163:J163)+SUM(B163:I163))</f>
        <v/>
      </c>
    </row>
    <row r="164" spans="1:10" ht="15" customHeight="1">
      <c r="A164" s="696" t="s">
        <v>1410</v>
      </c>
      <c r="B164" s="698"/>
      <c r="C164" s="698"/>
      <c r="D164" s="698"/>
      <c r="E164" s="698"/>
      <c r="F164" s="698"/>
      <c r="G164" s="698"/>
      <c r="H164" s="698"/>
      <c r="I164" s="698"/>
      <c r="J164" s="698" t="str">
        <f t="array" ref="J164">IF(SUMPRODUCT((B164:I164&lt;&gt;"")*1)=0,"",+SUM('C externe_Région 1'!B164:J164)+SUM(B164:I164))</f>
        <v/>
      </c>
    </row>
    <row r="165" spans="1:10" ht="15" customHeight="1">
      <c r="A165" s="696" t="s">
        <v>1411</v>
      </c>
      <c r="B165" s="698"/>
      <c r="C165" s="698"/>
      <c r="D165" s="698"/>
      <c r="E165" s="698"/>
      <c r="F165" s="698"/>
      <c r="G165" s="698"/>
      <c r="H165" s="698"/>
      <c r="I165" s="698"/>
      <c r="J165" s="698" t="str">
        <f t="array" ref="J165">IF(SUMPRODUCT((B165:I165&lt;&gt;"")*1)=0,"",+SUM('C externe_Région 1'!B165:J165)+SUM(B165:I165))</f>
        <v/>
      </c>
    </row>
    <row r="166" spans="1:10" ht="15" customHeight="1">
      <c r="A166" s="696" t="s">
        <v>1412</v>
      </c>
      <c r="B166" s="698"/>
      <c r="C166" s="698"/>
      <c r="D166" s="698"/>
      <c r="E166" s="698"/>
      <c r="F166" s="698"/>
      <c r="G166" s="698"/>
      <c r="H166" s="698"/>
      <c r="I166" s="698"/>
      <c r="J166" s="698" t="str">
        <f t="array" ref="J166">IF(SUMPRODUCT((B166:I166&lt;&gt;"")*1)=0,"",+SUM('C externe_Région 1'!B166:J166)+SUM(B166:I166))</f>
        <v/>
      </c>
    </row>
    <row r="167" spans="1:10" ht="15" customHeight="1">
      <c r="A167" s="696" t="s">
        <v>1413</v>
      </c>
      <c r="B167" s="698"/>
      <c r="C167" s="698"/>
      <c r="D167" s="698"/>
      <c r="E167" s="698"/>
      <c r="F167" s="698"/>
      <c r="G167" s="698"/>
      <c r="H167" s="698"/>
      <c r="I167" s="698"/>
      <c r="J167" s="698" t="str">
        <f t="array" ref="J167">IF(SUMPRODUCT((B167:I167&lt;&gt;"")*1)=0,"",+SUM('C externe_Région 1'!B167:J167)+SUM(B167:I167))</f>
        <v/>
      </c>
    </row>
    <row r="168" spans="1:10" ht="15" customHeight="1">
      <c r="A168" s="620" t="s">
        <v>1414</v>
      </c>
      <c r="B168" s="697"/>
      <c r="C168" s="697"/>
      <c r="D168" s="697"/>
      <c r="E168" s="697"/>
      <c r="F168" s="697"/>
      <c r="G168" s="697"/>
      <c r="H168" s="697"/>
      <c r="I168" s="697"/>
      <c r="J168" s="697" t="str">
        <f t="array" ref="J168">IF(SUMPRODUCT((B168:I168&lt;&gt;"")*1)=0,"",+SUM('C externe_Région 1'!B168:J168)+SUM(B168:I168))</f>
        <v/>
      </c>
    </row>
    <row r="169" spans="1:10" ht="15" customHeight="1">
      <c r="A169" s="696" t="s">
        <v>1415</v>
      </c>
      <c r="B169" s="698"/>
      <c r="C169" s="698"/>
      <c r="D169" s="698"/>
      <c r="E169" s="698"/>
      <c r="F169" s="698"/>
      <c r="G169" s="698"/>
      <c r="H169" s="698"/>
      <c r="I169" s="698"/>
      <c r="J169" s="698" t="str">
        <f t="array" ref="J169">IF(SUMPRODUCT((B169:I169&lt;&gt;"")*1)=0,"",+SUM('C externe_Région 1'!B169:J169)+SUM(B169:I169))</f>
        <v/>
      </c>
    </row>
    <row r="170" spans="1:10" ht="15" customHeight="1">
      <c r="A170" s="696" t="s">
        <v>1416</v>
      </c>
      <c r="B170" s="698"/>
      <c r="C170" s="698"/>
      <c r="D170" s="698"/>
      <c r="E170" s="698"/>
      <c r="F170" s="698"/>
      <c r="G170" s="698"/>
      <c r="H170" s="698"/>
      <c r="I170" s="698"/>
      <c r="J170" s="698" t="str">
        <f t="array" ref="J170">IF(SUMPRODUCT((B170:I170&lt;&gt;"")*1)=0,"",+SUM('C externe_Région 1'!B170:J170)+SUM(B170:I170))</f>
        <v/>
      </c>
    </row>
    <row r="171" spans="1:10" ht="15" customHeight="1">
      <c r="A171" s="696" t="s">
        <v>1417</v>
      </c>
      <c r="B171" s="698"/>
      <c r="C171" s="698"/>
      <c r="D171" s="698"/>
      <c r="E171" s="698"/>
      <c r="F171" s="698"/>
      <c r="G171" s="698"/>
      <c r="H171" s="698"/>
      <c r="I171" s="698"/>
      <c r="J171" s="698" t="str">
        <f t="array" ref="J171">IF(SUMPRODUCT((B171:I171&lt;&gt;"")*1)=0,"",+SUM('C externe_Région 1'!B171:J171)+SUM(B171:I171))</f>
        <v/>
      </c>
    </row>
    <row r="172" spans="1:10" ht="15" customHeight="1">
      <c r="A172" s="696" t="s">
        <v>1418</v>
      </c>
      <c r="B172" s="698"/>
      <c r="C172" s="698"/>
      <c r="D172" s="698"/>
      <c r="E172" s="698"/>
      <c r="F172" s="698"/>
      <c r="G172" s="698"/>
      <c r="H172" s="698"/>
      <c r="I172" s="698"/>
      <c r="J172" s="698" t="str">
        <f t="array" ref="J172">IF(SUMPRODUCT((B172:I172&lt;&gt;"")*1)=0,"",+SUM('C externe_Région 1'!B172:J172)+SUM(B172:I172))</f>
        <v/>
      </c>
    </row>
    <row r="173" spans="1:10" ht="15" customHeight="1">
      <c r="A173" s="696" t="s">
        <v>1419</v>
      </c>
      <c r="B173" s="698"/>
      <c r="C173" s="698"/>
      <c r="D173" s="698"/>
      <c r="E173" s="698"/>
      <c r="F173" s="698"/>
      <c r="G173" s="698"/>
      <c r="H173" s="698"/>
      <c r="I173" s="698"/>
      <c r="J173" s="698" t="str">
        <f t="array" ref="J173">IF(SUMPRODUCT((B173:I173&lt;&gt;"")*1)=0,"",+SUM('C externe_Région 1'!B173:J173)+SUM(B173:I173))</f>
        <v/>
      </c>
    </row>
    <row r="174" spans="1:10" ht="15" customHeight="1">
      <c r="A174" s="696" t="s">
        <v>1420</v>
      </c>
      <c r="B174" s="698"/>
      <c r="C174" s="698"/>
      <c r="D174" s="698"/>
      <c r="E174" s="698"/>
      <c r="F174" s="698"/>
      <c r="G174" s="698"/>
      <c r="H174" s="698"/>
      <c r="I174" s="698"/>
      <c r="J174" s="698" t="str">
        <f t="array" ref="J174">IF(SUMPRODUCT((B174:I174&lt;&gt;"")*1)=0,"",+SUM('C externe_Région 1'!B174:J174)+SUM(B174:I174))</f>
        <v/>
      </c>
    </row>
    <row r="175" spans="1:10" ht="15" customHeight="1">
      <c r="A175" s="696" t="s">
        <v>1421</v>
      </c>
      <c r="B175" s="698"/>
      <c r="C175" s="698"/>
      <c r="D175" s="698"/>
      <c r="E175" s="698"/>
      <c r="F175" s="698"/>
      <c r="G175" s="698"/>
      <c r="H175" s="698"/>
      <c r="I175" s="698"/>
      <c r="J175" s="698" t="str">
        <f t="array" ref="J175">IF(SUMPRODUCT((B175:I175&lt;&gt;"")*1)=0,"",+SUM('C externe_Région 1'!B175:J175)+SUM(B175:I175))</f>
        <v/>
      </c>
    </row>
    <row r="176" spans="1:10" ht="15" customHeight="1">
      <c r="A176" s="696" t="s">
        <v>1422</v>
      </c>
      <c r="B176" s="698"/>
      <c r="C176" s="698"/>
      <c r="D176" s="698"/>
      <c r="E176" s="698"/>
      <c r="F176" s="698"/>
      <c r="G176" s="698"/>
      <c r="H176" s="698"/>
      <c r="I176" s="698"/>
      <c r="J176" s="698" t="str">
        <f t="array" ref="J176">IF(SUMPRODUCT((B176:I176&lt;&gt;"")*1)=0,"",+SUM('C externe_Région 1'!B176:J176)+SUM(B176:I176))</f>
        <v/>
      </c>
    </row>
    <row r="177" spans="1:10" ht="15" customHeight="1">
      <c r="A177" s="696" t="s">
        <v>1423</v>
      </c>
      <c r="B177" s="698"/>
      <c r="C177" s="698"/>
      <c r="D177" s="698"/>
      <c r="E177" s="698"/>
      <c r="F177" s="698"/>
      <c r="G177" s="698"/>
      <c r="H177" s="698"/>
      <c r="I177" s="698"/>
      <c r="J177" s="698" t="str">
        <f t="array" ref="J177">IF(SUMPRODUCT((B177:I177&lt;&gt;"")*1)=0,"",+SUM('C externe_Région 1'!B177:J177)+SUM(B177:I177))</f>
        <v/>
      </c>
    </row>
    <row r="178" spans="1:10" ht="15" customHeight="1">
      <c r="A178" s="696" t="s">
        <v>1424</v>
      </c>
      <c r="B178" s="698"/>
      <c r="C178" s="698"/>
      <c r="D178" s="698"/>
      <c r="E178" s="698"/>
      <c r="F178" s="698"/>
      <c r="G178" s="698"/>
      <c r="H178" s="698"/>
      <c r="I178" s="698"/>
      <c r="J178" s="698" t="str">
        <f t="array" ref="J178">IF(SUMPRODUCT((B178:I178&lt;&gt;"")*1)=0,"",+SUM('C externe_Région 1'!B178:J178)+SUM(B178:I178))</f>
        <v/>
      </c>
    </row>
    <row r="179" spans="1:10" ht="15" customHeight="1">
      <c r="A179" s="620" t="s">
        <v>1425</v>
      </c>
      <c r="B179" s="697"/>
      <c r="C179" s="697"/>
      <c r="D179" s="697"/>
      <c r="E179" s="697"/>
      <c r="F179" s="697"/>
      <c r="G179" s="697"/>
      <c r="H179" s="697"/>
      <c r="I179" s="697"/>
      <c r="J179" s="697" t="str">
        <f t="array" ref="J179">IF(SUMPRODUCT((B179:I179&lt;&gt;"")*1)=0,"",+SUM('C externe_Région 1'!B179:J179)+SUM(B179:I179))</f>
        <v/>
      </c>
    </row>
    <row r="180" spans="1:10" ht="15" customHeight="1">
      <c r="A180" s="696" t="s">
        <v>1426</v>
      </c>
      <c r="B180" s="698"/>
      <c r="C180" s="698"/>
      <c r="D180" s="698"/>
      <c r="E180" s="698"/>
      <c r="F180" s="698"/>
      <c r="G180" s="698"/>
      <c r="H180" s="698"/>
      <c r="I180" s="698"/>
      <c r="J180" s="698" t="str">
        <f t="array" ref="J180">IF(SUMPRODUCT((B180:I180&lt;&gt;"")*1)=0,"",+SUM('C externe_Région 1'!B180:J180)+SUM(B180:I180))</f>
        <v/>
      </c>
    </row>
    <row r="181" spans="1:10" ht="15" customHeight="1">
      <c r="A181" s="696" t="s">
        <v>1427</v>
      </c>
      <c r="B181" s="698"/>
      <c r="C181" s="698"/>
      <c r="D181" s="698"/>
      <c r="E181" s="698"/>
      <c r="F181" s="698"/>
      <c r="G181" s="698"/>
      <c r="H181" s="698"/>
      <c r="I181" s="698"/>
      <c r="J181" s="698" t="str">
        <f t="array" ref="J181">IF(SUMPRODUCT((B181:I181&lt;&gt;"")*1)=0,"",+SUM('C externe_Région 1'!B181:J181)+SUM(B181:I181))</f>
        <v/>
      </c>
    </row>
    <row r="182" spans="1:10" ht="15" customHeight="1">
      <c r="A182" s="696" t="s">
        <v>1428</v>
      </c>
      <c r="B182" s="698"/>
      <c r="C182" s="698"/>
      <c r="D182" s="698"/>
      <c r="E182" s="698"/>
      <c r="F182" s="698"/>
      <c r="G182" s="698"/>
      <c r="H182" s="698"/>
      <c r="I182" s="698"/>
      <c r="J182" s="698" t="str">
        <f t="array" ref="J182">IF(SUMPRODUCT((B182:I182&lt;&gt;"")*1)=0,"",+SUM('C externe_Région 1'!B182:J182)+SUM(B182:I182))</f>
        <v/>
      </c>
    </row>
    <row r="183" spans="1:10" ht="15" customHeight="1">
      <c r="A183" s="696" t="s">
        <v>1429</v>
      </c>
      <c r="B183" s="698"/>
      <c r="C183" s="698"/>
      <c r="D183" s="698"/>
      <c r="E183" s="698"/>
      <c r="F183" s="698"/>
      <c r="G183" s="698"/>
      <c r="H183" s="698"/>
      <c r="I183" s="698"/>
      <c r="J183" s="698" t="str">
        <f t="array" ref="J183">IF(SUMPRODUCT((B183:I183&lt;&gt;"")*1)=0,"",+SUM('C externe_Région 1'!B183:J183)+SUM(B183:I183))</f>
        <v/>
      </c>
    </row>
    <row r="184" spans="1:10" ht="15" customHeight="1">
      <c r="A184" s="696" t="s">
        <v>1430</v>
      </c>
      <c r="B184" s="698"/>
      <c r="C184" s="698"/>
      <c r="D184" s="698"/>
      <c r="E184" s="698"/>
      <c r="F184" s="698"/>
      <c r="G184" s="698"/>
      <c r="H184" s="698"/>
      <c r="I184" s="698"/>
      <c r="J184" s="698" t="str">
        <f t="array" ref="J184">IF(SUMPRODUCT((B184:I184&lt;&gt;"")*1)=0,"",+SUM('C externe_Région 1'!B184:J184)+SUM(B184:I184))</f>
        <v/>
      </c>
    </row>
    <row r="185" spans="1:10" ht="15" customHeight="1">
      <c r="A185" s="696" t="s">
        <v>1431</v>
      </c>
      <c r="B185" s="698"/>
      <c r="C185" s="698"/>
      <c r="D185" s="698"/>
      <c r="E185" s="698"/>
      <c r="F185" s="698"/>
      <c r="G185" s="698"/>
      <c r="H185" s="698"/>
      <c r="I185" s="698"/>
      <c r="J185" s="698" t="str">
        <f t="array" ref="J185">IF(SUMPRODUCT((B185:I185&lt;&gt;"")*1)=0,"",+SUM('C externe_Région 1'!B185:J185)+SUM(B185:I185))</f>
        <v/>
      </c>
    </row>
    <row r="186" spans="1:10" ht="15" customHeight="1">
      <c r="A186" s="696" t="s">
        <v>1432</v>
      </c>
      <c r="B186" s="698"/>
      <c r="C186" s="698"/>
      <c r="D186" s="698"/>
      <c r="E186" s="698"/>
      <c r="F186" s="698"/>
      <c r="G186" s="698"/>
      <c r="H186" s="698"/>
      <c r="I186" s="698"/>
      <c r="J186" s="698" t="str">
        <f t="array" ref="J186">IF(SUMPRODUCT((B186:I186&lt;&gt;"")*1)=0,"",+SUM('C externe_Région 1'!B186:J186)+SUM(B186:I186))</f>
        <v/>
      </c>
    </row>
    <row r="187" spans="1:10" ht="15" customHeight="1">
      <c r="A187" s="696" t="s">
        <v>1433</v>
      </c>
      <c r="B187" s="698"/>
      <c r="C187" s="698"/>
      <c r="D187" s="698"/>
      <c r="E187" s="698"/>
      <c r="F187" s="698"/>
      <c r="G187" s="698"/>
      <c r="H187" s="698"/>
      <c r="I187" s="698"/>
      <c r="J187" s="698" t="str">
        <f t="array" ref="J187">IF(SUMPRODUCT((B187:I187&lt;&gt;"")*1)=0,"",+SUM('C externe_Région 1'!B187:J187)+SUM(B187:I187))</f>
        <v/>
      </c>
    </row>
    <row r="188" spans="1:10" ht="15" customHeight="1">
      <c r="A188" s="696" t="s">
        <v>1434</v>
      </c>
      <c r="B188" s="698"/>
      <c r="C188" s="698"/>
      <c r="D188" s="698"/>
      <c r="E188" s="698"/>
      <c r="F188" s="698"/>
      <c r="G188" s="698"/>
      <c r="H188" s="698"/>
      <c r="I188" s="698"/>
      <c r="J188" s="698" t="str">
        <f t="array" ref="J188">IF(SUMPRODUCT((B188:I188&lt;&gt;"")*1)=0,"",+SUM('C externe_Région 1'!B188:J188)+SUM(B188:I188))</f>
        <v/>
      </c>
    </row>
    <row r="189" spans="1:10" ht="15" customHeight="1">
      <c r="A189" s="696" t="s">
        <v>1435</v>
      </c>
      <c r="B189" s="698"/>
      <c r="C189" s="698"/>
      <c r="D189" s="698"/>
      <c r="E189" s="698"/>
      <c r="F189" s="698"/>
      <c r="G189" s="698"/>
      <c r="H189" s="698"/>
      <c r="I189" s="698"/>
      <c r="J189" s="698" t="str">
        <f t="array" ref="J189">IF(SUMPRODUCT((B189:I189&lt;&gt;"")*1)=0,"",+SUM('C externe_Région 1'!B189:J189)+SUM(B189:I189))</f>
        <v/>
      </c>
    </row>
    <row r="190" spans="1:10" ht="15" customHeight="1">
      <c r="A190" s="696" t="s">
        <v>1436</v>
      </c>
      <c r="B190" s="698"/>
      <c r="C190" s="698"/>
      <c r="D190" s="698"/>
      <c r="E190" s="698"/>
      <c r="F190" s="698"/>
      <c r="G190" s="698"/>
      <c r="H190" s="698"/>
      <c r="I190" s="698"/>
      <c r="J190" s="698" t="str">
        <f t="array" ref="J190">IF(SUMPRODUCT((B190:I190&lt;&gt;"")*1)=0,"",+SUM('C externe_Région 1'!B190:J190)+SUM(B190:I190))</f>
        <v/>
      </c>
    </row>
    <row r="191" spans="1:10" ht="15" customHeight="1">
      <c r="A191" s="696" t="s">
        <v>1437</v>
      </c>
      <c r="B191" s="698"/>
      <c r="C191" s="698"/>
      <c r="D191" s="698"/>
      <c r="E191" s="698"/>
      <c r="F191" s="698"/>
      <c r="G191" s="698"/>
      <c r="H191" s="698"/>
      <c r="I191" s="698"/>
      <c r="J191" s="698" t="str">
        <f t="array" ref="J191">IF(SUMPRODUCT((B191:I191&lt;&gt;"")*1)=0,"",+SUM('C externe_Région 1'!B191:J191)+SUM(B191:I191))</f>
        <v/>
      </c>
    </row>
    <row r="192" spans="1:10" ht="15" customHeight="1">
      <c r="A192" s="620" t="s">
        <v>1438</v>
      </c>
      <c r="B192" s="697"/>
      <c r="C192" s="697"/>
      <c r="D192" s="697"/>
      <c r="E192" s="697"/>
      <c r="F192" s="697"/>
      <c r="G192" s="697"/>
      <c r="H192" s="697"/>
      <c r="I192" s="697"/>
      <c r="J192" s="697" t="str">
        <f t="array" ref="J192">IF(SUMPRODUCT((B192:I192&lt;&gt;"")*1)=0,"",+SUM('C externe_Région 1'!B192:J192)+SUM(B192:I192))</f>
        <v/>
      </c>
    </row>
    <row r="193" spans="1:10" ht="15" customHeight="1">
      <c r="A193" s="696" t="s">
        <v>1439</v>
      </c>
      <c r="B193" s="698"/>
      <c r="C193" s="698"/>
      <c r="D193" s="698"/>
      <c r="E193" s="698"/>
      <c r="F193" s="698"/>
      <c r="G193" s="698"/>
      <c r="H193" s="698"/>
      <c r="I193" s="698"/>
      <c r="J193" s="698" t="str">
        <f t="array" ref="J193">IF(SUMPRODUCT((B193:I193&lt;&gt;"")*1)=0,"",+SUM('C externe_Région 1'!B193:J193)+SUM(B193:I193))</f>
        <v/>
      </c>
    </row>
    <row r="194" spans="1:10" ht="15" customHeight="1">
      <c r="A194" s="696" t="s">
        <v>1440</v>
      </c>
      <c r="B194" s="698"/>
      <c r="C194" s="698"/>
      <c r="D194" s="698"/>
      <c r="E194" s="698"/>
      <c r="F194" s="698"/>
      <c r="G194" s="698"/>
      <c r="H194" s="698"/>
      <c r="I194" s="698"/>
      <c r="J194" s="698" t="str">
        <f t="array" ref="J194">IF(SUMPRODUCT((B194:I194&lt;&gt;"")*1)=0,"",+SUM('C externe_Région 1'!B194:J194)+SUM(B194:I194))</f>
        <v/>
      </c>
    </row>
    <row r="195" spans="1:10" ht="15" customHeight="1">
      <c r="A195" s="696" t="s">
        <v>1441</v>
      </c>
      <c r="B195" s="698"/>
      <c r="C195" s="698"/>
      <c r="D195" s="698"/>
      <c r="E195" s="698"/>
      <c r="F195" s="698"/>
      <c r="G195" s="698"/>
      <c r="H195" s="698"/>
      <c r="I195" s="698"/>
      <c r="J195" s="698" t="str">
        <f t="array" ref="J195">IF(SUMPRODUCT((B195:I195&lt;&gt;"")*1)=0,"",+SUM('C externe_Région 1'!B195:J195)+SUM(B195:I195))</f>
        <v/>
      </c>
    </row>
    <row r="196" spans="1:10" ht="15" customHeight="1">
      <c r="A196" s="696" t="s">
        <v>1442</v>
      </c>
      <c r="B196" s="698"/>
      <c r="C196" s="698"/>
      <c r="D196" s="698"/>
      <c r="E196" s="698"/>
      <c r="F196" s="698"/>
      <c r="G196" s="698"/>
      <c r="H196" s="698"/>
      <c r="I196" s="698"/>
      <c r="J196" s="698" t="str">
        <f t="array" ref="J196">IF(SUMPRODUCT((B196:I196&lt;&gt;"")*1)=0,"",+SUM('C externe_Région 1'!B196:J196)+SUM(B196:I196))</f>
        <v/>
      </c>
    </row>
    <row r="197" spans="1:10" ht="15" customHeight="1">
      <c r="A197" s="696" t="s">
        <v>1443</v>
      </c>
      <c r="B197" s="698"/>
      <c r="C197" s="698"/>
      <c r="D197" s="698"/>
      <c r="E197" s="698"/>
      <c r="F197" s="698"/>
      <c r="G197" s="698"/>
      <c r="H197" s="698"/>
      <c r="I197" s="698"/>
      <c r="J197" s="698" t="str">
        <f t="array" ref="J197">IF(SUMPRODUCT((B197:I197&lt;&gt;"")*1)=0,"",+SUM('C externe_Région 1'!B197:J197)+SUM(B197:I197))</f>
        <v/>
      </c>
    </row>
    <row r="198" spans="1:10" ht="15" customHeight="1">
      <c r="A198" s="696" t="s">
        <v>1444</v>
      </c>
      <c r="B198" s="698"/>
      <c r="C198" s="698"/>
      <c r="D198" s="698"/>
      <c r="E198" s="698"/>
      <c r="F198" s="698"/>
      <c r="G198" s="698"/>
      <c r="H198" s="698"/>
      <c r="I198" s="698"/>
      <c r="J198" s="698" t="str">
        <f t="array" ref="J198">IF(SUMPRODUCT((B198:I198&lt;&gt;"")*1)=0,"",+SUM('C externe_Région 1'!B198:J198)+SUM(B198:I198))</f>
        <v/>
      </c>
    </row>
    <row r="199" spans="1:10" ht="15" customHeight="1">
      <c r="A199" s="696" t="s">
        <v>1445</v>
      </c>
      <c r="B199" s="698"/>
      <c r="C199" s="698"/>
      <c r="D199" s="698"/>
      <c r="E199" s="698"/>
      <c r="F199" s="698"/>
      <c r="G199" s="698"/>
      <c r="H199" s="698"/>
      <c r="I199" s="698"/>
      <c r="J199" s="698" t="str">
        <f t="array" ref="J199">IF(SUMPRODUCT((B199:I199&lt;&gt;"")*1)=0,"",+SUM('C externe_Région 1'!B199:J199)+SUM(B199:I199))</f>
        <v/>
      </c>
    </row>
    <row r="200" spans="1:10" ht="15" customHeight="1">
      <c r="A200" s="696" t="s">
        <v>1446</v>
      </c>
      <c r="B200" s="698"/>
      <c r="C200" s="698"/>
      <c r="D200" s="698"/>
      <c r="E200" s="698"/>
      <c r="F200" s="698"/>
      <c r="G200" s="698"/>
      <c r="H200" s="698"/>
      <c r="I200" s="698"/>
      <c r="J200" s="698" t="str">
        <f t="array" ref="J200">IF(SUMPRODUCT((B200:I200&lt;&gt;"")*1)=0,"",+SUM('C externe_Région 1'!B200:J200)+SUM(B200:I200))</f>
        <v/>
      </c>
    </row>
    <row r="201" spans="1:10" ht="15" customHeight="1">
      <c r="A201" s="620" t="s">
        <v>1447</v>
      </c>
      <c r="B201" s="697"/>
      <c r="C201" s="697"/>
      <c r="D201" s="697"/>
      <c r="E201" s="697"/>
      <c r="F201" s="697"/>
      <c r="G201" s="697"/>
      <c r="H201" s="697"/>
      <c r="I201" s="697"/>
      <c r="J201" s="697" t="str">
        <f t="array" ref="J201">IF(SUMPRODUCT((B201:I201&lt;&gt;"")*1)=0,"",+SUM('C externe_Région 1'!B201:J201)+SUM(B201:I201))</f>
        <v/>
      </c>
    </row>
    <row r="202" spans="1:10" ht="15" customHeight="1">
      <c r="A202" s="696" t="s">
        <v>1448</v>
      </c>
      <c r="B202" s="698"/>
      <c r="C202" s="698"/>
      <c r="D202" s="698"/>
      <c r="E202" s="698"/>
      <c r="F202" s="698"/>
      <c r="G202" s="698"/>
      <c r="H202" s="698"/>
      <c r="I202" s="698"/>
      <c r="J202" s="698" t="str">
        <f t="array" ref="J202">IF(SUMPRODUCT((B202:I202&lt;&gt;"")*1)=0,"",+SUM('C externe_Région 1'!B202:J202)+SUM(B202:I202))</f>
        <v/>
      </c>
    </row>
    <row r="203" spans="1:10" ht="15" customHeight="1">
      <c r="A203" s="696" t="s">
        <v>1449</v>
      </c>
      <c r="B203" s="698"/>
      <c r="C203" s="698"/>
      <c r="D203" s="698"/>
      <c r="E203" s="698"/>
      <c r="F203" s="698"/>
      <c r="G203" s="698"/>
      <c r="H203" s="698"/>
      <c r="I203" s="698"/>
      <c r="J203" s="698" t="str">
        <f t="array" ref="J203">IF(SUMPRODUCT((B203:I203&lt;&gt;"")*1)=0,"",+SUM('C externe_Région 1'!B203:J203)+SUM(B203:I203))</f>
        <v/>
      </c>
    </row>
    <row r="204" spans="1:10" ht="15" customHeight="1">
      <c r="A204" s="696" t="s">
        <v>1450</v>
      </c>
      <c r="B204" s="698"/>
      <c r="C204" s="698"/>
      <c r="D204" s="698"/>
      <c r="E204" s="698"/>
      <c r="F204" s="698"/>
      <c r="G204" s="698"/>
      <c r="H204" s="698"/>
      <c r="I204" s="698"/>
      <c r="J204" s="698" t="str">
        <f t="array" ref="J204">IF(SUMPRODUCT((B204:I204&lt;&gt;"")*1)=0,"",+SUM('C externe_Région 1'!B204:J204)+SUM(B204:I204))</f>
        <v/>
      </c>
    </row>
    <row r="205" spans="1:10" ht="15" customHeight="1">
      <c r="A205" s="696" t="s">
        <v>1451</v>
      </c>
      <c r="B205" s="698"/>
      <c r="C205" s="698"/>
      <c r="D205" s="698"/>
      <c r="E205" s="698"/>
      <c r="F205" s="698"/>
      <c r="G205" s="698"/>
      <c r="H205" s="698"/>
      <c r="I205" s="698"/>
      <c r="J205" s="698" t="str">
        <f t="array" ref="J205">IF(SUMPRODUCT((B205:I205&lt;&gt;"")*1)=0,"",+SUM('C externe_Région 1'!B205:J205)+SUM(B205:I205))</f>
        <v/>
      </c>
    </row>
    <row r="206" spans="1:10" ht="15" customHeight="1">
      <c r="A206" s="696" t="s">
        <v>1452</v>
      </c>
      <c r="B206" s="698"/>
      <c r="C206" s="698"/>
      <c r="D206" s="698"/>
      <c r="E206" s="698"/>
      <c r="F206" s="698"/>
      <c r="G206" s="698"/>
      <c r="H206" s="698"/>
      <c r="I206" s="698"/>
      <c r="J206" s="698" t="str">
        <f t="array" ref="J206">IF(SUMPRODUCT((B206:I206&lt;&gt;"")*1)=0,"",+SUM('C externe_Région 1'!B206:J206)+SUM(B206:I206))</f>
        <v/>
      </c>
    </row>
    <row r="207" spans="1:10" ht="15" customHeight="1">
      <c r="A207" s="696" t="s">
        <v>1453</v>
      </c>
      <c r="B207" s="698"/>
      <c r="C207" s="698"/>
      <c r="D207" s="698"/>
      <c r="E207" s="698"/>
      <c r="F207" s="698"/>
      <c r="G207" s="698"/>
      <c r="H207" s="698"/>
      <c r="I207" s="698"/>
      <c r="J207" s="698" t="str">
        <f t="array" ref="J207">IF(SUMPRODUCT((B207:I207&lt;&gt;"")*1)=0,"",+SUM('C externe_Région 1'!B207:J207)+SUM(B207:I207))</f>
        <v/>
      </c>
    </row>
    <row r="208" spans="1:10" ht="15" customHeight="1">
      <c r="A208" s="696" t="s">
        <v>1454</v>
      </c>
      <c r="B208" s="698"/>
      <c r="C208" s="698"/>
      <c r="D208" s="698"/>
      <c r="E208" s="698"/>
      <c r="F208" s="698"/>
      <c r="G208" s="698"/>
      <c r="H208" s="698"/>
      <c r="I208" s="698"/>
      <c r="J208" s="698" t="str">
        <f t="array" ref="J208">IF(SUMPRODUCT((B208:I208&lt;&gt;"")*1)=0,"",+SUM('C externe_Région 1'!B208:J208)+SUM(B208:I208))</f>
        <v/>
      </c>
    </row>
    <row r="209" spans="1:10" ht="15" customHeight="1">
      <c r="A209" s="620" t="s">
        <v>1455</v>
      </c>
      <c r="B209" s="697"/>
      <c r="C209" s="697"/>
      <c r="D209" s="697"/>
      <c r="E209" s="697"/>
      <c r="F209" s="697"/>
      <c r="G209" s="697"/>
      <c r="H209" s="697"/>
      <c r="I209" s="697"/>
      <c r="J209" s="697" t="str">
        <f t="array" ref="J209">IF(SUMPRODUCT((B209:I209&lt;&gt;"")*1)=0,"",+SUM('C externe_Région 1'!B209:J209)+SUM(B209:I209))</f>
        <v/>
      </c>
    </row>
    <row r="210" spans="1:10" ht="15" customHeight="1">
      <c r="A210" s="696" t="s">
        <v>1456</v>
      </c>
      <c r="B210" s="698"/>
      <c r="C210" s="698"/>
      <c r="D210" s="698"/>
      <c r="E210" s="698"/>
      <c r="F210" s="698"/>
      <c r="G210" s="698"/>
      <c r="H210" s="698"/>
      <c r="I210" s="698"/>
      <c r="J210" s="698" t="str">
        <f t="array" ref="J210">IF(SUMPRODUCT((B210:I210&lt;&gt;"")*1)=0,"",+SUM('C externe_Région 1'!B210:J210)+SUM(B210:I210))</f>
        <v/>
      </c>
    </row>
    <row r="211" spans="1:10" ht="15" customHeight="1">
      <c r="A211" s="696" t="s">
        <v>1230</v>
      </c>
      <c r="B211" s="698"/>
      <c r="C211" s="698"/>
      <c r="D211" s="698"/>
      <c r="E211" s="698"/>
      <c r="F211" s="698"/>
      <c r="G211" s="698"/>
      <c r="H211" s="698"/>
      <c r="I211" s="698"/>
      <c r="J211" s="698" t="str">
        <f t="array" ref="J211">IF(SUMPRODUCT((B211:I211&lt;&gt;"")*1)=0,"",+SUM('C externe_Région 1'!B211:J211)+SUM(B211:I211))</f>
        <v/>
      </c>
    </row>
    <row r="212" spans="1:10" ht="15" customHeight="1">
      <c r="A212" s="696" t="s">
        <v>1457</v>
      </c>
      <c r="B212" s="698"/>
      <c r="C212" s="698"/>
      <c r="D212" s="698"/>
      <c r="E212" s="698"/>
      <c r="F212" s="698"/>
      <c r="G212" s="698"/>
      <c r="H212" s="698"/>
      <c r="I212" s="698"/>
      <c r="J212" s="698" t="str">
        <f t="array" ref="J212">IF(SUMPRODUCT((B212:I212&lt;&gt;"")*1)=0,"",+SUM('C externe_Région 1'!B212:J212)+SUM(B212:I212))</f>
        <v/>
      </c>
    </row>
    <row r="213" spans="1:10" ht="15" customHeight="1">
      <c r="A213" s="696" t="s">
        <v>1458</v>
      </c>
      <c r="B213" s="698"/>
      <c r="C213" s="698"/>
      <c r="D213" s="698"/>
      <c r="E213" s="698"/>
      <c r="F213" s="698"/>
      <c r="G213" s="698"/>
      <c r="H213" s="698"/>
      <c r="I213" s="698"/>
      <c r="J213" s="698" t="str">
        <f t="array" ref="J213">IF(SUMPRODUCT((B213:I213&lt;&gt;"")*1)=0,"",+SUM('C externe_Région 1'!B213:J213)+SUM(B213:I213))</f>
        <v/>
      </c>
    </row>
    <row r="214" spans="1:10" ht="15" customHeight="1">
      <c r="A214" s="696" t="s">
        <v>1459</v>
      </c>
      <c r="B214" s="698"/>
      <c r="C214" s="698"/>
      <c r="D214" s="698"/>
      <c r="E214" s="698"/>
      <c r="F214" s="698"/>
      <c r="G214" s="698"/>
      <c r="H214" s="698"/>
      <c r="I214" s="698"/>
      <c r="J214" s="698" t="str">
        <f t="array" ref="J214">IF(SUMPRODUCT((B214:I214&lt;&gt;"")*1)=0,"",+SUM('C externe_Région 1'!B214:J214)+SUM(B214:I214))</f>
        <v/>
      </c>
    </row>
    <row r="215" spans="1:10" ht="15" customHeight="1">
      <c r="A215" s="696" t="s">
        <v>1460</v>
      </c>
      <c r="B215" s="698"/>
      <c r="C215" s="698"/>
      <c r="D215" s="698"/>
      <c r="E215" s="698"/>
      <c r="F215" s="698"/>
      <c r="G215" s="698"/>
      <c r="H215" s="698"/>
      <c r="I215" s="698"/>
      <c r="J215" s="698" t="str">
        <f t="array" ref="J215">IF(SUMPRODUCT((B215:I215&lt;&gt;"")*1)=0,"",+SUM('C externe_Région 1'!B215:J215)+SUM(B215:I215))</f>
        <v/>
      </c>
    </row>
    <row r="216" spans="1:10" ht="15" customHeight="1">
      <c r="A216" s="696" t="s">
        <v>1461</v>
      </c>
      <c r="B216" s="698"/>
      <c r="C216" s="698"/>
      <c r="D216" s="698"/>
      <c r="E216" s="698"/>
      <c r="F216" s="698"/>
      <c r="G216" s="698"/>
      <c r="H216" s="698"/>
      <c r="I216" s="698"/>
      <c r="J216" s="698" t="str">
        <f t="array" ref="J216">IF(SUMPRODUCT((B216:I216&lt;&gt;"")*1)=0,"",+SUM('C externe_Région 1'!B216:J216)+SUM(B216:I216))</f>
        <v/>
      </c>
    </row>
    <row r="217" spans="1:10" ht="15" customHeight="1">
      <c r="A217" s="696" t="s">
        <v>1462</v>
      </c>
      <c r="B217" s="698"/>
      <c r="C217" s="698"/>
      <c r="D217" s="698"/>
      <c r="E217" s="698"/>
      <c r="F217" s="698"/>
      <c r="G217" s="698"/>
      <c r="H217" s="698"/>
      <c r="I217" s="698"/>
      <c r="J217" s="698" t="str">
        <f t="array" ref="J217">IF(SUMPRODUCT((B217:I217&lt;&gt;"")*1)=0,"",+SUM('C externe_Région 1'!B217:J217)+SUM(B217:I217))</f>
        <v/>
      </c>
    </row>
    <row r="218" spans="1:10" ht="15" customHeight="1">
      <c r="A218" s="696" t="s">
        <v>1463</v>
      </c>
      <c r="B218" s="698"/>
      <c r="C218" s="698"/>
      <c r="D218" s="698"/>
      <c r="E218" s="698"/>
      <c r="F218" s="698"/>
      <c r="G218" s="698"/>
      <c r="H218" s="698"/>
      <c r="I218" s="698"/>
      <c r="J218" s="698" t="str">
        <f t="array" ref="J218">IF(SUMPRODUCT((B218:I218&lt;&gt;"")*1)=0,"",+SUM('C externe_Région 1'!B218:J218)+SUM(B218:I218))</f>
        <v/>
      </c>
    </row>
    <row r="219" spans="1:10" ht="15" customHeight="1">
      <c r="A219" s="696" t="s">
        <v>1464</v>
      </c>
      <c r="B219" s="698"/>
      <c r="C219" s="698"/>
      <c r="D219" s="698"/>
      <c r="E219" s="698"/>
      <c r="F219" s="698"/>
      <c r="G219" s="698"/>
      <c r="H219" s="698"/>
      <c r="I219" s="698"/>
      <c r="J219" s="698" t="str">
        <f t="array" ref="J219">IF(SUMPRODUCT((B219:I219&lt;&gt;"")*1)=0,"",+SUM('C externe_Région 1'!B219:J219)+SUM(B219:I219))</f>
        <v/>
      </c>
    </row>
    <row r="220" spans="1:10" ht="15" customHeight="1">
      <c r="A220" s="696" t="s">
        <v>1465</v>
      </c>
      <c r="B220" s="698"/>
      <c r="C220" s="698"/>
      <c r="D220" s="698"/>
      <c r="E220" s="698"/>
      <c r="F220" s="698"/>
      <c r="G220" s="698"/>
      <c r="H220" s="698"/>
      <c r="I220" s="698"/>
      <c r="J220" s="698" t="str">
        <f t="array" ref="J220">IF(SUMPRODUCT((B220:I220&lt;&gt;"")*1)=0,"",+SUM('C externe_Région 1'!B220:J220)+SUM(B220:I220))</f>
        <v/>
      </c>
    </row>
    <row r="221" spans="1:10" ht="15" customHeight="1">
      <c r="A221" s="696" t="s">
        <v>1466</v>
      </c>
      <c r="B221" s="698"/>
      <c r="C221" s="698"/>
      <c r="D221" s="698"/>
      <c r="E221" s="698"/>
      <c r="F221" s="698"/>
      <c r="G221" s="698"/>
      <c r="H221" s="698"/>
      <c r="I221" s="698"/>
      <c r="J221" s="698" t="str">
        <f t="array" ref="J221">IF(SUMPRODUCT((B221:I221&lt;&gt;"")*1)=0,"",+SUM('C externe_Région 1'!B221:J221)+SUM(B221:I221))</f>
        <v/>
      </c>
    </row>
    <row r="222" spans="1:10" ht="15" customHeight="1">
      <c r="A222" s="696" t="s">
        <v>1467</v>
      </c>
      <c r="B222" s="698"/>
      <c r="C222" s="698"/>
      <c r="D222" s="698"/>
      <c r="E222" s="698"/>
      <c r="F222" s="698"/>
      <c r="G222" s="698"/>
      <c r="H222" s="698"/>
      <c r="I222" s="698"/>
      <c r="J222" s="698" t="str">
        <f t="array" ref="J222">IF(SUMPRODUCT((B222:I222&lt;&gt;"")*1)=0,"",+SUM('C externe_Région 1'!B222:J222)+SUM(B222:I222))</f>
        <v/>
      </c>
    </row>
    <row r="223" spans="1:10" ht="15" customHeight="1">
      <c r="A223" s="696" t="s">
        <v>1468</v>
      </c>
      <c r="B223" s="698"/>
      <c r="C223" s="698"/>
      <c r="D223" s="698"/>
      <c r="E223" s="698"/>
      <c r="F223" s="698"/>
      <c r="G223" s="698"/>
      <c r="H223" s="698"/>
      <c r="I223" s="698"/>
      <c r="J223" s="698" t="str">
        <f t="array" ref="J223">IF(SUMPRODUCT((B223:I223&lt;&gt;"")*1)=0,"",+SUM('C externe_Région 1'!B223:J223)+SUM(B223:I223))</f>
        <v/>
      </c>
    </row>
    <row r="224" spans="1:10" ht="15" customHeight="1">
      <c r="A224" s="696" t="s">
        <v>1469</v>
      </c>
      <c r="B224" s="698"/>
      <c r="C224" s="698"/>
      <c r="D224" s="698"/>
      <c r="E224" s="698"/>
      <c r="F224" s="698"/>
      <c r="G224" s="698"/>
      <c r="H224" s="698"/>
      <c r="I224" s="698"/>
      <c r="J224" s="698" t="str">
        <f t="array" ref="J224">IF(SUMPRODUCT((B224:I224&lt;&gt;"")*1)=0,"",+SUM('C externe_Région 1'!B224:J224)+SUM(B224:I224))</f>
        <v/>
      </c>
    </row>
    <row r="225" spans="1:10" ht="15" customHeight="1">
      <c r="A225" s="696" t="s">
        <v>1470</v>
      </c>
      <c r="B225" s="698"/>
      <c r="C225" s="698"/>
      <c r="D225" s="698"/>
      <c r="E225" s="698"/>
      <c r="F225" s="698"/>
      <c r="G225" s="698"/>
      <c r="H225" s="698"/>
      <c r="I225" s="698"/>
      <c r="J225" s="698" t="str">
        <f t="array" ref="J225">IF(SUMPRODUCT((B225:I225&lt;&gt;"")*1)=0,"",+SUM('C externe_Région 1'!B225:J225)+SUM(B225:I225))</f>
        <v/>
      </c>
    </row>
    <row r="226" spans="1:10" ht="15" customHeight="1">
      <c r="A226" s="696" t="s">
        <v>1471</v>
      </c>
      <c r="B226" s="698"/>
      <c r="C226" s="698"/>
      <c r="D226" s="698"/>
      <c r="E226" s="698"/>
      <c r="F226" s="698"/>
      <c r="G226" s="698"/>
      <c r="H226" s="698"/>
      <c r="I226" s="698"/>
      <c r="J226" s="698" t="str">
        <f t="array" ref="J226">IF(SUMPRODUCT((B226:I226&lt;&gt;"")*1)=0,"",+SUM('C externe_Région 1'!B226:J226)+SUM(B226:I226))</f>
        <v/>
      </c>
    </row>
    <row r="227" spans="1:10" ht="15" customHeight="1">
      <c r="A227" s="696" t="s">
        <v>1472</v>
      </c>
      <c r="B227" s="698"/>
      <c r="C227" s="698"/>
      <c r="D227" s="698"/>
      <c r="E227" s="698"/>
      <c r="F227" s="698"/>
      <c r="G227" s="698"/>
      <c r="H227" s="698"/>
      <c r="I227" s="698"/>
      <c r="J227" s="698" t="str">
        <f t="array" ref="J227">IF(SUMPRODUCT((B227:I227&lt;&gt;"")*1)=0,"",+SUM('C externe_Région 1'!B227:J227)+SUM(B227:I227))</f>
        <v/>
      </c>
    </row>
    <row r="228" spans="1:10" ht="15" customHeight="1">
      <c r="A228" s="696" t="s">
        <v>1473</v>
      </c>
      <c r="B228" s="698"/>
      <c r="C228" s="698"/>
      <c r="D228" s="698"/>
      <c r="E228" s="698"/>
      <c r="F228" s="698"/>
      <c r="G228" s="698"/>
      <c r="H228" s="698"/>
      <c r="I228" s="698"/>
      <c r="J228" s="698" t="str">
        <f t="array" ref="J228">IF(SUMPRODUCT((B228:I228&lt;&gt;"")*1)=0,"",+SUM('C externe_Région 1'!B228:J228)+SUM(B228:I228))</f>
        <v/>
      </c>
    </row>
    <row r="229" spans="1:10" ht="15" customHeight="1">
      <c r="A229" s="620" t="s">
        <v>1474</v>
      </c>
      <c r="B229" s="697"/>
      <c r="C229" s="697"/>
      <c r="D229" s="697"/>
      <c r="E229" s="697"/>
      <c r="F229" s="697"/>
      <c r="G229" s="697"/>
      <c r="H229" s="697"/>
      <c r="I229" s="697"/>
      <c r="J229" s="697" t="str">
        <f t="array" ref="J229">IF(SUMPRODUCT((B229:I229&lt;&gt;"")*1)=0,"",+SUM('C externe_Région 1'!B229:J229)+SUM(B229:I229))</f>
        <v/>
      </c>
    </row>
    <row r="230" spans="1:10" ht="15" customHeight="1">
      <c r="A230" s="696" t="s">
        <v>1229</v>
      </c>
      <c r="B230" s="698"/>
      <c r="C230" s="698"/>
      <c r="D230" s="698"/>
      <c r="E230" s="698"/>
      <c r="F230" s="698"/>
      <c r="G230" s="698"/>
      <c r="H230" s="698"/>
      <c r="I230" s="698"/>
      <c r="J230" s="698" t="str">
        <f t="array" ref="J230">IF(SUMPRODUCT((B230:I230&lt;&gt;"")*1)=0,"",+SUM('C externe_Région 1'!B230:J230)+SUM(B230:I230))</f>
        <v/>
      </c>
    </row>
    <row r="231" spans="1:10" ht="15" customHeight="1">
      <c r="A231" s="696" t="s">
        <v>1475</v>
      </c>
      <c r="B231" s="698"/>
      <c r="C231" s="698"/>
      <c r="D231" s="698"/>
      <c r="E231" s="698"/>
      <c r="F231" s="698"/>
      <c r="G231" s="698"/>
      <c r="H231" s="698"/>
      <c r="I231" s="698"/>
      <c r="J231" s="698" t="str">
        <f t="array" ref="J231">IF(SUMPRODUCT((B231:I231&lt;&gt;"")*1)=0,"",+SUM('C externe_Région 1'!B231:J231)+SUM(B231:I231))</f>
        <v/>
      </c>
    </row>
    <row r="232" spans="1:10" ht="15" customHeight="1">
      <c r="A232" s="696" t="s">
        <v>1476</v>
      </c>
      <c r="B232" s="698"/>
      <c r="C232" s="698"/>
      <c r="D232" s="698"/>
      <c r="E232" s="698"/>
      <c r="F232" s="698"/>
      <c r="G232" s="698"/>
      <c r="H232" s="698"/>
      <c r="I232" s="698"/>
      <c r="J232" s="698" t="str">
        <f t="array" ref="J232">IF(SUMPRODUCT((B232:I232&lt;&gt;"")*1)=0,"",+SUM('C externe_Région 1'!B232:J232)+SUM(B232:I232))</f>
        <v/>
      </c>
    </row>
    <row r="233" spans="1:10" ht="15" customHeight="1">
      <c r="A233" s="696" t="s">
        <v>1477</v>
      </c>
      <c r="B233" s="698"/>
      <c r="C233" s="698"/>
      <c r="D233" s="698"/>
      <c r="E233" s="698"/>
      <c r="F233" s="698"/>
      <c r="G233" s="698"/>
      <c r="H233" s="698"/>
      <c r="I233" s="698"/>
      <c r="J233" s="698" t="str">
        <f t="array" ref="J233">IF(SUMPRODUCT((B233:I233&lt;&gt;"")*1)=0,"",+SUM('C externe_Région 1'!B233:J233)+SUM(B233:I233))</f>
        <v/>
      </c>
    </row>
    <row r="234" spans="1:10" ht="15" customHeight="1">
      <c r="A234" s="696" t="s">
        <v>1478</v>
      </c>
      <c r="B234" s="698"/>
      <c r="C234" s="698"/>
      <c r="D234" s="698"/>
      <c r="E234" s="698"/>
      <c r="F234" s="698"/>
      <c r="G234" s="698"/>
      <c r="H234" s="698"/>
      <c r="I234" s="698"/>
      <c r="J234" s="698" t="str">
        <f t="array" ref="J234">IF(SUMPRODUCT((B234:I234&lt;&gt;"")*1)=0,"",+SUM('C externe_Région 1'!B234:J234)+SUM(B234:I234))</f>
        <v/>
      </c>
    </row>
    <row r="235" spans="1:10" ht="15" customHeight="1">
      <c r="A235" s="696" t="s">
        <v>1479</v>
      </c>
      <c r="B235" s="698"/>
      <c r="C235" s="698"/>
      <c r="D235" s="698"/>
      <c r="E235" s="698"/>
      <c r="F235" s="698"/>
      <c r="G235" s="698"/>
      <c r="H235" s="698"/>
      <c r="I235" s="698"/>
      <c r="J235" s="698" t="str">
        <f t="array" ref="J235">IF(SUMPRODUCT((B235:I235&lt;&gt;"")*1)=0,"",+SUM('C externe_Région 1'!B235:J235)+SUM(B235:I235))</f>
        <v/>
      </c>
    </row>
    <row r="236" spans="1:10" ht="15" customHeight="1">
      <c r="A236" s="696" t="s">
        <v>1480</v>
      </c>
      <c r="B236" s="698"/>
      <c r="C236" s="698"/>
      <c r="D236" s="698"/>
      <c r="E236" s="698"/>
      <c r="F236" s="698"/>
      <c r="G236" s="698"/>
      <c r="H236" s="698"/>
      <c r="I236" s="698"/>
      <c r="J236" s="698" t="str">
        <f t="array" ref="J236">IF(SUMPRODUCT((B236:I236&lt;&gt;"")*1)=0,"",+SUM('C externe_Région 1'!B236:J236)+SUM(B236:I236))</f>
        <v/>
      </c>
    </row>
    <row r="237" spans="1:10" ht="15" customHeight="1">
      <c r="A237" s="620" t="s">
        <v>1481</v>
      </c>
      <c r="B237" s="697"/>
      <c r="C237" s="697"/>
      <c r="D237" s="697"/>
      <c r="E237" s="697"/>
      <c r="F237" s="697"/>
      <c r="G237" s="697"/>
      <c r="H237" s="697"/>
      <c r="I237" s="697"/>
      <c r="J237" s="697" t="str">
        <f t="array" ref="J237">IF(SUMPRODUCT((B237:I237&lt;&gt;"")*1)=0,"",+SUM('C externe_Région 1'!B237:J237)+SUM(B237:I237))</f>
        <v/>
      </c>
    </row>
    <row r="238" spans="1:10" ht="24" customHeight="1">
      <c r="A238" s="696" t="s">
        <v>1482</v>
      </c>
      <c r="B238" s="698"/>
      <c r="C238" s="698"/>
      <c r="D238" s="698"/>
      <c r="E238" s="698"/>
      <c r="F238" s="698"/>
      <c r="G238" s="698"/>
      <c r="H238" s="698"/>
      <c r="I238" s="698"/>
      <c r="J238" s="698" t="str">
        <f t="array" ref="J238">IF(SUMPRODUCT((B238:I238&lt;&gt;"")*1)=0,"",+SUM('C externe_Région 1'!B238:J238)+SUM(B238:I238))</f>
        <v/>
      </c>
    </row>
    <row r="239" spans="1:10" ht="15" customHeight="1">
      <c r="A239" s="696" t="s">
        <v>1483</v>
      </c>
      <c r="B239" s="698"/>
      <c r="C239" s="698"/>
      <c r="D239" s="698"/>
      <c r="E239" s="698"/>
      <c r="F239" s="698"/>
      <c r="G239" s="698"/>
      <c r="H239" s="698"/>
      <c r="I239" s="698"/>
      <c r="J239" s="698" t="str">
        <f t="array" ref="J239">IF(SUMPRODUCT((B239:I239&lt;&gt;"")*1)=0,"",+SUM('C externe_Région 1'!B239:J239)+SUM(B239:I239))</f>
        <v/>
      </c>
    </row>
    <row r="240" spans="1:10" ht="15" customHeight="1">
      <c r="A240" s="696" t="s">
        <v>1484</v>
      </c>
      <c r="B240" s="698"/>
      <c r="C240" s="698"/>
      <c r="D240" s="698"/>
      <c r="E240" s="698"/>
      <c r="F240" s="698"/>
      <c r="G240" s="698"/>
      <c r="H240" s="698"/>
      <c r="I240" s="698"/>
      <c r="J240" s="698" t="str">
        <f t="array" ref="J240">IF(SUMPRODUCT((B240:I240&lt;&gt;"")*1)=0,"",+SUM('C externe_Région 1'!B240:J240)+SUM(B240:I240))</f>
        <v/>
      </c>
    </row>
    <row r="241" spans="1:10" ht="15" customHeight="1">
      <c r="A241" s="696" t="s">
        <v>1485</v>
      </c>
      <c r="B241" s="698"/>
      <c r="C241" s="698"/>
      <c r="D241" s="698"/>
      <c r="E241" s="698"/>
      <c r="F241" s="698"/>
      <c r="G241" s="698"/>
      <c r="H241" s="698"/>
      <c r="I241" s="698"/>
      <c r="J241" s="698" t="str">
        <f t="array" ref="J241">IF(SUMPRODUCT((B241:I241&lt;&gt;"")*1)=0,"",+SUM('C externe_Région 1'!B241:J241)+SUM(B241:I241))</f>
        <v/>
      </c>
    </row>
    <row r="242" spans="1:10" ht="15" customHeight="1">
      <c r="A242" s="696" t="s">
        <v>1486</v>
      </c>
      <c r="B242" s="698"/>
      <c r="C242" s="698"/>
      <c r="D242" s="698"/>
      <c r="E242" s="698"/>
      <c r="F242" s="698"/>
      <c r="G242" s="698"/>
      <c r="H242" s="698"/>
      <c r="I242" s="698"/>
      <c r="J242" s="698" t="str">
        <f t="array" ref="J242">IF(SUMPRODUCT((B242:I242&lt;&gt;"")*1)=0,"",+SUM('C externe_Région 1'!B242:J242)+SUM(B242:I242))</f>
        <v/>
      </c>
    </row>
    <row r="243" spans="1:10" ht="15" customHeight="1">
      <c r="A243" s="696" t="s">
        <v>1487</v>
      </c>
      <c r="B243" s="698"/>
      <c r="C243" s="698"/>
      <c r="D243" s="698"/>
      <c r="E243" s="698"/>
      <c r="F243" s="698"/>
      <c r="G243" s="698"/>
      <c r="H243" s="698"/>
      <c r="I243" s="698"/>
      <c r="J243" s="698" t="str">
        <f t="array" ref="J243">IF(SUMPRODUCT((B243:I243&lt;&gt;"")*1)=0,"",+SUM('C externe_Région 1'!B243:J243)+SUM(B243:I243))</f>
        <v/>
      </c>
    </row>
    <row r="244" spans="1:10" ht="15" customHeight="1">
      <c r="A244" s="620" t="s">
        <v>1488</v>
      </c>
      <c r="B244" s="697"/>
      <c r="C244" s="697"/>
      <c r="D244" s="697"/>
      <c r="E244" s="697"/>
      <c r="F244" s="697"/>
      <c r="G244" s="697"/>
      <c r="H244" s="697"/>
      <c r="I244" s="697"/>
      <c r="J244" s="697" t="str">
        <f t="array" ref="J244">IF(SUMPRODUCT((B244:I244&lt;&gt;"")*1)=0,"",+SUM('C externe_Région 1'!B244:J244)+SUM(B244:I244))</f>
        <v/>
      </c>
    </row>
    <row r="245" spans="1:10" ht="15" customHeight="1">
      <c r="A245" s="696" t="s">
        <v>1489</v>
      </c>
      <c r="B245" s="698"/>
      <c r="C245" s="698"/>
      <c r="D245" s="698"/>
      <c r="E245" s="698"/>
      <c r="F245" s="698"/>
      <c r="G245" s="698"/>
      <c r="H245" s="698"/>
      <c r="I245" s="698"/>
      <c r="J245" s="698" t="str">
        <f t="array" ref="J245">IF(SUMPRODUCT((B245:I245&lt;&gt;"")*1)=0,"",+SUM('C externe_Région 1'!B245:J245)+SUM(B245:I245))</f>
        <v/>
      </c>
    </row>
    <row r="246" spans="1:10" ht="15" customHeight="1">
      <c r="A246" s="696" t="s">
        <v>1490</v>
      </c>
      <c r="B246" s="698"/>
      <c r="C246" s="698"/>
      <c r="D246" s="698"/>
      <c r="E246" s="698"/>
      <c r="F246" s="698"/>
      <c r="G246" s="698"/>
      <c r="H246" s="698"/>
      <c r="I246" s="698"/>
      <c r="J246" s="698" t="str">
        <f t="array" ref="J246">IF(SUMPRODUCT((B246:I246&lt;&gt;"")*1)=0,"",+SUM('C externe_Région 1'!B246:J246)+SUM(B246:I246))</f>
        <v/>
      </c>
    </row>
    <row r="247" spans="1:10" ht="15" customHeight="1">
      <c r="A247" s="696" t="s">
        <v>1491</v>
      </c>
      <c r="B247" s="698"/>
      <c r="C247" s="698"/>
      <c r="D247" s="698"/>
      <c r="E247" s="698"/>
      <c r="F247" s="698"/>
      <c r="G247" s="698"/>
      <c r="H247" s="698"/>
      <c r="I247" s="698"/>
      <c r="J247" s="698" t="str">
        <f t="array" ref="J247">IF(SUMPRODUCT((B247:I247&lt;&gt;"")*1)=0,"",+SUM('C externe_Région 1'!B247:J247)+SUM(B247:I247))</f>
        <v/>
      </c>
    </row>
    <row r="248" spans="1:10" ht="15" customHeight="1">
      <c r="A248" s="696" t="s">
        <v>1492</v>
      </c>
      <c r="B248" s="698"/>
      <c r="C248" s="698"/>
      <c r="D248" s="698"/>
      <c r="E248" s="698"/>
      <c r="F248" s="698"/>
      <c r="G248" s="698"/>
      <c r="H248" s="698"/>
      <c r="I248" s="698"/>
      <c r="J248" s="698" t="str">
        <f t="array" ref="J248">IF(SUMPRODUCT((B248:I248&lt;&gt;"")*1)=0,"",+SUM('C externe_Région 1'!B248:J248)+SUM(B248:I248))</f>
        <v/>
      </c>
    </row>
    <row r="249" spans="1:10" ht="15" customHeight="1">
      <c r="A249" s="696" t="s">
        <v>1493</v>
      </c>
      <c r="B249" s="698"/>
      <c r="C249" s="698"/>
      <c r="D249" s="698"/>
      <c r="E249" s="698"/>
      <c r="F249" s="698"/>
      <c r="G249" s="698"/>
      <c r="H249" s="698"/>
      <c r="I249" s="698"/>
      <c r="J249" s="698" t="str">
        <f t="array" ref="J249">IF(SUMPRODUCT((B249:I249&lt;&gt;"")*1)=0,"",+SUM('C externe_Région 1'!B249:J249)+SUM(B249:I249))</f>
        <v/>
      </c>
    </row>
    <row r="250" spans="1:10" ht="15" customHeight="1">
      <c r="A250" s="620" t="s">
        <v>1494</v>
      </c>
      <c r="B250" s="697"/>
      <c r="C250" s="697"/>
      <c r="D250" s="697"/>
      <c r="E250" s="697"/>
      <c r="F250" s="697"/>
      <c r="G250" s="697"/>
      <c r="H250" s="697"/>
      <c r="I250" s="697"/>
      <c r="J250" s="697" t="str">
        <f t="array" ref="J250">IF(SUMPRODUCT((B250:I250&lt;&gt;"")*1)=0,"",+SUM('C externe_Région 1'!B250:J250)+SUM(B250:I250))</f>
        <v/>
      </c>
    </row>
    <row r="251" spans="1:10" ht="15" customHeight="1">
      <c r="A251" s="696" t="s">
        <v>1495</v>
      </c>
      <c r="B251" s="698"/>
      <c r="C251" s="698"/>
      <c r="D251" s="698"/>
      <c r="E251" s="698"/>
      <c r="F251" s="698"/>
      <c r="G251" s="698"/>
      <c r="H251" s="698"/>
      <c r="I251" s="698"/>
      <c r="J251" s="698" t="str">
        <f t="array" ref="J251">IF(SUMPRODUCT((B251:I251&lt;&gt;"")*1)=0,"",+SUM('C externe_Région 1'!B251:J251)+SUM(B251:I251))</f>
        <v/>
      </c>
    </row>
    <row r="252" spans="1:10" ht="15" customHeight="1">
      <c r="A252" s="696" t="s">
        <v>1496</v>
      </c>
      <c r="B252" s="698"/>
      <c r="C252" s="698"/>
      <c r="D252" s="698"/>
      <c r="E252" s="698"/>
      <c r="F252" s="698"/>
      <c r="G252" s="698"/>
      <c r="H252" s="698"/>
      <c r="I252" s="698"/>
      <c r="J252" s="698" t="str">
        <f t="array" ref="J252">IF(SUMPRODUCT((B252:I252&lt;&gt;"")*1)=0,"",+SUM('C externe_Région 1'!B252:J252)+SUM(B252:I252))</f>
        <v/>
      </c>
    </row>
    <row r="253" spans="1:10" ht="15" customHeight="1">
      <c r="A253" s="696" t="s">
        <v>1497</v>
      </c>
      <c r="B253" s="698"/>
      <c r="C253" s="698"/>
      <c r="D253" s="698"/>
      <c r="E253" s="698"/>
      <c r="F253" s="698"/>
      <c r="G253" s="698"/>
      <c r="H253" s="698"/>
      <c r="I253" s="698"/>
      <c r="J253" s="698" t="str">
        <f t="array" ref="J253">IF(SUMPRODUCT((B253:I253&lt;&gt;"")*1)=0,"",+SUM('C externe_Région 1'!B253:J253)+SUM(B253:I253))</f>
        <v/>
      </c>
    </row>
    <row r="254" spans="1:10" ht="15" customHeight="1">
      <c r="A254" s="696" t="s">
        <v>1498</v>
      </c>
      <c r="B254" s="698"/>
      <c r="C254" s="698"/>
      <c r="D254" s="698"/>
      <c r="E254" s="698"/>
      <c r="F254" s="698"/>
      <c r="G254" s="698"/>
      <c r="H254" s="698"/>
      <c r="I254" s="698"/>
      <c r="J254" s="698" t="str">
        <f t="array" ref="J254">IF(SUMPRODUCT((B254:I254&lt;&gt;"")*1)=0,"",+SUM('C externe_Région 1'!B254:J254)+SUM(B254:I254))</f>
        <v/>
      </c>
    </row>
    <row r="255" spans="1:10" ht="15" customHeight="1">
      <c r="A255" s="696" t="s">
        <v>1499</v>
      </c>
      <c r="B255" s="698"/>
      <c r="C255" s="698"/>
      <c r="D255" s="698"/>
      <c r="E255" s="698"/>
      <c r="F255" s="698"/>
      <c r="G255" s="698"/>
      <c r="H255" s="698"/>
      <c r="I255" s="698"/>
      <c r="J255" s="698" t="str">
        <f t="array" ref="J255">IF(SUMPRODUCT((B255:I255&lt;&gt;"")*1)=0,"",+SUM('C externe_Région 1'!B255:J255)+SUM(B255:I255))</f>
        <v/>
      </c>
    </row>
    <row r="256" spans="1:10" ht="15" customHeight="1">
      <c r="A256" s="696" t="s">
        <v>1227</v>
      </c>
      <c r="B256" s="698"/>
      <c r="C256" s="698"/>
      <c r="D256" s="698"/>
      <c r="E256" s="698"/>
      <c r="F256" s="698"/>
      <c r="G256" s="698"/>
      <c r="H256" s="698"/>
      <c r="I256" s="698"/>
      <c r="J256" s="698" t="str">
        <f t="array" ref="J256">IF(SUMPRODUCT((B256:I256&lt;&gt;"")*1)=0,"",+SUM('C externe_Région 1'!B256:J256)+SUM(B256:I256))</f>
        <v/>
      </c>
    </row>
    <row r="257" spans="1:10" ht="15" customHeight="1">
      <c r="A257" s="696" t="s">
        <v>1500</v>
      </c>
      <c r="B257" s="698"/>
      <c r="C257" s="698"/>
      <c r="D257" s="698"/>
      <c r="E257" s="698"/>
      <c r="F257" s="698"/>
      <c r="G257" s="698"/>
      <c r="H257" s="698"/>
      <c r="I257" s="698"/>
      <c r="J257" s="698" t="str">
        <f t="array" ref="J257">IF(SUMPRODUCT((B257:I257&lt;&gt;"")*1)=0,"",+SUM('C externe_Région 1'!B257:J257)+SUM(B257:I257))</f>
        <v/>
      </c>
    </row>
    <row r="258" spans="1:10" ht="15" customHeight="1">
      <c r="A258" s="696" t="s">
        <v>1501</v>
      </c>
      <c r="B258" s="698"/>
      <c r="C258" s="698"/>
      <c r="D258" s="698"/>
      <c r="E258" s="698"/>
      <c r="F258" s="698"/>
      <c r="G258" s="698"/>
      <c r="H258" s="698"/>
      <c r="I258" s="698"/>
      <c r="J258" s="698" t="str">
        <f t="array" ref="J258">IF(SUMPRODUCT((B258:I258&lt;&gt;"")*1)=0,"",+SUM('C externe_Région 1'!B258:J258)+SUM(B258:I258))</f>
        <v/>
      </c>
    </row>
    <row r="259" spans="1:10" ht="15" customHeight="1">
      <c r="A259" s="696" t="s">
        <v>1502</v>
      </c>
      <c r="B259" s="698"/>
      <c r="C259" s="698"/>
      <c r="D259" s="698"/>
      <c r="E259" s="698"/>
      <c r="F259" s="698"/>
      <c r="G259" s="698"/>
      <c r="H259" s="698"/>
      <c r="I259" s="698"/>
      <c r="J259" s="698" t="str">
        <f t="array" ref="J259">IF(SUMPRODUCT((B259:I259&lt;&gt;"")*1)=0,"",+SUM('C externe_Région 1'!B259:J259)+SUM(B259:I259))</f>
        <v/>
      </c>
    </row>
    <row r="260" spans="1:10" ht="15" customHeight="1">
      <c r="A260" s="696" t="s">
        <v>1503</v>
      </c>
      <c r="B260" s="698"/>
      <c r="C260" s="698"/>
      <c r="D260" s="698"/>
      <c r="E260" s="698"/>
      <c r="F260" s="698"/>
      <c r="G260" s="698"/>
      <c r="H260" s="698"/>
      <c r="I260" s="698"/>
      <c r="J260" s="698" t="str">
        <f t="array" ref="J260">IF(SUMPRODUCT((B260:I260&lt;&gt;"")*1)=0,"",+SUM('C externe_Région 1'!B260:J260)+SUM(B260:I260))</f>
        <v/>
      </c>
    </row>
    <row r="261" spans="1:10" ht="15" customHeight="1">
      <c r="A261" s="696" t="s">
        <v>1504</v>
      </c>
      <c r="B261" s="698"/>
      <c r="C261" s="698"/>
      <c r="D261" s="698"/>
      <c r="E261" s="698"/>
      <c r="F261" s="698"/>
      <c r="G261" s="698"/>
      <c r="H261" s="698"/>
      <c r="I261" s="698"/>
      <c r="J261" s="698" t="str">
        <f t="array" ref="J261">IF(SUMPRODUCT((B261:I261&lt;&gt;"")*1)=0,"",+SUM('C externe_Région 1'!B261:J261)+SUM(B261:I261))</f>
        <v/>
      </c>
    </row>
    <row r="262" spans="1:10" ht="15" customHeight="1">
      <c r="A262" s="696" t="s">
        <v>1505</v>
      </c>
      <c r="B262" s="698"/>
      <c r="C262" s="698"/>
      <c r="D262" s="698"/>
      <c r="E262" s="698"/>
      <c r="F262" s="698"/>
      <c r="G262" s="698"/>
      <c r="H262" s="698"/>
      <c r="I262" s="698"/>
      <c r="J262" s="698" t="str">
        <f t="array" ref="J262">IF(SUMPRODUCT((B262:I262&lt;&gt;"")*1)=0,"",+SUM('C externe_Région 1'!B262:J262)+SUM(B262:I262))</f>
        <v/>
      </c>
    </row>
    <row r="263" spans="1:10" ht="15" customHeight="1">
      <c r="A263" s="696" t="s">
        <v>1506</v>
      </c>
      <c r="B263" s="698"/>
      <c r="C263" s="698"/>
      <c r="D263" s="698"/>
      <c r="E263" s="698"/>
      <c r="F263" s="698"/>
      <c r="G263" s="698"/>
      <c r="H263" s="698"/>
      <c r="I263" s="698"/>
      <c r="J263" s="698" t="str">
        <f t="array" ref="J263">IF(SUMPRODUCT((B263:I263&lt;&gt;"")*1)=0,"",+SUM('C externe_Région 1'!B263:J263)+SUM(B263:I263))</f>
        <v/>
      </c>
    </row>
    <row r="264" spans="1:10" ht="15" customHeight="1">
      <c r="A264" s="696" t="s">
        <v>1507</v>
      </c>
      <c r="B264" s="698"/>
      <c r="C264" s="698"/>
      <c r="D264" s="698"/>
      <c r="E264" s="698"/>
      <c r="F264" s="698"/>
      <c r="G264" s="698"/>
      <c r="H264" s="698"/>
      <c r="I264" s="698"/>
      <c r="J264" s="698" t="str">
        <f t="array" ref="J264">IF(SUMPRODUCT((B264:I264&lt;&gt;"")*1)=0,"",+SUM('C externe_Région 1'!B264:J264)+SUM(B264:I264))</f>
        <v/>
      </c>
    </row>
    <row r="265" spans="1:10" ht="15" customHeight="1">
      <c r="A265" s="696" t="s">
        <v>1508</v>
      </c>
      <c r="B265" s="698"/>
      <c r="C265" s="698"/>
      <c r="D265" s="698"/>
      <c r="E265" s="698"/>
      <c r="F265" s="698"/>
      <c r="G265" s="698"/>
      <c r="H265" s="698"/>
      <c r="I265" s="698"/>
      <c r="J265" s="698" t="str">
        <f t="array" ref="J265">IF(SUMPRODUCT((B265:I265&lt;&gt;"")*1)=0,"",+SUM('C externe_Région 1'!B265:J265)+SUM(B265:I265))</f>
        <v/>
      </c>
    </row>
    <row r="266" spans="1:10" ht="15" customHeight="1">
      <c r="A266" s="696" t="s">
        <v>1509</v>
      </c>
      <c r="B266" s="698"/>
      <c r="C266" s="698"/>
      <c r="D266" s="698"/>
      <c r="E266" s="698"/>
      <c r="F266" s="698"/>
      <c r="G266" s="698"/>
      <c r="H266" s="698"/>
      <c r="I266" s="698"/>
      <c r="J266" s="698" t="str">
        <f t="array" ref="J266">IF(SUMPRODUCT((B266:I266&lt;&gt;"")*1)=0,"",+SUM('C externe_Région 1'!B266:J266)+SUM(B266:I266))</f>
        <v/>
      </c>
    </row>
    <row r="267" spans="1:10" ht="15" customHeight="1">
      <c r="A267" s="696" t="s">
        <v>1510</v>
      </c>
      <c r="B267" s="698"/>
      <c r="C267" s="698"/>
      <c r="D267" s="698"/>
      <c r="E267" s="698"/>
      <c r="F267" s="698"/>
      <c r="G267" s="698"/>
      <c r="H267" s="698"/>
      <c r="I267" s="698"/>
      <c r="J267" s="698" t="str">
        <f t="array" ref="J267">IF(SUMPRODUCT((B267:I267&lt;&gt;"")*1)=0,"",+SUM('C externe_Région 1'!B267:J267)+SUM(B267:I267))</f>
        <v/>
      </c>
    </row>
    <row r="268" spans="1:10" ht="15" customHeight="1">
      <c r="A268" s="620" t="s">
        <v>1511</v>
      </c>
      <c r="B268" s="697"/>
      <c r="C268" s="697"/>
      <c r="D268" s="697"/>
      <c r="E268" s="697"/>
      <c r="F268" s="697"/>
      <c r="G268" s="697"/>
      <c r="H268" s="697"/>
      <c r="I268" s="697"/>
      <c r="J268" s="697" t="str">
        <f t="array" ref="J268">IF(SUMPRODUCT((B268:I268&lt;&gt;"")*1)=0,"",+SUM('C externe_Région 1'!B268:J268)+SUM(B268:I268))</f>
        <v/>
      </c>
    </row>
    <row r="269" spans="1:10" ht="15" customHeight="1">
      <c r="A269" s="696" t="s">
        <v>1512</v>
      </c>
      <c r="B269" s="698"/>
      <c r="C269" s="698"/>
      <c r="D269" s="698"/>
      <c r="E269" s="698"/>
      <c r="F269" s="698"/>
      <c r="G269" s="698"/>
      <c r="H269" s="698"/>
      <c r="I269" s="698"/>
      <c r="J269" s="698" t="str">
        <f t="array" ref="J269">IF(SUMPRODUCT((B269:I269&lt;&gt;"")*1)=0,"",+SUM('C externe_Région 1'!B269:J269)+SUM(B269:I269))</f>
        <v/>
      </c>
    </row>
    <row r="270" spans="1:10" ht="15" customHeight="1">
      <c r="A270" s="696" t="s">
        <v>1513</v>
      </c>
      <c r="B270" s="698"/>
      <c r="C270" s="698"/>
      <c r="D270" s="698"/>
      <c r="E270" s="698"/>
      <c r="F270" s="698"/>
      <c r="G270" s="698"/>
      <c r="H270" s="698"/>
      <c r="I270" s="698"/>
      <c r="J270" s="698" t="str">
        <f t="array" ref="J270">IF(SUMPRODUCT((B270:I270&lt;&gt;"")*1)=0,"",+SUM('C externe_Région 1'!B270:J270)+SUM(B270:I270))</f>
        <v/>
      </c>
    </row>
    <row r="271" spans="1:10" ht="15" customHeight="1">
      <c r="A271" s="696" t="s">
        <v>1514</v>
      </c>
      <c r="B271" s="698"/>
      <c r="C271" s="698"/>
      <c r="D271" s="698"/>
      <c r="E271" s="698"/>
      <c r="F271" s="698"/>
      <c r="G271" s="698"/>
      <c r="H271" s="698"/>
      <c r="I271" s="698"/>
      <c r="J271" s="698" t="str">
        <f t="array" ref="J271">IF(SUMPRODUCT((B271:I271&lt;&gt;"")*1)=0,"",+SUM('C externe_Région 1'!B271:J271)+SUM(B271:I271))</f>
        <v/>
      </c>
    </row>
    <row r="272" spans="1:10" ht="15" customHeight="1">
      <c r="A272" s="696" t="s">
        <v>1515</v>
      </c>
      <c r="B272" s="698"/>
      <c r="C272" s="698"/>
      <c r="D272" s="698"/>
      <c r="E272" s="698"/>
      <c r="F272" s="698"/>
      <c r="G272" s="698"/>
      <c r="H272" s="698"/>
      <c r="I272" s="698"/>
      <c r="J272" s="698" t="str">
        <f t="array" ref="J272">IF(SUMPRODUCT((B272:I272&lt;&gt;"")*1)=0,"",+SUM('C externe_Région 1'!B272:J272)+SUM(B272:I272))</f>
        <v/>
      </c>
    </row>
    <row r="273" spans="1:10" ht="15" customHeight="1">
      <c r="A273" s="696" t="s">
        <v>1516</v>
      </c>
      <c r="B273" s="698"/>
      <c r="C273" s="698"/>
      <c r="D273" s="698"/>
      <c r="E273" s="698"/>
      <c r="F273" s="698"/>
      <c r="G273" s="698"/>
      <c r="H273" s="698"/>
      <c r="I273" s="698"/>
      <c r="J273" s="698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696" t="s">
        <v>1517</v>
      </c>
      <c r="B274" s="698"/>
      <c r="C274" s="698"/>
      <c r="D274" s="698"/>
      <c r="E274" s="698"/>
      <c r="F274" s="698"/>
      <c r="G274" s="698"/>
      <c r="H274" s="698"/>
      <c r="I274" s="698"/>
      <c r="J274" s="698" t="str">
        <f t="array" ref="J274">IF(SUMPRODUCT((B274:I274&lt;&gt;"")*1)=0,"",+SUM('C externe_Région 1'!B274:J274)+SUM(B274:I274))</f>
        <v/>
      </c>
    </row>
    <row r="275" spans="1:10" ht="15" customHeight="1">
      <c r="A275" s="696" t="s">
        <v>1518</v>
      </c>
      <c r="B275" s="698"/>
      <c r="C275" s="698"/>
      <c r="D275" s="698"/>
      <c r="E275" s="698"/>
      <c r="F275" s="698"/>
      <c r="G275" s="698"/>
      <c r="H275" s="698"/>
      <c r="I275" s="698"/>
      <c r="J275" s="698" t="str">
        <f t="array" ref="J275">IF(SUMPRODUCT((B275:I275&lt;&gt;"")*1)=0,"",+SUM('C externe_Région 1'!B275:J275)+SUM(B275:I275))</f>
        <v/>
      </c>
    </row>
    <row r="276" spans="1:10" ht="15" customHeight="1">
      <c r="A276" s="696" t="s">
        <v>1519</v>
      </c>
      <c r="B276" s="698"/>
      <c r="C276" s="698"/>
      <c r="D276" s="698"/>
      <c r="E276" s="698"/>
      <c r="F276" s="698"/>
      <c r="G276" s="698"/>
      <c r="H276" s="698"/>
      <c r="I276" s="698"/>
      <c r="J276" s="698" t="str">
        <f t="array" ref="J276">IF(SUMPRODUCT((B276:I276&lt;&gt;"")*1)=0,"",+SUM('C externe_Région 1'!B276:J276)+SUM(B276:I276))</f>
        <v/>
      </c>
    </row>
    <row r="277" spans="1:10" ht="15" customHeight="1">
      <c r="A277" s="696" t="s">
        <v>1520</v>
      </c>
      <c r="B277" s="698"/>
      <c r="C277" s="698"/>
      <c r="D277" s="698"/>
      <c r="E277" s="698"/>
      <c r="F277" s="698"/>
      <c r="G277" s="698"/>
      <c r="H277" s="698"/>
      <c r="I277" s="698"/>
      <c r="J277" s="698" t="str">
        <f t="array" ref="J277">IF(SUMPRODUCT((B277:I277&lt;&gt;"")*1)=0,"",+SUM('C externe_Région 1'!B277:J277)+SUM(B277:I277))</f>
        <v/>
      </c>
    </row>
    <row r="278" spans="1:10" ht="15" customHeight="1">
      <c r="A278" s="696" t="s">
        <v>1521</v>
      </c>
      <c r="B278" s="698"/>
      <c r="C278" s="698"/>
      <c r="D278" s="698"/>
      <c r="E278" s="698"/>
      <c r="F278" s="698"/>
      <c r="G278" s="698"/>
      <c r="H278" s="698"/>
      <c r="I278" s="698"/>
      <c r="J278" s="698" t="str">
        <f t="array" ref="J278">IF(SUMPRODUCT((B278:I278&lt;&gt;"")*1)=0,"",+SUM('C externe_Région 1'!B278:J278)+SUM(B278:I278))</f>
        <v/>
      </c>
    </row>
    <row r="279" spans="1:10" ht="15" customHeight="1">
      <c r="A279" s="696" t="s">
        <v>1522</v>
      </c>
      <c r="B279" s="698"/>
      <c r="C279" s="698"/>
      <c r="D279" s="698"/>
      <c r="E279" s="698"/>
      <c r="F279" s="698"/>
      <c r="G279" s="698"/>
      <c r="H279" s="698"/>
      <c r="I279" s="698"/>
      <c r="J279" s="698" t="str">
        <f t="array" ref="J279">IF(SUMPRODUCT((B279:I279&lt;&gt;"")*1)=0,"",+SUM('C externe_Région 1'!B279:J279)+SUM(B279:I279))</f>
        <v/>
      </c>
    </row>
    <row r="280" spans="1:10" ht="15" customHeight="1">
      <c r="A280" s="696" t="s">
        <v>1523</v>
      </c>
      <c r="B280" s="698"/>
      <c r="C280" s="698"/>
      <c r="D280" s="698"/>
      <c r="E280" s="698"/>
      <c r="F280" s="698"/>
      <c r="G280" s="698"/>
      <c r="H280" s="698"/>
      <c r="I280" s="698"/>
      <c r="J280" s="698" t="str">
        <f t="array" ref="J280">IF(SUMPRODUCT((B280:I280&lt;&gt;"")*1)=0,"",+SUM('C externe_Région 1'!B280:J280)+SUM(B280:I280))</f>
        <v/>
      </c>
    </row>
    <row r="281" spans="1:10" ht="15" customHeight="1">
      <c r="A281" s="696" t="s">
        <v>1524</v>
      </c>
      <c r="B281" s="698"/>
      <c r="C281" s="698"/>
      <c r="D281" s="698"/>
      <c r="E281" s="698"/>
      <c r="F281" s="698"/>
      <c r="G281" s="698"/>
      <c r="H281" s="698"/>
      <c r="I281" s="698"/>
      <c r="J281" s="698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434</v>
      </c>
      <c r="B282" s="205">
        <f t="shared" ref="B282:J282" si="0">SUM(B3:B281)</f>
        <v>0</v>
      </c>
      <c r="C282" s="205">
        <f t="shared" si="0"/>
        <v>0</v>
      </c>
      <c r="D282" s="205">
        <f t="shared" si="0"/>
        <v>0</v>
      </c>
      <c r="E282" s="205">
        <f t="shared" si="0"/>
        <v>0</v>
      </c>
      <c r="F282" s="205">
        <f t="shared" si="0"/>
        <v>0</v>
      </c>
      <c r="G282" s="205">
        <f t="shared" si="0"/>
        <v>0</v>
      </c>
      <c r="H282" s="205">
        <f t="shared" si="0"/>
        <v>0</v>
      </c>
      <c r="I282" s="205">
        <f t="shared" si="0"/>
        <v>0</v>
      </c>
      <c r="J282" s="205">
        <f t="shared" si="0"/>
        <v>0</v>
      </c>
    </row>
  </sheetData>
  <conditionalFormatting sqref="B3:J282">
    <cfRule type="containsBlanks" dxfId="154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6" customWidth="1"/>
    <col min="2" max="9" width="11.53125" style="186" customWidth="1"/>
    <col min="10" max="11" width="9.06640625" style="186" customWidth="1"/>
    <col min="12" max="12" width="8.265625" style="186" bestFit="1" customWidth="1"/>
    <col min="13" max="13" width="11.796875" style="186" bestFit="1" customWidth="1"/>
    <col min="14" max="249" width="9.06640625" style="186" customWidth="1"/>
    <col min="250" max="250" width="34.53125" style="186" customWidth="1"/>
    <col min="251" max="252" width="9.06640625" style="186" customWidth="1"/>
    <col min="253" max="16384" width="9.06640625" style="186"/>
  </cols>
  <sheetData>
    <row r="1" spans="1:14" ht="14" customHeight="1">
      <c r="A1" s="192" t="s">
        <v>1528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3"/>
      <c r="B2" s="986" t="s">
        <v>1256</v>
      </c>
      <c r="C2" s="938"/>
      <c r="D2" s="986" t="s">
        <v>1257</v>
      </c>
      <c r="E2" s="938"/>
      <c r="F2" s="986" t="s">
        <v>1258</v>
      </c>
      <c r="G2" s="938"/>
      <c r="H2" s="986" t="s">
        <v>434</v>
      </c>
      <c r="I2" s="938"/>
    </row>
    <row r="3" spans="1:14" s="185" customFormat="1" ht="14" customHeight="1">
      <c r="A3" s="194" t="s">
        <v>1526</v>
      </c>
      <c r="B3" s="195" t="s">
        <v>1529</v>
      </c>
      <c r="C3" s="195" t="s">
        <v>1530</v>
      </c>
      <c r="D3" s="195" t="s">
        <v>1529</v>
      </c>
      <c r="E3" s="195" t="s">
        <v>1530</v>
      </c>
      <c r="F3" s="195" t="s">
        <v>1529</v>
      </c>
      <c r="G3" s="195" t="s">
        <v>1530</v>
      </c>
      <c r="H3" s="195" t="s">
        <v>1529</v>
      </c>
      <c r="I3" s="195" t="s">
        <v>1530</v>
      </c>
    </row>
    <row r="4" spans="1:14" s="185" customFormat="1" ht="15" customHeight="1">
      <c r="A4" s="622" t="s">
        <v>307</v>
      </c>
      <c r="B4" s="196"/>
      <c r="C4" s="196"/>
      <c r="D4" s="196"/>
      <c r="E4" s="196"/>
      <c r="F4" s="196"/>
      <c r="G4" s="196"/>
      <c r="H4" s="189" t="str">
        <f t="array" ref="H4">IF(SUMPRODUCT((B4:G4&lt;&gt;"")*1)=0,"",SUM(B4,D4,F4))</f>
        <v/>
      </c>
      <c r="I4" s="189" t="str">
        <f t="array" ref="I4">IF(SUMPRODUCT((B4:G4&lt;&gt;"")*1)=0,"",SUM(C4,E4,G4))</f>
        <v/>
      </c>
    </row>
    <row r="5" spans="1:14" s="185" customFormat="1" ht="15" customHeight="1">
      <c r="A5" s="623" t="s">
        <v>1531</v>
      </c>
      <c r="B5" s="196"/>
      <c r="C5" s="196"/>
      <c r="D5" s="196"/>
      <c r="E5" s="196"/>
      <c r="F5" s="196"/>
      <c r="G5" s="196"/>
      <c r="H5" s="196" t="str">
        <f t="array" ref="H5">IF(SUMPRODUCT((B5:G5&lt;&gt;"")*1)=0,"",SUM(B5,D5,F5))</f>
        <v/>
      </c>
      <c r="I5" s="196" t="str">
        <f t="array" ref="I5">IF(SUMPRODUCT((B5:G5&lt;&gt;"")*1)=0,"",SUM(C5,E5,G5))</f>
        <v/>
      </c>
      <c r="K5" s="196">
        <f>+B5-C5</f>
        <v>0</v>
      </c>
      <c r="L5" s="196">
        <f>+D5-E5</f>
        <v>0</v>
      </c>
      <c r="M5" s="196">
        <f>+F5-G5</f>
        <v>0</v>
      </c>
      <c r="N5" s="196"/>
    </row>
    <row r="6" spans="1:14" s="185" customFormat="1" ht="15" customHeight="1">
      <c r="A6" s="622" t="s">
        <v>1532</v>
      </c>
      <c r="B6" s="202"/>
      <c r="C6" s="202"/>
      <c r="D6" s="202"/>
      <c r="E6" s="202"/>
      <c r="F6" s="202"/>
      <c r="G6" s="202"/>
      <c r="H6" s="189" t="str">
        <f t="array" ref="H6">IF(SUMPRODUCT((B6:G6&lt;&gt;"")*1)=0,"",SUM(B6,D6,F6))</f>
        <v/>
      </c>
      <c r="I6" s="189" t="str">
        <f t="array" ref="I6">IF(SUMPRODUCT((B6:G6&lt;&gt;"")*1)=0,"",SUM(C6,E6,G6))</f>
        <v/>
      </c>
      <c r="K6" s="196">
        <f t="shared" ref="K6:K69" si="0">+B6-C6</f>
        <v>0</v>
      </c>
      <c r="L6" s="196">
        <f t="shared" ref="L6:L69" si="1">+D6-E6</f>
        <v>0</v>
      </c>
      <c r="M6" s="196">
        <f t="shared" ref="M6:M69" si="2">+F6-G6</f>
        <v>0</v>
      </c>
    </row>
    <row r="7" spans="1:14" ht="15" customHeight="1">
      <c r="A7" s="623" t="s">
        <v>1233</v>
      </c>
      <c r="B7" s="196"/>
      <c r="C7" s="196"/>
      <c r="D7" s="196"/>
      <c r="E7" s="196"/>
      <c r="F7" s="196"/>
      <c r="G7" s="196"/>
      <c r="H7" s="196" t="str">
        <f t="array" ref="H7">IF(SUMPRODUCT((B7:G7&lt;&gt;"")*1)=0,"",SUM(B7,D7,F7))</f>
        <v/>
      </c>
      <c r="I7" s="196" t="str">
        <f t="array" ref="I7">IF(SUMPRODUCT((B7:G7&lt;&gt;"")*1)=0,"",SUM(C7,E7,G7))</f>
        <v/>
      </c>
      <c r="K7" s="196">
        <f t="shared" si="0"/>
        <v>0</v>
      </c>
      <c r="L7" s="196">
        <f t="shared" si="1"/>
        <v>0</v>
      </c>
      <c r="M7" s="196">
        <f t="shared" si="2"/>
        <v>0</v>
      </c>
    </row>
    <row r="8" spans="1:14" ht="15" customHeight="1">
      <c r="A8" s="622" t="s">
        <v>1262</v>
      </c>
      <c r="B8" s="189"/>
      <c r="C8" s="189"/>
      <c r="D8" s="189"/>
      <c r="E8" s="189"/>
      <c r="F8" s="189"/>
      <c r="G8" s="189"/>
      <c r="H8" s="189" t="str">
        <f t="array" ref="H8">IF(SUMPRODUCT((B8:G8&lt;&gt;"")*1)=0,"",SUM(B8,D8,F8))</f>
        <v/>
      </c>
      <c r="I8" s="189" t="str">
        <f t="array" ref="I8">IF(SUMPRODUCT((B8:G8&lt;&gt;"")*1)=0,"",SUM(C8,E8,G8))</f>
        <v/>
      </c>
      <c r="K8" s="196">
        <f t="shared" si="0"/>
        <v>0</v>
      </c>
      <c r="L8" s="196">
        <f t="shared" si="1"/>
        <v>0</v>
      </c>
      <c r="M8" s="196">
        <f t="shared" si="2"/>
        <v>0</v>
      </c>
    </row>
    <row r="9" spans="1:14" ht="15" customHeight="1">
      <c r="A9" s="623" t="s">
        <v>1533</v>
      </c>
      <c r="B9" s="189"/>
      <c r="C9" s="189"/>
      <c r="D9" s="189"/>
      <c r="E9" s="189"/>
      <c r="F9" s="189"/>
      <c r="G9" s="189"/>
      <c r="H9" s="189" t="str">
        <f t="array" ref="H9">IF(SUMPRODUCT((B9:G9&lt;&gt;"")*1)=0,"",SUM(B9,D9,F9))</f>
        <v/>
      </c>
      <c r="I9" s="189" t="str">
        <f t="array" ref="I9">IF(SUMPRODUCT((B9:G9&lt;&gt;"")*1)=0,"",SUM(C9,E9,G9))</f>
        <v/>
      </c>
      <c r="K9" s="196">
        <f t="shared" si="0"/>
        <v>0</v>
      </c>
      <c r="L9" s="196">
        <f t="shared" si="1"/>
        <v>0</v>
      </c>
      <c r="M9" s="196">
        <f t="shared" si="2"/>
        <v>0</v>
      </c>
    </row>
    <row r="10" spans="1:14" ht="15" customHeight="1">
      <c r="A10" s="623" t="s">
        <v>1534</v>
      </c>
      <c r="B10" s="189"/>
      <c r="C10" s="189"/>
      <c r="D10" s="189"/>
      <c r="E10" s="189"/>
      <c r="F10" s="189"/>
      <c r="G10" s="189"/>
      <c r="H10" s="189" t="str">
        <f t="array" ref="H10">IF(SUMPRODUCT((B10:G10&lt;&gt;"")*1)=0,"",SUM(B10,D10,F10))</f>
        <v/>
      </c>
      <c r="I10" s="189" t="str">
        <f t="array" ref="I10">IF(SUMPRODUCT((B10:G10&lt;&gt;"")*1)=0,"",SUM(C10,E10,G10))</f>
        <v/>
      </c>
      <c r="K10" s="196">
        <f t="shared" si="0"/>
        <v>0</v>
      </c>
      <c r="L10" s="196">
        <f t="shared" si="1"/>
        <v>0</v>
      </c>
      <c r="M10" s="196">
        <f t="shared" si="2"/>
        <v>0</v>
      </c>
    </row>
    <row r="11" spans="1:14" ht="15" customHeight="1">
      <c r="A11" s="623" t="s">
        <v>1535</v>
      </c>
      <c r="B11" s="189"/>
      <c r="C11" s="189"/>
      <c r="D11" s="189"/>
      <c r="E11" s="189"/>
      <c r="F11" s="189"/>
      <c r="G11" s="189"/>
      <c r="H11" s="189" t="str">
        <f t="array" ref="H11">IF(SUMPRODUCT((B11:G11&lt;&gt;"")*1)=0,"",SUM(B11,D11,F11))</f>
        <v/>
      </c>
      <c r="I11" s="189" t="str">
        <f t="array" ref="I11">IF(SUMPRODUCT((B11:G11&lt;&gt;"")*1)=0,"",SUM(C11,E11,G11))</f>
        <v/>
      </c>
      <c r="K11" s="196">
        <f t="shared" si="0"/>
        <v>0</v>
      </c>
      <c r="L11" s="196">
        <f t="shared" si="1"/>
        <v>0</v>
      </c>
      <c r="M11" s="196">
        <f t="shared" si="2"/>
        <v>0</v>
      </c>
    </row>
    <row r="12" spans="1:14" ht="15" customHeight="1">
      <c r="A12" s="623" t="s">
        <v>1536</v>
      </c>
      <c r="B12" s="189"/>
      <c r="C12" s="189"/>
      <c r="D12" s="189"/>
      <c r="E12" s="189"/>
      <c r="F12" s="189"/>
      <c r="G12" s="189"/>
      <c r="H12" s="189" t="str">
        <f t="array" ref="H12">IF(SUMPRODUCT((B12:G12&lt;&gt;"")*1)=0,"",SUM(B12,D12,F12))</f>
        <v/>
      </c>
      <c r="I12" s="189" t="str">
        <f t="array" ref="I12">IF(SUMPRODUCT((B12:G12&lt;&gt;"")*1)=0,"",SUM(C12,E12,G12))</f>
        <v/>
      </c>
      <c r="K12" s="196">
        <f t="shared" si="0"/>
        <v>0</v>
      </c>
      <c r="L12" s="196">
        <f t="shared" si="1"/>
        <v>0</v>
      </c>
      <c r="M12" s="196">
        <f t="shared" si="2"/>
        <v>0</v>
      </c>
    </row>
    <row r="13" spans="1:14" ht="15" customHeight="1">
      <c r="A13" s="623" t="s">
        <v>1537</v>
      </c>
      <c r="B13" s="189"/>
      <c r="C13" s="189"/>
      <c r="D13" s="189"/>
      <c r="E13" s="189"/>
      <c r="F13" s="189"/>
      <c r="G13" s="189"/>
      <c r="H13" s="189" t="str">
        <f t="array" ref="H13">IF(SUMPRODUCT((B13:G13&lt;&gt;"")*1)=0,"",SUM(B13,D13,F13))</f>
        <v/>
      </c>
      <c r="I13" s="189" t="str">
        <f t="array" ref="I13">IF(SUMPRODUCT((B13:G13&lt;&gt;"")*1)=0,"",SUM(C13,E13,G13))</f>
        <v/>
      </c>
      <c r="K13" s="196">
        <f t="shared" si="0"/>
        <v>0</v>
      </c>
      <c r="L13" s="196">
        <f t="shared" si="1"/>
        <v>0</v>
      </c>
      <c r="M13" s="196">
        <f t="shared" si="2"/>
        <v>0</v>
      </c>
    </row>
    <row r="14" spans="1:14" ht="15" customHeight="1">
      <c r="A14" s="623" t="s">
        <v>1538</v>
      </c>
      <c r="B14" s="189"/>
      <c r="C14" s="189"/>
      <c r="D14" s="189"/>
      <c r="E14" s="189"/>
      <c r="F14" s="189"/>
      <c r="G14" s="189"/>
      <c r="H14" s="189" t="str">
        <f t="array" ref="H14">IF(SUMPRODUCT((B14:G14&lt;&gt;"")*1)=0,"",SUM(B14,D14,F14))</f>
        <v/>
      </c>
      <c r="I14" s="189" t="str">
        <f t="array" ref="I14">IF(SUMPRODUCT((B14:G14&lt;&gt;"")*1)=0,"",SUM(C14,E14,G14))</f>
        <v/>
      </c>
      <c r="K14" s="196">
        <f t="shared" si="0"/>
        <v>0</v>
      </c>
      <c r="L14" s="196">
        <f t="shared" si="1"/>
        <v>0</v>
      </c>
      <c r="M14" s="196">
        <f t="shared" si="2"/>
        <v>0</v>
      </c>
    </row>
    <row r="15" spans="1:14" ht="15" customHeight="1">
      <c r="A15" s="623" t="s">
        <v>1539</v>
      </c>
      <c r="B15" s="189"/>
      <c r="C15" s="189"/>
      <c r="D15" s="189"/>
      <c r="E15" s="189"/>
      <c r="F15" s="189"/>
      <c r="G15" s="189"/>
      <c r="H15" s="189" t="str">
        <f t="array" ref="H15">IF(SUMPRODUCT((B15:G15&lt;&gt;"")*1)=0,"",SUM(B15,D15,F15))</f>
        <v/>
      </c>
      <c r="I15" s="189" t="str">
        <f t="array" ref="I15">IF(SUMPRODUCT((B15:G15&lt;&gt;"")*1)=0,"",SUM(C15,E15,G15))</f>
        <v/>
      </c>
      <c r="K15" s="196">
        <f t="shared" si="0"/>
        <v>0</v>
      </c>
      <c r="L15" s="196">
        <f t="shared" si="1"/>
        <v>0</v>
      </c>
      <c r="M15" s="196">
        <f t="shared" si="2"/>
        <v>0</v>
      </c>
    </row>
    <row r="16" spans="1:14" ht="15" customHeight="1">
      <c r="A16" s="623" t="s">
        <v>1278</v>
      </c>
      <c r="B16" s="189"/>
      <c r="C16" s="189"/>
      <c r="D16" s="189"/>
      <c r="E16" s="189"/>
      <c r="F16" s="189"/>
      <c r="G16" s="189"/>
      <c r="H16" s="189" t="str">
        <f t="array" ref="H16">IF(SUMPRODUCT((B16:G16&lt;&gt;"")*1)=0,"",SUM(B16,D16,F16))</f>
        <v/>
      </c>
      <c r="I16" s="189" t="str">
        <f t="array" ref="I16">IF(SUMPRODUCT((B16:G16&lt;&gt;"")*1)=0,"",SUM(C16,E16,G16))</f>
        <v/>
      </c>
      <c r="K16" s="196">
        <f t="shared" si="0"/>
        <v>0</v>
      </c>
      <c r="L16" s="196">
        <f t="shared" si="1"/>
        <v>0</v>
      </c>
      <c r="M16" s="196">
        <f t="shared" si="2"/>
        <v>0</v>
      </c>
    </row>
    <row r="17" spans="1:13" ht="15" customHeight="1">
      <c r="A17" s="623" t="s">
        <v>1540</v>
      </c>
      <c r="B17" s="189"/>
      <c r="C17" s="189"/>
      <c r="D17" s="189"/>
      <c r="E17" s="189"/>
      <c r="F17" s="189"/>
      <c r="G17" s="189"/>
      <c r="H17" s="189" t="str">
        <f t="array" ref="H17">IF(SUMPRODUCT((B17:G17&lt;&gt;"")*1)=0,"",SUM(B17,D17,F17))</f>
        <v/>
      </c>
      <c r="I17" s="189" t="str">
        <f t="array" ref="I17">IF(SUMPRODUCT((B17:G17&lt;&gt;"")*1)=0,"",SUM(C17,E17,G17))</f>
        <v/>
      </c>
      <c r="K17" s="196">
        <f t="shared" si="0"/>
        <v>0</v>
      </c>
      <c r="L17" s="196">
        <f t="shared" si="1"/>
        <v>0</v>
      </c>
      <c r="M17" s="196">
        <f t="shared" si="2"/>
        <v>0</v>
      </c>
    </row>
    <row r="18" spans="1:13" ht="15" customHeight="1">
      <c r="A18" s="623" t="s">
        <v>1541</v>
      </c>
      <c r="B18" s="189"/>
      <c r="C18" s="189"/>
      <c r="D18" s="189"/>
      <c r="E18" s="189"/>
      <c r="F18" s="189"/>
      <c r="G18" s="189"/>
      <c r="H18" s="189" t="str">
        <f t="array" ref="H18">IF(SUMPRODUCT((B18:G18&lt;&gt;"")*1)=0,"",SUM(B18,D18,F18))</f>
        <v/>
      </c>
      <c r="I18" s="189" t="str">
        <f t="array" ref="I18">IF(SUMPRODUCT((B18:G18&lt;&gt;"")*1)=0,"",SUM(C18,E18,G18))</f>
        <v/>
      </c>
      <c r="K18" s="196">
        <f t="shared" si="0"/>
        <v>0</v>
      </c>
      <c r="L18" s="196">
        <f t="shared" si="1"/>
        <v>0</v>
      </c>
      <c r="M18" s="196">
        <f t="shared" si="2"/>
        <v>0</v>
      </c>
    </row>
    <row r="19" spans="1:13" ht="15" customHeight="1">
      <c r="A19" s="623" t="s">
        <v>1542</v>
      </c>
      <c r="B19" s="189"/>
      <c r="C19" s="189"/>
      <c r="D19" s="189"/>
      <c r="E19" s="189"/>
      <c r="F19" s="189"/>
      <c r="G19" s="189"/>
      <c r="H19" s="189" t="str">
        <f t="array" ref="H19">IF(SUMPRODUCT((B19:G19&lt;&gt;"")*1)=0,"",SUM(B19,D19,F19))</f>
        <v/>
      </c>
      <c r="I19" s="189" t="str">
        <f t="array" ref="I19">IF(SUMPRODUCT((B19:G19&lt;&gt;"")*1)=0,"",SUM(C19,E19,G19))</f>
        <v/>
      </c>
      <c r="K19" s="196">
        <f t="shared" si="0"/>
        <v>0</v>
      </c>
      <c r="L19" s="196">
        <f t="shared" si="1"/>
        <v>0</v>
      </c>
      <c r="M19" s="196">
        <f t="shared" si="2"/>
        <v>0</v>
      </c>
    </row>
    <row r="20" spans="1:13" ht="15" customHeight="1">
      <c r="A20" s="623" t="s">
        <v>1543</v>
      </c>
      <c r="B20" s="189"/>
      <c r="C20" s="189"/>
      <c r="D20" s="189"/>
      <c r="E20" s="189"/>
      <c r="F20" s="189"/>
      <c r="G20" s="189"/>
      <c r="H20" s="189" t="str">
        <f t="array" ref="H20">IF(SUMPRODUCT((B20:G20&lt;&gt;"")*1)=0,"",SUM(B20,D20,F20))</f>
        <v/>
      </c>
      <c r="I20" s="189" t="str">
        <f t="array" ref="I20">IF(SUMPRODUCT((B20:G20&lt;&gt;"")*1)=0,"",SUM(C20,E20,G20))</f>
        <v/>
      </c>
      <c r="K20" s="196">
        <f t="shared" si="0"/>
        <v>0</v>
      </c>
      <c r="L20" s="196">
        <f t="shared" si="1"/>
        <v>0</v>
      </c>
      <c r="M20" s="196">
        <f t="shared" si="2"/>
        <v>0</v>
      </c>
    </row>
    <row r="21" spans="1:13" ht="15" customHeight="1">
      <c r="A21" s="623" t="s">
        <v>1544</v>
      </c>
      <c r="B21" s="189"/>
      <c r="C21" s="189"/>
      <c r="D21" s="189"/>
      <c r="E21" s="189"/>
      <c r="F21" s="189"/>
      <c r="G21" s="189"/>
      <c r="H21" s="189" t="str">
        <f t="array" ref="H21">IF(SUMPRODUCT((B21:G21&lt;&gt;"")*1)=0,"",SUM(B21,D21,F21))</f>
        <v/>
      </c>
      <c r="I21" s="189" t="str">
        <f t="array" ref="I21">IF(SUMPRODUCT((B21:G21&lt;&gt;"")*1)=0,"",SUM(C21,E21,G21))</f>
        <v/>
      </c>
      <c r="K21" s="196">
        <f t="shared" si="0"/>
        <v>0</v>
      </c>
      <c r="L21" s="196">
        <f t="shared" si="1"/>
        <v>0</v>
      </c>
      <c r="M21" s="196">
        <f t="shared" si="2"/>
        <v>0</v>
      </c>
    </row>
    <row r="22" spans="1:13" ht="15" customHeight="1">
      <c r="A22" s="623" t="s">
        <v>1545</v>
      </c>
      <c r="B22" s="196"/>
      <c r="C22" s="196"/>
      <c r="D22" s="196"/>
      <c r="E22" s="196"/>
      <c r="F22" s="196"/>
      <c r="G22" s="196"/>
      <c r="H22" s="196" t="str">
        <f t="array" ref="H22">IF(SUMPRODUCT((B22:G22&lt;&gt;"")*1)=0,"",SUM(B22,D22,F22))</f>
        <v/>
      </c>
      <c r="I22" s="196" t="str">
        <f t="array" ref="I22">IF(SUMPRODUCT((B22:G22&lt;&gt;"")*1)=0,"",SUM(C22,E22,G22))</f>
        <v/>
      </c>
      <c r="K22" s="196">
        <f t="shared" si="0"/>
        <v>0</v>
      </c>
      <c r="L22" s="196">
        <f t="shared" si="1"/>
        <v>0</v>
      </c>
      <c r="M22" s="196">
        <f t="shared" si="2"/>
        <v>0</v>
      </c>
    </row>
    <row r="23" spans="1:13" ht="15" customHeight="1">
      <c r="A23" s="622" t="s">
        <v>1279</v>
      </c>
      <c r="B23" s="189"/>
      <c r="C23" s="189"/>
      <c r="D23" s="189"/>
      <c r="E23" s="189"/>
      <c r="F23" s="189"/>
      <c r="G23" s="189"/>
      <c r="H23" s="189" t="str">
        <f t="array" ref="H23">IF(SUMPRODUCT((B23:G23&lt;&gt;"")*1)=0,"",SUM(B23,D23,F23))</f>
        <v/>
      </c>
      <c r="I23" s="189" t="str">
        <f t="array" ref="I23">IF(SUMPRODUCT((B23:G23&lt;&gt;"")*1)=0,"",SUM(C23,E23,G23))</f>
        <v/>
      </c>
      <c r="K23" s="196">
        <f t="shared" si="0"/>
        <v>0</v>
      </c>
      <c r="L23" s="196">
        <f t="shared" si="1"/>
        <v>0</v>
      </c>
      <c r="M23" s="196">
        <f t="shared" si="2"/>
        <v>0</v>
      </c>
    </row>
    <row r="24" spans="1:13" ht="15" customHeight="1">
      <c r="A24" s="623" t="s">
        <v>1546</v>
      </c>
      <c r="B24" s="189"/>
      <c r="C24" s="189"/>
      <c r="D24" s="189"/>
      <c r="E24" s="189"/>
      <c r="F24" s="189"/>
      <c r="G24" s="189"/>
      <c r="H24" s="189" t="str">
        <f t="array" ref="H24">IF(SUMPRODUCT((B24:G24&lt;&gt;"")*1)=0,"",SUM(B24,D24,F24))</f>
        <v/>
      </c>
      <c r="I24" s="189" t="str">
        <f t="array" ref="I24">IF(SUMPRODUCT((B24:G24&lt;&gt;"")*1)=0,"",SUM(C24,E24,G24))</f>
        <v/>
      </c>
      <c r="K24" s="196">
        <f t="shared" si="0"/>
        <v>0</v>
      </c>
      <c r="L24" s="196">
        <f t="shared" si="1"/>
        <v>0</v>
      </c>
      <c r="M24" s="196">
        <f t="shared" si="2"/>
        <v>0</v>
      </c>
    </row>
    <row r="25" spans="1:13" ht="15" customHeight="1">
      <c r="A25" s="623" t="s">
        <v>1547</v>
      </c>
      <c r="B25" s="189"/>
      <c r="C25" s="189"/>
      <c r="D25" s="189"/>
      <c r="E25" s="189"/>
      <c r="F25" s="189"/>
      <c r="G25" s="189"/>
      <c r="H25" s="189" t="str">
        <f t="array" ref="H25">IF(SUMPRODUCT((B25:G25&lt;&gt;"")*1)=0,"",SUM(B25,D25,F25))</f>
        <v/>
      </c>
      <c r="I25" s="189" t="str">
        <f t="array" ref="I25">IF(SUMPRODUCT((B25:G25&lt;&gt;"")*1)=0,"",SUM(C25,E25,G25))</f>
        <v/>
      </c>
      <c r="K25" s="196">
        <f t="shared" si="0"/>
        <v>0</v>
      </c>
      <c r="L25" s="196">
        <f t="shared" si="1"/>
        <v>0</v>
      </c>
      <c r="M25" s="196">
        <f t="shared" si="2"/>
        <v>0</v>
      </c>
    </row>
    <row r="26" spans="1:13" ht="15" customHeight="1">
      <c r="A26" s="623" t="s">
        <v>1548</v>
      </c>
      <c r="B26" s="189"/>
      <c r="C26" s="189"/>
      <c r="D26" s="189"/>
      <c r="E26" s="189"/>
      <c r="F26" s="189"/>
      <c r="G26" s="189"/>
      <c r="H26" s="189" t="str">
        <f t="array" ref="H26">IF(SUMPRODUCT((B26:G26&lt;&gt;"")*1)=0,"",SUM(B26,D26,F26))</f>
        <v/>
      </c>
      <c r="I26" s="189" t="str">
        <f t="array" ref="I26">IF(SUMPRODUCT((B26:G26&lt;&gt;"")*1)=0,"",SUM(C26,E26,G26))</f>
        <v/>
      </c>
      <c r="K26" s="196">
        <f t="shared" si="0"/>
        <v>0</v>
      </c>
      <c r="L26" s="196">
        <f t="shared" si="1"/>
        <v>0</v>
      </c>
      <c r="M26" s="196">
        <f t="shared" si="2"/>
        <v>0</v>
      </c>
    </row>
    <row r="27" spans="1:13" ht="15" customHeight="1">
      <c r="A27" s="623" t="s">
        <v>1549</v>
      </c>
      <c r="B27" s="189"/>
      <c r="C27" s="189"/>
      <c r="D27" s="189"/>
      <c r="E27" s="189"/>
      <c r="F27" s="189"/>
      <c r="G27" s="189"/>
      <c r="H27" s="189" t="str">
        <f t="array" ref="H27">IF(SUMPRODUCT((B27:G27&lt;&gt;"")*1)=0,"",SUM(B27,D27,F27))</f>
        <v/>
      </c>
      <c r="I27" s="189" t="str">
        <f t="array" ref="I27">IF(SUMPRODUCT((B27:G27&lt;&gt;"")*1)=0,"",SUM(C27,E27,G27))</f>
        <v/>
      </c>
      <c r="K27" s="196">
        <f t="shared" si="0"/>
        <v>0</v>
      </c>
      <c r="L27" s="196">
        <f t="shared" si="1"/>
        <v>0</v>
      </c>
      <c r="M27" s="196">
        <f t="shared" si="2"/>
        <v>0</v>
      </c>
    </row>
    <row r="28" spans="1:13" ht="15" customHeight="1">
      <c r="A28" s="623" t="s">
        <v>1550</v>
      </c>
      <c r="B28" s="196"/>
      <c r="C28" s="196"/>
      <c r="D28" s="196"/>
      <c r="E28" s="196"/>
      <c r="F28" s="196"/>
      <c r="G28" s="196"/>
      <c r="H28" s="196" t="str">
        <f t="array" ref="H28">IF(SUMPRODUCT((B28:G28&lt;&gt;"")*1)=0,"",SUM(B28,D28,F28))</f>
        <v/>
      </c>
      <c r="I28" s="196" t="str">
        <f t="array" ref="I28">IF(SUMPRODUCT((B28:G28&lt;&gt;"")*1)=0,"",SUM(C28,E28,G28))</f>
        <v/>
      </c>
      <c r="K28" s="196">
        <f t="shared" si="0"/>
        <v>0</v>
      </c>
      <c r="L28" s="196">
        <f t="shared" si="1"/>
        <v>0</v>
      </c>
      <c r="M28" s="196">
        <f t="shared" si="2"/>
        <v>0</v>
      </c>
    </row>
    <row r="29" spans="1:13" ht="15" customHeight="1">
      <c r="A29" s="622" t="s">
        <v>1551</v>
      </c>
      <c r="B29" s="189"/>
      <c r="C29" s="189"/>
      <c r="D29" s="189"/>
      <c r="E29" s="189"/>
      <c r="F29" s="189"/>
      <c r="G29" s="189"/>
      <c r="H29" s="189" t="str">
        <f t="array" ref="H29">IF(SUMPRODUCT((B29:G29&lt;&gt;"")*1)=0,"",SUM(B29,D29,F29))</f>
        <v/>
      </c>
      <c r="I29" s="189" t="str">
        <f t="array" ref="I29">IF(SUMPRODUCT((B29:G29&lt;&gt;"")*1)=0,"",SUM(C29,E29,G29))</f>
        <v/>
      </c>
      <c r="K29" s="196">
        <f t="shared" si="0"/>
        <v>0</v>
      </c>
      <c r="L29" s="196">
        <f t="shared" si="1"/>
        <v>0</v>
      </c>
      <c r="M29" s="196">
        <f t="shared" si="2"/>
        <v>0</v>
      </c>
    </row>
    <row r="30" spans="1:13" ht="15" customHeight="1">
      <c r="A30" s="623" t="s">
        <v>1239</v>
      </c>
      <c r="B30" s="189"/>
      <c r="C30" s="189"/>
      <c r="D30" s="189"/>
      <c r="E30" s="189"/>
      <c r="F30" s="189"/>
      <c r="G30" s="189"/>
      <c r="H30" s="189" t="str">
        <f t="array" ref="H30">IF(SUMPRODUCT((B30:G30&lt;&gt;"")*1)=0,"",SUM(B30,D30,F30))</f>
        <v/>
      </c>
      <c r="I30" s="189" t="str">
        <f t="array" ref="I30">IF(SUMPRODUCT((B30:G30&lt;&gt;"")*1)=0,"",SUM(C30,E30,G30))</f>
        <v/>
      </c>
      <c r="K30" s="196">
        <f t="shared" si="0"/>
        <v>0</v>
      </c>
      <c r="L30" s="196">
        <f t="shared" si="1"/>
        <v>0</v>
      </c>
      <c r="M30" s="196">
        <f t="shared" si="2"/>
        <v>0</v>
      </c>
    </row>
    <row r="31" spans="1:13" ht="15" customHeight="1">
      <c r="A31" s="623" t="s">
        <v>1552</v>
      </c>
      <c r="B31" s="189"/>
      <c r="C31" s="189"/>
      <c r="D31" s="189"/>
      <c r="E31" s="189"/>
      <c r="F31" s="189"/>
      <c r="G31" s="189"/>
      <c r="H31" s="189" t="str">
        <f t="array" ref="H31">IF(SUMPRODUCT((B31:G31&lt;&gt;"")*1)=0,"",SUM(B31,D31,F31))</f>
        <v/>
      </c>
      <c r="I31" s="189" t="str">
        <f t="array" ref="I31">IF(SUMPRODUCT((B31:G31&lt;&gt;"")*1)=0,"",SUM(C31,E31,G31))</f>
        <v/>
      </c>
      <c r="K31" s="196">
        <f t="shared" si="0"/>
        <v>0</v>
      </c>
      <c r="L31" s="196">
        <f t="shared" si="1"/>
        <v>0</v>
      </c>
      <c r="M31" s="196">
        <f t="shared" si="2"/>
        <v>0</v>
      </c>
    </row>
    <row r="32" spans="1:13" ht="15" customHeight="1">
      <c r="A32" s="623" t="s">
        <v>1553</v>
      </c>
      <c r="B32" s="196"/>
      <c r="C32" s="196"/>
      <c r="D32" s="196"/>
      <c r="E32" s="196"/>
      <c r="F32" s="196"/>
      <c r="G32" s="196"/>
      <c r="H32" s="196" t="str">
        <f t="array" ref="H32">IF(SUMPRODUCT((B32:G32&lt;&gt;"")*1)=0,"",SUM(B32,D32,F32))</f>
        <v/>
      </c>
      <c r="I32" s="196" t="str">
        <f t="array" ref="I32">IF(SUMPRODUCT((B32:G32&lt;&gt;"")*1)=0,"",SUM(C32,E32,G32))</f>
        <v/>
      </c>
      <c r="K32" s="196">
        <f t="shared" si="0"/>
        <v>0</v>
      </c>
      <c r="L32" s="196">
        <f t="shared" si="1"/>
        <v>0</v>
      </c>
      <c r="M32" s="196">
        <f t="shared" si="2"/>
        <v>0</v>
      </c>
    </row>
    <row r="33" spans="1:13" ht="15" customHeight="1">
      <c r="A33" s="623" t="s">
        <v>1246</v>
      </c>
      <c r="B33" s="189"/>
      <c r="C33" s="189"/>
      <c r="D33" s="189"/>
      <c r="E33" s="189"/>
      <c r="F33" s="189"/>
      <c r="G33" s="189"/>
      <c r="H33" s="189" t="str">
        <f t="array" ref="H33">IF(SUMPRODUCT((B33:G33&lt;&gt;"")*1)=0,"",SUM(B33,D33,F33))</f>
        <v/>
      </c>
      <c r="I33" s="189" t="str">
        <f t="array" ref="I33">IF(SUMPRODUCT((B33:G33&lt;&gt;"")*1)=0,"",SUM(C33,E33,G33))</f>
        <v/>
      </c>
      <c r="K33" s="196">
        <f t="shared" si="0"/>
        <v>0</v>
      </c>
      <c r="L33" s="196">
        <f t="shared" si="1"/>
        <v>0</v>
      </c>
      <c r="M33" s="196">
        <f t="shared" si="2"/>
        <v>0</v>
      </c>
    </row>
    <row r="34" spans="1:13" ht="15" customHeight="1">
      <c r="A34" s="623" t="s">
        <v>1554</v>
      </c>
      <c r="B34" s="189"/>
      <c r="C34" s="189"/>
      <c r="D34" s="189"/>
      <c r="E34" s="189"/>
      <c r="F34" s="189"/>
      <c r="G34" s="189"/>
      <c r="H34" s="189" t="str">
        <f t="array" ref="H34">IF(SUMPRODUCT((B34:G34&lt;&gt;"")*1)=0,"",SUM(B34,D34,F34))</f>
        <v/>
      </c>
      <c r="I34" s="189" t="str">
        <f t="array" ref="I34">IF(SUMPRODUCT((B34:G34&lt;&gt;"")*1)=0,"",SUM(C34,E34,G34))</f>
        <v/>
      </c>
      <c r="K34" s="196">
        <f t="shared" si="0"/>
        <v>0</v>
      </c>
      <c r="L34" s="196">
        <f t="shared" si="1"/>
        <v>0</v>
      </c>
      <c r="M34" s="196">
        <f t="shared" si="2"/>
        <v>0</v>
      </c>
    </row>
    <row r="35" spans="1:13" ht="15" customHeight="1">
      <c r="A35" s="623" t="s">
        <v>1555</v>
      </c>
      <c r="B35" s="189"/>
      <c r="C35" s="189"/>
      <c r="D35" s="189"/>
      <c r="E35" s="189"/>
      <c r="F35" s="189"/>
      <c r="G35" s="189"/>
      <c r="H35" s="189" t="str">
        <f t="array" ref="H35">IF(SUMPRODUCT((B35:G35&lt;&gt;"")*1)=0,"",SUM(B35,D35,F35))</f>
        <v/>
      </c>
      <c r="I35" s="189" t="str">
        <f t="array" ref="I35">IF(SUMPRODUCT((B35:G35&lt;&gt;"")*1)=0,"",SUM(C35,E35,G35))</f>
        <v/>
      </c>
      <c r="K35" s="196">
        <f t="shared" si="0"/>
        <v>0</v>
      </c>
      <c r="L35" s="196">
        <f t="shared" si="1"/>
        <v>0</v>
      </c>
      <c r="M35" s="196">
        <f t="shared" si="2"/>
        <v>0</v>
      </c>
    </row>
    <row r="36" spans="1:13" ht="15" customHeight="1">
      <c r="A36" s="623" t="s">
        <v>1556</v>
      </c>
      <c r="B36" s="189"/>
      <c r="C36" s="189"/>
      <c r="D36" s="189"/>
      <c r="E36" s="189"/>
      <c r="F36" s="189"/>
      <c r="G36" s="189"/>
      <c r="H36" s="189" t="str">
        <f t="array" ref="H36">IF(SUMPRODUCT((B36:G36&lt;&gt;"")*1)=0,"",SUM(B36,D36,F36))</f>
        <v/>
      </c>
      <c r="I36" s="189" t="str">
        <f t="array" ref="I36">IF(SUMPRODUCT((B36:G36&lt;&gt;"")*1)=0,"",SUM(C36,E36,G36))</f>
        <v/>
      </c>
      <c r="K36" s="196">
        <f t="shared" si="0"/>
        <v>0</v>
      </c>
      <c r="L36" s="196">
        <f t="shared" si="1"/>
        <v>0</v>
      </c>
      <c r="M36" s="196">
        <f t="shared" si="2"/>
        <v>0</v>
      </c>
    </row>
    <row r="37" spans="1:13" ht="15" customHeight="1">
      <c r="A37" s="623" t="s">
        <v>1557</v>
      </c>
      <c r="B37" s="189"/>
      <c r="C37" s="189"/>
      <c r="D37" s="189"/>
      <c r="E37" s="189"/>
      <c r="F37" s="189"/>
      <c r="G37" s="189"/>
      <c r="H37" s="189" t="str">
        <f t="array" ref="H37">IF(SUMPRODUCT((B37:G37&lt;&gt;"")*1)=0,"",SUM(B37,D37,F37))</f>
        <v/>
      </c>
      <c r="I37" s="189" t="str">
        <f t="array" ref="I37">IF(SUMPRODUCT((B37:G37&lt;&gt;"")*1)=0,"",SUM(C37,E37,G37))</f>
        <v/>
      </c>
      <c r="K37" s="196">
        <f t="shared" si="0"/>
        <v>0</v>
      </c>
      <c r="L37" s="196">
        <f t="shared" si="1"/>
        <v>0</v>
      </c>
      <c r="M37" s="196">
        <f t="shared" si="2"/>
        <v>0</v>
      </c>
    </row>
    <row r="38" spans="1:13" ht="15" customHeight="1">
      <c r="A38" s="623" t="s">
        <v>1558</v>
      </c>
      <c r="B38" s="189"/>
      <c r="C38" s="189"/>
      <c r="D38" s="189"/>
      <c r="E38" s="189"/>
      <c r="F38" s="189"/>
      <c r="G38" s="189"/>
      <c r="H38" s="189" t="str">
        <f t="array" ref="H38">IF(SUMPRODUCT((B38:G38&lt;&gt;"")*1)=0,"",SUM(B38,D38,F38))</f>
        <v/>
      </c>
      <c r="I38" s="189" t="str">
        <f t="array" ref="I38">IF(SUMPRODUCT((B38:G38&lt;&gt;"")*1)=0,"",SUM(C38,E38,G38))</f>
        <v/>
      </c>
      <c r="K38" s="196">
        <f t="shared" si="0"/>
        <v>0</v>
      </c>
      <c r="L38" s="196">
        <f t="shared" si="1"/>
        <v>0</v>
      </c>
      <c r="M38" s="196">
        <f t="shared" si="2"/>
        <v>0</v>
      </c>
    </row>
    <row r="39" spans="1:13" ht="15" customHeight="1">
      <c r="A39" s="623" t="s">
        <v>1559</v>
      </c>
      <c r="B39" s="189"/>
      <c r="C39" s="189"/>
      <c r="D39" s="189"/>
      <c r="E39" s="189"/>
      <c r="F39" s="189"/>
      <c r="G39" s="189"/>
      <c r="H39" s="189" t="str">
        <f t="array" ref="H39">IF(SUMPRODUCT((B39:G39&lt;&gt;"")*1)=0,"",SUM(B39,D39,F39))</f>
        <v/>
      </c>
      <c r="I39" s="189" t="str">
        <f t="array" ref="I39">IF(SUMPRODUCT((B39:G39&lt;&gt;"")*1)=0,"",SUM(C39,E39,G39))</f>
        <v/>
      </c>
      <c r="K39" s="196">
        <f t="shared" si="0"/>
        <v>0</v>
      </c>
      <c r="L39" s="196">
        <f t="shared" si="1"/>
        <v>0</v>
      </c>
      <c r="M39" s="196">
        <f t="shared" si="2"/>
        <v>0</v>
      </c>
    </row>
    <row r="40" spans="1:13" ht="15" customHeight="1">
      <c r="A40" s="623" t="s">
        <v>1560</v>
      </c>
      <c r="B40" s="189"/>
      <c r="C40" s="189"/>
      <c r="D40" s="189"/>
      <c r="E40" s="189"/>
      <c r="F40" s="189"/>
      <c r="G40" s="189"/>
      <c r="H40" s="189" t="str">
        <f t="array" ref="H40">IF(SUMPRODUCT((B40:G40&lt;&gt;"")*1)=0,"",SUM(B40,D40,F40))</f>
        <v/>
      </c>
      <c r="I40" s="189" t="str">
        <f t="array" ref="I40">IF(SUMPRODUCT((B40:G40&lt;&gt;"")*1)=0,"",SUM(C40,E40,G40))</f>
        <v/>
      </c>
      <c r="K40" s="196">
        <f t="shared" si="0"/>
        <v>0</v>
      </c>
      <c r="L40" s="196">
        <f t="shared" si="1"/>
        <v>0</v>
      </c>
      <c r="M40" s="196">
        <f t="shared" si="2"/>
        <v>0</v>
      </c>
    </row>
    <row r="41" spans="1:13" ht="15" customHeight="1">
      <c r="A41" s="623" t="s">
        <v>1561</v>
      </c>
      <c r="B41" s="189"/>
      <c r="C41" s="189"/>
      <c r="D41" s="189"/>
      <c r="E41" s="189"/>
      <c r="F41" s="189"/>
      <c r="G41" s="189"/>
      <c r="H41" s="189" t="str">
        <f t="array" ref="H41">IF(SUMPRODUCT((B41:G41&lt;&gt;"")*1)=0,"",SUM(B41,D41,F41))</f>
        <v/>
      </c>
      <c r="I41" s="189" t="str">
        <f t="array" ref="I41">IF(SUMPRODUCT((B41:G41&lt;&gt;"")*1)=0,"",SUM(C41,E41,G41))</f>
        <v/>
      </c>
      <c r="K41" s="196">
        <f t="shared" si="0"/>
        <v>0</v>
      </c>
      <c r="L41" s="196">
        <f t="shared" si="1"/>
        <v>0</v>
      </c>
      <c r="M41" s="196">
        <f t="shared" si="2"/>
        <v>0</v>
      </c>
    </row>
    <row r="42" spans="1:13" ht="15" customHeight="1">
      <c r="A42" s="623" t="s">
        <v>1562</v>
      </c>
      <c r="B42" s="196"/>
      <c r="C42" s="196"/>
      <c r="D42" s="196"/>
      <c r="E42" s="196"/>
      <c r="F42" s="196"/>
      <c r="G42" s="196"/>
      <c r="H42" s="196" t="str">
        <f t="array" ref="H42">IF(SUMPRODUCT((B42:G42&lt;&gt;"")*1)=0,"",SUM(B42,D42,F42))</f>
        <v/>
      </c>
      <c r="I42" s="196" t="str">
        <f t="array" ref="I42">IF(SUMPRODUCT((B42:G42&lt;&gt;"")*1)=0,"",SUM(C42,E42,G42))</f>
        <v/>
      </c>
      <c r="K42" s="196">
        <f t="shared" si="0"/>
        <v>0</v>
      </c>
      <c r="L42" s="196">
        <f t="shared" si="1"/>
        <v>0</v>
      </c>
      <c r="M42" s="196">
        <f t="shared" si="2"/>
        <v>0</v>
      </c>
    </row>
    <row r="43" spans="1:13" ht="15" customHeight="1">
      <c r="A43" s="623" t="s">
        <v>1563</v>
      </c>
      <c r="B43" s="189"/>
      <c r="C43" s="189"/>
      <c r="D43" s="189"/>
      <c r="E43" s="189"/>
      <c r="F43" s="189"/>
      <c r="G43" s="189"/>
      <c r="H43" s="189" t="str">
        <f t="array" ref="H43">IF(SUMPRODUCT((B43:G43&lt;&gt;"")*1)=0,"",SUM(B43,D43,F43))</f>
        <v/>
      </c>
      <c r="I43" s="189" t="str">
        <f t="array" ref="I43">IF(SUMPRODUCT((B43:G43&lt;&gt;"")*1)=0,"",SUM(C43,E43,G43))</f>
        <v/>
      </c>
      <c r="K43" s="196">
        <f t="shared" si="0"/>
        <v>0</v>
      </c>
      <c r="L43" s="196">
        <f t="shared" si="1"/>
        <v>0</v>
      </c>
      <c r="M43" s="196">
        <f t="shared" si="2"/>
        <v>0</v>
      </c>
    </row>
    <row r="44" spans="1:13" ht="15" customHeight="1">
      <c r="A44" s="623" t="s">
        <v>1564</v>
      </c>
      <c r="B44" s="189"/>
      <c r="C44" s="189"/>
      <c r="D44" s="189"/>
      <c r="E44" s="189"/>
      <c r="F44" s="189"/>
      <c r="G44" s="189"/>
      <c r="H44" s="189" t="str">
        <f t="array" ref="H44">IF(SUMPRODUCT((B44:G44&lt;&gt;"")*1)=0,"",SUM(B44,D44,F44))</f>
        <v/>
      </c>
      <c r="I44" s="189" t="str">
        <f t="array" ref="I44">IF(SUMPRODUCT((B44:G44&lt;&gt;"")*1)=0,"",SUM(C44,E44,G44))</f>
        <v/>
      </c>
      <c r="K44" s="196">
        <f t="shared" si="0"/>
        <v>0</v>
      </c>
      <c r="L44" s="196">
        <f t="shared" si="1"/>
        <v>0</v>
      </c>
      <c r="M44" s="196">
        <f t="shared" si="2"/>
        <v>0</v>
      </c>
    </row>
    <row r="45" spans="1:13" ht="15" customHeight="1">
      <c r="A45" s="622" t="s">
        <v>1302</v>
      </c>
      <c r="B45" s="189"/>
      <c r="C45" s="189"/>
      <c r="D45" s="189"/>
      <c r="E45" s="189"/>
      <c r="F45" s="189"/>
      <c r="G45" s="189"/>
      <c r="H45" s="189" t="str">
        <f t="array" ref="H45">IF(SUMPRODUCT((B45:G45&lt;&gt;"")*1)=0,"",SUM(B45,D45,F45))</f>
        <v/>
      </c>
      <c r="I45" s="189" t="str">
        <f t="array" ref="I45">IF(SUMPRODUCT((B45:G45&lt;&gt;"")*1)=0,"",SUM(C45,E45,G45))</f>
        <v/>
      </c>
      <c r="K45" s="196">
        <f t="shared" si="0"/>
        <v>0</v>
      </c>
      <c r="L45" s="196">
        <f t="shared" si="1"/>
        <v>0</v>
      </c>
      <c r="M45" s="196">
        <f t="shared" si="2"/>
        <v>0</v>
      </c>
    </row>
    <row r="46" spans="1:13" ht="15" customHeight="1">
      <c r="A46" s="623" t="s">
        <v>1565</v>
      </c>
      <c r="B46" s="189"/>
      <c r="C46" s="189"/>
      <c r="D46" s="189"/>
      <c r="E46" s="189"/>
      <c r="F46" s="189"/>
      <c r="G46" s="189"/>
      <c r="H46" s="189" t="str">
        <f t="array" ref="H46">IF(SUMPRODUCT((B46:G46&lt;&gt;"")*1)=0,"",SUM(B46,D46,F46))</f>
        <v/>
      </c>
      <c r="I46" s="189" t="str">
        <f t="array" ref="I46">IF(SUMPRODUCT((B46:G46&lt;&gt;"")*1)=0,"",SUM(C46,E46,G46))</f>
        <v/>
      </c>
      <c r="K46" s="196">
        <f t="shared" si="0"/>
        <v>0</v>
      </c>
      <c r="L46" s="196">
        <f t="shared" si="1"/>
        <v>0</v>
      </c>
      <c r="M46" s="196">
        <f t="shared" si="2"/>
        <v>0</v>
      </c>
    </row>
    <row r="47" spans="1:13" ht="15" customHeight="1">
      <c r="A47" s="623" t="s">
        <v>1566</v>
      </c>
      <c r="B47" s="189"/>
      <c r="C47" s="189"/>
      <c r="D47" s="189"/>
      <c r="E47" s="189"/>
      <c r="F47" s="189"/>
      <c r="G47" s="189"/>
      <c r="H47" s="189" t="str">
        <f t="array" ref="H47">IF(SUMPRODUCT((B47:G47&lt;&gt;"")*1)=0,"",SUM(B47,D47,F47))</f>
        <v/>
      </c>
      <c r="I47" s="189" t="str">
        <f t="array" ref="I47">IF(SUMPRODUCT((B47:G47&lt;&gt;"")*1)=0,"",SUM(C47,E47,G47))</f>
        <v/>
      </c>
      <c r="K47" s="196">
        <f t="shared" si="0"/>
        <v>0</v>
      </c>
      <c r="L47" s="196">
        <f t="shared" si="1"/>
        <v>0</v>
      </c>
      <c r="M47" s="196">
        <f t="shared" si="2"/>
        <v>0</v>
      </c>
    </row>
    <row r="48" spans="1:13" ht="15" customHeight="1">
      <c r="A48" s="623" t="s">
        <v>1567</v>
      </c>
      <c r="B48" s="189"/>
      <c r="C48" s="189"/>
      <c r="D48" s="189"/>
      <c r="E48" s="189"/>
      <c r="F48" s="189"/>
      <c r="G48" s="189"/>
      <c r="H48" s="189" t="str">
        <f t="array" ref="H48">IF(SUMPRODUCT((B48:G48&lt;&gt;"")*1)=0,"",SUM(B48,D48,F48))</f>
        <v/>
      </c>
      <c r="I48" s="189" t="str">
        <f t="array" ref="I48">IF(SUMPRODUCT((B48:G48&lt;&gt;"")*1)=0,"",SUM(C48,E48,G48))</f>
        <v/>
      </c>
      <c r="K48" s="196">
        <f t="shared" si="0"/>
        <v>0</v>
      </c>
      <c r="L48" s="196">
        <f t="shared" si="1"/>
        <v>0</v>
      </c>
      <c r="M48" s="196">
        <f t="shared" si="2"/>
        <v>0</v>
      </c>
    </row>
    <row r="49" spans="1:13" ht="15" customHeight="1">
      <c r="A49" s="623" t="s">
        <v>1568</v>
      </c>
      <c r="B49" s="189"/>
      <c r="C49" s="189"/>
      <c r="D49" s="189"/>
      <c r="E49" s="189"/>
      <c r="F49" s="189"/>
      <c r="G49" s="189"/>
      <c r="H49" s="189" t="str">
        <f t="array" ref="H49">IF(SUMPRODUCT((B49:G49&lt;&gt;"")*1)=0,"",SUM(B49,D49,F49))</f>
        <v/>
      </c>
      <c r="I49" s="189" t="str">
        <f t="array" ref="I49">IF(SUMPRODUCT((B49:G49&lt;&gt;"")*1)=0,"",SUM(C49,E49,G49))</f>
        <v/>
      </c>
      <c r="K49" s="196">
        <f t="shared" si="0"/>
        <v>0</v>
      </c>
      <c r="L49" s="196">
        <f t="shared" si="1"/>
        <v>0</v>
      </c>
      <c r="M49" s="196">
        <f t="shared" si="2"/>
        <v>0</v>
      </c>
    </row>
    <row r="50" spans="1:13" ht="15" customHeight="1">
      <c r="A50" s="623" t="s">
        <v>1569</v>
      </c>
      <c r="B50" s="189"/>
      <c r="C50" s="189"/>
      <c r="D50" s="189"/>
      <c r="E50" s="189"/>
      <c r="F50" s="189"/>
      <c r="G50" s="189"/>
      <c r="H50" s="189" t="str">
        <f t="array" ref="H50">IF(SUMPRODUCT((B50:G50&lt;&gt;"")*1)=0,"",SUM(B50,D50,F50))</f>
        <v/>
      </c>
      <c r="I50" s="189" t="str">
        <f t="array" ref="I50">IF(SUMPRODUCT((B50:G50&lt;&gt;"")*1)=0,"",SUM(C50,E50,G50))</f>
        <v/>
      </c>
      <c r="K50" s="196">
        <f t="shared" si="0"/>
        <v>0</v>
      </c>
      <c r="L50" s="196">
        <f t="shared" si="1"/>
        <v>0</v>
      </c>
      <c r="M50" s="196">
        <f t="shared" si="2"/>
        <v>0</v>
      </c>
    </row>
    <row r="51" spans="1:13" ht="15" customHeight="1">
      <c r="A51" s="623" t="s">
        <v>1570</v>
      </c>
      <c r="B51" s="189"/>
      <c r="C51" s="189"/>
      <c r="D51" s="189"/>
      <c r="E51" s="189"/>
      <c r="F51" s="189"/>
      <c r="G51" s="189"/>
      <c r="H51" s="189" t="str">
        <f t="array" ref="H51">IF(SUMPRODUCT((B51:G51&lt;&gt;"")*1)=0,"",SUM(B51,D51,F51))</f>
        <v/>
      </c>
      <c r="I51" s="189" t="str">
        <f t="array" ref="I51">IF(SUMPRODUCT((B51:G51&lt;&gt;"")*1)=0,"",SUM(C51,E51,G51))</f>
        <v/>
      </c>
      <c r="K51" s="196">
        <f t="shared" si="0"/>
        <v>0</v>
      </c>
      <c r="L51" s="196">
        <f t="shared" si="1"/>
        <v>0</v>
      </c>
      <c r="M51" s="196">
        <f t="shared" si="2"/>
        <v>0</v>
      </c>
    </row>
    <row r="52" spans="1:13" ht="15" customHeight="1">
      <c r="A52" s="623" t="s">
        <v>1571</v>
      </c>
      <c r="B52" s="189"/>
      <c r="C52" s="189"/>
      <c r="D52" s="189"/>
      <c r="E52" s="189"/>
      <c r="F52" s="189"/>
      <c r="G52" s="189"/>
      <c r="H52" s="189" t="str">
        <f t="array" ref="H52">IF(SUMPRODUCT((B52:G52&lt;&gt;"")*1)=0,"",SUM(B52,D52,F52))</f>
        <v/>
      </c>
      <c r="I52" s="189" t="str">
        <f t="array" ref="I52">IF(SUMPRODUCT((B52:G52&lt;&gt;"")*1)=0,"",SUM(C52,E52,G52))</f>
        <v/>
      </c>
      <c r="K52" s="196">
        <f t="shared" si="0"/>
        <v>0</v>
      </c>
      <c r="L52" s="196">
        <f t="shared" si="1"/>
        <v>0</v>
      </c>
      <c r="M52" s="196">
        <f t="shared" si="2"/>
        <v>0</v>
      </c>
    </row>
    <row r="53" spans="1:13" ht="15" customHeight="1">
      <c r="A53" s="623" t="s">
        <v>1572</v>
      </c>
      <c r="B53" s="189"/>
      <c r="C53" s="189"/>
      <c r="D53" s="189"/>
      <c r="E53" s="189"/>
      <c r="F53" s="189"/>
      <c r="G53" s="189"/>
      <c r="H53" s="189" t="str">
        <f t="array" ref="H53">IF(SUMPRODUCT((B53:G53&lt;&gt;"")*1)=0,"",SUM(B53,D53,F53))</f>
        <v/>
      </c>
      <c r="I53" s="189" t="str">
        <f t="array" ref="I53">IF(SUMPRODUCT((B53:G53&lt;&gt;"")*1)=0,"",SUM(C53,E53,G53))</f>
        <v/>
      </c>
      <c r="K53" s="196">
        <f t="shared" si="0"/>
        <v>0</v>
      </c>
      <c r="L53" s="196">
        <f t="shared" si="1"/>
        <v>0</v>
      </c>
      <c r="M53" s="196">
        <f t="shared" si="2"/>
        <v>0</v>
      </c>
    </row>
    <row r="54" spans="1:13" ht="15" customHeight="1">
      <c r="A54" s="622" t="s">
        <v>1573</v>
      </c>
      <c r="B54" s="189"/>
      <c r="C54" s="189"/>
      <c r="D54" s="189"/>
      <c r="E54" s="189"/>
      <c r="F54" s="189"/>
      <c r="G54" s="189"/>
      <c r="H54" s="189" t="str">
        <f t="array" ref="H54">IF(SUMPRODUCT((B54:G54&lt;&gt;"")*1)=0,"",SUM(B54,D54,F54))</f>
        <v/>
      </c>
      <c r="I54" s="189" t="str">
        <f t="array" ref="I54">IF(SUMPRODUCT((B54:G54&lt;&gt;"")*1)=0,"",SUM(C54,E54,G54))</f>
        <v/>
      </c>
      <c r="K54" s="196">
        <f t="shared" si="0"/>
        <v>0</v>
      </c>
      <c r="L54" s="196">
        <f t="shared" si="1"/>
        <v>0</v>
      </c>
      <c r="M54" s="196">
        <f t="shared" si="2"/>
        <v>0</v>
      </c>
    </row>
    <row r="55" spans="1:13" ht="15" customHeight="1">
      <c r="A55" s="623" t="s">
        <v>1574</v>
      </c>
      <c r="B55" s="196"/>
      <c r="C55" s="196"/>
      <c r="D55" s="196"/>
      <c r="E55" s="196"/>
      <c r="F55" s="196"/>
      <c r="G55" s="196"/>
      <c r="H55" s="196" t="str">
        <f t="array" ref="H55">IF(SUMPRODUCT((B55:G55&lt;&gt;"")*1)=0,"",SUM(B55,D55,F55))</f>
        <v/>
      </c>
      <c r="I55" s="196" t="str">
        <f t="array" ref="I55">IF(SUMPRODUCT((B55:G55&lt;&gt;"")*1)=0,"",SUM(C55,E55,G55))</f>
        <v/>
      </c>
      <c r="K55" s="196">
        <f t="shared" si="0"/>
        <v>0</v>
      </c>
      <c r="L55" s="196">
        <f t="shared" si="1"/>
        <v>0</v>
      </c>
      <c r="M55" s="196">
        <f t="shared" si="2"/>
        <v>0</v>
      </c>
    </row>
    <row r="56" spans="1:13" ht="15" customHeight="1">
      <c r="A56" s="623" t="s">
        <v>1575</v>
      </c>
      <c r="B56" s="189"/>
      <c r="C56" s="189"/>
      <c r="D56" s="189"/>
      <c r="E56" s="189"/>
      <c r="F56" s="189"/>
      <c r="G56" s="189"/>
      <c r="H56" s="189" t="str">
        <f t="array" ref="H56">IF(SUMPRODUCT((B56:G56&lt;&gt;"")*1)=0,"",SUM(B56,D56,F56))</f>
        <v/>
      </c>
      <c r="I56" s="189" t="str">
        <f t="array" ref="I56">IF(SUMPRODUCT((B56:G56&lt;&gt;"")*1)=0,"",SUM(C56,E56,G56))</f>
        <v/>
      </c>
      <c r="K56" s="196">
        <f t="shared" si="0"/>
        <v>0</v>
      </c>
      <c r="L56" s="196">
        <f t="shared" si="1"/>
        <v>0</v>
      </c>
      <c r="M56" s="196">
        <f t="shared" si="2"/>
        <v>0</v>
      </c>
    </row>
    <row r="57" spans="1:13" ht="15" customHeight="1">
      <c r="A57" s="623" t="s">
        <v>1576</v>
      </c>
      <c r="B57" s="189"/>
      <c r="C57" s="189"/>
      <c r="D57" s="189"/>
      <c r="E57" s="189"/>
      <c r="F57" s="189"/>
      <c r="G57" s="189"/>
      <c r="H57" s="189" t="str">
        <f t="array" ref="H57">IF(SUMPRODUCT((B57:G57&lt;&gt;"")*1)=0,"",SUM(B57,D57,F57))</f>
        <v/>
      </c>
      <c r="I57" s="189" t="str">
        <f t="array" ref="I57">IF(SUMPRODUCT((B57:G57&lt;&gt;"")*1)=0,"",SUM(C57,E57,G57))</f>
        <v/>
      </c>
      <c r="K57" s="196">
        <f t="shared" si="0"/>
        <v>0</v>
      </c>
      <c r="L57" s="196">
        <f t="shared" si="1"/>
        <v>0</v>
      </c>
      <c r="M57" s="196">
        <f t="shared" si="2"/>
        <v>0</v>
      </c>
    </row>
    <row r="58" spans="1:13" ht="15" customHeight="1">
      <c r="A58" s="623" t="s">
        <v>1577</v>
      </c>
      <c r="B58" s="189"/>
      <c r="C58" s="189"/>
      <c r="D58" s="189"/>
      <c r="E58" s="189"/>
      <c r="F58" s="189"/>
      <c r="G58" s="189"/>
      <c r="H58" s="189" t="str">
        <f t="array" ref="H58">IF(SUMPRODUCT((B58:G58&lt;&gt;"")*1)=0,"",SUM(B58,D58,F58))</f>
        <v/>
      </c>
      <c r="I58" s="189" t="str">
        <f t="array" ref="I58">IF(SUMPRODUCT((B58:G58&lt;&gt;"")*1)=0,"",SUM(C58,E58,G58))</f>
        <v/>
      </c>
      <c r="K58" s="196">
        <f t="shared" si="0"/>
        <v>0</v>
      </c>
      <c r="L58" s="196">
        <f t="shared" si="1"/>
        <v>0</v>
      </c>
      <c r="M58" s="196">
        <f t="shared" si="2"/>
        <v>0</v>
      </c>
    </row>
    <row r="59" spans="1:13" ht="15" customHeight="1">
      <c r="A59" s="622" t="s">
        <v>1578</v>
      </c>
      <c r="B59" s="189"/>
      <c r="C59" s="189"/>
      <c r="D59" s="189"/>
      <c r="E59" s="189"/>
      <c r="F59" s="189"/>
      <c r="G59" s="189"/>
      <c r="H59" s="189" t="str">
        <f t="array" ref="H59">IF(SUMPRODUCT((B59:G59&lt;&gt;"")*1)=0,"",SUM(B59,D59,F59))</f>
        <v/>
      </c>
      <c r="I59" s="189" t="str">
        <f t="array" ref="I59">IF(SUMPRODUCT((B59:G59&lt;&gt;"")*1)=0,"",SUM(C59,E59,G59))</f>
        <v/>
      </c>
      <c r="K59" s="196">
        <f t="shared" si="0"/>
        <v>0</v>
      </c>
      <c r="L59" s="196">
        <f t="shared" si="1"/>
        <v>0</v>
      </c>
      <c r="M59" s="196">
        <f t="shared" si="2"/>
        <v>0</v>
      </c>
    </row>
    <row r="60" spans="1:13" ht="15" customHeight="1">
      <c r="A60" s="623" t="s">
        <v>1579</v>
      </c>
      <c r="B60" s="189"/>
      <c r="C60" s="189"/>
      <c r="D60" s="189"/>
      <c r="E60" s="189"/>
      <c r="F60" s="189"/>
      <c r="G60" s="189"/>
      <c r="H60" s="189" t="str">
        <f t="array" ref="H60">IF(SUMPRODUCT((B60:G60&lt;&gt;"")*1)=0,"",SUM(B60,D60,F60))</f>
        <v/>
      </c>
      <c r="I60" s="189" t="str">
        <f t="array" ref="I60">IF(SUMPRODUCT((B60:G60&lt;&gt;"")*1)=0,"",SUM(C60,E60,G60))</f>
        <v/>
      </c>
      <c r="K60" s="196">
        <f t="shared" si="0"/>
        <v>0</v>
      </c>
      <c r="L60" s="196">
        <f t="shared" si="1"/>
        <v>0</v>
      </c>
      <c r="M60" s="196">
        <f t="shared" si="2"/>
        <v>0</v>
      </c>
    </row>
    <row r="61" spans="1:13" ht="15" customHeight="1">
      <c r="A61" s="623" t="s">
        <v>1580</v>
      </c>
      <c r="B61" s="189"/>
      <c r="C61" s="189"/>
      <c r="D61" s="189"/>
      <c r="E61" s="189"/>
      <c r="F61" s="189"/>
      <c r="G61" s="189"/>
      <c r="H61" s="189" t="str">
        <f t="array" ref="H61">IF(SUMPRODUCT((B61:G61&lt;&gt;"")*1)=0,"",SUM(B61,D61,F61))</f>
        <v/>
      </c>
      <c r="I61" s="189" t="str">
        <f t="array" ref="I61">IF(SUMPRODUCT((B61:G61&lt;&gt;"")*1)=0,"",SUM(C61,E61,G61))</f>
        <v/>
      </c>
      <c r="K61" s="196">
        <f t="shared" si="0"/>
        <v>0</v>
      </c>
      <c r="L61" s="196">
        <f t="shared" si="1"/>
        <v>0</v>
      </c>
      <c r="M61" s="196">
        <f t="shared" si="2"/>
        <v>0</v>
      </c>
    </row>
    <row r="62" spans="1:13" ht="15" customHeight="1">
      <c r="A62" s="623" t="s">
        <v>1581</v>
      </c>
      <c r="B62" s="189"/>
      <c r="C62" s="189"/>
      <c r="D62" s="189"/>
      <c r="E62" s="189"/>
      <c r="F62" s="189"/>
      <c r="G62" s="189"/>
      <c r="H62" s="189" t="str">
        <f t="array" ref="H62">IF(SUMPRODUCT((B62:G62&lt;&gt;"")*1)=0,"",SUM(B62,D62,F62))</f>
        <v/>
      </c>
      <c r="I62" s="189" t="str">
        <f t="array" ref="I62">IF(SUMPRODUCT((B62:G62&lt;&gt;"")*1)=0,"",SUM(C62,E62,G62))</f>
        <v/>
      </c>
      <c r="K62" s="196">
        <f t="shared" si="0"/>
        <v>0</v>
      </c>
      <c r="L62" s="196">
        <f t="shared" si="1"/>
        <v>0</v>
      </c>
      <c r="M62" s="196">
        <f t="shared" si="2"/>
        <v>0</v>
      </c>
    </row>
    <row r="63" spans="1:13" ht="15" customHeight="1">
      <c r="A63" s="623" t="s">
        <v>1582</v>
      </c>
      <c r="B63" s="189"/>
      <c r="C63" s="189"/>
      <c r="D63" s="189"/>
      <c r="E63" s="189"/>
      <c r="F63" s="189"/>
      <c r="G63" s="189"/>
      <c r="H63" s="189" t="str">
        <f t="array" ref="H63">IF(SUMPRODUCT((B63:G63&lt;&gt;"")*1)=0,"",SUM(B63,D63,F63))</f>
        <v/>
      </c>
      <c r="I63" s="189" t="str">
        <f t="array" ref="I63">IF(SUMPRODUCT((B63:G63&lt;&gt;"")*1)=0,"",SUM(C63,E63,G63))</f>
        <v/>
      </c>
      <c r="K63" s="196">
        <f t="shared" si="0"/>
        <v>0</v>
      </c>
      <c r="L63" s="196">
        <f t="shared" si="1"/>
        <v>0</v>
      </c>
      <c r="M63" s="196">
        <f t="shared" si="2"/>
        <v>0</v>
      </c>
    </row>
    <row r="64" spans="1:13" ht="15" customHeight="1">
      <c r="A64" s="622" t="s">
        <v>1583</v>
      </c>
      <c r="B64" s="189"/>
      <c r="C64" s="189"/>
      <c r="D64" s="189"/>
      <c r="E64" s="189"/>
      <c r="F64" s="189"/>
      <c r="G64" s="189"/>
      <c r="H64" s="189" t="str">
        <f t="array" ref="H64">IF(SUMPRODUCT((B64:G64&lt;&gt;"")*1)=0,"",SUM(B64,D64,F64))</f>
        <v/>
      </c>
      <c r="I64" s="189" t="str">
        <f t="array" ref="I64">IF(SUMPRODUCT((B64:G64&lt;&gt;"")*1)=0,"",SUM(C64,E64,G64))</f>
        <v/>
      </c>
      <c r="K64" s="196">
        <f t="shared" si="0"/>
        <v>0</v>
      </c>
      <c r="L64" s="196">
        <f t="shared" si="1"/>
        <v>0</v>
      </c>
      <c r="M64" s="196">
        <f t="shared" si="2"/>
        <v>0</v>
      </c>
    </row>
    <row r="65" spans="1:13" ht="15" customHeight="1">
      <c r="A65" s="623" t="s">
        <v>1584</v>
      </c>
      <c r="B65" s="189"/>
      <c r="C65" s="189"/>
      <c r="D65" s="189"/>
      <c r="E65" s="189"/>
      <c r="F65" s="189"/>
      <c r="G65" s="189"/>
      <c r="H65" s="189" t="str">
        <f t="array" ref="H65">IF(SUMPRODUCT((B65:G65&lt;&gt;"")*1)=0,"",SUM(B65,D65,F65))</f>
        <v/>
      </c>
      <c r="I65" s="189" t="str">
        <f t="array" ref="I65">IF(SUMPRODUCT((B65:G65&lt;&gt;"")*1)=0,"",SUM(C65,E65,G65))</f>
        <v/>
      </c>
      <c r="K65" s="196">
        <f t="shared" si="0"/>
        <v>0</v>
      </c>
      <c r="L65" s="196">
        <f t="shared" si="1"/>
        <v>0</v>
      </c>
      <c r="M65" s="196">
        <f t="shared" si="2"/>
        <v>0</v>
      </c>
    </row>
    <row r="66" spans="1:13" ht="15" customHeight="1">
      <c r="A66" s="623" t="s">
        <v>1585</v>
      </c>
      <c r="B66" s="196"/>
      <c r="C66" s="196"/>
      <c r="D66" s="196"/>
      <c r="E66" s="196"/>
      <c r="F66" s="196"/>
      <c r="G66" s="196"/>
      <c r="H66" s="196" t="str">
        <f t="array" ref="H66">IF(SUMPRODUCT((B66:G66&lt;&gt;"")*1)=0,"",SUM(B66,D66,F66))</f>
        <v/>
      </c>
      <c r="I66" s="196" t="str">
        <f t="array" ref="I66">IF(SUMPRODUCT((B66:G66&lt;&gt;"")*1)=0,"",SUM(C66,E66,G66))</f>
        <v/>
      </c>
      <c r="K66" s="196">
        <f t="shared" si="0"/>
        <v>0</v>
      </c>
      <c r="L66" s="196">
        <f t="shared" si="1"/>
        <v>0</v>
      </c>
      <c r="M66" s="196">
        <f t="shared" si="2"/>
        <v>0</v>
      </c>
    </row>
    <row r="67" spans="1:13" ht="15" customHeight="1">
      <c r="A67" s="623" t="s">
        <v>1586</v>
      </c>
      <c r="B67" s="189"/>
      <c r="C67" s="189"/>
      <c r="D67" s="189"/>
      <c r="E67" s="189"/>
      <c r="F67" s="189"/>
      <c r="G67" s="189"/>
      <c r="H67" s="189" t="str">
        <f t="array" ref="H67">IF(SUMPRODUCT((B67:G67&lt;&gt;"")*1)=0,"",SUM(B67,D67,F67))</f>
        <v/>
      </c>
      <c r="I67" s="189" t="str">
        <f t="array" ref="I67">IF(SUMPRODUCT((B67:G67&lt;&gt;"")*1)=0,"",SUM(C67,E67,G67))</f>
        <v/>
      </c>
      <c r="K67" s="196">
        <f t="shared" si="0"/>
        <v>0</v>
      </c>
      <c r="L67" s="196">
        <f t="shared" si="1"/>
        <v>0</v>
      </c>
      <c r="M67" s="196">
        <f t="shared" si="2"/>
        <v>0</v>
      </c>
    </row>
    <row r="68" spans="1:13" ht="15" customHeight="1">
      <c r="A68" s="623" t="s">
        <v>1587</v>
      </c>
      <c r="B68" s="189"/>
      <c r="C68" s="189"/>
      <c r="D68" s="189"/>
      <c r="E68" s="189"/>
      <c r="F68" s="189"/>
      <c r="G68" s="189"/>
      <c r="H68" s="189" t="str">
        <f t="array" ref="H68">IF(SUMPRODUCT((B68:G68&lt;&gt;"")*1)=0,"",SUM(B68,D68,F68))</f>
        <v/>
      </c>
      <c r="I68" s="189" t="str">
        <f t="array" ref="I68">IF(SUMPRODUCT((B68:G68&lt;&gt;"")*1)=0,"",SUM(C68,E68,G68))</f>
        <v/>
      </c>
      <c r="K68" s="196">
        <f t="shared" si="0"/>
        <v>0</v>
      </c>
      <c r="L68" s="196">
        <f t="shared" si="1"/>
        <v>0</v>
      </c>
      <c r="M68" s="196">
        <f t="shared" si="2"/>
        <v>0</v>
      </c>
    </row>
    <row r="69" spans="1:13" ht="15" customHeight="1">
      <c r="A69" s="623" t="s">
        <v>1588</v>
      </c>
      <c r="B69" s="189"/>
      <c r="C69" s="189"/>
      <c r="D69" s="189"/>
      <c r="E69" s="189"/>
      <c r="F69" s="189"/>
      <c r="G69" s="189"/>
      <c r="H69" s="189" t="str">
        <f t="array" ref="H69">IF(SUMPRODUCT((B69:G69&lt;&gt;"")*1)=0,"",SUM(B69,D69,F69))</f>
        <v/>
      </c>
      <c r="I69" s="189" t="str">
        <f t="array" ref="I69">IF(SUMPRODUCT((B69:G69&lt;&gt;"")*1)=0,"",SUM(C69,E69,G69))</f>
        <v/>
      </c>
      <c r="K69" s="196">
        <f t="shared" si="0"/>
        <v>0</v>
      </c>
      <c r="L69" s="196">
        <f t="shared" si="1"/>
        <v>0</v>
      </c>
      <c r="M69" s="196">
        <f t="shared" si="2"/>
        <v>0</v>
      </c>
    </row>
    <row r="70" spans="1:13" ht="15" customHeight="1">
      <c r="A70" s="623" t="s">
        <v>1589</v>
      </c>
      <c r="B70" s="189"/>
      <c r="C70" s="189"/>
      <c r="D70" s="189"/>
      <c r="E70" s="189"/>
      <c r="F70" s="189"/>
      <c r="G70" s="189"/>
      <c r="H70" s="189" t="str">
        <f t="array" ref="H70">IF(SUMPRODUCT((B70:G70&lt;&gt;"")*1)=0,"",SUM(B70,D70,F70))</f>
        <v/>
      </c>
      <c r="I70" s="189" t="str">
        <f t="array" ref="I70">IF(SUMPRODUCT((B70:G70&lt;&gt;"")*1)=0,"",SUM(C70,E70,G70))</f>
        <v/>
      </c>
      <c r="K70" s="196">
        <f t="shared" ref="K70:K133" si="3">+B70-C70</f>
        <v>0</v>
      </c>
      <c r="L70" s="196">
        <f t="shared" ref="L70:L133" si="4">+D70-E70</f>
        <v>0</v>
      </c>
      <c r="M70" s="196">
        <f t="shared" ref="M70:M133" si="5">+F70-G70</f>
        <v>0</v>
      </c>
    </row>
    <row r="71" spans="1:13" ht="15" customHeight="1">
      <c r="A71" s="623" t="s">
        <v>1590</v>
      </c>
      <c r="B71" s="189"/>
      <c r="C71" s="189"/>
      <c r="D71" s="189"/>
      <c r="E71" s="189"/>
      <c r="F71" s="189"/>
      <c r="G71" s="189"/>
      <c r="H71" s="189" t="str">
        <f t="array" ref="H71">IF(SUMPRODUCT((B71:G71&lt;&gt;"")*1)=0,"",SUM(B71,D71,F71))</f>
        <v/>
      </c>
      <c r="I71" s="189" t="str">
        <f t="array" ref="I71">IF(SUMPRODUCT((B71:G71&lt;&gt;"")*1)=0,"",SUM(C71,E71,G71))</f>
        <v/>
      </c>
      <c r="K71" s="196">
        <f t="shared" si="3"/>
        <v>0</v>
      </c>
      <c r="L71" s="196">
        <f t="shared" si="4"/>
        <v>0</v>
      </c>
      <c r="M71" s="196">
        <f t="shared" si="5"/>
        <v>0</v>
      </c>
    </row>
    <row r="72" spans="1:13" ht="15" customHeight="1">
      <c r="A72" s="623" t="s">
        <v>1591</v>
      </c>
      <c r="B72" s="189"/>
      <c r="C72" s="189"/>
      <c r="D72" s="189"/>
      <c r="E72" s="189"/>
      <c r="F72" s="189"/>
      <c r="G72" s="189"/>
      <c r="H72" s="189" t="str">
        <f t="array" ref="H72">IF(SUMPRODUCT((B72:G72&lt;&gt;"")*1)=0,"",SUM(B72,D72,F72))</f>
        <v/>
      </c>
      <c r="I72" s="189" t="str">
        <f t="array" ref="I72">IF(SUMPRODUCT((B72:G72&lt;&gt;"")*1)=0,"",SUM(C72,E72,G72))</f>
        <v/>
      </c>
      <c r="K72" s="196">
        <f t="shared" si="3"/>
        <v>0</v>
      </c>
      <c r="L72" s="196">
        <f t="shared" si="4"/>
        <v>0</v>
      </c>
      <c r="M72" s="196">
        <f t="shared" si="5"/>
        <v>0</v>
      </c>
    </row>
    <row r="73" spans="1:13" ht="15" customHeight="1">
      <c r="A73" s="623" t="s">
        <v>1592</v>
      </c>
      <c r="B73" s="189"/>
      <c r="C73" s="189"/>
      <c r="D73" s="189"/>
      <c r="E73" s="189"/>
      <c r="F73" s="189"/>
      <c r="G73" s="189"/>
      <c r="H73" s="189" t="str">
        <f t="array" ref="H73">IF(SUMPRODUCT((B73:G73&lt;&gt;"")*1)=0,"",SUM(B73,D73,F73))</f>
        <v/>
      </c>
      <c r="I73" s="189" t="str">
        <f t="array" ref="I73">IF(SUMPRODUCT((B73:G73&lt;&gt;"")*1)=0,"",SUM(C73,E73,G73))</f>
        <v/>
      </c>
      <c r="K73" s="196">
        <f t="shared" si="3"/>
        <v>0</v>
      </c>
      <c r="L73" s="196">
        <f t="shared" si="4"/>
        <v>0</v>
      </c>
      <c r="M73" s="196">
        <f t="shared" si="5"/>
        <v>0</v>
      </c>
    </row>
    <row r="74" spans="1:13" ht="15" customHeight="1">
      <c r="A74" s="623" t="s">
        <v>1593</v>
      </c>
      <c r="B74" s="189"/>
      <c r="C74" s="189"/>
      <c r="D74" s="189"/>
      <c r="E74" s="189"/>
      <c r="F74" s="189"/>
      <c r="G74" s="189"/>
      <c r="H74" s="189" t="str">
        <f t="array" ref="H74">IF(SUMPRODUCT((B74:G74&lt;&gt;"")*1)=0,"",SUM(B74,D74,F74))</f>
        <v/>
      </c>
      <c r="I74" s="189" t="str">
        <f t="array" ref="I74">IF(SUMPRODUCT((B74:G74&lt;&gt;"")*1)=0,"",SUM(C74,E74,G74))</f>
        <v/>
      </c>
      <c r="K74" s="196">
        <f t="shared" si="3"/>
        <v>0</v>
      </c>
      <c r="L74" s="196">
        <f t="shared" si="4"/>
        <v>0</v>
      </c>
      <c r="M74" s="196">
        <f t="shared" si="5"/>
        <v>0</v>
      </c>
    </row>
    <row r="75" spans="1:13" ht="15" customHeight="1">
      <c r="A75" s="623" t="s">
        <v>1594</v>
      </c>
      <c r="B75" s="189"/>
      <c r="C75" s="189"/>
      <c r="D75" s="189"/>
      <c r="E75" s="189"/>
      <c r="F75" s="189"/>
      <c r="G75" s="189"/>
      <c r="H75" s="189" t="str">
        <f t="array" ref="H75">IF(SUMPRODUCT((B75:G75&lt;&gt;"")*1)=0,"",SUM(B75,D75,F75))</f>
        <v/>
      </c>
      <c r="I75" s="189" t="str">
        <f t="array" ref="I75">IF(SUMPRODUCT((B75:G75&lt;&gt;"")*1)=0,"",SUM(C75,E75,G75))</f>
        <v/>
      </c>
      <c r="K75" s="196">
        <f t="shared" si="3"/>
        <v>0</v>
      </c>
      <c r="L75" s="196">
        <f t="shared" si="4"/>
        <v>0</v>
      </c>
      <c r="M75" s="196">
        <f t="shared" si="5"/>
        <v>0</v>
      </c>
    </row>
    <row r="76" spans="1:13" ht="15" customHeight="1">
      <c r="A76" s="623" t="s">
        <v>1595</v>
      </c>
      <c r="B76" s="196"/>
      <c r="C76" s="196"/>
      <c r="D76" s="196"/>
      <c r="E76" s="196"/>
      <c r="F76" s="196"/>
      <c r="G76" s="196"/>
      <c r="H76" s="196" t="str">
        <f t="array" ref="H76">IF(SUMPRODUCT((B76:G76&lt;&gt;"")*1)=0,"",SUM(B76,D76,F76))</f>
        <v/>
      </c>
      <c r="I76" s="196" t="str">
        <f t="array" ref="I76">IF(SUMPRODUCT((B76:G76&lt;&gt;"")*1)=0,"",SUM(C76,E76,G76))</f>
        <v/>
      </c>
      <c r="K76" s="196">
        <f t="shared" si="3"/>
        <v>0</v>
      </c>
      <c r="L76" s="196">
        <f t="shared" si="4"/>
        <v>0</v>
      </c>
      <c r="M76" s="196">
        <f t="shared" si="5"/>
        <v>0</v>
      </c>
    </row>
    <row r="77" spans="1:13" ht="15" customHeight="1">
      <c r="A77" s="622" t="s">
        <v>1596</v>
      </c>
      <c r="B77" s="189"/>
      <c r="C77" s="189"/>
      <c r="D77" s="189"/>
      <c r="E77" s="189"/>
      <c r="F77" s="189"/>
      <c r="G77" s="189"/>
      <c r="H77" s="189" t="str">
        <f t="array" ref="H77">IF(SUMPRODUCT((B77:G77&lt;&gt;"")*1)=0,"",SUM(B77,D77,F77))</f>
        <v/>
      </c>
      <c r="I77" s="189" t="str">
        <f t="array" ref="I77">IF(SUMPRODUCT((B77:G77&lt;&gt;"")*1)=0,"",SUM(C77,E77,G77))</f>
        <v/>
      </c>
      <c r="K77" s="196">
        <f t="shared" si="3"/>
        <v>0</v>
      </c>
      <c r="L77" s="196">
        <f t="shared" si="4"/>
        <v>0</v>
      </c>
      <c r="M77" s="196">
        <f t="shared" si="5"/>
        <v>0</v>
      </c>
    </row>
    <row r="78" spans="1:13" ht="15" customHeight="1">
      <c r="A78" s="623" t="s">
        <v>1597</v>
      </c>
      <c r="B78" s="189"/>
      <c r="C78" s="189"/>
      <c r="D78" s="189"/>
      <c r="E78" s="189"/>
      <c r="F78" s="189"/>
      <c r="G78" s="189"/>
      <c r="H78" s="189" t="str">
        <f t="array" ref="H78">IF(SUMPRODUCT((B78:G78&lt;&gt;"")*1)=0,"",SUM(B78,D78,F78))</f>
        <v/>
      </c>
      <c r="I78" s="189" t="str">
        <f t="array" ref="I78">IF(SUMPRODUCT((B78:G78&lt;&gt;"")*1)=0,"",SUM(C78,E78,G78))</f>
        <v/>
      </c>
      <c r="K78" s="196">
        <f t="shared" si="3"/>
        <v>0</v>
      </c>
      <c r="L78" s="196">
        <f t="shared" si="4"/>
        <v>0</v>
      </c>
      <c r="M78" s="196">
        <f t="shared" si="5"/>
        <v>0</v>
      </c>
    </row>
    <row r="79" spans="1:13" ht="15" customHeight="1">
      <c r="A79" s="623" t="s">
        <v>1598</v>
      </c>
      <c r="B79" s="189"/>
      <c r="C79" s="189"/>
      <c r="D79" s="189"/>
      <c r="E79" s="189"/>
      <c r="F79" s="189"/>
      <c r="G79" s="189"/>
      <c r="H79" s="189" t="str">
        <f t="array" ref="H79">IF(SUMPRODUCT((B79:G79&lt;&gt;"")*1)=0,"",SUM(B79,D79,F79))</f>
        <v/>
      </c>
      <c r="I79" s="189" t="str">
        <f t="array" ref="I79">IF(SUMPRODUCT((B79:G79&lt;&gt;"")*1)=0,"",SUM(C79,E79,G79))</f>
        <v/>
      </c>
      <c r="K79" s="196">
        <f t="shared" si="3"/>
        <v>0</v>
      </c>
      <c r="L79" s="196">
        <f t="shared" si="4"/>
        <v>0</v>
      </c>
      <c r="M79" s="196">
        <f t="shared" si="5"/>
        <v>0</v>
      </c>
    </row>
    <row r="80" spans="1:13" ht="15" customHeight="1">
      <c r="A80" s="623" t="s">
        <v>1599</v>
      </c>
      <c r="B80" s="189"/>
      <c r="C80" s="189"/>
      <c r="D80" s="189"/>
      <c r="E80" s="189"/>
      <c r="F80" s="189"/>
      <c r="G80" s="189"/>
      <c r="H80" s="189" t="str">
        <f t="array" ref="H80">IF(SUMPRODUCT((B80:G80&lt;&gt;"")*1)=0,"",SUM(B80,D80,F80))</f>
        <v/>
      </c>
      <c r="I80" s="189" t="str">
        <f t="array" ref="I80">IF(SUMPRODUCT((B80:G80&lt;&gt;"")*1)=0,"",SUM(C80,E80,G80))</f>
        <v/>
      </c>
      <c r="K80" s="196">
        <f t="shared" si="3"/>
        <v>0</v>
      </c>
      <c r="L80" s="196">
        <f t="shared" si="4"/>
        <v>0</v>
      </c>
      <c r="M80" s="196">
        <f t="shared" si="5"/>
        <v>0</v>
      </c>
    </row>
    <row r="81" spans="1:13" ht="15" customHeight="1">
      <c r="A81" s="623" t="s">
        <v>1600</v>
      </c>
      <c r="B81" s="189"/>
      <c r="C81" s="189"/>
      <c r="D81" s="189"/>
      <c r="E81" s="189"/>
      <c r="F81" s="189"/>
      <c r="G81" s="189"/>
      <c r="H81" s="189" t="str">
        <f t="array" ref="H81">IF(SUMPRODUCT((B81:G81&lt;&gt;"")*1)=0,"",SUM(B81,D81,F81))</f>
        <v/>
      </c>
      <c r="I81" s="189" t="str">
        <f t="array" ref="I81">IF(SUMPRODUCT((B81:G81&lt;&gt;"")*1)=0,"",SUM(C81,E81,G81))</f>
        <v/>
      </c>
      <c r="K81" s="196">
        <f t="shared" si="3"/>
        <v>0</v>
      </c>
      <c r="L81" s="196">
        <f t="shared" si="4"/>
        <v>0</v>
      </c>
      <c r="M81" s="196">
        <f t="shared" si="5"/>
        <v>0</v>
      </c>
    </row>
    <row r="82" spans="1:13" ht="15" customHeight="1">
      <c r="A82" s="623" t="s">
        <v>1601</v>
      </c>
      <c r="B82" s="189"/>
      <c r="C82" s="189"/>
      <c r="D82" s="189"/>
      <c r="E82" s="189"/>
      <c r="F82" s="189"/>
      <c r="G82" s="189"/>
      <c r="H82" s="189" t="str">
        <f t="array" ref="H82">IF(SUMPRODUCT((B82:G82&lt;&gt;"")*1)=0,"",SUM(B82,D82,F82))</f>
        <v/>
      </c>
      <c r="I82" s="189" t="str">
        <f t="array" ref="I82">IF(SUMPRODUCT((B82:G82&lt;&gt;"")*1)=0,"",SUM(C82,E82,G82))</f>
        <v/>
      </c>
      <c r="K82" s="196">
        <f t="shared" si="3"/>
        <v>0</v>
      </c>
      <c r="L82" s="196">
        <f t="shared" si="4"/>
        <v>0</v>
      </c>
      <c r="M82" s="196">
        <f t="shared" si="5"/>
        <v>0</v>
      </c>
    </row>
    <row r="83" spans="1:13" ht="15" customHeight="1">
      <c r="A83" s="623" t="s">
        <v>1242</v>
      </c>
      <c r="B83" s="189"/>
      <c r="C83" s="189"/>
      <c r="D83" s="189"/>
      <c r="E83" s="189"/>
      <c r="F83" s="189"/>
      <c r="G83" s="189"/>
      <c r="H83" s="189" t="str">
        <f t="array" ref="H83">IF(SUMPRODUCT((B83:G83&lt;&gt;"")*1)=0,"",SUM(B83,D83,F83))</f>
        <v/>
      </c>
      <c r="I83" s="189" t="str">
        <f t="array" ref="I83">IF(SUMPRODUCT((B83:G83&lt;&gt;"")*1)=0,"",SUM(C83,E83,G83))</f>
        <v/>
      </c>
      <c r="K83" s="196">
        <f t="shared" si="3"/>
        <v>0</v>
      </c>
      <c r="L83" s="196">
        <f t="shared" si="4"/>
        <v>0</v>
      </c>
      <c r="M83" s="196">
        <f t="shared" si="5"/>
        <v>0</v>
      </c>
    </row>
    <row r="84" spans="1:13" ht="15" customHeight="1">
      <c r="A84" s="623" t="s">
        <v>1237</v>
      </c>
      <c r="B84" s="189"/>
      <c r="C84" s="189"/>
      <c r="D84" s="189"/>
      <c r="E84" s="189"/>
      <c r="F84" s="189"/>
      <c r="G84" s="189"/>
      <c r="H84" s="189" t="str">
        <f t="array" ref="H84">IF(SUMPRODUCT((B84:G84&lt;&gt;"")*1)=0,"",SUM(B84,D84,F84))</f>
        <v/>
      </c>
      <c r="I84" s="189" t="str">
        <f t="array" ref="I84">IF(SUMPRODUCT((B84:G84&lt;&gt;"")*1)=0,"",SUM(C84,E84,G84))</f>
        <v/>
      </c>
      <c r="K84" s="196">
        <f t="shared" si="3"/>
        <v>0</v>
      </c>
      <c r="L84" s="196">
        <f t="shared" si="4"/>
        <v>0</v>
      </c>
      <c r="M84" s="196">
        <f t="shared" si="5"/>
        <v>0</v>
      </c>
    </row>
    <row r="85" spans="1:13" ht="15" customHeight="1">
      <c r="A85" s="623" t="s">
        <v>1602</v>
      </c>
      <c r="B85" s="196"/>
      <c r="C85" s="196"/>
      <c r="D85" s="196"/>
      <c r="E85" s="196"/>
      <c r="F85" s="196"/>
      <c r="G85" s="196"/>
      <c r="H85" s="196" t="str">
        <f t="array" ref="H85">IF(SUMPRODUCT((B85:G85&lt;&gt;"")*1)=0,"",SUM(B85,D85,F85))</f>
        <v/>
      </c>
      <c r="I85" s="196" t="str">
        <f t="array" ref="I85">IF(SUMPRODUCT((B85:G85&lt;&gt;"")*1)=0,"",SUM(C85,E85,G85))</f>
        <v/>
      </c>
      <c r="K85" s="196">
        <f t="shared" si="3"/>
        <v>0</v>
      </c>
      <c r="L85" s="196">
        <f t="shared" si="4"/>
        <v>0</v>
      </c>
      <c r="M85" s="196">
        <f t="shared" si="5"/>
        <v>0</v>
      </c>
    </row>
    <row r="86" spans="1:13" ht="15" customHeight="1">
      <c r="A86" s="623" t="s">
        <v>1603</v>
      </c>
      <c r="B86" s="189"/>
      <c r="C86" s="189"/>
      <c r="D86" s="189"/>
      <c r="E86" s="189"/>
      <c r="F86" s="189"/>
      <c r="G86" s="189"/>
      <c r="H86" s="189" t="str">
        <f t="array" ref="H86">IF(SUMPRODUCT((B86:G86&lt;&gt;"")*1)=0,"",SUM(B86,D86,F86))</f>
        <v/>
      </c>
      <c r="I86" s="189" t="str">
        <f t="array" ref="I86">IF(SUMPRODUCT((B86:G86&lt;&gt;"")*1)=0,"",SUM(C86,E86,G86))</f>
        <v/>
      </c>
      <c r="K86" s="196">
        <f t="shared" si="3"/>
        <v>0</v>
      </c>
      <c r="L86" s="196">
        <f t="shared" si="4"/>
        <v>0</v>
      </c>
      <c r="M86" s="196">
        <f t="shared" si="5"/>
        <v>0</v>
      </c>
    </row>
    <row r="87" spans="1:13" ht="15" customHeight="1">
      <c r="A87" s="623" t="s">
        <v>1604</v>
      </c>
      <c r="B87" s="189"/>
      <c r="C87" s="189"/>
      <c r="D87" s="189"/>
      <c r="E87" s="189"/>
      <c r="F87" s="189"/>
      <c r="G87" s="189"/>
      <c r="H87" s="189" t="str">
        <f t="array" ref="H87">IF(SUMPRODUCT((B87:G87&lt;&gt;"")*1)=0,"",SUM(B87,D87,F87))</f>
        <v/>
      </c>
      <c r="I87" s="189" t="str">
        <f t="array" ref="I87">IF(SUMPRODUCT((B87:G87&lt;&gt;"")*1)=0,"",SUM(C87,E87,G87))</f>
        <v/>
      </c>
      <c r="K87" s="196">
        <f t="shared" si="3"/>
        <v>0</v>
      </c>
      <c r="L87" s="196">
        <f t="shared" si="4"/>
        <v>0</v>
      </c>
      <c r="M87" s="196">
        <f t="shared" si="5"/>
        <v>0</v>
      </c>
    </row>
    <row r="88" spans="1:13" ht="15" customHeight="1">
      <c r="A88" s="623" t="s">
        <v>1605</v>
      </c>
      <c r="B88" s="189"/>
      <c r="C88" s="189"/>
      <c r="D88" s="189"/>
      <c r="E88" s="189"/>
      <c r="F88" s="189"/>
      <c r="G88" s="189"/>
      <c r="H88" s="189" t="str">
        <f t="array" ref="H88">IF(SUMPRODUCT((B88:G88&lt;&gt;"")*1)=0,"",SUM(B88,D88,F88))</f>
        <v/>
      </c>
      <c r="I88" s="189" t="str">
        <f t="array" ref="I88">IF(SUMPRODUCT((B88:G88&lt;&gt;"")*1)=0,"",SUM(C88,E88,G88))</f>
        <v/>
      </c>
      <c r="K88" s="196">
        <f t="shared" si="3"/>
        <v>0</v>
      </c>
      <c r="L88" s="196">
        <f t="shared" si="4"/>
        <v>0</v>
      </c>
      <c r="M88" s="196">
        <f t="shared" si="5"/>
        <v>0</v>
      </c>
    </row>
    <row r="89" spans="1:13" ht="15" customHeight="1">
      <c r="A89" s="623" t="s">
        <v>1606</v>
      </c>
      <c r="B89" s="189"/>
      <c r="C89" s="189"/>
      <c r="D89" s="189"/>
      <c r="E89" s="189"/>
      <c r="F89" s="189"/>
      <c r="G89" s="189"/>
      <c r="H89" s="189" t="str">
        <f t="array" ref="H89">IF(SUMPRODUCT((B89:G89&lt;&gt;"")*1)=0,"",SUM(B89,D89,F89))</f>
        <v/>
      </c>
      <c r="I89" s="189" t="str">
        <f t="array" ref="I89">IF(SUMPRODUCT((B89:G89&lt;&gt;"")*1)=0,"",SUM(C89,E89,G89))</f>
        <v/>
      </c>
      <c r="K89" s="196">
        <f t="shared" si="3"/>
        <v>0</v>
      </c>
      <c r="L89" s="196">
        <f t="shared" si="4"/>
        <v>0</v>
      </c>
      <c r="M89" s="196">
        <f t="shared" si="5"/>
        <v>0</v>
      </c>
    </row>
    <row r="90" spans="1:13" ht="15" customHeight="1">
      <c r="A90" s="622" t="s">
        <v>1346</v>
      </c>
      <c r="B90" s="189"/>
      <c r="C90" s="189"/>
      <c r="D90" s="189"/>
      <c r="E90" s="189"/>
      <c r="F90" s="189"/>
      <c r="G90" s="189"/>
      <c r="H90" s="189" t="str">
        <f t="array" ref="H90">IF(SUMPRODUCT((B90:G90&lt;&gt;"")*1)=0,"",SUM(B90,D90,F90))</f>
        <v/>
      </c>
      <c r="I90" s="189" t="str">
        <f t="array" ref="I90">IF(SUMPRODUCT((B90:G90&lt;&gt;"")*1)=0,"",SUM(C90,E90,G90))</f>
        <v/>
      </c>
      <c r="K90" s="196">
        <f t="shared" si="3"/>
        <v>0</v>
      </c>
      <c r="L90" s="196">
        <f t="shared" si="4"/>
        <v>0</v>
      </c>
      <c r="M90" s="196">
        <f t="shared" si="5"/>
        <v>0</v>
      </c>
    </row>
    <row r="91" spans="1:13" ht="15" customHeight="1">
      <c r="A91" s="623" t="s">
        <v>1607</v>
      </c>
      <c r="B91" s="189"/>
      <c r="C91" s="189"/>
      <c r="D91" s="189"/>
      <c r="E91" s="189"/>
      <c r="F91" s="189"/>
      <c r="G91" s="189"/>
      <c r="H91" s="189" t="str">
        <f t="array" ref="H91">IF(SUMPRODUCT((B91:G91&lt;&gt;"")*1)=0,"",SUM(B91,D91,F91))</f>
        <v/>
      </c>
      <c r="I91" s="189" t="str">
        <f t="array" ref="I91">IF(SUMPRODUCT((B91:G91&lt;&gt;"")*1)=0,"",SUM(C91,E91,G91))</f>
        <v/>
      </c>
      <c r="K91" s="196">
        <f t="shared" si="3"/>
        <v>0</v>
      </c>
      <c r="L91" s="196">
        <f t="shared" si="4"/>
        <v>0</v>
      </c>
      <c r="M91" s="196">
        <f t="shared" si="5"/>
        <v>0</v>
      </c>
    </row>
    <row r="92" spans="1:13" ht="15" customHeight="1">
      <c r="A92" s="623" t="s">
        <v>1608</v>
      </c>
      <c r="B92" s="196"/>
      <c r="C92" s="196"/>
      <c r="D92" s="196"/>
      <c r="E92" s="196"/>
      <c r="F92" s="196"/>
      <c r="G92" s="196"/>
      <c r="H92" s="196" t="str">
        <f t="array" ref="H92">IF(SUMPRODUCT((B92:G92&lt;&gt;"")*1)=0,"",SUM(B92,D92,F92))</f>
        <v/>
      </c>
      <c r="I92" s="196" t="str">
        <f t="array" ref="I92">IF(SUMPRODUCT((B92:G92&lt;&gt;"")*1)=0,"",SUM(C92,E92,G92))</f>
        <v/>
      </c>
      <c r="K92" s="196">
        <f t="shared" si="3"/>
        <v>0</v>
      </c>
      <c r="L92" s="196">
        <f t="shared" si="4"/>
        <v>0</v>
      </c>
      <c r="M92" s="196">
        <f t="shared" si="5"/>
        <v>0</v>
      </c>
    </row>
    <row r="93" spans="1:13" ht="15" customHeight="1">
      <c r="A93" s="623" t="s">
        <v>1609</v>
      </c>
      <c r="B93" s="189"/>
      <c r="C93" s="189"/>
      <c r="D93" s="189"/>
      <c r="E93" s="189"/>
      <c r="F93" s="189"/>
      <c r="G93" s="189"/>
      <c r="H93" s="189" t="str">
        <f t="array" ref="H93">IF(SUMPRODUCT((B93:G93&lt;&gt;"")*1)=0,"",SUM(B93,D93,F93))</f>
        <v/>
      </c>
      <c r="I93" s="189" t="str">
        <f t="array" ref="I93">IF(SUMPRODUCT((B93:G93&lt;&gt;"")*1)=0,"",SUM(C93,E93,G93))</f>
        <v/>
      </c>
      <c r="K93" s="196">
        <f t="shared" si="3"/>
        <v>0</v>
      </c>
      <c r="L93" s="196">
        <f t="shared" si="4"/>
        <v>0</v>
      </c>
      <c r="M93" s="196">
        <f t="shared" si="5"/>
        <v>0</v>
      </c>
    </row>
    <row r="94" spans="1:13" ht="15" customHeight="1">
      <c r="A94" s="623" t="s">
        <v>1610</v>
      </c>
      <c r="B94" s="189"/>
      <c r="C94" s="189"/>
      <c r="D94" s="189"/>
      <c r="E94" s="189"/>
      <c r="F94" s="189"/>
      <c r="G94" s="189"/>
      <c r="H94" s="189" t="str">
        <f t="array" ref="H94">IF(SUMPRODUCT((B94:G94&lt;&gt;"")*1)=0,"",SUM(B94,D94,F94))</f>
        <v/>
      </c>
      <c r="I94" s="189" t="str">
        <f t="array" ref="I94">IF(SUMPRODUCT((B94:G94&lt;&gt;"")*1)=0,"",SUM(C94,E94,G94))</f>
        <v/>
      </c>
      <c r="K94" s="196">
        <f t="shared" si="3"/>
        <v>0</v>
      </c>
      <c r="L94" s="196">
        <f t="shared" si="4"/>
        <v>0</v>
      </c>
      <c r="M94" s="196">
        <f t="shared" si="5"/>
        <v>0</v>
      </c>
    </row>
    <row r="95" spans="1:13" ht="15" customHeight="1">
      <c r="A95" s="623" t="s">
        <v>1611</v>
      </c>
      <c r="B95" s="189"/>
      <c r="C95" s="189"/>
      <c r="D95" s="189"/>
      <c r="E95" s="189"/>
      <c r="F95" s="189"/>
      <c r="G95" s="189"/>
      <c r="H95" s="189" t="str">
        <f t="array" ref="H95">IF(SUMPRODUCT((B95:G95&lt;&gt;"")*1)=0,"",SUM(B95,D95,F95))</f>
        <v/>
      </c>
      <c r="I95" s="189" t="str">
        <f t="array" ref="I95">IF(SUMPRODUCT((B95:G95&lt;&gt;"")*1)=0,"",SUM(C95,E95,G95))</f>
        <v/>
      </c>
      <c r="K95" s="196">
        <f t="shared" si="3"/>
        <v>0</v>
      </c>
      <c r="L95" s="196">
        <f t="shared" si="4"/>
        <v>0</v>
      </c>
      <c r="M95" s="196">
        <f t="shared" si="5"/>
        <v>0</v>
      </c>
    </row>
    <row r="96" spans="1:13" ht="15" customHeight="1">
      <c r="A96" s="623" t="s">
        <v>1612</v>
      </c>
      <c r="B96" s="189"/>
      <c r="C96" s="189"/>
      <c r="D96" s="189"/>
      <c r="E96" s="189"/>
      <c r="F96" s="189"/>
      <c r="G96" s="189"/>
      <c r="H96" s="189" t="str">
        <f t="array" ref="H96">IF(SUMPRODUCT((B96:G96&lt;&gt;"")*1)=0,"",SUM(B96,D96,F96))</f>
        <v/>
      </c>
      <c r="I96" s="189" t="str">
        <f t="array" ref="I96">IF(SUMPRODUCT((B96:G96&lt;&gt;"")*1)=0,"",SUM(C96,E96,G96))</f>
        <v/>
      </c>
      <c r="K96" s="196">
        <f t="shared" si="3"/>
        <v>0</v>
      </c>
      <c r="L96" s="196">
        <f t="shared" si="4"/>
        <v>0</v>
      </c>
      <c r="M96" s="196">
        <f t="shared" si="5"/>
        <v>0</v>
      </c>
    </row>
    <row r="97" spans="1:13" ht="15" customHeight="1">
      <c r="A97" s="623" t="s">
        <v>1613</v>
      </c>
      <c r="B97" s="189"/>
      <c r="C97" s="189"/>
      <c r="D97" s="189"/>
      <c r="E97" s="189"/>
      <c r="F97" s="189"/>
      <c r="G97" s="189"/>
      <c r="H97" s="189" t="str">
        <f t="array" ref="H97">IF(SUMPRODUCT((B97:G97&lt;&gt;"")*1)=0,"",SUM(B97,D97,F97))</f>
        <v/>
      </c>
      <c r="I97" s="189" t="str">
        <f t="array" ref="I97">IF(SUMPRODUCT((B97:G97&lt;&gt;"")*1)=0,"",SUM(C97,E97,G97))</f>
        <v/>
      </c>
      <c r="K97" s="196">
        <f t="shared" si="3"/>
        <v>0</v>
      </c>
      <c r="L97" s="196">
        <f t="shared" si="4"/>
        <v>0</v>
      </c>
      <c r="M97" s="196">
        <f t="shared" si="5"/>
        <v>0</v>
      </c>
    </row>
    <row r="98" spans="1:13" ht="15" customHeight="1">
      <c r="A98" s="623" t="s">
        <v>1614</v>
      </c>
      <c r="B98" s="189"/>
      <c r="C98" s="189"/>
      <c r="D98" s="189"/>
      <c r="E98" s="189"/>
      <c r="F98" s="189"/>
      <c r="G98" s="189"/>
      <c r="H98" s="189" t="str">
        <f t="array" ref="H98">IF(SUMPRODUCT((B98:G98&lt;&gt;"")*1)=0,"",SUM(B98,D98,F98))</f>
        <v/>
      </c>
      <c r="I98" s="189" t="str">
        <f t="array" ref="I98">IF(SUMPRODUCT((B98:G98&lt;&gt;"")*1)=0,"",SUM(C98,E98,G98))</f>
        <v/>
      </c>
      <c r="K98" s="196">
        <f t="shared" si="3"/>
        <v>0</v>
      </c>
      <c r="L98" s="196">
        <f t="shared" si="4"/>
        <v>0</v>
      </c>
      <c r="M98" s="196">
        <f t="shared" si="5"/>
        <v>0</v>
      </c>
    </row>
    <row r="99" spans="1:13" ht="15" customHeight="1">
      <c r="A99" s="623" t="s">
        <v>1615</v>
      </c>
      <c r="B99" s="189"/>
      <c r="C99" s="189"/>
      <c r="D99" s="189"/>
      <c r="E99" s="189"/>
      <c r="F99" s="189"/>
      <c r="G99" s="189"/>
      <c r="H99" s="189" t="str">
        <f t="array" ref="H99">IF(SUMPRODUCT((B99:G99&lt;&gt;"")*1)=0,"",SUM(B99,D99,F99))</f>
        <v/>
      </c>
      <c r="I99" s="189" t="str">
        <f t="array" ref="I99">IF(SUMPRODUCT((B99:G99&lt;&gt;"")*1)=0,"",SUM(C99,E99,G99))</f>
        <v/>
      </c>
      <c r="K99" s="196">
        <f t="shared" si="3"/>
        <v>0</v>
      </c>
      <c r="L99" s="196">
        <f t="shared" si="4"/>
        <v>0</v>
      </c>
      <c r="M99" s="196">
        <f t="shared" si="5"/>
        <v>0</v>
      </c>
    </row>
    <row r="100" spans="1:13" ht="15" customHeight="1">
      <c r="A100" s="623" t="s">
        <v>1616</v>
      </c>
      <c r="B100" s="189"/>
      <c r="C100" s="189"/>
      <c r="D100" s="189"/>
      <c r="E100" s="189"/>
      <c r="F100" s="189"/>
      <c r="G100" s="189"/>
      <c r="H100" s="189" t="str">
        <f t="array" ref="H100">IF(SUMPRODUCT((B100:G100&lt;&gt;"")*1)=0,"",SUM(B100,D100,F100))</f>
        <v/>
      </c>
      <c r="I100" s="189" t="str">
        <f t="array" ref="I100">IF(SUMPRODUCT((B100:G100&lt;&gt;"")*1)=0,"",SUM(C100,E100,G100))</f>
        <v/>
      </c>
      <c r="K100" s="196">
        <f t="shared" si="3"/>
        <v>0</v>
      </c>
      <c r="L100" s="196">
        <f t="shared" si="4"/>
        <v>0</v>
      </c>
      <c r="M100" s="196">
        <f t="shared" si="5"/>
        <v>0</v>
      </c>
    </row>
    <row r="101" spans="1:13" ht="15" customHeight="1">
      <c r="A101" s="622" t="s">
        <v>1617</v>
      </c>
      <c r="B101" s="196"/>
      <c r="C101" s="196"/>
      <c r="D101" s="196"/>
      <c r="E101" s="196"/>
      <c r="F101" s="196"/>
      <c r="G101" s="196"/>
      <c r="H101" s="196" t="str">
        <f t="array" ref="H101">IF(SUMPRODUCT((B101:G101&lt;&gt;"")*1)=0,"",SUM(B101,D101,F101))</f>
        <v/>
      </c>
      <c r="I101" s="196" t="str">
        <f t="array" ref="I101">IF(SUMPRODUCT((B101:G101&lt;&gt;"")*1)=0,"",SUM(C101,E101,G101))</f>
        <v/>
      </c>
      <c r="K101" s="196">
        <f t="shared" si="3"/>
        <v>0</v>
      </c>
      <c r="L101" s="196">
        <f t="shared" si="4"/>
        <v>0</v>
      </c>
      <c r="M101" s="196">
        <f t="shared" si="5"/>
        <v>0</v>
      </c>
    </row>
    <row r="102" spans="1:13" ht="15" customHeight="1">
      <c r="A102" s="623" t="s">
        <v>1236</v>
      </c>
      <c r="B102" s="189"/>
      <c r="C102" s="189"/>
      <c r="D102" s="189"/>
      <c r="E102" s="189"/>
      <c r="F102" s="189"/>
      <c r="G102" s="189"/>
      <c r="H102" s="189" t="str">
        <f t="array" ref="H102">IF(SUMPRODUCT((B102:G102&lt;&gt;"")*1)=0,"",SUM(B102,D102,F102))</f>
        <v/>
      </c>
      <c r="I102" s="189" t="str">
        <f t="array" ref="I102">IF(SUMPRODUCT((B102:G102&lt;&gt;"")*1)=0,"",SUM(C102,E102,G102))</f>
        <v/>
      </c>
      <c r="K102" s="196">
        <f t="shared" si="3"/>
        <v>0</v>
      </c>
      <c r="L102" s="196">
        <f t="shared" si="4"/>
        <v>0</v>
      </c>
      <c r="M102" s="196">
        <f t="shared" si="5"/>
        <v>0</v>
      </c>
    </row>
    <row r="103" spans="1:13" ht="15" customHeight="1">
      <c r="A103" s="623" t="s">
        <v>1618</v>
      </c>
      <c r="B103" s="189"/>
      <c r="C103" s="189"/>
      <c r="D103" s="189"/>
      <c r="E103" s="189"/>
      <c r="F103" s="189"/>
      <c r="G103" s="189"/>
      <c r="H103" s="189" t="str">
        <f t="array" ref="H103">IF(SUMPRODUCT((B103:G103&lt;&gt;"")*1)=0,"",SUM(B103,D103,F103))</f>
        <v/>
      </c>
      <c r="I103" s="189" t="str">
        <f t="array" ref="I103">IF(SUMPRODUCT((B103:G103&lt;&gt;"")*1)=0,"",SUM(C103,E103,G103))</f>
        <v/>
      </c>
      <c r="K103" s="196">
        <f t="shared" si="3"/>
        <v>0</v>
      </c>
      <c r="L103" s="196">
        <f t="shared" si="4"/>
        <v>0</v>
      </c>
      <c r="M103" s="196">
        <f t="shared" si="5"/>
        <v>0</v>
      </c>
    </row>
    <row r="104" spans="1:13" ht="15" customHeight="1">
      <c r="A104" s="623" t="s">
        <v>1619</v>
      </c>
      <c r="B104" s="189"/>
      <c r="C104" s="189"/>
      <c r="D104" s="189"/>
      <c r="E104" s="189"/>
      <c r="F104" s="189"/>
      <c r="G104" s="189"/>
      <c r="H104" s="189" t="str">
        <f t="array" ref="H104">IF(SUMPRODUCT((B104:G104&lt;&gt;"")*1)=0,"",SUM(B104,D104,F104))</f>
        <v/>
      </c>
      <c r="I104" s="189" t="str">
        <f t="array" ref="I104">IF(SUMPRODUCT((B104:G104&lt;&gt;"")*1)=0,"",SUM(C104,E104,G104))</f>
        <v/>
      </c>
      <c r="K104" s="196">
        <f t="shared" si="3"/>
        <v>0</v>
      </c>
      <c r="L104" s="196">
        <f t="shared" si="4"/>
        <v>0</v>
      </c>
      <c r="M104" s="196">
        <f t="shared" si="5"/>
        <v>0</v>
      </c>
    </row>
    <row r="105" spans="1:13" ht="15" customHeight="1">
      <c r="A105" s="623" t="s">
        <v>1620</v>
      </c>
      <c r="B105" s="189"/>
      <c r="C105" s="189"/>
      <c r="D105" s="189"/>
      <c r="E105" s="189"/>
      <c r="F105" s="189"/>
      <c r="G105" s="189"/>
      <c r="H105" s="189" t="str">
        <f t="array" ref="H105">IF(SUMPRODUCT((B105:G105&lt;&gt;"")*1)=0,"",SUM(B105,D105,F105))</f>
        <v/>
      </c>
      <c r="I105" s="189" t="str">
        <f t="array" ref="I105">IF(SUMPRODUCT((B105:G105&lt;&gt;"")*1)=0,"",SUM(C105,E105,G105))</f>
        <v/>
      </c>
      <c r="K105" s="196">
        <f t="shared" si="3"/>
        <v>0</v>
      </c>
      <c r="L105" s="196">
        <f t="shared" si="4"/>
        <v>0</v>
      </c>
      <c r="M105" s="196">
        <f t="shared" si="5"/>
        <v>0</v>
      </c>
    </row>
    <row r="106" spans="1:13" ht="15" customHeight="1">
      <c r="A106" s="623" t="s">
        <v>1621</v>
      </c>
      <c r="B106" s="189"/>
      <c r="C106" s="189"/>
      <c r="D106" s="189"/>
      <c r="E106" s="189"/>
      <c r="F106" s="189"/>
      <c r="G106" s="189"/>
      <c r="H106" s="189" t="str">
        <f t="array" ref="H106">IF(SUMPRODUCT((B106:G106&lt;&gt;"")*1)=0,"",SUM(B106,D106,F106))</f>
        <v/>
      </c>
      <c r="I106" s="189" t="str">
        <f t="array" ref="I106">IF(SUMPRODUCT((B106:G106&lt;&gt;"")*1)=0,"",SUM(C106,E106,G106))</f>
        <v/>
      </c>
      <c r="K106" s="196">
        <f t="shared" si="3"/>
        <v>0</v>
      </c>
      <c r="L106" s="196">
        <f t="shared" si="4"/>
        <v>0</v>
      </c>
      <c r="M106" s="196">
        <f t="shared" si="5"/>
        <v>0</v>
      </c>
    </row>
    <row r="107" spans="1:13" ht="15" customHeight="1">
      <c r="A107" s="623" t="s">
        <v>1622</v>
      </c>
      <c r="B107" s="189"/>
      <c r="C107" s="189"/>
      <c r="D107" s="189"/>
      <c r="E107" s="189"/>
      <c r="F107" s="189"/>
      <c r="G107" s="189"/>
      <c r="H107" s="189" t="str">
        <f t="array" ref="H107">IF(SUMPRODUCT((B107:G107&lt;&gt;"")*1)=0,"",SUM(B107,D107,F107))</f>
        <v/>
      </c>
      <c r="I107" s="189" t="str">
        <f t="array" ref="I107">IF(SUMPRODUCT((B107:G107&lt;&gt;"")*1)=0,"",SUM(C107,E107,G107))</f>
        <v/>
      </c>
      <c r="K107" s="196">
        <f t="shared" si="3"/>
        <v>0</v>
      </c>
      <c r="L107" s="196">
        <f t="shared" si="4"/>
        <v>0</v>
      </c>
      <c r="M107" s="196">
        <f t="shared" si="5"/>
        <v>0</v>
      </c>
    </row>
    <row r="108" spans="1:13" ht="15" customHeight="1">
      <c r="A108" s="623" t="s">
        <v>1623</v>
      </c>
      <c r="B108" s="189"/>
      <c r="C108" s="189"/>
      <c r="D108" s="189"/>
      <c r="E108" s="189"/>
      <c r="F108" s="189"/>
      <c r="G108" s="189"/>
      <c r="H108" s="189" t="str">
        <f t="array" ref="H108">IF(SUMPRODUCT((B108:G108&lt;&gt;"")*1)=0,"",SUM(B108,D108,F108))</f>
        <v/>
      </c>
      <c r="I108" s="189" t="str">
        <f t="array" ref="I108">IF(SUMPRODUCT((B108:G108&lt;&gt;"")*1)=0,"",SUM(C108,E108,G108))</f>
        <v/>
      </c>
      <c r="K108" s="196">
        <f t="shared" si="3"/>
        <v>0</v>
      </c>
      <c r="L108" s="196">
        <f t="shared" si="4"/>
        <v>0</v>
      </c>
      <c r="M108" s="196">
        <f t="shared" si="5"/>
        <v>0</v>
      </c>
    </row>
    <row r="109" spans="1:13" ht="15" customHeight="1">
      <c r="A109" s="623" t="s">
        <v>1624</v>
      </c>
      <c r="B109" s="189"/>
      <c r="C109" s="189"/>
      <c r="D109" s="189"/>
      <c r="E109" s="189"/>
      <c r="F109" s="189"/>
      <c r="G109" s="189"/>
      <c r="H109" s="189" t="str">
        <f t="array" ref="H109">IF(SUMPRODUCT((B109:G109&lt;&gt;"")*1)=0,"",SUM(B109,D109,F109))</f>
        <v/>
      </c>
      <c r="I109" s="189" t="str">
        <f t="array" ref="I109">IF(SUMPRODUCT((B109:G109&lt;&gt;"")*1)=0,"",SUM(C109,E109,G109))</f>
        <v/>
      </c>
      <c r="K109" s="196">
        <f t="shared" si="3"/>
        <v>0</v>
      </c>
      <c r="L109" s="196">
        <f t="shared" si="4"/>
        <v>0</v>
      </c>
      <c r="M109" s="196">
        <f t="shared" si="5"/>
        <v>0</v>
      </c>
    </row>
    <row r="110" spans="1:13" ht="15" customHeight="1">
      <c r="A110" s="623" t="s">
        <v>1625</v>
      </c>
      <c r="B110" s="189"/>
      <c r="C110" s="189"/>
      <c r="D110" s="189"/>
      <c r="E110" s="189"/>
      <c r="F110" s="189"/>
      <c r="G110" s="189"/>
      <c r="H110" s="189" t="str">
        <f t="array" ref="H110">IF(SUMPRODUCT((B110:G110&lt;&gt;"")*1)=0,"",SUM(B110,D110,F110))</f>
        <v/>
      </c>
      <c r="I110" s="189" t="str">
        <f t="array" ref="I110">IF(SUMPRODUCT((B110:G110&lt;&gt;"")*1)=0,"",SUM(C110,E110,G110))</f>
        <v/>
      </c>
      <c r="K110" s="196">
        <f t="shared" si="3"/>
        <v>0</v>
      </c>
      <c r="L110" s="196">
        <f t="shared" si="4"/>
        <v>0</v>
      </c>
      <c r="M110" s="196">
        <f t="shared" si="5"/>
        <v>0</v>
      </c>
    </row>
    <row r="111" spans="1:13" ht="15" customHeight="1">
      <c r="A111" s="623" t="s">
        <v>1626</v>
      </c>
      <c r="B111" s="189"/>
      <c r="C111" s="189"/>
      <c r="D111" s="189"/>
      <c r="E111" s="189"/>
      <c r="F111" s="189"/>
      <c r="G111" s="189"/>
      <c r="H111" s="189" t="str">
        <f t="array" ref="H111">IF(SUMPRODUCT((B111:G111&lt;&gt;"")*1)=0,"",SUM(B111,D111,F111))</f>
        <v/>
      </c>
      <c r="I111" s="189" t="str">
        <f t="array" ref="I111">IF(SUMPRODUCT((B111:G111&lt;&gt;"")*1)=0,"",SUM(C111,E111,G111))</f>
        <v/>
      </c>
      <c r="K111" s="196">
        <f t="shared" si="3"/>
        <v>0</v>
      </c>
      <c r="L111" s="196">
        <f t="shared" si="4"/>
        <v>0</v>
      </c>
      <c r="M111" s="196">
        <f t="shared" si="5"/>
        <v>0</v>
      </c>
    </row>
    <row r="112" spans="1:13" ht="15" customHeight="1">
      <c r="A112" s="623" t="s">
        <v>1627</v>
      </c>
      <c r="B112" s="189"/>
      <c r="C112" s="189"/>
      <c r="D112" s="189"/>
      <c r="E112" s="189"/>
      <c r="F112" s="189"/>
      <c r="G112" s="189"/>
      <c r="H112" s="189" t="str">
        <f t="array" ref="H112">IF(SUMPRODUCT((B112:G112&lt;&gt;"")*1)=0,"",SUM(B112,D112,F112))</f>
        <v/>
      </c>
      <c r="I112" s="189" t="str">
        <f t="array" ref="I112">IF(SUMPRODUCT((B112:G112&lt;&gt;"")*1)=0,"",SUM(C112,E112,G112))</f>
        <v/>
      </c>
      <c r="K112" s="196">
        <f t="shared" si="3"/>
        <v>0</v>
      </c>
      <c r="L112" s="196">
        <f t="shared" si="4"/>
        <v>0</v>
      </c>
      <c r="M112" s="196">
        <f t="shared" si="5"/>
        <v>0</v>
      </c>
    </row>
    <row r="113" spans="1:13" ht="15" customHeight="1">
      <c r="A113" s="622" t="s">
        <v>1366</v>
      </c>
      <c r="B113" s="189"/>
      <c r="C113" s="189"/>
      <c r="D113" s="189"/>
      <c r="E113" s="189"/>
      <c r="F113" s="189"/>
      <c r="G113" s="189"/>
      <c r="H113" s="189" t="str">
        <f t="array" ref="H113">IF(SUMPRODUCT((B113:G113&lt;&gt;"")*1)=0,"",SUM(B113,D113,F113))</f>
        <v/>
      </c>
      <c r="I113" s="189" t="str">
        <f t="array" ref="I113">IF(SUMPRODUCT((B113:G113&lt;&gt;"")*1)=0,"",SUM(C113,E113,G113))</f>
        <v/>
      </c>
      <c r="K113" s="196">
        <f t="shared" si="3"/>
        <v>0</v>
      </c>
      <c r="L113" s="196">
        <f t="shared" si="4"/>
        <v>0</v>
      </c>
      <c r="M113" s="196">
        <f t="shared" si="5"/>
        <v>0</v>
      </c>
    </row>
    <row r="114" spans="1:13" ht="15" customHeight="1">
      <c r="A114" s="623" t="s">
        <v>1628</v>
      </c>
      <c r="B114" s="189"/>
      <c r="C114" s="189"/>
      <c r="D114" s="189"/>
      <c r="E114" s="189"/>
      <c r="F114" s="189"/>
      <c r="G114" s="189"/>
      <c r="H114" s="189" t="str">
        <f t="array" ref="H114">IF(SUMPRODUCT((B114:G114&lt;&gt;"")*1)=0,"",SUM(B114,D114,F114))</f>
        <v/>
      </c>
      <c r="I114" s="189" t="str">
        <f t="array" ref="I114">IF(SUMPRODUCT((B114:G114&lt;&gt;"")*1)=0,"",SUM(C114,E114,G114))</f>
        <v/>
      </c>
      <c r="K114" s="196">
        <f t="shared" si="3"/>
        <v>0</v>
      </c>
      <c r="L114" s="196">
        <f t="shared" si="4"/>
        <v>0</v>
      </c>
      <c r="M114" s="196">
        <f t="shared" si="5"/>
        <v>0</v>
      </c>
    </row>
    <row r="115" spans="1:13" ht="15" customHeight="1">
      <c r="A115" s="623" t="s">
        <v>1250</v>
      </c>
      <c r="B115" s="196"/>
      <c r="C115" s="196"/>
      <c r="D115" s="196"/>
      <c r="E115" s="196"/>
      <c r="F115" s="196"/>
      <c r="G115" s="196"/>
      <c r="H115" s="196" t="str">
        <f t="array" ref="H115">IF(SUMPRODUCT((B115:G115&lt;&gt;"")*1)=0,"",SUM(B115,D115,F115))</f>
        <v/>
      </c>
      <c r="I115" s="196" t="str">
        <f t="array" ref="I115">IF(SUMPRODUCT((B115:G115&lt;&gt;"")*1)=0,"",SUM(C115,E115,G115))</f>
        <v/>
      </c>
      <c r="K115" s="196">
        <f t="shared" si="3"/>
        <v>0</v>
      </c>
      <c r="L115" s="196">
        <f t="shared" si="4"/>
        <v>0</v>
      </c>
      <c r="M115" s="196">
        <f t="shared" si="5"/>
        <v>0</v>
      </c>
    </row>
    <row r="116" spans="1:13" ht="15" customHeight="1">
      <c r="A116" s="623" t="s">
        <v>1629</v>
      </c>
      <c r="B116" s="189"/>
      <c r="C116" s="189"/>
      <c r="D116" s="189"/>
      <c r="E116" s="189"/>
      <c r="F116" s="189"/>
      <c r="G116" s="189"/>
      <c r="H116" s="189" t="str">
        <f t="array" ref="H116">IF(SUMPRODUCT((B116:G116&lt;&gt;"")*1)=0,"",SUM(B116,D116,F116))</f>
        <v/>
      </c>
      <c r="I116" s="189" t="str">
        <f t="array" ref="I116">IF(SUMPRODUCT((B116:G116&lt;&gt;"")*1)=0,"",SUM(C116,E116,G116))</f>
        <v/>
      </c>
      <c r="K116" s="196">
        <f t="shared" si="3"/>
        <v>0</v>
      </c>
      <c r="L116" s="196">
        <f t="shared" si="4"/>
        <v>0</v>
      </c>
      <c r="M116" s="196">
        <f t="shared" si="5"/>
        <v>0</v>
      </c>
    </row>
    <row r="117" spans="1:13" ht="15" customHeight="1">
      <c r="A117" s="623" t="s">
        <v>1234</v>
      </c>
      <c r="B117" s="189"/>
      <c r="C117" s="189"/>
      <c r="D117" s="189"/>
      <c r="E117" s="189"/>
      <c r="F117" s="189"/>
      <c r="G117" s="189"/>
      <c r="H117" s="189" t="str">
        <f t="array" ref="H117">IF(SUMPRODUCT((B117:G117&lt;&gt;"")*1)=0,"",SUM(B117,D117,F117))</f>
        <v/>
      </c>
      <c r="I117" s="189" t="str">
        <f t="array" ref="I117">IF(SUMPRODUCT((B117:G117&lt;&gt;"")*1)=0,"",SUM(C117,E117,G117))</f>
        <v/>
      </c>
      <c r="K117" s="196">
        <f t="shared" si="3"/>
        <v>0</v>
      </c>
      <c r="L117" s="196">
        <f t="shared" si="4"/>
        <v>0</v>
      </c>
      <c r="M117" s="196">
        <f t="shared" si="5"/>
        <v>0</v>
      </c>
    </row>
    <row r="118" spans="1:13" ht="15" customHeight="1">
      <c r="A118" s="623" t="s">
        <v>1253</v>
      </c>
      <c r="B118" s="189"/>
      <c r="C118" s="189"/>
      <c r="D118" s="189"/>
      <c r="E118" s="189"/>
      <c r="F118" s="189"/>
      <c r="G118" s="189"/>
      <c r="H118" s="189" t="str">
        <f t="array" ref="H118">IF(SUMPRODUCT((B118:G118&lt;&gt;"")*1)=0,"",SUM(B118,D118,F118))</f>
        <v/>
      </c>
      <c r="I118" s="189" t="str">
        <f t="array" ref="I118">IF(SUMPRODUCT((B118:G118&lt;&gt;"")*1)=0,"",SUM(C118,E118,G118))</f>
        <v/>
      </c>
      <c r="K118" s="196">
        <f t="shared" si="3"/>
        <v>0</v>
      </c>
      <c r="L118" s="196">
        <f t="shared" si="4"/>
        <v>0</v>
      </c>
      <c r="M118" s="196">
        <f t="shared" si="5"/>
        <v>0</v>
      </c>
    </row>
    <row r="119" spans="1:13" ht="15" customHeight="1">
      <c r="A119" s="623" t="s">
        <v>1630</v>
      </c>
      <c r="B119" s="189"/>
      <c r="C119" s="189"/>
      <c r="D119" s="189"/>
      <c r="E119" s="189"/>
      <c r="F119" s="189"/>
      <c r="G119" s="189"/>
      <c r="H119" s="189" t="str">
        <f t="array" ref="H119">IF(SUMPRODUCT((B119:G119&lt;&gt;"")*1)=0,"",SUM(B119,D119,F119))</f>
        <v/>
      </c>
      <c r="I119" s="189" t="str">
        <f t="array" ref="I119">IF(SUMPRODUCT((B119:G119&lt;&gt;"")*1)=0,"",SUM(C119,E119,G119))</f>
        <v/>
      </c>
      <c r="K119" s="196">
        <f t="shared" si="3"/>
        <v>0</v>
      </c>
      <c r="L119" s="196">
        <f t="shared" si="4"/>
        <v>0</v>
      </c>
      <c r="M119" s="196">
        <f t="shared" si="5"/>
        <v>0</v>
      </c>
    </row>
    <row r="120" spans="1:13" ht="15" customHeight="1">
      <c r="A120" s="623" t="s">
        <v>1631</v>
      </c>
      <c r="B120" s="196"/>
      <c r="C120" s="196"/>
      <c r="D120" s="196"/>
      <c r="E120" s="196"/>
      <c r="F120" s="196"/>
      <c r="G120" s="196"/>
      <c r="H120" s="196" t="str">
        <f t="array" ref="H120">IF(SUMPRODUCT((B120:G120&lt;&gt;"")*1)=0,"",SUM(B120,D120,F120))</f>
        <v/>
      </c>
      <c r="I120" s="196" t="str">
        <f t="array" ref="I120">IF(SUMPRODUCT((B120:G120&lt;&gt;"")*1)=0,"",SUM(C120,E120,G120))</f>
        <v/>
      </c>
      <c r="K120" s="196">
        <f t="shared" si="3"/>
        <v>0</v>
      </c>
      <c r="L120" s="196">
        <f t="shared" si="4"/>
        <v>0</v>
      </c>
      <c r="M120" s="196">
        <f t="shared" si="5"/>
        <v>0</v>
      </c>
    </row>
    <row r="121" spans="1:13" ht="15" customHeight="1">
      <c r="A121" s="623" t="s">
        <v>1632</v>
      </c>
      <c r="B121" s="189"/>
      <c r="C121" s="189"/>
      <c r="D121" s="189"/>
      <c r="E121" s="189"/>
      <c r="F121" s="189"/>
      <c r="G121" s="189"/>
      <c r="H121" s="189" t="str">
        <f t="array" ref="H121">IF(SUMPRODUCT((B121:G121&lt;&gt;"")*1)=0,"",SUM(B121,D121,F121))</f>
        <v/>
      </c>
      <c r="I121" s="189" t="str">
        <f t="array" ref="I121">IF(SUMPRODUCT((B121:G121&lt;&gt;"")*1)=0,"",SUM(C121,E121,G121))</f>
        <v/>
      </c>
      <c r="K121" s="196">
        <f t="shared" si="3"/>
        <v>0</v>
      </c>
      <c r="L121" s="196">
        <f t="shared" si="4"/>
        <v>0</v>
      </c>
      <c r="M121" s="196">
        <f t="shared" si="5"/>
        <v>0</v>
      </c>
    </row>
    <row r="122" spans="1:13" ht="15" customHeight="1">
      <c r="A122" s="623" t="s">
        <v>1633</v>
      </c>
      <c r="B122" s="189"/>
      <c r="C122" s="189"/>
      <c r="D122" s="189"/>
      <c r="E122" s="189"/>
      <c r="F122" s="189"/>
      <c r="G122" s="189"/>
      <c r="H122" s="189" t="str">
        <f t="array" ref="H122">IF(SUMPRODUCT((B122:G122&lt;&gt;"")*1)=0,"",SUM(B122,D122,F122))</f>
        <v/>
      </c>
      <c r="I122" s="189" t="str">
        <f t="array" ref="I122">IF(SUMPRODUCT((B122:G122&lt;&gt;"")*1)=0,"",SUM(C122,E122,G122))</f>
        <v/>
      </c>
      <c r="K122" s="196">
        <f t="shared" si="3"/>
        <v>0</v>
      </c>
      <c r="L122" s="196">
        <f t="shared" si="4"/>
        <v>0</v>
      </c>
      <c r="M122" s="196">
        <f t="shared" si="5"/>
        <v>0</v>
      </c>
    </row>
    <row r="123" spans="1:13" ht="15" customHeight="1">
      <c r="A123" s="623" t="s">
        <v>1634</v>
      </c>
      <c r="B123" s="189"/>
      <c r="C123" s="189"/>
      <c r="D123" s="189"/>
      <c r="E123" s="189"/>
      <c r="F123" s="189"/>
      <c r="G123" s="189"/>
      <c r="H123" s="189" t="str">
        <f t="array" ref="H123">IF(SUMPRODUCT((B123:G123&lt;&gt;"")*1)=0,"",SUM(B123,D123,F123))</f>
        <v/>
      </c>
      <c r="I123" s="189" t="str">
        <f t="array" ref="I123">IF(SUMPRODUCT((B123:G123&lt;&gt;"")*1)=0,"",SUM(C123,E123,G123))</f>
        <v/>
      </c>
      <c r="K123" s="196">
        <f t="shared" si="3"/>
        <v>0</v>
      </c>
      <c r="L123" s="196">
        <f t="shared" si="4"/>
        <v>0</v>
      </c>
      <c r="M123" s="196">
        <f t="shared" si="5"/>
        <v>0</v>
      </c>
    </row>
    <row r="124" spans="1:13" ht="15" customHeight="1">
      <c r="A124" s="622" t="s">
        <v>1376</v>
      </c>
      <c r="B124" s="189"/>
      <c r="C124" s="189"/>
      <c r="D124" s="189"/>
      <c r="E124" s="189"/>
      <c r="F124" s="189"/>
      <c r="G124" s="189"/>
      <c r="H124" s="189" t="str">
        <f t="array" ref="H124">IF(SUMPRODUCT((B124:G124&lt;&gt;"")*1)=0,"",SUM(B124,D124,F124))</f>
        <v/>
      </c>
      <c r="I124" s="189" t="str">
        <f t="array" ref="I124">IF(SUMPRODUCT((B124:G124&lt;&gt;"")*1)=0,"",SUM(C124,E124,G124))</f>
        <v/>
      </c>
      <c r="K124" s="196">
        <f t="shared" si="3"/>
        <v>0</v>
      </c>
      <c r="L124" s="196">
        <f t="shared" si="4"/>
        <v>0</v>
      </c>
      <c r="M124" s="196">
        <f t="shared" si="5"/>
        <v>0</v>
      </c>
    </row>
    <row r="125" spans="1:13" ht="15" customHeight="1">
      <c r="A125" s="623" t="s">
        <v>1635</v>
      </c>
      <c r="B125" s="189"/>
      <c r="C125" s="189"/>
      <c r="D125" s="189"/>
      <c r="E125" s="189"/>
      <c r="F125" s="189"/>
      <c r="G125" s="189"/>
      <c r="H125" s="189" t="str">
        <f t="array" ref="H125">IF(SUMPRODUCT((B125:G125&lt;&gt;"")*1)=0,"",SUM(B125,D125,F125))</f>
        <v/>
      </c>
      <c r="I125" s="189" t="str">
        <f t="array" ref="I125">IF(SUMPRODUCT((B125:G125&lt;&gt;"")*1)=0,"",SUM(C125,E125,G125))</f>
        <v/>
      </c>
      <c r="K125" s="196">
        <f t="shared" si="3"/>
        <v>0</v>
      </c>
      <c r="L125" s="196">
        <f t="shared" si="4"/>
        <v>0</v>
      </c>
      <c r="M125" s="196">
        <f t="shared" si="5"/>
        <v>0</v>
      </c>
    </row>
    <row r="126" spans="1:13" ht="15" customHeight="1">
      <c r="A126" s="623" t="s">
        <v>1636</v>
      </c>
      <c r="B126" s="189"/>
      <c r="C126" s="189"/>
      <c r="D126" s="189"/>
      <c r="E126" s="189"/>
      <c r="F126" s="189"/>
      <c r="G126" s="189"/>
      <c r="H126" s="189" t="str">
        <f t="array" ref="H126">IF(SUMPRODUCT((B126:G126&lt;&gt;"")*1)=0,"",SUM(B126,D126,F126))</f>
        <v/>
      </c>
      <c r="I126" s="189" t="str">
        <f t="array" ref="I126">IF(SUMPRODUCT((B126:G126&lt;&gt;"")*1)=0,"",SUM(C126,E126,G126))</f>
        <v/>
      </c>
      <c r="K126" s="196">
        <f t="shared" si="3"/>
        <v>0</v>
      </c>
      <c r="L126" s="196">
        <f t="shared" si="4"/>
        <v>0</v>
      </c>
      <c r="M126" s="196">
        <f t="shared" si="5"/>
        <v>0</v>
      </c>
    </row>
    <row r="127" spans="1:13" ht="15" customHeight="1">
      <c r="A127" s="623" t="s">
        <v>1637</v>
      </c>
      <c r="B127" s="189"/>
      <c r="C127" s="189"/>
      <c r="D127" s="189"/>
      <c r="E127" s="189"/>
      <c r="F127" s="189"/>
      <c r="G127" s="189"/>
      <c r="H127" s="189" t="str">
        <f t="array" ref="H127">IF(SUMPRODUCT((B127:G127&lt;&gt;"")*1)=0,"",SUM(B127,D127,F127))</f>
        <v/>
      </c>
      <c r="I127" s="189" t="str">
        <f t="array" ref="I127">IF(SUMPRODUCT((B127:G127&lt;&gt;"")*1)=0,"",SUM(C127,E127,G127))</f>
        <v/>
      </c>
      <c r="K127" s="196">
        <f t="shared" si="3"/>
        <v>0</v>
      </c>
      <c r="L127" s="196">
        <f t="shared" si="4"/>
        <v>0</v>
      </c>
      <c r="M127" s="196">
        <f t="shared" si="5"/>
        <v>0</v>
      </c>
    </row>
    <row r="128" spans="1:13" ht="15" customHeight="1">
      <c r="A128" s="623" t="s">
        <v>1638</v>
      </c>
      <c r="B128" s="196"/>
      <c r="C128" s="196"/>
      <c r="D128" s="196"/>
      <c r="E128" s="196"/>
      <c r="F128" s="196"/>
      <c r="G128" s="196"/>
      <c r="H128" s="196" t="str">
        <f t="array" ref="H128">IF(SUMPRODUCT((B128:G128&lt;&gt;"")*1)=0,"",SUM(B128,D128,F128))</f>
        <v/>
      </c>
      <c r="I128" s="196" t="str">
        <f t="array" ref="I128">IF(SUMPRODUCT((B128:G128&lt;&gt;"")*1)=0,"",SUM(C128,E128,G128))</f>
        <v/>
      </c>
      <c r="K128" s="196">
        <f t="shared" si="3"/>
        <v>0</v>
      </c>
      <c r="L128" s="196">
        <f t="shared" si="4"/>
        <v>0</v>
      </c>
      <c r="M128" s="196">
        <f t="shared" si="5"/>
        <v>0</v>
      </c>
    </row>
    <row r="129" spans="1:13" ht="15" customHeight="1">
      <c r="A129" s="623" t="s">
        <v>1639</v>
      </c>
      <c r="B129" s="189"/>
      <c r="C129" s="189"/>
      <c r="D129" s="189"/>
      <c r="E129" s="189"/>
      <c r="F129" s="189"/>
      <c r="G129" s="189"/>
      <c r="H129" s="189" t="str">
        <f t="array" ref="H129">IF(SUMPRODUCT((B129:G129&lt;&gt;"")*1)=0,"",SUM(B129,D129,F129))</f>
        <v/>
      </c>
      <c r="I129" s="189" t="str">
        <f t="array" ref="I129">IF(SUMPRODUCT((B129:G129&lt;&gt;"")*1)=0,"",SUM(C129,E129,G129))</f>
        <v/>
      </c>
      <c r="K129" s="196">
        <f t="shared" si="3"/>
        <v>0</v>
      </c>
      <c r="L129" s="196">
        <f t="shared" si="4"/>
        <v>0</v>
      </c>
      <c r="M129" s="196">
        <f t="shared" si="5"/>
        <v>0</v>
      </c>
    </row>
    <row r="130" spans="1:13" ht="15" customHeight="1">
      <c r="A130" s="623" t="s">
        <v>1640</v>
      </c>
      <c r="B130" s="189"/>
      <c r="C130" s="189"/>
      <c r="D130" s="189"/>
      <c r="E130" s="189"/>
      <c r="F130" s="189"/>
      <c r="G130" s="189"/>
      <c r="H130" s="189" t="str">
        <f t="array" ref="H130">IF(SUMPRODUCT((B130:G130&lt;&gt;"")*1)=0,"",SUM(B130,D130,F130))</f>
        <v/>
      </c>
      <c r="I130" s="189" t="str">
        <f t="array" ref="I130">IF(SUMPRODUCT((B130:G130&lt;&gt;"")*1)=0,"",SUM(C130,E130,G130))</f>
        <v/>
      </c>
      <c r="K130" s="196">
        <f t="shared" si="3"/>
        <v>0</v>
      </c>
      <c r="L130" s="196">
        <f t="shared" si="4"/>
        <v>0</v>
      </c>
      <c r="M130" s="196">
        <f t="shared" si="5"/>
        <v>0</v>
      </c>
    </row>
    <row r="131" spans="1:13" ht="15" customHeight="1">
      <c r="A131" s="623" t="s">
        <v>1641</v>
      </c>
      <c r="B131" s="189"/>
      <c r="C131" s="189"/>
      <c r="D131" s="189"/>
      <c r="E131" s="189"/>
      <c r="F131" s="189"/>
      <c r="G131" s="189"/>
      <c r="H131" s="189" t="str">
        <f t="array" ref="H131">IF(SUMPRODUCT((B131:G131&lt;&gt;"")*1)=0,"",SUM(B131,D131,F131))</f>
        <v/>
      </c>
      <c r="I131" s="189" t="str">
        <f t="array" ref="I131">IF(SUMPRODUCT((B131:G131&lt;&gt;"")*1)=0,"",SUM(C131,E131,G131))</f>
        <v/>
      </c>
      <c r="K131" s="196">
        <f t="shared" si="3"/>
        <v>0</v>
      </c>
      <c r="L131" s="196">
        <f t="shared" si="4"/>
        <v>0</v>
      </c>
      <c r="M131" s="196">
        <f t="shared" si="5"/>
        <v>0</v>
      </c>
    </row>
    <row r="132" spans="1:13" ht="15" customHeight="1">
      <c r="A132" s="623" t="s">
        <v>1642</v>
      </c>
      <c r="B132" s="189"/>
      <c r="C132" s="189"/>
      <c r="D132" s="189"/>
      <c r="E132" s="189"/>
      <c r="F132" s="189"/>
      <c r="G132" s="189"/>
      <c r="H132" s="189" t="str">
        <f t="array" ref="H132">IF(SUMPRODUCT((B132:G132&lt;&gt;"")*1)=0,"",SUM(B132,D132,F132))</f>
        <v/>
      </c>
      <c r="I132" s="189" t="str">
        <f t="array" ref="I132">IF(SUMPRODUCT((B132:G132&lt;&gt;"")*1)=0,"",SUM(C132,E132,G132))</f>
        <v/>
      </c>
      <c r="K132" s="196">
        <f t="shared" si="3"/>
        <v>0</v>
      </c>
      <c r="L132" s="196">
        <f t="shared" si="4"/>
        <v>0</v>
      </c>
      <c r="M132" s="196">
        <f t="shared" si="5"/>
        <v>0</v>
      </c>
    </row>
    <row r="133" spans="1:13" ht="15" customHeight="1">
      <c r="A133" s="623" t="s">
        <v>1643</v>
      </c>
      <c r="B133" s="189"/>
      <c r="C133" s="189"/>
      <c r="D133" s="189"/>
      <c r="E133" s="189"/>
      <c r="F133" s="189"/>
      <c r="G133" s="189"/>
      <c r="H133" s="189" t="str">
        <f t="array" ref="H133">IF(SUMPRODUCT((B133:G133&lt;&gt;"")*1)=0,"",SUM(B133,D133,F133))</f>
        <v/>
      </c>
      <c r="I133" s="189" t="str">
        <f t="array" ref="I133">IF(SUMPRODUCT((B133:G133&lt;&gt;"")*1)=0,"",SUM(C133,E133,G133))</f>
        <v/>
      </c>
      <c r="K133" s="196">
        <f t="shared" si="3"/>
        <v>0</v>
      </c>
      <c r="L133" s="196">
        <f t="shared" si="4"/>
        <v>0</v>
      </c>
      <c r="M133" s="196">
        <f t="shared" si="5"/>
        <v>0</v>
      </c>
    </row>
    <row r="134" spans="1:13" ht="15" customHeight="1">
      <c r="A134" s="622" t="s">
        <v>1644</v>
      </c>
      <c r="B134" s="189"/>
      <c r="C134" s="189"/>
      <c r="D134" s="189"/>
      <c r="E134" s="189"/>
      <c r="F134" s="189"/>
      <c r="G134" s="189"/>
      <c r="H134" s="189" t="str">
        <f t="array" ref="H134">IF(SUMPRODUCT((B134:G134&lt;&gt;"")*1)=0,"",SUM(B134,D134,F134))</f>
        <v/>
      </c>
      <c r="I134" s="189" t="str">
        <f t="array" ref="I134">IF(SUMPRODUCT((B134:G134&lt;&gt;"")*1)=0,"",SUM(C134,E134,G134))</f>
        <v/>
      </c>
      <c r="K134" s="196">
        <f t="shared" ref="K134:K197" si="6">+B134-C134</f>
        <v>0</v>
      </c>
      <c r="L134" s="196">
        <f t="shared" ref="L134:L197" si="7">+D134-E134</f>
        <v>0</v>
      </c>
      <c r="M134" s="196">
        <f t="shared" ref="M134:M197" si="8">+F134-G134</f>
        <v>0</v>
      </c>
    </row>
    <row r="135" spans="1:13" ht="15" customHeight="1">
      <c r="A135" s="623" t="s">
        <v>1645</v>
      </c>
      <c r="B135" s="189"/>
      <c r="C135" s="189"/>
      <c r="D135" s="189"/>
      <c r="E135" s="189"/>
      <c r="F135" s="189"/>
      <c r="G135" s="189"/>
      <c r="H135" s="189" t="str">
        <f t="array" ref="H135">IF(SUMPRODUCT((B135:G135&lt;&gt;"")*1)=0,"",SUM(B135,D135,F135))</f>
        <v/>
      </c>
      <c r="I135" s="189" t="str">
        <f t="array" ref="I135">IF(SUMPRODUCT((B135:G135&lt;&gt;"")*1)=0,"",SUM(C135,E135,G135))</f>
        <v/>
      </c>
      <c r="K135" s="196">
        <f t="shared" si="6"/>
        <v>0</v>
      </c>
      <c r="L135" s="196">
        <f t="shared" si="7"/>
        <v>0</v>
      </c>
      <c r="M135" s="196">
        <f t="shared" si="8"/>
        <v>0</v>
      </c>
    </row>
    <row r="136" spans="1:13" ht="15" customHeight="1">
      <c r="A136" s="623" t="s">
        <v>1646</v>
      </c>
      <c r="B136" s="189"/>
      <c r="C136" s="189"/>
      <c r="D136" s="189"/>
      <c r="E136" s="189"/>
      <c r="F136" s="189"/>
      <c r="G136" s="189"/>
      <c r="H136" s="189" t="str">
        <f t="array" ref="H136">IF(SUMPRODUCT((B136:G136&lt;&gt;"")*1)=0,"",SUM(B136,D136,F136))</f>
        <v/>
      </c>
      <c r="I136" s="189" t="str">
        <f t="array" ref="I136">IF(SUMPRODUCT((B136:G136&lt;&gt;"")*1)=0,"",SUM(C136,E136,G136))</f>
        <v/>
      </c>
      <c r="K136" s="196">
        <f t="shared" si="6"/>
        <v>0</v>
      </c>
      <c r="L136" s="196">
        <f t="shared" si="7"/>
        <v>0</v>
      </c>
      <c r="M136" s="196">
        <f t="shared" si="8"/>
        <v>0</v>
      </c>
    </row>
    <row r="137" spans="1:13" ht="15" customHeight="1">
      <c r="A137" s="623" t="s">
        <v>1647</v>
      </c>
      <c r="B137" s="196"/>
      <c r="C137" s="196"/>
      <c r="D137" s="196"/>
      <c r="E137" s="196"/>
      <c r="F137" s="196"/>
      <c r="G137" s="196"/>
      <c r="H137" s="196" t="str">
        <f t="array" ref="H137">IF(SUMPRODUCT((B137:G137&lt;&gt;"")*1)=0,"",SUM(B137,D137,F137))</f>
        <v/>
      </c>
      <c r="I137" s="196" t="str">
        <f t="array" ref="I137">IF(SUMPRODUCT((B137:G137&lt;&gt;"")*1)=0,"",SUM(C137,E137,G137))</f>
        <v/>
      </c>
      <c r="K137" s="196">
        <f t="shared" si="6"/>
        <v>0</v>
      </c>
      <c r="L137" s="196">
        <f t="shared" si="7"/>
        <v>0</v>
      </c>
      <c r="M137" s="196">
        <f t="shared" si="8"/>
        <v>0</v>
      </c>
    </row>
    <row r="138" spans="1:13" ht="15" customHeight="1">
      <c r="A138" s="623" t="s">
        <v>1648</v>
      </c>
      <c r="B138" s="189"/>
      <c r="C138" s="189"/>
      <c r="D138" s="34"/>
      <c r="E138" s="34"/>
      <c r="F138" s="34"/>
      <c r="G138" s="34"/>
      <c r="H138" s="189" t="str">
        <f t="array" ref="H138">IF(SUMPRODUCT((B138:G138&lt;&gt;"")*1)=0,"",SUM(B138,D138,F138))</f>
        <v/>
      </c>
      <c r="I138" s="189" t="str">
        <f t="array" ref="I138">IF(SUMPRODUCT((B138:G138&lt;&gt;"")*1)=0,"",SUM(C138,E138,G138))</f>
        <v/>
      </c>
      <c r="K138" s="196">
        <f t="shared" si="6"/>
        <v>0</v>
      </c>
      <c r="L138" s="196">
        <f t="shared" si="7"/>
        <v>0</v>
      </c>
      <c r="M138" s="196">
        <f t="shared" si="8"/>
        <v>0</v>
      </c>
    </row>
    <row r="139" spans="1:13" ht="15" customHeight="1">
      <c r="A139" s="623" t="s">
        <v>1649</v>
      </c>
      <c r="B139" s="189"/>
      <c r="C139" s="189"/>
      <c r="D139" s="34"/>
      <c r="E139" s="34"/>
      <c r="F139" s="34"/>
      <c r="G139" s="34"/>
      <c r="H139" s="189" t="str">
        <f t="array" ref="H139">IF(SUMPRODUCT((B139:G139&lt;&gt;"")*1)=0,"",SUM(B139,D139,F139))</f>
        <v/>
      </c>
      <c r="I139" s="189" t="str">
        <f t="array" ref="I139">IF(SUMPRODUCT((B139:G139&lt;&gt;"")*1)=0,"",SUM(C139,E139,G139))</f>
        <v/>
      </c>
      <c r="K139" s="196">
        <f t="shared" si="6"/>
        <v>0</v>
      </c>
      <c r="L139" s="196">
        <f t="shared" si="7"/>
        <v>0</v>
      </c>
      <c r="M139" s="196">
        <f t="shared" si="8"/>
        <v>0</v>
      </c>
    </row>
    <row r="140" spans="1:13" ht="15" customHeight="1">
      <c r="A140" s="623" t="s">
        <v>1650</v>
      </c>
      <c r="B140" s="189"/>
      <c r="C140" s="189"/>
      <c r="D140" s="34"/>
      <c r="E140" s="34"/>
      <c r="F140" s="34"/>
      <c r="G140" s="34"/>
      <c r="H140" s="189" t="str">
        <f t="array" ref="H140">IF(SUMPRODUCT((B140:G140&lt;&gt;"")*1)=0,"",SUM(B140,D140,F140))</f>
        <v/>
      </c>
      <c r="I140" s="189" t="str">
        <f t="array" ref="I140">IF(SUMPRODUCT((B140:G140&lt;&gt;"")*1)=0,"",SUM(C140,E140,G140))</f>
        <v/>
      </c>
      <c r="K140" s="196">
        <f t="shared" si="6"/>
        <v>0</v>
      </c>
      <c r="L140" s="196">
        <f t="shared" si="7"/>
        <v>0</v>
      </c>
      <c r="M140" s="196">
        <f t="shared" si="8"/>
        <v>0</v>
      </c>
    </row>
    <row r="141" spans="1:13" ht="15" customHeight="1">
      <c r="A141" s="623" t="s">
        <v>1651</v>
      </c>
      <c r="B141" s="189"/>
      <c r="C141" s="189"/>
      <c r="D141" s="34"/>
      <c r="E141" s="34"/>
      <c r="F141" s="34"/>
      <c r="G141" s="34"/>
      <c r="H141" s="189" t="str">
        <f t="array" ref="H141">IF(SUMPRODUCT((B141:G141&lt;&gt;"")*1)=0,"",SUM(B141,D141,F141))</f>
        <v/>
      </c>
      <c r="I141" s="189" t="str">
        <f t="array" ref="I141">IF(SUMPRODUCT((B141:G141&lt;&gt;"")*1)=0,"",SUM(C141,E141,G141))</f>
        <v/>
      </c>
      <c r="K141" s="196">
        <f t="shared" si="6"/>
        <v>0</v>
      </c>
      <c r="L141" s="196">
        <f t="shared" si="7"/>
        <v>0</v>
      </c>
      <c r="M141" s="196">
        <f t="shared" si="8"/>
        <v>0</v>
      </c>
    </row>
    <row r="142" spans="1:13" ht="15" customHeight="1">
      <c r="A142" s="623" t="s">
        <v>1652</v>
      </c>
      <c r="B142" s="189"/>
      <c r="C142" s="189"/>
      <c r="D142" s="34"/>
      <c r="E142" s="34"/>
      <c r="F142" s="34"/>
      <c r="G142" s="34"/>
      <c r="H142" s="189" t="str">
        <f t="array" ref="H142">IF(SUMPRODUCT((B142:G142&lt;&gt;"")*1)=0,"",SUM(B142,D142,F142))</f>
        <v/>
      </c>
      <c r="I142" s="189" t="str">
        <f t="array" ref="I142">IF(SUMPRODUCT((B142:G142&lt;&gt;"")*1)=0,"",SUM(C142,E142,G142))</f>
        <v/>
      </c>
      <c r="K142" s="196">
        <f t="shared" si="6"/>
        <v>0</v>
      </c>
      <c r="L142" s="196">
        <f t="shared" si="7"/>
        <v>0</v>
      </c>
      <c r="M142" s="196">
        <f t="shared" si="8"/>
        <v>0</v>
      </c>
    </row>
    <row r="143" spans="1:13" ht="15" customHeight="1">
      <c r="A143" s="622" t="s">
        <v>1653</v>
      </c>
      <c r="B143" s="189"/>
      <c r="C143" s="189"/>
      <c r="D143" s="34"/>
      <c r="E143" s="34"/>
      <c r="F143" s="34"/>
      <c r="G143" s="34"/>
      <c r="H143" s="189" t="str">
        <f t="array" ref="H143">IF(SUMPRODUCT((B143:G143&lt;&gt;"")*1)=0,"",SUM(B143,D143,F143))</f>
        <v/>
      </c>
      <c r="I143" s="189" t="str">
        <f t="array" ref="I143">IF(SUMPRODUCT((B143:G143&lt;&gt;"")*1)=0,"",SUM(C143,E143,G143))</f>
        <v/>
      </c>
      <c r="K143" s="196">
        <f t="shared" si="6"/>
        <v>0</v>
      </c>
      <c r="L143" s="196">
        <f t="shared" si="7"/>
        <v>0</v>
      </c>
      <c r="M143" s="196">
        <f t="shared" si="8"/>
        <v>0</v>
      </c>
    </row>
    <row r="144" spans="1:13" ht="15" customHeight="1">
      <c r="A144" s="623" t="s">
        <v>1654</v>
      </c>
      <c r="B144" s="189"/>
      <c r="C144" s="189"/>
      <c r="D144" s="189"/>
      <c r="E144" s="189"/>
      <c r="F144" s="189"/>
      <c r="G144" s="189"/>
      <c r="H144" s="189" t="str">
        <f t="array" ref="H144">IF(SUMPRODUCT((B144:G144&lt;&gt;"")*1)=0,"",SUM(B144,D144,F144))</f>
        <v/>
      </c>
      <c r="I144" s="189" t="str">
        <f t="array" ref="I144">IF(SUMPRODUCT((B144:G144&lt;&gt;"")*1)=0,"",SUM(C144,E144,G144))</f>
        <v/>
      </c>
      <c r="K144" s="196">
        <f t="shared" si="6"/>
        <v>0</v>
      </c>
      <c r="L144" s="196">
        <f t="shared" si="7"/>
        <v>0</v>
      </c>
      <c r="M144" s="196">
        <f t="shared" si="8"/>
        <v>0</v>
      </c>
    </row>
    <row r="145" spans="1:13" ht="15" customHeight="1">
      <c r="A145" s="623" t="s">
        <v>1655</v>
      </c>
      <c r="B145" s="196"/>
      <c r="C145" s="196"/>
      <c r="D145" s="196"/>
      <c r="E145" s="196"/>
      <c r="F145" s="196"/>
      <c r="G145" s="196"/>
      <c r="H145" s="196" t="str">
        <f t="array" ref="H145">IF(SUMPRODUCT((B145:G145&lt;&gt;"")*1)=0,"",SUM(B145,D145,F145))</f>
        <v/>
      </c>
      <c r="I145" s="196" t="str">
        <f t="array" ref="I145">IF(SUMPRODUCT((B145:G145&lt;&gt;"")*1)=0,"",SUM(C145,E145,G145))</f>
        <v/>
      </c>
      <c r="K145" s="196">
        <f t="shared" si="6"/>
        <v>0</v>
      </c>
      <c r="L145" s="196">
        <f t="shared" si="7"/>
        <v>0</v>
      </c>
      <c r="M145" s="196">
        <f t="shared" si="8"/>
        <v>0</v>
      </c>
    </row>
    <row r="146" spans="1:13" ht="15" customHeight="1">
      <c r="A146" s="623" t="s">
        <v>1656</v>
      </c>
      <c r="B146" s="189"/>
      <c r="C146" s="189"/>
      <c r="D146" s="189"/>
      <c r="E146" s="189"/>
      <c r="F146" s="189"/>
      <c r="G146" s="189"/>
      <c r="H146" s="189" t="str">
        <f t="array" ref="H146">IF(SUMPRODUCT((B146:G146&lt;&gt;"")*1)=0,"",SUM(B146,D146,F146))</f>
        <v/>
      </c>
      <c r="I146" s="189" t="str">
        <f t="array" ref="I146">IF(SUMPRODUCT((B146:G146&lt;&gt;"")*1)=0,"",SUM(C146,E146,G146))</f>
        <v/>
      </c>
      <c r="K146" s="196">
        <f t="shared" si="6"/>
        <v>0</v>
      </c>
      <c r="L146" s="196">
        <f t="shared" si="7"/>
        <v>0</v>
      </c>
      <c r="M146" s="196">
        <f t="shared" si="8"/>
        <v>0</v>
      </c>
    </row>
    <row r="147" spans="1:13" ht="15" customHeight="1">
      <c r="A147" s="623" t="s">
        <v>1657</v>
      </c>
      <c r="B147" s="189"/>
      <c r="C147" s="189"/>
      <c r="D147" s="189"/>
      <c r="E147" s="189"/>
      <c r="F147" s="189"/>
      <c r="G147" s="189"/>
      <c r="H147" s="189" t="str">
        <f t="array" ref="H147">IF(SUMPRODUCT((B147:G147&lt;&gt;"")*1)=0,"",SUM(B147,D147,F147))</f>
        <v/>
      </c>
      <c r="I147" s="189" t="str">
        <f t="array" ref="I147">IF(SUMPRODUCT((B147:G147&lt;&gt;"")*1)=0,"",SUM(C147,E147,G147))</f>
        <v/>
      </c>
      <c r="K147" s="196">
        <f t="shared" si="6"/>
        <v>0</v>
      </c>
      <c r="L147" s="196">
        <f t="shared" si="7"/>
        <v>0</v>
      </c>
      <c r="M147" s="196">
        <f t="shared" si="8"/>
        <v>0</v>
      </c>
    </row>
    <row r="148" spans="1:13" ht="15" customHeight="1">
      <c r="A148" s="623" t="s">
        <v>1658</v>
      </c>
      <c r="B148" s="189"/>
      <c r="C148" s="189"/>
      <c r="D148" s="189"/>
      <c r="E148" s="189"/>
      <c r="F148" s="189"/>
      <c r="G148" s="189"/>
      <c r="H148" s="189" t="str">
        <f t="array" ref="H148">IF(SUMPRODUCT((B148:G148&lt;&gt;"")*1)=0,"",SUM(B148,D148,F148))</f>
        <v/>
      </c>
      <c r="I148" s="189" t="str">
        <f t="array" ref="I148">IF(SUMPRODUCT((B148:G148&lt;&gt;"")*1)=0,"",SUM(C148,E148,G148))</f>
        <v/>
      </c>
      <c r="K148" s="196">
        <f t="shared" si="6"/>
        <v>0</v>
      </c>
      <c r="L148" s="196">
        <f t="shared" si="7"/>
        <v>0</v>
      </c>
      <c r="M148" s="196">
        <f t="shared" si="8"/>
        <v>0</v>
      </c>
    </row>
    <row r="149" spans="1:13" ht="15" customHeight="1">
      <c r="A149" s="623" t="s">
        <v>1245</v>
      </c>
      <c r="B149" s="189"/>
      <c r="C149" s="189"/>
      <c r="D149" s="189"/>
      <c r="E149" s="189"/>
      <c r="F149" s="189"/>
      <c r="G149" s="189"/>
      <c r="H149" s="189" t="str">
        <f t="array" ref="H149">IF(SUMPRODUCT((B149:G149&lt;&gt;"")*1)=0,"",SUM(B149,D149,F149))</f>
        <v/>
      </c>
      <c r="I149" s="189" t="str">
        <f t="array" ref="I149">IF(SUMPRODUCT((B149:G149&lt;&gt;"")*1)=0,"",SUM(C149,E149,G149))</f>
        <v/>
      </c>
      <c r="K149" s="196">
        <f t="shared" si="6"/>
        <v>0</v>
      </c>
      <c r="L149" s="196">
        <f t="shared" si="7"/>
        <v>0</v>
      </c>
      <c r="M149" s="196">
        <f t="shared" si="8"/>
        <v>0</v>
      </c>
    </row>
    <row r="150" spans="1:13" ht="15" customHeight="1">
      <c r="A150" s="623" t="s">
        <v>1659</v>
      </c>
      <c r="B150" s="189"/>
      <c r="C150" s="189"/>
      <c r="D150" s="189"/>
      <c r="E150" s="189"/>
      <c r="F150" s="189"/>
      <c r="G150" s="189"/>
      <c r="H150" s="189" t="str">
        <f t="array" ref="H150">IF(SUMPRODUCT((B150:G150&lt;&gt;"")*1)=0,"",SUM(B150,D150,F150))</f>
        <v/>
      </c>
      <c r="I150" s="189" t="str">
        <f t="array" ref="I150">IF(SUMPRODUCT((B150:G150&lt;&gt;"")*1)=0,"",SUM(C150,E150,G150))</f>
        <v/>
      </c>
      <c r="K150" s="196">
        <f t="shared" si="6"/>
        <v>0</v>
      </c>
      <c r="L150" s="196">
        <f t="shared" si="7"/>
        <v>0</v>
      </c>
      <c r="M150" s="196">
        <f t="shared" si="8"/>
        <v>0</v>
      </c>
    </row>
    <row r="151" spans="1:13" ht="15" customHeight="1">
      <c r="A151" s="623" t="s">
        <v>1660</v>
      </c>
      <c r="B151" s="189"/>
      <c r="C151" s="189"/>
      <c r="D151" s="189"/>
      <c r="E151" s="189"/>
      <c r="F151" s="189"/>
      <c r="G151" s="189"/>
      <c r="H151" s="189" t="str">
        <f t="array" ref="H151">IF(SUMPRODUCT((B151:G151&lt;&gt;"")*1)=0,"",SUM(B151,D151,F151))</f>
        <v/>
      </c>
      <c r="I151" s="189" t="str">
        <f t="array" ref="I151">IF(SUMPRODUCT((B151:G151&lt;&gt;"")*1)=0,"",SUM(C151,E151,G151))</f>
        <v/>
      </c>
      <c r="K151" s="196">
        <f t="shared" si="6"/>
        <v>0</v>
      </c>
      <c r="L151" s="196">
        <f t="shared" si="7"/>
        <v>0</v>
      </c>
      <c r="M151" s="196">
        <f t="shared" si="8"/>
        <v>0</v>
      </c>
    </row>
    <row r="152" spans="1:13" ht="15" customHeight="1">
      <c r="A152" s="623" t="s">
        <v>1661</v>
      </c>
      <c r="B152" s="189"/>
      <c r="C152" s="189"/>
      <c r="D152" s="189"/>
      <c r="E152" s="189"/>
      <c r="F152" s="189"/>
      <c r="G152" s="189"/>
      <c r="H152" s="189" t="str">
        <f t="array" ref="H152">IF(SUMPRODUCT((B152:G152&lt;&gt;"")*1)=0,"",SUM(B152,D152,F152))</f>
        <v/>
      </c>
      <c r="I152" s="189" t="str">
        <f t="array" ref="I152">IF(SUMPRODUCT((B152:G152&lt;&gt;"")*1)=0,"",SUM(C152,E152,G152))</f>
        <v/>
      </c>
      <c r="K152" s="196">
        <f t="shared" si="6"/>
        <v>0</v>
      </c>
      <c r="L152" s="196">
        <f t="shared" si="7"/>
        <v>0</v>
      </c>
      <c r="M152" s="196">
        <f t="shared" si="8"/>
        <v>0</v>
      </c>
    </row>
    <row r="153" spans="1:13" ht="15" customHeight="1">
      <c r="A153" s="623" t="s">
        <v>1662</v>
      </c>
      <c r="B153" s="189"/>
      <c r="C153" s="189"/>
      <c r="D153" s="189"/>
      <c r="E153" s="189"/>
      <c r="F153" s="189"/>
      <c r="G153" s="189"/>
      <c r="H153" s="189" t="str">
        <f t="array" ref="H153">IF(SUMPRODUCT((B153:G153&lt;&gt;"")*1)=0,"",SUM(B153,D153,F153))</f>
        <v/>
      </c>
      <c r="I153" s="189" t="str">
        <f t="array" ref="I153">IF(SUMPRODUCT((B153:G153&lt;&gt;"")*1)=0,"",SUM(C153,E153,G153))</f>
        <v/>
      </c>
      <c r="K153" s="196">
        <f t="shared" si="6"/>
        <v>0</v>
      </c>
      <c r="L153" s="196">
        <f t="shared" si="7"/>
        <v>0</v>
      </c>
      <c r="M153" s="196">
        <f t="shared" si="8"/>
        <v>0</v>
      </c>
    </row>
    <row r="154" spans="1:13" ht="15" customHeight="1">
      <c r="A154" s="623" t="s">
        <v>1663</v>
      </c>
      <c r="B154" s="189"/>
      <c r="C154" s="189"/>
      <c r="D154" s="189"/>
      <c r="E154" s="189"/>
      <c r="F154" s="189"/>
      <c r="G154" s="189"/>
      <c r="H154" s="189" t="str">
        <f t="array" ref="H154">IF(SUMPRODUCT((B154:G154&lt;&gt;"")*1)=0,"",SUM(B154,D154,F154))</f>
        <v/>
      </c>
      <c r="I154" s="189" t="str">
        <f t="array" ref="I154">IF(SUMPRODUCT((B154:G154&lt;&gt;"")*1)=0,"",SUM(C154,E154,G154))</f>
        <v/>
      </c>
      <c r="K154" s="196">
        <f t="shared" si="6"/>
        <v>0</v>
      </c>
      <c r="L154" s="196">
        <f t="shared" si="7"/>
        <v>0</v>
      </c>
      <c r="M154" s="196">
        <f t="shared" si="8"/>
        <v>0</v>
      </c>
    </row>
    <row r="155" spans="1:13" ht="15" customHeight="1">
      <c r="A155" s="623" t="s">
        <v>1664</v>
      </c>
      <c r="B155" s="189"/>
      <c r="C155" s="189"/>
      <c r="D155" s="189"/>
      <c r="E155" s="189"/>
      <c r="F155" s="189"/>
      <c r="G155" s="189"/>
      <c r="H155" s="189" t="str">
        <f t="array" ref="H155">IF(SUMPRODUCT((B155:G155&lt;&gt;"")*1)=0,"",SUM(B155,D155,F155))</f>
        <v/>
      </c>
      <c r="I155" s="189" t="str">
        <f t="array" ref="I155">IF(SUMPRODUCT((B155:G155&lt;&gt;"")*1)=0,"",SUM(C155,E155,G155))</f>
        <v/>
      </c>
      <c r="K155" s="196">
        <f t="shared" si="6"/>
        <v>0</v>
      </c>
      <c r="L155" s="196">
        <f t="shared" si="7"/>
        <v>0</v>
      </c>
      <c r="M155" s="196">
        <f t="shared" si="8"/>
        <v>0</v>
      </c>
    </row>
    <row r="156" spans="1:13" ht="15" customHeight="1">
      <c r="A156" s="622" t="s">
        <v>1665</v>
      </c>
      <c r="B156" s="189"/>
      <c r="C156" s="189"/>
      <c r="D156" s="189"/>
      <c r="E156" s="189"/>
      <c r="F156" s="189"/>
      <c r="G156" s="189"/>
      <c r="H156" s="189" t="str">
        <f t="array" ref="H156">IF(SUMPRODUCT((B156:G156&lt;&gt;"")*1)=0,"",SUM(B156,D156,F156))</f>
        <v/>
      </c>
      <c r="I156" s="189" t="str">
        <f t="array" ref="I156">IF(SUMPRODUCT((B156:G156&lt;&gt;"")*1)=0,"",SUM(C156,E156,G156))</f>
        <v/>
      </c>
      <c r="K156" s="196">
        <f t="shared" si="6"/>
        <v>0</v>
      </c>
      <c r="L156" s="196">
        <f t="shared" si="7"/>
        <v>0</v>
      </c>
      <c r="M156" s="196">
        <f t="shared" si="8"/>
        <v>0</v>
      </c>
    </row>
    <row r="157" spans="1:13" ht="15" customHeight="1">
      <c r="A157" s="623" t="s">
        <v>1666</v>
      </c>
      <c r="B157" s="189"/>
      <c r="C157" s="189"/>
      <c r="D157" s="189"/>
      <c r="E157" s="189"/>
      <c r="F157" s="189"/>
      <c r="G157" s="189"/>
      <c r="H157" s="189" t="str">
        <f t="array" ref="H157">IF(SUMPRODUCT((B157:G157&lt;&gt;"")*1)=0,"",SUM(B157,D157,F157))</f>
        <v/>
      </c>
      <c r="I157" s="189" t="str">
        <f t="array" ref="I157">IF(SUMPRODUCT((B157:G157&lt;&gt;"")*1)=0,"",SUM(C157,E157,G157))</f>
        <v/>
      </c>
      <c r="K157" s="196">
        <f t="shared" si="6"/>
        <v>0</v>
      </c>
      <c r="L157" s="196">
        <f t="shared" si="7"/>
        <v>0</v>
      </c>
      <c r="M157" s="196">
        <f t="shared" si="8"/>
        <v>0</v>
      </c>
    </row>
    <row r="158" spans="1:13" ht="15" customHeight="1">
      <c r="A158" s="623" t="s">
        <v>1667</v>
      </c>
      <c r="B158" s="196"/>
      <c r="C158" s="196"/>
      <c r="D158" s="196"/>
      <c r="E158" s="196"/>
      <c r="F158" s="196"/>
      <c r="G158" s="196"/>
      <c r="H158" s="196" t="str">
        <f t="array" ref="H158">IF(SUMPRODUCT((B158:G158&lt;&gt;"")*1)=0,"",SUM(B158,D158,F158))</f>
        <v/>
      </c>
      <c r="I158" s="196" t="str">
        <f t="array" ref="I158">IF(SUMPRODUCT((B158:G158&lt;&gt;"")*1)=0,"",SUM(C158,E158,G158))</f>
        <v/>
      </c>
      <c r="K158" s="196">
        <f t="shared" si="6"/>
        <v>0</v>
      </c>
      <c r="L158" s="196">
        <f t="shared" si="7"/>
        <v>0</v>
      </c>
      <c r="M158" s="196">
        <f t="shared" si="8"/>
        <v>0</v>
      </c>
    </row>
    <row r="159" spans="1:13" ht="15" customHeight="1">
      <c r="A159" s="623" t="s">
        <v>1668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6">
        <f t="shared" si="6"/>
        <v>0</v>
      </c>
      <c r="L159" s="196">
        <f t="shared" si="7"/>
        <v>0</v>
      </c>
      <c r="M159" s="196">
        <f t="shared" si="8"/>
        <v>0</v>
      </c>
    </row>
    <row r="160" spans="1:13" ht="15" customHeight="1">
      <c r="A160" s="623" t="s">
        <v>1669</v>
      </c>
      <c r="B160" s="189"/>
      <c r="C160" s="189"/>
      <c r="D160" s="189"/>
      <c r="E160" s="189"/>
      <c r="F160" s="189"/>
      <c r="G160" s="189"/>
      <c r="H160" s="189" t="str">
        <f t="array" ref="H160">IF(SUMPRODUCT((B160:G160&lt;&gt;"")*1)=0,"",SUM(B160,D160,F160))</f>
        <v/>
      </c>
      <c r="I160" s="189" t="str">
        <f t="array" ref="I160">IF(SUMPRODUCT((B160:G160&lt;&gt;"")*1)=0,"",SUM(C160,E160,G160))</f>
        <v/>
      </c>
      <c r="K160" s="196">
        <f t="shared" si="6"/>
        <v>0</v>
      </c>
      <c r="L160" s="196">
        <f t="shared" si="7"/>
        <v>0</v>
      </c>
      <c r="M160" s="196">
        <f t="shared" si="8"/>
        <v>0</v>
      </c>
    </row>
    <row r="161" spans="1:13" ht="15" customHeight="1">
      <c r="A161" s="622" t="s">
        <v>1670</v>
      </c>
      <c r="B161" s="189"/>
      <c r="C161" s="189"/>
      <c r="D161" s="189"/>
      <c r="E161" s="189"/>
      <c r="F161" s="189"/>
      <c r="G161" s="189"/>
      <c r="H161" s="189" t="str">
        <f t="array" ref="H161">IF(SUMPRODUCT((B161:G161&lt;&gt;"")*1)=0,"",SUM(B161,D161,F161))</f>
        <v/>
      </c>
      <c r="I161" s="189" t="str">
        <f t="array" ref="I161">IF(SUMPRODUCT((B161:G161&lt;&gt;"")*1)=0,"",SUM(C161,E161,G161))</f>
        <v/>
      </c>
      <c r="K161" s="196">
        <f t="shared" si="6"/>
        <v>0</v>
      </c>
      <c r="L161" s="196">
        <f t="shared" si="7"/>
        <v>0</v>
      </c>
      <c r="M161" s="196">
        <f t="shared" si="8"/>
        <v>0</v>
      </c>
    </row>
    <row r="162" spans="1:13" ht="15" customHeight="1">
      <c r="A162" s="623" t="s">
        <v>1671</v>
      </c>
      <c r="B162" s="189"/>
      <c r="C162" s="189"/>
      <c r="D162" s="189"/>
      <c r="E162" s="189"/>
      <c r="F162" s="189"/>
      <c r="G162" s="189"/>
      <c r="H162" s="189" t="str">
        <f t="array" ref="H162">IF(SUMPRODUCT((B162:G162&lt;&gt;"")*1)=0,"",SUM(B162,D162,F162))</f>
        <v/>
      </c>
      <c r="I162" s="189" t="str">
        <f t="array" ref="I162">IF(SUMPRODUCT((B162:G162&lt;&gt;"")*1)=0,"",SUM(C162,E162,G162))</f>
        <v/>
      </c>
      <c r="K162" s="196">
        <f t="shared" si="6"/>
        <v>0</v>
      </c>
      <c r="L162" s="196">
        <f t="shared" si="7"/>
        <v>0</v>
      </c>
      <c r="M162" s="196">
        <f t="shared" si="8"/>
        <v>0</v>
      </c>
    </row>
    <row r="163" spans="1:13" ht="15" customHeight="1">
      <c r="A163" s="623" t="s">
        <v>1672</v>
      </c>
      <c r="B163" s="189"/>
      <c r="C163" s="189"/>
      <c r="D163" s="189"/>
      <c r="E163" s="189"/>
      <c r="F163" s="189"/>
      <c r="G163" s="189"/>
      <c r="H163" s="189" t="str">
        <f t="array" ref="H163">IF(SUMPRODUCT((B163:G163&lt;&gt;"")*1)=0,"",SUM(B163,D163,F163))</f>
        <v/>
      </c>
      <c r="I163" s="189" t="str">
        <f t="array" ref="I163">IF(SUMPRODUCT((B163:G163&lt;&gt;"")*1)=0,"",SUM(C163,E163,G163))</f>
        <v/>
      </c>
      <c r="K163" s="196">
        <f t="shared" si="6"/>
        <v>0</v>
      </c>
      <c r="L163" s="196">
        <f t="shared" si="7"/>
        <v>0</v>
      </c>
      <c r="M163" s="196">
        <f t="shared" si="8"/>
        <v>0</v>
      </c>
    </row>
    <row r="164" spans="1:13" ht="15" customHeight="1">
      <c r="A164" s="623" t="s">
        <v>1673</v>
      </c>
      <c r="B164" s="196"/>
      <c r="C164" s="196"/>
      <c r="D164" s="196"/>
      <c r="E164" s="196"/>
      <c r="F164" s="196"/>
      <c r="G164" s="196"/>
      <c r="H164" s="196" t="str">
        <f t="array" ref="H164">IF(SUMPRODUCT((B164:G164&lt;&gt;"")*1)=0,"",SUM(B164,D164,F164))</f>
        <v/>
      </c>
      <c r="I164" s="196" t="str">
        <f t="array" ref="I164">IF(SUMPRODUCT((B164:G164&lt;&gt;"")*1)=0,"",SUM(C164,E164,G164))</f>
        <v/>
      </c>
      <c r="K164" s="196">
        <f t="shared" si="6"/>
        <v>0</v>
      </c>
      <c r="L164" s="196">
        <f t="shared" si="7"/>
        <v>0</v>
      </c>
      <c r="M164" s="196">
        <f t="shared" si="8"/>
        <v>0</v>
      </c>
    </row>
    <row r="165" spans="1:13" ht="15" customHeight="1">
      <c r="A165" s="623" t="s">
        <v>1674</v>
      </c>
      <c r="B165" s="189"/>
      <c r="C165" s="189"/>
      <c r="D165" s="189"/>
      <c r="E165" s="189"/>
      <c r="F165" s="189"/>
      <c r="G165" s="189"/>
      <c r="H165" s="189" t="str">
        <f t="array" ref="H165">IF(SUMPRODUCT((B165:G165&lt;&gt;"")*1)=0,"",SUM(B165,D165,F165))</f>
        <v/>
      </c>
      <c r="I165" s="189" t="str">
        <f t="array" ref="I165">IF(SUMPRODUCT((B165:G165&lt;&gt;"")*1)=0,"",SUM(C165,E165,G165))</f>
        <v/>
      </c>
      <c r="K165" s="196">
        <f t="shared" si="6"/>
        <v>0</v>
      </c>
      <c r="L165" s="196">
        <f t="shared" si="7"/>
        <v>0</v>
      </c>
      <c r="M165" s="196">
        <f t="shared" si="8"/>
        <v>0</v>
      </c>
    </row>
    <row r="166" spans="1:13" ht="15" customHeight="1">
      <c r="A166" s="623" t="s">
        <v>1675</v>
      </c>
      <c r="B166" s="189"/>
      <c r="C166" s="189"/>
      <c r="D166" s="189"/>
      <c r="E166" s="189"/>
      <c r="F166" s="189"/>
      <c r="G166" s="189"/>
      <c r="H166" s="189" t="str">
        <f t="array" ref="H166">IF(SUMPRODUCT((B166:G166&lt;&gt;"")*1)=0,"",SUM(B166,D166,F166))</f>
        <v/>
      </c>
      <c r="I166" s="189" t="str">
        <f t="array" ref="I166">IF(SUMPRODUCT((B166:G166&lt;&gt;"")*1)=0,"",SUM(C166,E166,G166))</f>
        <v/>
      </c>
      <c r="K166" s="196">
        <f t="shared" si="6"/>
        <v>0</v>
      </c>
      <c r="L166" s="196">
        <f t="shared" si="7"/>
        <v>0</v>
      </c>
      <c r="M166" s="196">
        <f t="shared" si="8"/>
        <v>0</v>
      </c>
    </row>
    <row r="167" spans="1:13" ht="15" customHeight="1">
      <c r="A167" s="623" t="s">
        <v>1676</v>
      </c>
      <c r="B167" s="189"/>
      <c r="C167" s="189"/>
      <c r="D167" s="189"/>
      <c r="E167" s="189"/>
      <c r="F167" s="189"/>
      <c r="G167" s="189"/>
      <c r="H167" s="189" t="str">
        <f t="array" ref="H167">IF(SUMPRODUCT((B167:G167&lt;&gt;"")*1)=0,"",SUM(B167,D167,F167))</f>
        <v/>
      </c>
      <c r="I167" s="189" t="str">
        <f t="array" ref="I167">IF(SUMPRODUCT((B167:G167&lt;&gt;"")*1)=0,"",SUM(C167,E167,G167))</f>
        <v/>
      </c>
      <c r="K167" s="196">
        <f t="shared" si="6"/>
        <v>0</v>
      </c>
      <c r="L167" s="196">
        <f t="shared" si="7"/>
        <v>0</v>
      </c>
      <c r="M167" s="196">
        <f t="shared" si="8"/>
        <v>0</v>
      </c>
    </row>
    <row r="168" spans="1:13" ht="15" customHeight="1">
      <c r="A168" s="623" t="s">
        <v>1677</v>
      </c>
      <c r="B168" s="189"/>
      <c r="C168" s="189"/>
      <c r="D168" s="189"/>
      <c r="E168" s="189"/>
      <c r="F168" s="189"/>
      <c r="G168" s="189"/>
      <c r="H168" s="189" t="str">
        <f t="array" ref="H168">IF(SUMPRODUCT((B168:G168&lt;&gt;"")*1)=0,"",SUM(B168,D168,F168))</f>
        <v/>
      </c>
      <c r="I168" s="189" t="str">
        <f t="array" ref="I168">IF(SUMPRODUCT((B168:G168&lt;&gt;"")*1)=0,"",SUM(C168,E168,G168))</f>
        <v/>
      </c>
      <c r="K168" s="196">
        <f t="shared" si="6"/>
        <v>0</v>
      </c>
      <c r="L168" s="196">
        <f t="shared" si="7"/>
        <v>0</v>
      </c>
      <c r="M168" s="196">
        <f t="shared" si="8"/>
        <v>0</v>
      </c>
    </row>
    <row r="169" spans="1:13" ht="15" customHeight="1">
      <c r="A169" s="623" t="s">
        <v>1678</v>
      </c>
      <c r="B169" s="189"/>
      <c r="C169" s="189"/>
      <c r="D169" s="189"/>
      <c r="E169" s="189"/>
      <c r="F169" s="189"/>
      <c r="G169" s="189"/>
      <c r="H169" s="189" t="str">
        <f t="array" ref="H169">IF(SUMPRODUCT((B169:G169&lt;&gt;"")*1)=0,"",SUM(B169,D169,F169))</f>
        <v/>
      </c>
      <c r="I169" s="189" t="str">
        <f t="array" ref="I169">IF(SUMPRODUCT((B169:G169&lt;&gt;"")*1)=0,"",SUM(C169,E169,G169))</f>
        <v/>
      </c>
      <c r="K169" s="196">
        <f t="shared" si="6"/>
        <v>0</v>
      </c>
      <c r="L169" s="196">
        <f t="shared" si="7"/>
        <v>0</v>
      </c>
      <c r="M169" s="196">
        <f t="shared" si="8"/>
        <v>0</v>
      </c>
    </row>
    <row r="170" spans="1:13" ht="15" customHeight="1">
      <c r="A170" s="623" t="s">
        <v>1679</v>
      </c>
      <c r="B170" s="189"/>
      <c r="C170" s="189"/>
      <c r="D170" s="189"/>
      <c r="E170" s="189"/>
      <c r="F170" s="189"/>
      <c r="G170" s="189"/>
      <c r="H170" s="189" t="str">
        <f t="array" ref="H170">IF(SUMPRODUCT((B170:G170&lt;&gt;"")*1)=0,"",SUM(B170,D170,F170))</f>
        <v/>
      </c>
      <c r="I170" s="189" t="str">
        <f t="array" ref="I170">IF(SUMPRODUCT((B170:G170&lt;&gt;"")*1)=0,"",SUM(C170,E170,G170))</f>
        <v/>
      </c>
      <c r="K170" s="196">
        <f t="shared" si="6"/>
        <v>0</v>
      </c>
      <c r="L170" s="196">
        <f t="shared" si="7"/>
        <v>0</v>
      </c>
      <c r="M170" s="196">
        <f t="shared" si="8"/>
        <v>0</v>
      </c>
    </row>
    <row r="171" spans="1:13" ht="15" customHeight="1">
      <c r="A171" s="622" t="s">
        <v>1425</v>
      </c>
      <c r="B171" s="196"/>
      <c r="C171" s="196"/>
      <c r="D171" s="196"/>
      <c r="E171" s="196"/>
      <c r="F171" s="196"/>
      <c r="G171" s="196"/>
      <c r="H171" s="196" t="str">
        <f t="array" ref="H171">IF(SUMPRODUCT((B171:G171&lt;&gt;"")*1)=0,"",SUM(B171,D171,F171))</f>
        <v/>
      </c>
      <c r="I171" s="196" t="str">
        <f t="array" ref="I171">IF(SUMPRODUCT((B171:G171&lt;&gt;"")*1)=0,"",SUM(C171,E171,G171))</f>
        <v/>
      </c>
      <c r="K171" s="196">
        <f t="shared" si="6"/>
        <v>0</v>
      </c>
      <c r="L171" s="196">
        <f t="shared" si="7"/>
        <v>0</v>
      </c>
      <c r="M171" s="196">
        <f t="shared" si="8"/>
        <v>0</v>
      </c>
    </row>
    <row r="172" spans="1:13" ht="15" customHeight="1">
      <c r="A172" s="623" t="s">
        <v>1680</v>
      </c>
      <c r="B172" s="189"/>
      <c r="C172" s="189"/>
      <c r="D172" s="189"/>
      <c r="E172" s="189"/>
      <c r="F172" s="189"/>
      <c r="G172" s="189"/>
      <c r="H172" s="189" t="str">
        <f t="array" ref="H172">IF(SUMPRODUCT((B172:G172&lt;&gt;"")*1)=0,"",SUM(B172,D172,F172))</f>
        <v/>
      </c>
      <c r="I172" s="189" t="str">
        <f t="array" ref="I172">IF(SUMPRODUCT((B172:G172&lt;&gt;"")*1)=0,"",SUM(C172,E172,G172))</f>
        <v/>
      </c>
      <c r="K172" s="196">
        <f t="shared" si="6"/>
        <v>0</v>
      </c>
      <c r="L172" s="196">
        <f t="shared" si="7"/>
        <v>0</v>
      </c>
      <c r="M172" s="196">
        <f t="shared" si="8"/>
        <v>0</v>
      </c>
    </row>
    <row r="173" spans="1:13" ht="15" customHeight="1">
      <c r="A173" s="623" t="s">
        <v>1681</v>
      </c>
      <c r="B173" s="189"/>
      <c r="C173" s="189"/>
      <c r="D173" s="189"/>
      <c r="E173" s="189"/>
      <c r="F173" s="189"/>
      <c r="G173" s="189"/>
      <c r="H173" s="189" t="str">
        <f t="array" ref="H173">IF(SUMPRODUCT((B173:G173&lt;&gt;"")*1)=0,"",SUM(B173,D173,F173))</f>
        <v/>
      </c>
      <c r="I173" s="189" t="str">
        <f t="array" ref="I173">IF(SUMPRODUCT((B173:G173&lt;&gt;"")*1)=0,"",SUM(C173,E173,G173))</f>
        <v/>
      </c>
      <c r="K173" s="196">
        <f t="shared" si="6"/>
        <v>0</v>
      </c>
      <c r="L173" s="196">
        <f t="shared" si="7"/>
        <v>0</v>
      </c>
      <c r="M173" s="196">
        <f t="shared" si="8"/>
        <v>0</v>
      </c>
    </row>
    <row r="174" spans="1:13" ht="15" customHeight="1">
      <c r="A174" s="623" t="s">
        <v>1682</v>
      </c>
      <c r="B174" s="189"/>
      <c r="C174" s="189"/>
      <c r="D174" s="189"/>
      <c r="E174" s="189"/>
      <c r="F174" s="189"/>
      <c r="G174" s="189"/>
      <c r="H174" s="189" t="str">
        <f t="array" ref="H174">IF(SUMPRODUCT((B174:G174&lt;&gt;"")*1)=0,"",SUM(B174,D174,F174))</f>
        <v/>
      </c>
      <c r="I174" s="189" t="str">
        <f t="array" ref="I174">IF(SUMPRODUCT((B174:G174&lt;&gt;"")*1)=0,"",SUM(C174,E174,G174))</f>
        <v/>
      </c>
      <c r="K174" s="196">
        <f t="shared" si="6"/>
        <v>0</v>
      </c>
      <c r="L174" s="196">
        <f t="shared" si="7"/>
        <v>0</v>
      </c>
      <c r="M174" s="196">
        <f t="shared" si="8"/>
        <v>0</v>
      </c>
    </row>
    <row r="175" spans="1:13" ht="15" customHeight="1">
      <c r="A175" s="623" t="s">
        <v>1683</v>
      </c>
      <c r="B175" s="189"/>
      <c r="C175" s="189"/>
      <c r="D175" s="189"/>
      <c r="E175" s="189"/>
      <c r="F175" s="189"/>
      <c r="G175" s="189"/>
      <c r="H175" s="189" t="str">
        <f t="array" ref="H175">IF(SUMPRODUCT((B175:G175&lt;&gt;"")*1)=0,"",SUM(B175,D175,F175))</f>
        <v/>
      </c>
      <c r="I175" s="189" t="str">
        <f t="array" ref="I175">IF(SUMPRODUCT((B175:G175&lt;&gt;"")*1)=0,"",SUM(C175,E175,G175))</f>
        <v/>
      </c>
      <c r="K175" s="196">
        <f t="shared" si="6"/>
        <v>0</v>
      </c>
      <c r="L175" s="196">
        <f t="shared" si="7"/>
        <v>0</v>
      </c>
      <c r="M175" s="196">
        <f t="shared" si="8"/>
        <v>0</v>
      </c>
    </row>
    <row r="176" spans="1:13" ht="15" customHeight="1">
      <c r="A176" s="623" t="s">
        <v>1248</v>
      </c>
      <c r="B176" s="189"/>
      <c r="C176" s="189"/>
      <c r="D176" s="189"/>
      <c r="E176" s="189"/>
      <c r="F176" s="189"/>
      <c r="G176" s="189"/>
      <c r="H176" s="189" t="str">
        <f t="array" ref="H176">IF(SUMPRODUCT((B176:G176&lt;&gt;"")*1)=0,"",SUM(B176,D176,F176))</f>
        <v/>
      </c>
      <c r="I176" s="189" t="str">
        <f t="array" ref="I176">IF(SUMPRODUCT((B176:G176&lt;&gt;"")*1)=0,"",SUM(C176,E176,G176))</f>
        <v/>
      </c>
      <c r="K176" s="196">
        <f t="shared" si="6"/>
        <v>0</v>
      </c>
      <c r="L176" s="196">
        <f t="shared" si="7"/>
        <v>0</v>
      </c>
      <c r="M176" s="196">
        <f t="shared" si="8"/>
        <v>0</v>
      </c>
    </row>
    <row r="177" spans="1:13" ht="15" customHeight="1">
      <c r="A177" s="623" t="s">
        <v>1684</v>
      </c>
      <c r="B177" s="196"/>
      <c r="C177" s="196"/>
      <c r="D177" s="196"/>
      <c r="E177" s="196"/>
      <c r="F177" s="196"/>
      <c r="G177" s="196"/>
      <c r="H177" s="196" t="str">
        <f t="array" ref="H177">IF(SUMPRODUCT((B177:G177&lt;&gt;"")*1)=0,"",SUM(B177,D177,F177))</f>
        <v/>
      </c>
      <c r="I177" s="196" t="str">
        <f t="array" ref="I177">IF(SUMPRODUCT((B177:G177&lt;&gt;"")*1)=0,"",SUM(C177,E177,G177))</f>
        <v/>
      </c>
      <c r="K177" s="196">
        <f t="shared" si="6"/>
        <v>0</v>
      </c>
      <c r="L177" s="196">
        <f t="shared" si="7"/>
        <v>0</v>
      </c>
      <c r="M177" s="196">
        <f t="shared" si="8"/>
        <v>0</v>
      </c>
    </row>
    <row r="178" spans="1:13" ht="15" customHeight="1">
      <c r="A178" s="623" t="s">
        <v>1685</v>
      </c>
      <c r="B178" s="189"/>
      <c r="C178" s="189"/>
      <c r="D178" s="189"/>
      <c r="E178" s="189"/>
      <c r="F178" s="189"/>
      <c r="G178" s="189"/>
      <c r="H178" s="189" t="str">
        <f t="array" ref="H178">IF(SUMPRODUCT((B178:G178&lt;&gt;"")*1)=0,"",SUM(B178,D178,F178))</f>
        <v/>
      </c>
      <c r="I178" s="189" t="str">
        <f t="array" ref="I178">IF(SUMPRODUCT((B178:G178&lt;&gt;"")*1)=0,"",SUM(C178,E178,G178))</f>
        <v/>
      </c>
      <c r="K178" s="196">
        <f t="shared" si="6"/>
        <v>0</v>
      </c>
      <c r="L178" s="196">
        <f t="shared" si="7"/>
        <v>0</v>
      </c>
      <c r="M178" s="196">
        <f t="shared" si="8"/>
        <v>0</v>
      </c>
    </row>
    <row r="179" spans="1:13" ht="15" customHeight="1">
      <c r="A179" s="623" t="s">
        <v>1686</v>
      </c>
      <c r="B179" s="189"/>
      <c r="C179" s="189"/>
      <c r="D179" s="189"/>
      <c r="E179" s="189"/>
      <c r="F179" s="189"/>
      <c r="G179" s="189"/>
      <c r="H179" s="189" t="str">
        <f t="array" ref="H179">IF(SUMPRODUCT((B179:G179&lt;&gt;"")*1)=0,"",SUM(B179,D179,F179))</f>
        <v/>
      </c>
      <c r="I179" s="189" t="str">
        <f t="array" ref="I179">IF(SUMPRODUCT((B179:G179&lt;&gt;"")*1)=0,"",SUM(C179,E179,G179))</f>
        <v/>
      </c>
      <c r="K179" s="196">
        <f t="shared" si="6"/>
        <v>0</v>
      </c>
      <c r="L179" s="196">
        <f t="shared" si="7"/>
        <v>0</v>
      </c>
      <c r="M179" s="196">
        <f t="shared" si="8"/>
        <v>0</v>
      </c>
    </row>
    <row r="180" spans="1:13" ht="15" customHeight="1">
      <c r="A180" s="623" t="s">
        <v>1247</v>
      </c>
      <c r="B180" s="189"/>
      <c r="C180" s="189"/>
      <c r="D180" s="189"/>
      <c r="E180" s="189"/>
      <c r="F180" s="189"/>
      <c r="G180" s="189"/>
      <c r="H180" s="189" t="str">
        <f t="array" ref="H180">IF(SUMPRODUCT((B180:G180&lt;&gt;"")*1)=0,"",SUM(B180,D180,F180))</f>
        <v/>
      </c>
      <c r="I180" s="189" t="str">
        <f t="array" ref="I180">IF(SUMPRODUCT((B180:G180&lt;&gt;"")*1)=0,"",SUM(C180,E180,G180))</f>
        <v/>
      </c>
      <c r="K180" s="196">
        <f t="shared" si="6"/>
        <v>0</v>
      </c>
      <c r="L180" s="196">
        <f t="shared" si="7"/>
        <v>0</v>
      </c>
      <c r="M180" s="196">
        <f t="shared" si="8"/>
        <v>0</v>
      </c>
    </row>
    <row r="181" spans="1:13" ht="15" customHeight="1">
      <c r="A181" s="623" t="s">
        <v>1687</v>
      </c>
      <c r="B181" s="189"/>
      <c r="C181" s="189"/>
      <c r="D181" s="189"/>
      <c r="E181" s="189"/>
      <c r="F181" s="189"/>
      <c r="G181" s="189"/>
      <c r="H181" s="189" t="str">
        <f t="array" ref="H181">IF(SUMPRODUCT((B181:G181&lt;&gt;"")*1)=0,"",SUM(B181,D181,F181))</f>
        <v/>
      </c>
      <c r="I181" s="189" t="str">
        <f t="array" ref="I181">IF(SUMPRODUCT((B181:G181&lt;&gt;"")*1)=0,"",SUM(C181,E181,G181))</f>
        <v/>
      </c>
      <c r="K181" s="196">
        <f t="shared" si="6"/>
        <v>0</v>
      </c>
      <c r="L181" s="196">
        <f t="shared" si="7"/>
        <v>0</v>
      </c>
      <c r="M181" s="196">
        <f t="shared" si="8"/>
        <v>0</v>
      </c>
    </row>
    <row r="182" spans="1:13" ht="15" customHeight="1">
      <c r="A182" s="623" t="s">
        <v>1688</v>
      </c>
      <c r="B182" s="189"/>
      <c r="C182" s="189"/>
      <c r="D182" s="189"/>
      <c r="E182" s="189"/>
      <c r="F182" s="189"/>
      <c r="G182" s="189"/>
      <c r="H182" s="189" t="str">
        <f t="array" ref="H182">IF(SUMPRODUCT((B182:G182&lt;&gt;"")*1)=0,"",SUM(B182,D182,F182))</f>
        <v/>
      </c>
      <c r="I182" s="189" t="str">
        <f t="array" ref="I182">IF(SUMPRODUCT((B182:G182&lt;&gt;"")*1)=0,"",SUM(C182,E182,G182))</f>
        <v/>
      </c>
      <c r="K182" s="196">
        <f t="shared" si="6"/>
        <v>0</v>
      </c>
      <c r="L182" s="196">
        <f t="shared" si="7"/>
        <v>0</v>
      </c>
      <c r="M182" s="196">
        <f t="shared" si="8"/>
        <v>0</v>
      </c>
    </row>
    <row r="183" spans="1:13" ht="15" customHeight="1">
      <c r="A183" s="622" t="s">
        <v>1438</v>
      </c>
      <c r="B183" s="189"/>
      <c r="C183" s="189"/>
      <c r="D183" s="189"/>
      <c r="E183" s="189"/>
      <c r="F183" s="189"/>
      <c r="G183" s="189"/>
      <c r="H183" s="189" t="str">
        <f t="array" ref="H183">IF(SUMPRODUCT((B183:G183&lt;&gt;"")*1)=0,"",SUM(B183,D183,F183))</f>
        <v/>
      </c>
      <c r="I183" s="189" t="str">
        <f t="array" ref="I183">IF(SUMPRODUCT((B183:G183&lt;&gt;"")*1)=0,"",SUM(C183,E183,G183))</f>
        <v/>
      </c>
      <c r="K183" s="196">
        <f t="shared" si="6"/>
        <v>0</v>
      </c>
      <c r="L183" s="196">
        <f t="shared" si="7"/>
        <v>0</v>
      </c>
      <c r="M183" s="196">
        <f t="shared" si="8"/>
        <v>0</v>
      </c>
    </row>
    <row r="184" spans="1:13" ht="15" customHeight="1">
      <c r="A184" s="623" t="s">
        <v>1689</v>
      </c>
      <c r="B184" s="189"/>
      <c r="C184" s="189"/>
      <c r="D184" s="189"/>
      <c r="E184" s="189"/>
      <c r="F184" s="189"/>
      <c r="G184" s="189"/>
      <c r="H184" s="189" t="str">
        <f t="array" ref="H184">IF(SUMPRODUCT((B184:G184&lt;&gt;"")*1)=0,"",SUM(B184,D184,F184))</f>
        <v/>
      </c>
      <c r="I184" s="189" t="str">
        <f t="array" ref="I184">IF(SUMPRODUCT((B184:G184&lt;&gt;"")*1)=0,"",SUM(C184,E184,G184))</f>
        <v/>
      </c>
      <c r="K184" s="196">
        <f t="shared" si="6"/>
        <v>0</v>
      </c>
      <c r="L184" s="196">
        <f t="shared" si="7"/>
        <v>0</v>
      </c>
      <c r="M184" s="196">
        <f t="shared" si="8"/>
        <v>0</v>
      </c>
    </row>
    <row r="185" spans="1:13" ht="15" customHeight="1">
      <c r="A185" s="623" t="s">
        <v>1690</v>
      </c>
      <c r="B185" s="189"/>
      <c r="C185" s="189"/>
      <c r="D185" s="189"/>
      <c r="E185" s="189"/>
      <c r="F185" s="189"/>
      <c r="G185" s="189"/>
      <c r="H185" s="189" t="str">
        <f t="array" ref="H185">IF(SUMPRODUCT((B185:G185&lt;&gt;"")*1)=0,"",SUM(B185,D185,F185))</f>
        <v/>
      </c>
      <c r="I185" s="189" t="str">
        <f t="array" ref="I185">IF(SUMPRODUCT((B185:G185&lt;&gt;"")*1)=0,"",SUM(C185,E185,G185))</f>
        <v/>
      </c>
      <c r="K185" s="196">
        <f t="shared" si="6"/>
        <v>0</v>
      </c>
      <c r="L185" s="196">
        <f t="shared" si="7"/>
        <v>0</v>
      </c>
      <c r="M185" s="196">
        <f t="shared" si="8"/>
        <v>0</v>
      </c>
    </row>
    <row r="186" spans="1:13" ht="15" customHeight="1">
      <c r="A186" s="623" t="s">
        <v>1691</v>
      </c>
      <c r="B186" s="189"/>
      <c r="C186" s="189"/>
      <c r="D186" s="189"/>
      <c r="E186" s="189"/>
      <c r="F186" s="189"/>
      <c r="G186" s="189"/>
      <c r="H186" s="189" t="str">
        <f t="array" ref="H186">IF(SUMPRODUCT((B186:G186&lt;&gt;"")*1)=0,"",SUM(B186,D186,F186))</f>
        <v/>
      </c>
      <c r="I186" s="189" t="str">
        <f t="array" ref="I186">IF(SUMPRODUCT((B186:G186&lt;&gt;"")*1)=0,"",SUM(C186,E186,G186))</f>
        <v/>
      </c>
      <c r="K186" s="196">
        <f t="shared" si="6"/>
        <v>0</v>
      </c>
      <c r="L186" s="196">
        <f t="shared" si="7"/>
        <v>0</v>
      </c>
      <c r="M186" s="196">
        <f t="shared" si="8"/>
        <v>0</v>
      </c>
    </row>
    <row r="187" spans="1:13" ht="15" customHeight="1">
      <c r="A187" s="623" t="s">
        <v>1692</v>
      </c>
      <c r="B187" s="189"/>
      <c r="C187" s="189"/>
      <c r="D187" s="189"/>
      <c r="E187" s="189"/>
      <c r="F187" s="189"/>
      <c r="G187" s="189"/>
      <c r="H187" s="189" t="str">
        <f t="array" ref="H187">IF(SUMPRODUCT((B187:G187&lt;&gt;"")*1)=0,"",SUM(B187,D187,F187))</f>
        <v/>
      </c>
      <c r="I187" s="189" t="str">
        <f t="array" ref="I187">IF(SUMPRODUCT((B187:G187&lt;&gt;"")*1)=0,"",SUM(C187,E187,G187))</f>
        <v/>
      </c>
      <c r="K187" s="196">
        <f t="shared" si="6"/>
        <v>0</v>
      </c>
      <c r="L187" s="196">
        <f t="shared" si="7"/>
        <v>0</v>
      </c>
      <c r="M187" s="196">
        <f t="shared" si="8"/>
        <v>0</v>
      </c>
    </row>
    <row r="188" spans="1:13" ht="15" customHeight="1">
      <c r="A188" s="623" t="s">
        <v>1693</v>
      </c>
      <c r="B188" s="189"/>
      <c r="C188" s="189"/>
      <c r="D188" s="189"/>
      <c r="E188" s="189"/>
      <c r="F188" s="189"/>
      <c r="G188" s="189"/>
      <c r="H188" s="189" t="str">
        <f t="array" ref="H188">IF(SUMPRODUCT((B188:G188&lt;&gt;"")*1)=0,"",SUM(B188,D188,F188))</f>
        <v/>
      </c>
      <c r="I188" s="189" t="str">
        <f t="array" ref="I188">IF(SUMPRODUCT((B188:G188&lt;&gt;"")*1)=0,"",SUM(C188,E188,G188))</f>
        <v/>
      </c>
      <c r="K188" s="196">
        <f t="shared" si="6"/>
        <v>0</v>
      </c>
      <c r="L188" s="196">
        <f t="shared" si="7"/>
        <v>0</v>
      </c>
      <c r="M188" s="196">
        <f t="shared" si="8"/>
        <v>0</v>
      </c>
    </row>
    <row r="189" spans="1:13" ht="15" customHeight="1">
      <c r="A189" s="623" t="s">
        <v>1694</v>
      </c>
      <c r="B189" s="196"/>
      <c r="C189" s="196"/>
      <c r="D189" s="196"/>
      <c r="E189" s="196"/>
      <c r="F189" s="196"/>
      <c r="G189" s="196"/>
      <c r="H189" s="196" t="str">
        <f t="array" ref="H189">IF(SUMPRODUCT((B189:G189&lt;&gt;"")*1)=0,"",SUM(B189,D189,F189))</f>
        <v/>
      </c>
      <c r="I189" s="196" t="str">
        <f t="array" ref="I189">IF(SUMPRODUCT((B189:G189&lt;&gt;"")*1)=0,"",SUM(C189,E189,G189))</f>
        <v/>
      </c>
      <c r="K189" s="196">
        <f t="shared" si="6"/>
        <v>0</v>
      </c>
      <c r="L189" s="196">
        <f t="shared" si="7"/>
        <v>0</v>
      </c>
      <c r="M189" s="196">
        <f t="shared" si="8"/>
        <v>0</v>
      </c>
    </row>
    <row r="190" spans="1:13" ht="15" customHeight="1">
      <c r="A190" s="623" t="s">
        <v>1695</v>
      </c>
      <c r="B190" s="189"/>
      <c r="C190" s="189"/>
      <c r="D190" s="189"/>
      <c r="E190" s="189"/>
      <c r="F190" s="189"/>
      <c r="G190" s="189"/>
      <c r="H190" s="189" t="str">
        <f t="array" ref="H190">IF(SUMPRODUCT((B190:G190&lt;&gt;"")*1)=0,"",SUM(B190,D190,F190))</f>
        <v/>
      </c>
      <c r="I190" s="189" t="str">
        <f t="array" ref="I190">IF(SUMPRODUCT((B190:G190&lt;&gt;"")*1)=0,"",SUM(C190,E190,G190))</f>
        <v/>
      </c>
      <c r="K190" s="196">
        <f t="shared" si="6"/>
        <v>0</v>
      </c>
      <c r="L190" s="196">
        <f t="shared" si="7"/>
        <v>0</v>
      </c>
      <c r="M190" s="196">
        <f t="shared" si="8"/>
        <v>0</v>
      </c>
    </row>
    <row r="191" spans="1:13" ht="15" customHeight="1">
      <c r="A191" s="623" t="s">
        <v>1696</v>
      </c>
      <c r="B191" s="189"/>
      <c r="C191" s="189"/>
      <c r="D191" s="189"/>
      <c r="E191" s="189"/>
      <c r="F191" s="189"/>
      <c r="G191" s="189"/>
      <c r="H191" s="189" t="str">
        <f t="array" ref="H191">IF(SUMPRODUCT((B191:G191&lt;&gt;"")*1)=0,"",SUM(B191,D191,F191))</f>
        <v/>
      </c>
      <c r="I191" s="189" t="str">
        <f t="array" ref="I191">IF(SUMPRODUCT((B191:G191&lt;&gt;"")*1)=0,"",SUM(C191,E191,G191))</f>
        <v/>
      </c>
      <c r="K191" s="196">
        <f t="shared" si="6"/>
        <v>0</v>
      </c>
      <c r="L191" s="196">
        <f t="shared" si="7"/>
        <v>0</v>
      </c>
      <c r="M191" s="196">
        <f t="shared" si="8"/>
        <v>0</v>
      </c>
    </row>
    <row r="192" spans="1:13" ht="15" customHeight="1">
      <c r="A192" s="622" t="s">
        <v>1697</v>
      </c>
      <c r="B192" s="189"/>
      <c r="C192" s="189"/>
      <c r="D192" s="189"/>
      <c r="E192" s="189"/>
      <c r="F192" s="189"/>
      <c r="G192" s="189"/>
      <c r="H192" s="189" t="str">
        <f t="array" ref="H192">IF(SUMPRODUCT((B192:G192&lt;&gt;"")*1)=0,"",SUM(B192,D192,F192))</f>
        <v/>
      </c>
      <c r="I192" s="189" t="str">
        <f t="array" ref="I192">IF(SUMPRODUCT((B192:G192&lt;&gt;"")*1)=0,"",SUM(C192,E192,G192))</f>
        <v/>
      </c>
      <c r="K192" s="196">
        <f t="shared" si="6"/>
        <v>0</v>
      </c>
      <c r="L192" s="196">
        <f t="shared" si="7"/>
        <v>0</v>
      </c>
      <c r="M192" s="196">
        <f t="shared" si="8"/>
        <v>0</v>
      </c>
    </row>
    <row r="193" spans="1:13" ht="15" customHeight="1">
      <c r="A193" s="623" t="s">
        <v>1698</v>
      </c>
      <c r="B193" s="189"/>
      <c r="C193" s="189"/>
      <c r="D193" s="189"/>
      <c r="E193" s="189"/>
      <c r="F193" s="189"/>
      <c r="G193" s="189"/>
      <c r="H193" s="189" t="str">
        <f t="array" ref="H193">IF(SUMPRODUCT((B193:G193&lt;&gt;"")*1)=0,"",SUM(B193,D193,F193))</f>
        <v/>
      </c>
      <c r="I193" s="189" t="str">
        <f t="array" ref="I193">IF(SUMPRODUCT((B193:G193&lt;&gt;"")*1)=0,"",SUM(C193,E193,G193))</f>
        <v/>
      </c>
      <c r="K193" s="196">
        <f t="shared" si="6"/>
        <v>0</v>
      </c>
      <c r="L193" s="196">
        <f t="shared" si="7"/>
        <v>0</v>
      </c>
      <c r="M193" s="196">
        <f t="shared" si="8"/>
        <v>0</v>
      </c>
    </row>
    <row r="194" spans="1:13" ht="15" customHeight="1">
      <c r="A194" s="623" t="s">
        <v>1699</v>
      </c>
      <c r="B194" s="189"/>
      <c r="C194" s="189"/>
      <c r="D194" s="189"/>
      <c r="E194" s="189"/>
      <c r="F194" s="189"/>
      <c r="G194" s="189"/>
      <c r="H194" s="189" t="str">
        <f t="array" ref="H194">IF(SUMPRODUCT((B194:G194&lt;&gt;"")*1)=0,"",SUM(B194,D194,F194))</f>
        <v/>
      </c>
      <c r="I194" s="189" t="str">
        <f t="array" ref="I194">IF(SUMPRODUCT((B194:G194&lt;&gt;"")*1)=0,"",SUM(C194,E194,G194))</f>
        <v/>
      </c>
      <c r="K194" s="196">
        <f t="shared" si="6"/>
        <v>0</v>
      </c>
      <c r="L194" s="196">
        <f t="shared" si="7"/>
        <v>0</v>
      </c>
      <c r="M194" s="196">
        <f t="shared" si="8"/>
        <v>0</v>
      </c>
    </row>
    <row r="195" spans="1:13" ht="15" customHeight="1">
      <c r="A195" s="623" t="s">
        <v>1700</v>
      </c>
      <c r="B195" s="189"/>
      <c r="C195" s="189"/>
      <c r="D195" s="189"/>
      <c r="E195" s="189"/>
      <c r="F195" s="189"/>
      <c r="G195" s="189"/>
      <c r="H195" s="189" t="str">
        <f t="array" ref="H195">IF(SUMPRODUCT((B195:G195&lt;&gt;"")*1)=0,"",SUM(B195,D195,F195))</f>
        <v/>
      </c>
      <c r="I195" s="189" t="str">
        <f t="array" ref="I195">IF(SUMPRODUCT((B195:G195&lt;&gt;"")*1)=0,"",SUM(C195,E195,G195))</f>
        <v/>
      </c>
      <c r="K195" s="196">
        <f t="shared" si="6"/>
        <v>0</v>
      </c>
      <c r="L195" s="196">
        <f t="shared" si="7"/>
        <v>0</v>
      </c>
      <c r="M195" s="196">
        <f t="shared" si="8"/>
        <v>0</v>
      </c>
    </row>
    <row r="196" spans="1:13" ht="15" customHeight="1">
      <c r="A196" s="623" t="s">
        <v>1701</v>
      </c>
      <c r="B196" s="189"/>
      <c r="C196" s="189"/>
      <c r="D196" s="189"/>
      <c r="E196" s="189"/>
      <c r="F196" s="189"/>
      <c r="G196" s="189"/>
      <c r="H196" s="189" t="str">
        <f t="array" ref="H196">IF(SUMPRODUCT((B196:G196&lt;&gt;"")*1)=0,"",SUM(B196,D196,F196))</f>
        <v/>
      </c>
      <c r="I196" s="189" t="str">
        <f t="array" ref="I196">IF(SUMPRODUCT((B196:G196&lt;&gt;"")*1)=0,"",SUM(C196,E196,G196))</f>
        <v/>
      </c>
      <c r="K196" s="196">
        <f t="shared" si="6"/>
        <v>0</v>
      </c>
      <c r="L196" s="196">
        <f t="shared" si="7"/>
        <v>0</v>
      </c>
      <c r="M196" s="196">
        <f t="shared" si="8"/>
        <v>0</v>
      </c>
    </row>
    <row r="197" spans="1:13" ht="15" customHeight="1">
      <c r="A197" s="623" t="s">
        <v>1702</v>
      </c>
      <c r="B197" s="189"/>
      <c r="C197" s="189"/>
      <c r="D197" s="189"/>
      <c r="E197" s="189"/>
      <c r="F197" s="189"/>
      <c r="G197" s="189"/>
      <c r="H197" s="189" t="str">
        <f t="array" ref="H197">IF(SUMPRODUCT((B197:G197&lt;&gt;"")*1)=0,"",SUM(B197,D197,F197))</f>
        <v/>
      </c>
      <c r="I197" s="189" t="str">
        <f t="array" ref="I197">IF(SUMPRODUCT((B197:G197&lt;&gt;"")*1)=0,"",SUM(C197,E197,G197))</f>
        <v/>
      </c>
      <c r="K197" s="196">
        <f t="shared" si="6"/>
        <v>0</v>
      </c>
      <c r="L197" s="196">
        <f t="shared" si="7"/>
        <v>0</v>
      </c>
      <c r="M197" s="196">
        <f t="shared" si="8"/>
        <v>0</v>
      </c>
    </row>
    <row r="198" spans="1:13" ht="15" customHeight="1">
      <c r="A198" s="623" t="s">
        <v>1703</v>
      </c>
      <c r="B198" s="189"/>
      <c r="C198" s="189"/>
      <c r="D198" s="189"/>
      <c r="E198" s="189"/>
      <c r="F198" s="189"/>
      <c r="G198" s="189"/>
      <c r="H198" s="189" t="str">
        <f t="array" ref="H198">IF(SUMPRODUCT((B198:G198&lt;&gt;"")*1)=0,"",SUM(B198,D198,F198))</f>
        <v/>
      </c>
      <c r="I198" s="189" t="str">
        <f t="array" ref="I198">IF(SUMPRODUCT((B198:G198&lt;&gt;"")*1)=0,"",SUM(C198,E198,G198))</f>
        <v/>
      </c>
      <c r="K198" s="196">
        <f t="shared" ref="K198:K261" si="9">+B198-C198</f>
        <v>0</v>
      </c>
      <c r="L198" s="196">
        <f t="shared" ref="L198:L261" si="10">+D198-E198</f>
        <v>0</v>
      </c>
      <c r="M198" s="196">
        <f t="shared" ref="M198:M261" si="11">+F198-G198</f>
        <v>0</v>
      </c>
    </row>
    <row r="199" spans="1:13" ht="15" customHeight="1">
      <c r="A199" s="623" t="s">
        <v>1704</v>
      </c>
      <c r="B199" s="189"/>
      <c r="C199" s="189"/>
      <c r="D199" s="189"/>
      <c r="E199" s="189"/>
      <c r="F199" s="189"/>
      <c r="G199" s="189"/>
      <c r="H199" s="189" t="str">
        <f t="array" ref="H199">IF(SUMPRODUCT((B199:G199&lt;&gt;"")*1)=0,"",SUM(B199,D199,F199))</f>
        <v/>
      </c>
      <c r="I199" s="189" t="str">
        <f t="array" ref="I199">IF(SUMPRODUCT((B199:G199&lt;&gt;"")*1)=0,"",SUM(C199,E199,G199))</f>
        <v/>
      </c>
      <c r="K199" s="196">
        <f t="shared" si="9"/>
        <v>0</v>
      </c>
      <c r="L199" s="196">
        <f t="shared" si="10"/>
        <v>0</v>
      </c>
      <c r="M199" s="196">
        <f t="shared" si="11"/>
        <v>0</v>
      </c>
    </row>
    <row r="200" spans="1:13" ht="15" customHeight="1">
      <c r="A200" s="623" t="s">
        <v>1705</v>
      </c>
      <c r="B200" s="189"/>
      <c r="C200" s="189"/>
      <c r="D200" s="189"/>
      <c r="E200" s="189"/>
      <c r="F200" s="189"/>
      <c r="G200" s="189"/>
      <c r="H200" s="189" t="str">
        <f t="array" ref="H200">IF(SUMPRODUCT((B200:G200&lt;&gt;"")*1)=0,"",SUM(B200,D200,F200))</f>
        <v/>
      </c>
      <c r="I200" s="189" t="str">
        <f t="array" ref="I200">IF(SUMPRODUCT((B200:G200&lt;&gt;"")*1)=0,"",SUM(C200,E200,G200))</f>
        <v/>
      </c>
      <c r="K200" s="196">
        <f t="shared" si="9"/>
        <v>0</v>
      </c>
      <c r="L200" s="196">
        <f t="shared" si="10"/>
        <v>0</v>
      </c>
      <c r="M200" s="196">
        <f t="shared" si="11"/>
        <v>0</v>
      </c>
    </row>
    <row r="201" spans="1:13" ht="15" customHeight="1">
      <c r="A201" s="622" t="s">
        <v>1455</v>
      </c>
      <c r="B201" s="189"/>
      <c r="C201" s="189"/>
      <c r="D201" s="189"/>
      <c r="E201" s="189"/>
      <c r="F201" s="189"/>
      <c r="G201" s="189"/>
      <c r="H201" s="189" t="str">
        <f t="array" ref="H201">IF(SUMPRODUCT((B201:G201&lt;&gt;"")*1)=0,"",SUM(B201,D201,F201))</f>
        <v/>
      </c>
      <c r="I201" s="189" t="str">
        <f t="array" ref="I201">IF(SUMPRODUCT((B201:G201&lt;&gt;"")*1)=0,"",SUM(C201,E201,G201))</f>
        <v/>
      </c>
      <c r="K201" s="196">
        <f t="shared" si="9"/>
        <v>0</v>
      </c>
      <c r="L201" s="196">
        <f t="shared" si="10"/>
        <v>0</v>
      </c>
      <c r="M201" s="196">
        <f t="shared" si="11"/>
        <v>0</v>
      </c>
    </row>
    <row r="202" spans="1:13" ht="15" customHeight="1">
      <c r="A202" s="623" t="s">
        <v>1706</v>
      </c>
      <c r="B202" s="196"/>
      <c r="C202" s="196"/>
      <c r="D202" s="196"/>
      <c r="E202" s="196"/>
      <c r="F202" s="196"/>
      <c r="G202" s="196"/>
      <c r="H202" s="196" t="str">
        <f t="array" ref="H202">IF(SUMPRODUCT((B202:G202&lt;&gt;"")*1)=0,"",SUM(B202,D202,F202))</f>
        <v/>
      </c>
      <c r="I202" s="196" t="str">
        <f t="array" ref="I202">IF(SUMPRODUCT((B202:G202&lt;&gt;"")*1)=0,"",SUM(C202,E202,G202))</f>
        <v/>
      </c>
      <c r="K202" s="196">
        <f t="shared" si="9"/>
        <v>0</v>
      </c>
      <c r="L202" s="196">
        <f t="shared" si="10"/>
        <v>0</v>
      </c>
      <c r="M202" s="196">
        <f t="shared" si="11"/>
        <v>0</v>
      </c>
    </row>
    <row r="203" spans="1:13">
      <c r="A203" s="623" t="s">
        <v>1707</v>
      </c>
      <c r="B203" s="189"/>
      <c r="C203" s="189"/>
      <c r="D203" s="189"/>
      <c r="E203" s="189"/>
      <c r="F203" s="189"/>
      <c r="G203" s="189"/>
      <c r="H203" s="189" t="str">
        <f t="array" ref="H203">IF(SUMPRODUCT((B203:G203&lt;&gt;"")*1)=0,"",SUM(B203,D203,F203))</f>
        <v/>
      </c>
      <c r="I203" s="189" t="str">
        <f t="array" ref="I203">IF(SUMPRODUCT((B203:G203&lt;&gt;"")*1)=0,"",SUM(C203,E203,G203))</f>
        <v/>
      </c>
      <c r="K203" s="196">
        <f t="shared" si="9"/>
        <v>0</v>
      </c>
      <c r="L203" s="196">
        <f t="shared" si="10"/>
        <v>0</v>
      </c>
      <c r="M203" s="196">
        <f t="shared" si="11"/>
        <v>0</v>
      </c>
    </row>
    <row r="204" spans="1:13">
      <c r="A204" s="623" t="s">
        <v>1708</v>
      </c>
      <c r="B204" s="189"/>
      <c r="C204" s="189"/>
      <c r="D204" s="189"/>
      <c r="E204" s="189"/>
      <c r="F204" s="189"/>
      <c r="G204" s="189"/>
      <c r="H204" s="189" t="str">
        <f t="array" ref="H204">IF(SUMPRODUCT((B204:G204&lt;&gt;"")*1)=0,"",SUM(B204,D204,F204))</f>
        <v/>
      </c>
      <c r="I204" s="189" t="str">
        <f t="array" ref="I204">IF(SUMPRODUCT((B204:G204&lt;&gt;"")*1)=0,"",SUM(C204,E204,G204))</f>
        <v/>
      </c>
      <c r="K204" s="196">
        <f t="shared" si="9"/>
        <v>0</v>
      </c>
      <c r="L204" s="196">
        <f t="shared" si="10"/>
        <v>0</v>
      </c>
      <c r="M204" s="196">
        <f t="shared" si="11"/>
        <v>0</v>
      </c>
    </row>
    <row r="205" spans="1:13">
      <c r="A205" s="623" t="s">
        <v>1709</v>
      </c>
      <c r="B205" s="189"/>
      <c r="C205" s="189"/>
      <c r="D205" s="189"/>
      <c r="E205" s="189"/>
      <c r="F205" s="189"/>
      <c r="G205" s="189"/>
      <c r="H205" s="189" t="str">
        <f t="array" ref="H205">IF(SUMPRODUCT((B205:G205&lt;&gt;"")*1)=0,"",SUM(B205,D205,F205))</f>
        <v/>
      </c>
      <c r="I205" s="189" t="str">
        <f t="array" ref="I205">IF(SUMPRODUCT((B205:G205&lt;&gt;"")*1)=0,"",SUM(C205,E205,G205))</f>
        <v/>
      </c>
      <c r="K205" s="196">
        <f t="shared" si="9"/>
        <v>0</v>
      </c>
      <c r="L205" s="196">
        <f t="shared" si="10"/>
        <v>0</v>
      </c>
      <c r="M205" s="196">
        <f t="shared" si="11"/>
        <v>0</v>
      </c>
    </row>
    <row r="206" spans="1:13">
      <c r="A206" s="623" t="s">
        <v>1710</v>
      </c>
      <c r="B206" s="189"/>
      <c r="C206" s="189"/>
      <c r="D206" s="189"/>
      <c r="E206" s="189"/>
      <c r="F206" s="189"/>
      <c r="G206" s="189"/>
      <c r="H206" s="189" t="str">
        <f t="array" ref="H206">IF(SUMPRODUCT((B206:G206&lt;&gt;"")*1)=0,"",SUM(B206,D206,F206))</f>
        <v/>
      </c>
      <c r="I206" s="189" t="str">
        <f t="array" ref="I206">IF(SUMPRODUCT((B206:G206&lt;&gt;"")*1)=0,"",SUM(C206,E206,G206))</f>
        <v/>
      </c>
      <c r="K206" s="196">
        <f t="shared" si="9"/>
        <v>0</v>
      </c>
      <c r="L206" s="196">
        <f t="shared" si="10"/>
        <v>0</v>
      </c>
      <c r="M206" s="196">
        <f t="shared" si="11"/>
        <v>0</v>
      </c>
    </row>
    <row r="207" spans="1:13">
      <c r="A207" s="623" t="s">
        <v>1711</v>
      </c>
      <c r="B207" s="189"/>
      <c r="C207" s="189"/>
      <c r="D207" s="189"/>
      <c r="E207" s="189"/>
      <c r="F207" s="189"/>
      <c r="G207" s="189"/>
      <c r="H207" s="189" t="str">
        <f t="array" ref="H207">IF(SUMPRODUCT((B207:G207&lt;&gt;"")*1)=0,"",SUM(B207,D207,F207))</f>
        <v/>
      </c>
      <c r="I207" s="189" t="str">
        <f t="array" ref="I207">IF(SUMPRODUCT((B207:G207&lt;&gt;"")*1)=0,"",SUM(C207,E207,G207))</f>
        <v/>
      </c>
      <c r="K207" s="196">
        <f t="shared" si="9"/>
        <v>0</v>
      </c>
      <c r="L207" s="196">
        <f t="shared" si="10"/>
        <v>0</v>
      </c>
      <c r="M207" s="196">
        <f t="shared" si="11"/>
        <v>0</v>
      </c>
    </row>
    <row r="208" spans="1:13">
      <c r="A208" s="623" t="s">
        <v>1712</v>
      </c>
      <c r="B208" s="189"/>
      <c r="C208" s="189"/>
      <c r="D208" s="189"/>
      <c r="E208" s="189"/>
      <c r="F208" s="189"/>
      <c r="G208" s="189"/>
      <c r="H208" s="189" t="str">
        <f t="array" ref="H208">IF(SUMPRODUCT((B208:G208&lt;&gt;"")*1)=0,"",SUM(B208,D208,F208))</f>
        <v/>
      </c>
      <c r="I208" s="189" t="str">
        <f t="array" ref="I208">IF(SUMPRODUCT((B208:G208&lt;&gt;"")*1)=0,"",SUM(C208,E208,G208))</f>
        <v/>
      </c>
      <c r="K208" s="196">
        <f t="shared" si="9"/>
        <v>0</v>
      </c>
      <c r="L208" s="196">
        <f t="shared" si="10"/>
        <v>0</v>
      </c>
      <c r="M208" s="196">
        <f t="shared" si="11"/>
        <v>0</v>
      </c>
    </row>
    <row r="209" spans="1:13" ht="14" customHeight="1">
      <c r="A209" s="623" t="s">
        <v>1713</v>
      </c>
      <c r="B209" s="189"/>
      <c r="C209" s="189"/>
      <c r="D209" s="189"/>
      <c r="E209" s="189"/>
      <c r="F209" s="189"/>
      <c r="G209" s="189"/>
      <c r="H209" s="189" t="str">
        <f t="array" ref="H209">IF(SUMPRODUCT((B209:G209&lt;&gt;"")*1)=0,"",SUM(B209,D209,F209))</f>
        <v/>
      </c>
      <c r="I209" s="189" t="str">
        <f t="array" ref="I209">IF(SUMPRODUCT((B209:G209&lt;&gt;"")*1)=0,"",SUM(C209,E209,G209))</f>
        <v/>
      </c>
      <c r="K209" s="196">
        <f t="shared" si="9"/>
        <v>0</v>
      </c>
      <c r="L209" s="196">
        <f t="shared" si="10"/>
        <v>0</v>
      </c>
      <c r="M209" s="196">
        <f t="shared" si="11"/>
        <v>0</v>
      </c>
    </row>
    <row r="210" spans="1:13">
      <c r="A210" s="623" t="s">
        <v>1714</v>
      </c>
      <c r="B210" s="189"/>
      <c r="C210" s="189"/>
      <c r="D210" s="189"/>
      <c r="E210" s="189"/>
      <c r="F210" s="189"/>
      <c r="G210" s="189"/>
      <c r="H210" s="189" t="str">
        <f t="array" ref="H210">IF(SUMPRODUCT((B210:G210&lt;&gt;"")*1)=0,"",SUM(B210,D210,F210))</f>
        <v/>
      </c>
      <c r="I210" s="189" t="str">
        <f t="array" ref="I210">IF(SUMPRODUCT((B210:G210&lt;&gt;"")*1)=0,"",SUM(C210,E210,G210))</f>
        <v/>
      </c>
      <c r="K210" s="196">
        <f t="shared" si="9"/>
        <v>0</v>
      </c>
      <c r="L210" s="196">
        <f t="shared" si="10"/>
        <v>0</v>
      </c>
      <c r="M210" s="196">
        <f t="shared" si="11"/>
        <v>0</v>
      </c>
    </row>
    <row r="211" spans="1:13">
      <c r="A211" s="623" t="s">
        <v>1715</v>
      </c>
      <c r="B211" s="189"/>
      <c r="C211" s="189"/>
      <c r="D211" s="189"/>
      <c r="E211" s="189"/>
      <c r="F211" s="189"/>
      <c r="G211" s="189"/>
      <c r="H211" s="189" t="str">
        <f t="array" ref="H211">IF(SUMPRODUCT((B211:G211&lt;&gt;"")*1)=0,"",SUM(B211,D211,F211))</f>
        <v/>
      </c>
      <c r="I211" s="189" t="str">
        <f t="array" ref="I211">IF(SUMPRODUCT((B211:G211&lt;&gt;"")*1)=0,"",SUM(C211,E211,G211))</f>
        <v/>
      </c>
      <c r="K211" s="196">
        <f t="shared" si="9"/>
        <v>0</v>
      </c>
      <c r="L211" s="196">
        <f t="shared" si="10"/>
        <v>0</v>
      </c>
      <c r="M211" s="196">
        <f t="shared" si="11"/>
        <v>0</v>
      </c>
    </row>
    <row r="212" spans="1:13">
      <c r="A212" s="623" t="s">
        <v>1716</v>
      </c>
      <c r="B212" s="189"/>
      <c r="C212" s="189"/>
      <c r="D212" s="189"/>
      <c r="E212" s="189"/>
      <c r="F212" s="189"/>
      <c r="G212" s="189"/>
      <c r="H212" s="189" t="str">
        <f t="array" ref="H212">IF(SUMPRODUCT((B212:G212&lt;&gt;"")*1)=0,"",SUM(B212,D212,F212))</f>
        <v/>
      </c>
      <c r="I212" s="189" t="str">
        <f t="array" ref="I212">IF(SUMPRODUCT((B212:G212&lt;&gt;"")*1)=0,"",SUM(C212,E212,G212))</f>
        <v/>
      </c>
      <c r="K212" s="196">
        <f t="shared" si="9"/>
        <v>0</v>
      </c>
      <c r="L212" s="196">
        <f t="shared" si="10"/>
        <v>0</v>
      </c>
      <c r="M212" s="196">
        <f t="shared" si="11"/>
        <v>0</v>
      </c>
    </row>
    <row r="213" spans="1:13">
      <c r="A213" s="623" t="s">
        <v>1717</v>
      </c>
      <c r="B213" s="189"/>
      <c r="C213" s="189"/>
      <c r="D213" s="189"/>
      <c r="E213" s="189"/>
      <c r="F213" s="189"/>
      <c r="G213" s="189"/>
      <c r="H213" s="189" t="str">
        <f t="array" ref="H213">IF(SUMPRODUCT((B213:G213&lt;&gt;"")*1)=0,"",SUM(B213,D213,F213))</f>
        <v/>
      </c>
      <c r="I213" s="189" t="str">
        <f t="array" ref="I213">IF(SUMPRODUCT((B213:G213&lt;&gt;"")*1)=0,"",SUM(C213,E213,G213))</f>
        <v/>
      </c>
      <c r="K213" s="196">
        <f t="shared" si="9"/>
        <v>0</v>
      </c>
      <c r="L213" s="196">
        <f t="shared" si="10"/>
        <v>0</v>
      </c>
      <c r="M213" s="196">
        <f t="shared" si="11"/>
        <v>0</v>
      </c>
    </row>
    <row r="214" spans="1:13" ht="14" customHeight="1">
      <c r="A214" s="623" t="s">
        <v>1718</v>
      </c>
      <c r="B214" s="189"/>
      <c r="C214" s="189"/>
      <c r="D214" s="189"/>
      <c r="E214" s="189"/>
      <c r="F214" s="189"/>
      <c r="G214" s="189"/>
      <c r="H214" s="189" t="str">
        <f t="array" ref="H214">IF(SUMPRODUCT((B214:G214&lt;&gt;"")*1)=0,"",SUM(B214,D214,F214))</f>
        <v/>
      </c>
      <c r="I214" s="189" t="str">
        <f t="array" ref="I214">IF(SUMPRODUCT((B214:G214&lt;&gt;"")*1)=0,"",SUM(C214,E214,G214))</f>
        <v/>
      </c>
      <c r="K214" s="196">
        <f t="shared" si="9"/>
        <v>0</v>
      </c>
      <c r="L214" s="196">
        <f t="shared" si="10"/>
        <v>0</v>
      </c>
      <c r="M214" s="196">
        <f t="shared" si="11"/>
        <v>0</v>
      </c>
    </row>
    <row r="215" spans="1:13">
      <c r="A215" s="623" t="s">
        <v>1719</v>
      </c>
      <c r="B215" s="189"/>
      <c r="C215" s="189"/>
      <c r="D215" s="189"/>
      <c r="E215" s="189"/>
      <c r="F215" s="189"/>
      <c r="G215" s="189"/>
      <c r="H215" s="189" t="str">
        <f t="array" ref="H215">IF(SUMPRODUCT((B215:G215&lt;&gt;"")*1)=0,"",SUM(B215,D215,F215))</f>
        <v/>
      </c>
      <c r="I215" s="189" t="str">
        <f t="array" ref="I215">IF(SUMPRODUCT((B215:G215&lt;&gt;"")*1)=0,"",SUM(C215,E215,G215))</f>
        <v/>
      </c>
      <c r="K215" s="196">
        <f t="shared" si="9"/>
        <v>0</v>
      </c>
      <c r="L215" s="196">
        <f t="shared" si="10"/>
        <v>0</v>
      </c>
      <c r="M215" s="196">
        <f t="shared" si="11"/>
        <v>0</v>
      </c>
    </row>
    <row r="216" spans="1:13">
      <c r="A216" s="623" t="s">
        <v>1720</v>
      </c>
      <c r="B216" s="189"/>
      <c r="C216" s="189"/>
      <c r="D216" s="189"/>
      <c r="E216" s="189"/>
      <c r="F216" s="189"/>
      <c r="G216" s="189"/>
      <c r="H216" s="189" t="str">
        <f t="array" ref="H216">IF(SUMPRODUCT((B216:G216&lt;&gt;"")*1)=0,"",SUM(B216,D216,F216))</f>
        <v/>
      </c>
      <c r="I216" s="189" t="str">
        <f t="array" ref="I216">IF(SUMPRODUCT((B216:G216&lt;&gt;"")*1)=0,"",SUM(C216,E216,G216))</f>
        <v/>
      </c>
      <c r="K216" s="196">
        <f t="shared" si="9"/>
        <v>0</v>
      </c>
      <c r="L216" s="196">
        <f t="shared" si="10"/>
        <v>0</v>
      </c>
      <c r="M216" s="196">
        <f t="shared" si="11"/>
        <v>0</v>
      </c>
    </row>
    <row r="217" spans="1:13">
      <c r="A217" s="623" t="s">
        <v>1721</v>
      </c>
      <c r="B217" s="189"/>
      <c r="C217" s="189"/>
      <c r="D217" s="189"/>
      <c r="E217" s="189"/>
      <c r="F217" s="189"/>
      <c r="G217" s="189"/>
      <c r="H217" s="189" t="str">
        <f t="array" ref="H217">IF(SUMPRODUCT((B217:G217&lt;&gt;"")*1)=0,"",SUM(B217,D217,F217))</f>
        <v/>
      </c>
      <c r="I217" s="189" t="str">
        <f t="array" ref="I217">IF(SUMPRODUCT((B217:G217&lt;&gt;"")*1)=0,"",SUM(C217,E217,G217))</f>
        <v/>
      </c>
      <c r="K217" s="196">
        <f t="shared" si="9"/>
        <v>0</v>
      </c>
      <c r="L217" s="196">
        <f t="shared" si="10"/>
        <v>0</v>
      </c>
      <c r="M217" s="196">
        <f t="shared" si="11"/>
        <v>0</v>
      </c>
    </row>
    <row r="218" spans="1:13">
      <c r="A218" s="623" t="s">
        <v>1722</v>
      </c>
      <c r="B218" s="189"/>
      <c r="C218" s="189"/>
      <c r="D218" s="189"/>
      <c r="E218" s="189"/>
      <c r="F218" s="189"/>
      <c r="G218" s="189"/>
      <c r="H218" s="189" t="str">
        <f t="array" ref="H218">IF(SUMPRODUCT((B218:G218&lt;&gt;"")*1)=0,"",SUM(B218,D218,F218))</f>
        <v/>
      </c>
      <c r="I218" s="189" t="str">
        <f t="array" ref="I218">IF(SUMPRODUCT((B218:G218&lt;&gt;"")*1)=0,"",SUM(C218,E218,G218))</f>
        <v/>
      </c>
      <c r="K218" s="196">
        <f t="shared" si="9"/>
        <v>0</v>
      </c>
      <c r="L218" s="196">
        <f t="shared" si="10"/>
        <v>0</v>
      </c>
      <c r="M218" s="196">
        <f t="shared" si="11"/>
        <v>0</v>
      </c>
    </row>
    <row r="219" spans="1:13">
      <c r="A219" s="623" t="s">
        <v>1723</v>
      </c>
      <c r="B219" s="189"/>
      <c r="C219" s="189"/>
      <c r="D219" s="189"/>
      <c r="E219" s="189"/>
      <c r="F219" s="189"/>
      <c r="G219" s="189"/>
      <c r="H219" s="189" t="str">
        <f t="array" ref="H219">IF(SUMPRODUCT((B219:G219&lt;&gt;"")*1)=0,"",SUM(B219,D219,F219))</f>
        <v/>
      </c>
      <c r="I219" s="189" t="str">
        <f t="array" ref="I219">IF(SUMPRODUCT((B219:G219&lt;&gt;"")*1)=0,"",SUM(C219,E219,G219))</f>
        <v/>
      </c>
      <c r="K219" s="196">
        <f t="shared" si="9"/>
        <v>0</v>
      </c>
      <c r="L219" s="196">
        <f t="shared" si="10"/>
        <v>0</v>
      </c>
      <c r="M219" s="196">
        <f t="shared" si="11"/>
        <v>0</v>
      </c>
    </row>
    <row r="220" spans="1:13">
      <c r="A220" s="623" t="s">
        <v>1724</v>
      </c>
      <c r="B220" s="189"/>
      <c r="C220" s="189"/>
      <c r="D220" s="189"/>
      <c r="E220" s="189"/>
      <c r="F220" s="189"/>
      <c r="G220" s="189"/>
      <c r="H220" s="189" t="str">
        <f t="array" ref="H220">IF(SUMPRODUCT((B220:G220&lt;&gt;"")*1)=0,"",SUM(B220,D220,F220))</f>
        <v/>
      </c>
      <c r="I220" s="189" t="str">
        <f t="array" ref="I220">IF(SUMPRODUCT((B220:G220&lt;&gt;"")*1)=0,"",SUM(C220,E220,G220))</f>
        <v/>
      </c>
      <c r="K220" s="196">
        <f t="shared" si="9"/>
        <v>0</v>
      </c>
      <c r="L220" s="196">
        <f t="shared" si="10"/>
        <v>0</v>
      </c>
      <c r="M220" s="196">
        <f t="shared" si="11"/>
        <v>0</v>
      </c>
    </row>
    <row r="221" spans="1:13" ht="14" customHeight="1">
      <c r="A221" s="622" t="s">
        <v>1474</v>
      </c>
      <c r="B221" s="189"/>
      <c r="C221" s="189"/>
      <c r="D221" s="189"/>
      <c r="E221" s="189"/>
      <c r="F221" s="189"/>
      <c r="G221" s="189"/>
      <c r="H221" s="189" t="str">
        <f t="array" ref="H221">IF(SUMPRODUCT((B221:G221&lt;&gt;"")*1)=0,"",SUM(B221,D221,F221))</f>
        <v/>
      </c>
      <c r="I221" s="189" t="str">
        <f t="array" ref="I221">IF(SUMPRODUCT((B221:G221&lt;&gt;"")*1)=0,"",SUM(C221,E221,G221))</f>
        <v/>
      </c>
      <c r="K221" s="196">
        <f t="shared" si="9"/>
        <v>0</v>
      </c>
      <c r="L221" s="196">
        <f t="shared" si="10"/>
        <v>0</v>
      </c>
      <c r="M221" s="196">
        <f t="shared" si="11"/>
        <v>0</v>
      </c>
    </row>
    <row r="222" spans="1:13">
      <c r="A222" s="623" t="s">
        <v>1725</v>
      </c>
      <c r="B222" s="189"/>
      <c r="C222" s="189"/>
      <c r="D222" s="189"/>
      <c r="E222" s="189"/>
      <c r="F222" s="189"/>
      <c r="G222" s="189"/>
      <c r="H222" s="189" t="str">
        <f t="array" ref="H222">IF(SUMPRODUCT((B222:G222&lt;&gt;"")*1)=0,"",SUM(B222,D222,F222))</f>
        <v/>
      </c>
      <c r="I222" s="189" t="str">
        <f t="array" ref="I222">IF(SUMPRODUCT((B222:G222&lt;&gt;"")*1)=0,"",SUM(C222,E222,G222))</f>
        <v/>
      </c>
      <c r="K222" s="196">
        <f t="shared" si="9"/>
        <v>0</v>
      </c>
      <c r="L222" s="196">
        <f t="shared" si="10"/>
        <v>0</v>
      </c>
      <c r="M222" s="196">
        <f t="shared" si="11"/>
        <v>0</v>
      </c>
    </row>
    <row r="223" spans="1:13">
      <c r="A223" s="623" t="s">
        <v>1726</v>
      </c>
      <c r="B223" s="189"/>
      <c r="C223" s="189"/>
      <c r="D223" s="189"/>
      <c r="E223" s="189"/>
      <c r="F223" s="189"/>
      <c r="G223" s="189"/>
      <c r="H223" s="189" t="str">
        <f t="array" ref="H223">IF(SUMPRODUCT((B223:G223&lt;&gt;"")*1)=0,"",SUM(B223,D223,F223))</f>
        <v/>
      </c>
      <c r="I223" s="189" t="str">
        <f t="array" ref="I223">IF(SUMPRODUCT((B223:G223&lt;&gt;"")*1)=0,"",SUM(C223,E223,G223))</f>
        <v/>
      </c>
      <c r="K223" s="196">
        <f t="shared" si="9"/>
        <v>0</v>
      </c>
      <c r="L223" s="196">
        <f t="shared" si="10"/>
        <v>0</v>
      </c>
      <c r="M223" s="196">
        <f t="shared" si="11"/>
        <v>0</v>
      </c>
    </row>
    <row r="224" spans="1:13">
      <c r="A224" s="623" t="s">
        <v>1249</v>
      </c>
      <c r="B224" s="189"/>
      <c r="C224" s="189"/>
      <c r="D224" s="189"/>
      <c r="E224" s="189"/>
      <c r="F224" s="189"/>
      <c r="G224" s="189"/>
      <c r="H224" s="189" t="str">
        <f t="array" ref="H224">IF(SUMPRODUCT((B224:G224&lt;&gt;"")*1)=0,"",SUM(B224,D224,F224))</f>
        <v/>
      </c>
      <c r="I224" s="189" t="str">
        <f t="array" ref="I224">IF(SUMPRODUCT((B224:G224&lt;&gt;"")*1)=0,"",SUM(C224,E224,G224))</f>
        <v/>
      </c>
      <c r="K224" s="196">
        <f t="shared" si="9"/>
        <v>0</v>
      </c>
      <c r="L224" s="196">
        <f t="shared" si="10"/>
        <v>0</v>
      </c>
      <c r="M224" s="196">
        <f t="shared" si="11"/>
        <v>0</v>
      </c>
    </row>
    <row r="225" spans="1:13" ht="14" customHeight="1">
      <c r="A225" s="623" t="s">
        <v>1727</v>
      </c>
      <c r="B225" s="189"/>
      <c r="C225" s="189"/>
      <c r="D225" s="189"/>
      <c r="E225" s="189"/>
      <c r="F225" s="189"/>
      <c r="G225" s="189"/>
      <c r="H225" s="189" t="str">
        <f t="array" ref="H225">IF(SUMPRODUCT((B225:G225&lt;&gt;"")*1)=0,"",SUM(B225,D225,F225))</f>
        <v/>
      </c>
      <c r="I225" s="189" t="str">
        <f t="array" ref="I225">IF(SUMPRODUCT((B225:G225&lt;&gt;"")*1)=0,"",SUM(C225,E225,G225))</f>
        <v/>
      </c>
      <c r="K225" s="196">
        <f t="shared" si="9"/>
        <v>0</v>
      </c>
      <c r="L225" s="196">
        <f t="shared" si="10"/>
        <v>0</v>
      </c>
      <c r="M225" s="196">
        <f t="shared" si="11"/>
        <v>0</v>
      </c>
    </row>
    <row r="226" spans="1:13" ht="27.75" customHeight="1">
      <c r="A226" s="622" t="s">
        <v>1728</v>
      </c>
      <c r="B226" s="189"/>
      <c r="C226" s="189"/>
      <c r="D226" s="189"/>
      <c r="E226" s="189"/>
      <c r="F226" s="189"/>
      <c r="G226" s="189"/>
      <c r="H226" s="189" t="str">
        <f t="array" ref="H226">IF(SUMPRODUCT((B226:G226&lt;&gt;"")*1)=0,"",SUM(B226,D226,F226))</f>
        <v/>
      </c>
      <c r="I226" s="189" t="str">
        <f t="array" ref="I226">IF(SUMPRODUCT((B226:G226&lt;&gt;"")*1)=0,"",SUM(C226,E226,G226))</f>
        <v/>
      </c>
      <c r="K226" s="196">
        <f t="shared" si="9"/>
        <v>0</v>
      </c>
      <c r="L226" s="196">
        <f t="shared" si="10"/>
        <v>0</v>
      </c>
      <c r="M226" s="196">
        <f t="shared" si="11"/>
        <v>0</v>
      </c>
    </row>
    <row r="227" spans="1:13">
      <c r="A227" s="623" t="s">
        <v>1729</v>
      </c>
      <c r="B227" s="189"/>
      <c r="C227" s="189"/>
      <c r="D227" s="189"/>
      <c r="E227" s="189"/>
      <c r="F227" s="189"/>
      <c r="G227" s="189"/>
      <c r="H227" s="189" t="str">
        <f t="array" ref="H227">IF(SUMPRODUCT((B227:G227&lt;&gt;"")*1)=0,"",SUM(B227,D227,F227))</f>
        <v/>
      </c>
      <c r="I227" s="189" t="str">
        <f t="array" ref="I227">IF(SUMPRODUCT((B227:G227&lt;&gt;"")*1)=0,"",SUM(C227,E227,G227))</f>
        <v/>
      </c>
      <c r="K227" s="196">
        <f t="shared" si="9"/>
        <v>0</v>
      </c>
      <c r="L227" s="196">
        <f t="shared" si="10"/>
        <v>0</v>
      </c>
      <c r="M227" s="196">
        <f t="shared" si="11"/>
        <v>0</v>
      </c>
    </row>
    <row r="228" spans="1:13">
      <c r="A228" s="623" t="s">
        <v>1251</v>
      </c>
      <c r="B228" s="189"/>
      <c r="C228" s="189"/>
      <c r="D228" s="189"/>
      <c r="E228" s="189"/>
      <c r="F228" s="189"/>
      <c r="G228" s="189"/>
      <c r="H228" s="189" t="str">
        <f t="array" ref="H228">IF(SUMPRODUCT((B228:G228&lt;&gt;"")*1)=0,"",SUM(B228,D228,F228))</f>
        <v/>
      </c>
      <c r="I228" s="189" t="str">
        <f t="array" ref="I228">IF(SUMPRODUCT((B228:G228&lt;&gt;"")*1)=0,"",SUM(C228,E228,G228))</f>
        <v/>
      </c>
      <c r="K228" s="196">
        <f t="shared" si="9"/>
        <v>0</v>
      </c>
      <c r="L228" s="196">
        <f t="shared" si="10"/>
        <v>0</v>
      </c>
      <c r="M228" s="196">
        <f t="shared" si="11"/>
        <v>0</v>
      </c>
    </row>
    <row r="229" spans="1:13">
      <c r="A229" s="623" t="s">
        <v>1252</v>
      </c>
      <c r="B229" s="189"/>
      <c r="C229" s="189"/>
      <c r="D229" s="189"/>
      <c r="E229" s="189"/>
      <c r="F229" s="189"/>
      <c r="G229" s="189"/>
      <c r="H229" s="189" t="str">
        <f t="array" ref="H229">IF(SUMPRODUCT((B229:G229&lt;&gt;"")*1)=0,"",SUM(B229,D229,F229))</f>
        <v/>
      </c>
      <c r="I229" s="189" t="str">
        <f t="array" ref="I229">IF(SUMPRODUCT((B229:G229&lt;&gt;"")*1)=0,"",SUM(C229,E229,G229))</f>
        <v/>
      </c>
      <c r="K229" s="196">
        <f t="shared" si="9"/>
        <v>0</v>
      </c>
      <c r="L229" s="196">
        <f t="shared" si="10"/>
        <v>0</v>
      </c>
      <c r="M229" s="196">
        <f t="shared" si="11"/>
        <v>0</v>
      </c>
    </row>
    <row r="230" spans="1:13">
      <c r="A230" s="623" t="s">
        <v>1730</v>
      </c>
      <c r="B230" s="189"/>
      <c r="C230" s="189"/>
      <c r="D230" s="189"/>
      <c r="E230" s="189"/>
      <c r="F230" s="189"/>
      <c r="G230" s="189"/>
      <c r="H230" s="189" t="str">
        <f t="array" ref="H230">IF(SUMPRODUCT((B230:G230&lt;&gt;"")*1)=0,"",SUM(B230,D230,F230))</f>
        <v/>
      </c>
      <c r="I230" s="189" t="str">
        <f t="array" ref="I230">IF(SUMPRODUCT((B230:G230&lt;&gt;"")*1)=0,"",SUM(C230,E230,G230))</f>
        <v/>
      </c>
      <c r="K230" s="196">
        <f t="shared" si="9"/>
        <v>0</v>
      </c>
      <c r="L230" s="196">
        <f t="shared" si="10"/>
        <v>0</v>
      </c>
      <c r="M230" s="196">
        <f t="shared" si="11"/>
        <v>0</v>
      </c>
    </row>
    <row r="231" spans="1:13">
      <c r="A231" s="623" t="s">
        <v>1731</v>
      </c>
      <c r="B231" s="189"/>
      <c r="C231" s="189"/>
      <c r="D231" s="189"/>
      <c r="E231" s="189"/>
      <c r="F231" s="189"/>
      <c r="G231" s="189"/>
      <c r="H231" s="189" t="str">
        <f t="array" ref="H231">IF(SUMPRODUCT((B231:G231&lt;&gt;"")*1)=0,"",SUM(B231,D231,F231))</f>
        <v/>
      </c>
      <c r="I231" s="189" t="str">
        <f t="array" ref="I231">IF(SUMPRODUCT((B231:G231&lt;&gt;"")*1)=0,"",SUM(C231,E231,G231))</f>
        <v/>
      </c>
      <c r="K231" s="196">
        <f t="shared" si="9"/>
        <v>0</v>
      </c>
      <c r="L231" s="196">
        <f t="shared" si="10"/>
        <v>0</v>
      </c>
      <c r="M231" s="196">
        <f t="shared" si="11"/>
        <v>0</v>
      </c>
    </row>
    <row r="232" spans="1:13">
      <c r="A232" s="623" t="s">
        <v>1732</v>
      </c>
      <c r="B232" s="189"/>
      <c r="C232" s="189"/>
      <c r="D232" s="189"/>
      <c r="E232" s="189"/>
      <c r="F232" s="189"/>
      <c r="G232" s="189"/>
      <c r="H232" s="189" t="str">
        <f t="array" ref="H232">IF(SUMPRODUCT((B232:G232&lt;&gt;"")*1)=0,"",SUM(B232,D232,F232))</f>
        <v/>
      </c>
      <c r="I232" s="189" t="str">
        <f t="array" ref="I232">IF(SUMPRODUCT((B232:G232&lt;&gt;"")*1)=0,"",SUM(C232,E232,G232))</f>
        <v/>
      </c>
      <c r="K232" s="196">
        <f t="shared" si="9"/>
        <v>0</v>
      </c>
      <c r="L232" s="196">
        <f t="shared" si="10"/>
        <v>0</v>
      </c>
      <c r="M232" s="196">
        <f t="shared" si="11"/>
        <v>0</v>
      </c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 t="str">
        <f t="array" ref="H233">IF(SUMPRODUCT((B233:G233&lt;&gt;"")*1)=0,"",SUM(B233,D233,F233))</f>
        <v/>
      </c>
      <c r="I233" s="189" t="str">
        <f t="array" ref="I233">IF(SUMPRODUCT((B233:G233&lt;&gt;"")*1)=0,"",SUM(C233,E233,G233))</f>
        <v/>
      </c>
      <c r="K233" s="196">
        <f t="shared" si="9"/>
        <v>0</v>
      </c>
      <c r="L233" s="196">
        <f t="shared" si="10"/>
        <v>0</v>
      </c>
      <c r="M233" s="196">
        <f t="shared" si="11"/>
        <v>0</v>
      </c>
    </row>
    <row r="234" spans="1:13">
      <c r="A234" s="623" t="s">
        <v>1733</v>
      </c>
      <c r="B234" s="189"/>
      <c r="C234" s="189"/>
      <c r="D234" s="189"/>
      <c r="E234" s="189"/>
      <c r="F234" s="189"/>
      <c r="G234" s="189"/>
      <c r="H234" s="189" t="str">
        <f t="array" ref="H234">IF(SUMPRODUCT((B234:G234&lt;&gt;"")*1)=0,"",SUM(B234,D234,F234))</f>
        <v/>
      </c>
      <c r="I234" s="189" t="str">
        <f t="array" ref="I234">IF(SUMPRODUCT((B234:G234&lt;&gt;"")*1)=0,"",SUM(C234,E234,G234))</f>
        <v/>
      </c>
      <c r="K234" s="196">
        <f t="shared" si="9"/>
        <v>0</v>
      </c>
      <c r="L234" s="196">
        <f t="shared" si="10"/>
        <v>0</v>
      </c>
      <c r="M234" s="196">
        <f t="shared" si="11"/>
        <v>0</v>
      </c>
    </row>
    <row r="235" spans="1:13">
      <c r="A235" s="623" t="s">
        <v>1734</v>
      </c>
      <c r="B235" s="189"/>
      <c r="C235" s="189"/>
      <c r="D235" s="189"/>
      <c r="E235" s="189"/>
      <c r="F235" s="189"/>
      <c r="G235" s="189"/>
      <c r="H235" s="189" t="str">
        <f t="array" ref="H235">IF(SUMPRODUCT((B235:G235&lt;&gt;"")*1)=0,"",SUM(B235,D235,F235))</f>
        <v/>
      </c>
      <c r="I235" s="189" t="str">
        <f t="array" ref="I235">IF(SUMPRODUCT((B235:G235&lt;&gt;"")*1)=0,"",SUM(C235,E235,G235))</f>
        <v/>
      </c>
      <c r="K235" s="196">
        <f t="shared" si="9"/>
        <v>0</v>
      </c>
      <c r="L235" s="196">
        <f t="shared" si="10"/>
        <v>0</v>
      </c>
      <c r="M235" s="196">
        <f t="shared" si="11"/>
        <v>0</v>
      </c>
    </row>
    <row r="236" spans="1:13">
      <c r="A236" s="623" t="s">
        <v>1735</v>
      </c>
      <c r="B236" s="189"/>
      <c r="C236" s="189"/>
      <c r="D236" s="189"/>
      <c r="E236" s="189"/>
      <c r="F236" s="189"/>
      <c r="G236" s="189"/>
      <c r="H236" s="189" t="str">
        <f t="array" ref="H236">IF(SUMPRODUCT((B236:G236&lt;&gt;"")*1)=0,"",SUM(B236,D236,F236))</f>
        <v/>
      </c>
      <c r="I236" s="189" t="str">
        <f t="array" ref="I236">IF(SUMPRODUCT((B236:G236&lt;&gt;"")*1)=0,"",SUM(C236,E236,G236))</f>
        <v/>
      </c>
      <c r="K236" s="196">
        <f t="shared" si="9"/>
        <v>0</v>
      </c>
      <c r="L236" s="196">
        <f t="shared" si="10"/>
        <v>0</v>
      </c>
      <c r="M236" s="196">
        <f t="shared" si="11"/>
        <v>0</v>
      </c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 t="str">
        <f t="array" ref="H237">IF(SUMPRODUCT((B237:G237&lt;&gt;"")*1)=0,"",SUM(B237,D237,F237))</f>
        <v/>
      </c>
      <c r="I237" s="189" t="str">
        <f t="array" ref="I237">IF(SUMPRODUCT((B237:G237&lt;&gt;"")*1)=0,"",SUM(C237,E237,G237))</f>
        <v/>
      </c>
      <c r="K237" s="196">
        <f t="shared" si="9"/>
        <v>0</v>
      </c>
      <c r="L237" s="196">
        <f t="shared" si="10"/>
        <v>0</v>
      </c>
      <c r="M237" s="196">
        <f t="shared" si="11"/>
        <v>0</v>
      </c>
    </row>
    <row r="238" spans="1:13">
      <c r="A238" s="623" t="s">
        <v>1241</v>
      </c>
      <c r="B238" s="189"/>
      <c r="C238" s="189"/>
      <c r="D238" s="189"/>
      <c r="E238" s="189"/>
      <c r="F238" s="189"/>
      <c r="G238" s="189"/>
      <c r="H238" s="189" t="str">
        <f t="array" ref="H238">IF(SUMPRODUCT((B238:G238&lt;&gt;"")*1)=0,"",SUM(B238,D238,F238))</f>
        <v/>
      </c>
      <c r="I238" s="189" t="str">
        <f t="array" ref="I238">IF(SUMPRODUCT((B238:G238&lt;&gt;"")*1)=0,"",SUM(C238,E238,G238))</f>
        <v/>
      </c>
      <c r="K238" s="196">
        <f t="shared" si="9"/>
        <v>0</v>
      </c>
      <c r="L238" s="196">
        <f t="shared" si="10"/>
        <v>0</v>
      </c>
      <c r="M238" s="196">
        <f t="shared" si="11"/>
        <v>0</v>
      </c>
    </row>
    <row r="239" spans="1:13">
      <c r="A239" s="623" t="s">
        <v>1736</v>
      </c>
      <c r="B239" s="189"/>
      <c r="C239" s="189"/>
      <c r="D239" s="189"/>
      <c r="E239" s="189"/>
      <c r="F239" s="189"/>
      <c r="G239" s="189"/>
      <c r="H239" s="189" t="str">
        <f t="array" ref="H239">IF(SUMPRODUCT((B239:G239&lt;&gt;"")*1)=0,"",SUM(B239,D239,F239))</f>
        <v/>
      </c>
      <c r="I239" s="189" t="str">
        <f t="array" ref="I239">IF(SUMPRODUCT((B239:G239&lt;&gt;"")*1)=0,"",SUM(C239,E239,G239))</f>
        <v/>
      </c>
      <c r="K239" s="196">
        <f t="shared" si="9"/>
        <v>0</v>
      </c>
      <c r="L239" s="196">
        <f t="shared" si="10"/>
        <v>0</v>
      </c>
      <c r="M239" s="196">
        <f t="shared" si="11"/>
        <v>0</v>
      </c>
    </row>
    <row r="240" spans="1:13">
      <c r="A240" s="623" t="s">
        <v>1737</v>
      </c>
      <c r="B240" s="189"/>
      <c r="C240" s="189"/>
      <c r="D240" s="189"/>
      <c r="E240" s="189"/>
      <c r="F240" s="189"/>
      <c r="G240" s="189"/>
      <c r="H240" s="189" t="str">
        <f t="array" ref="H240">IF(SUMPRODUCT((B240:G240&lt;&gt;"")*1)=0,"",SUM(B240,D240,F240))</f>
        <v/>
      </c>
      <c r="I240" s="189" t="str">
        <f t="array" ref="I240">IF(SUMPRODUCT((B240:G240&lt;&gt;"")*1)=0,"",SUM(C240,E240,G240))</f>
        <v/>
      </c>
      <c r="K240" s="196">
        <f t="shared" si="9"/>
        <v>0</v>
      </c>
      <c r="L240" s="196">
        <f t="shared" si="10"/>
        <v>0</v>
      </c>
      <c r="M240" s="196">
        <f t="shared" si="11"/>
        <v>0</v>
      </c>
    </row>
    <row r="241" spans="1:13">
      <c r="A241" s="696" t="s">
        <v>1244</v>
      </c>
      <c r="B241" s="189"/>
      <c r="C241" s="189"/>
      <c r="D241" s="189"/>
      <c r="E241" s="189"/>
      <c r="F241" s="189"/>
      <c r="G241" s="189"/>
      <c r="H241" s="189" t="str">
        <f t="array" ref="H241">IF(SUMPRODUCT((B241:G241&lt;&gt;"")*1)=0,"",SUM(B241,D241,F241))</f>
        <v/>
      </c>
      <c r="I241" s="189" t="str">
        <f t="array" ref="I241">IF(SUMPRODUCT((B241:G241&lt;&gt;"")*1)=0,"",SUM(C241,E241,G241))</f>
        <v/>
      </c>
      <c r="K241" s="196">
        <f t="shared" si="9"/>
        <v>0</v>
      </c>
      <c r="L241" s="196">
        <f t="shared" si="10"/>
        <v>0</v>
      </c>
      <c r="M241" s="196">
        <f t="shared" si="11"/>
        <v>0</v>
      </c>
    </row>
    <row r="242" spans="1:13">
      <c r="A242" s="623" t="s">
        <v>1738</v>
      </c>
      <c r="B242" s="189"/>
      <c r="C242" s="189"/>
      <c r="D242" s="189"/>
      <c r="E242" s="189"/>
      <c r="F242" s="189"/>
      <c r="G242" s="189"/>
      <c r="H242" s="189" t="str">
        <f t="array" ref="H242">IF(SUMPRODUCT((B242:G242&lt;&gt;"")*1)=0,"",SUM(B242,D242,F242))</f>
        <v/>
      </c>
      <c r="I242" s="189" t="str">
        <f t="array" ref="I242">IF(SUMPRODUCT((B242:G242&lt;&gt;"")*1)=0,"",SUM(C242,E242,G242))</f>
        <v/>
      </c>
      <c r="K242" s="196">
        <f t="shared" si="9"/>
        <v>0</v>
      </c>
      <c r="L242" s="196">
        <f t="shared" si="10"/>
        <v>0</v>
      </c>
      <c r="M242" s="196">
        <f t="shared" si="11"/>
        <v>0</v>
      </c>
    </row>
    <row r="243" spans="1:13">
      <c r="A243" s="623" t="s">
        <v>1739</v>
      </c>
      <c r="B243" s="189"/>
      <c r="C243" s="189"/>
      <c r="D243" s="189"/>
      <c r="E243" s="189"/>
      <c r="F243" s="189"/>
      <c r="G243" s="189"/>
      <c r="H243" s="189" t="str">
        <f t="array" ref="H243">IF(SUMPRODUCT((B243:G243&lt;&gt;"")*1)=0,"",SUM(B243,D243,F243))</f>
        <v/>
      </c>
      <c r="I243" s="189" t="str">
        <f t="array" ref="I243">IF(SUMPRODUCT((B243:G243&lt;&gt;"")*1)=0,"",SUM(C243,E243,G243))</f>
        <v/>
      </c>
      <c r="K243" s="196">
        <f t="shared" si="9"/>
        <v>0</v>
      </c>
      <c r="L243" s="196">
        <f t="shared" si="10"/>
        <v>0</v>
      </c>
      <c r="M243" s="196">
        <f t="shared" si="11"/>
        <v>0</v>
      </c>
    </row>
    <row r="244" spans="1:13">
      <c r="A244" s="623" t="s">
        <v>1740</v>
      </c>
      <c r="B244" s="189"/>
      <c r="C244" s="189"/>
      <c r="D244" s="189"/>
      <c r="E244" s="189"/>
      <c r="F244" s="189"/>
      <c r="G244" s="189"/>
      <c r="H244" s="189" t="str">
        <f t="array" ref="H244">IF(SUMPRODUCT((B244:G244&lt;&gt;"")*1)=0,"",SUM(B244,D244,F244))</f>
        <v/>
      </c>
      <c r="I244" s="189" t="str">
        <f t="array" ref="I244">IF(SUMPRODUCT((B244:G244&lt;&gt;"")*1)=0,"",SUM(C244,E244,G244))</f>
        <v/>
      </c>
      <c r="K244" s="196">
        <f t="shared" si="9"/>
        <v>0</v>
      </c>
      <c r="L244" s="196">
        <f t="shared" si="10"/>
        <v>0</v>
      </c>
      <c r="M244" s="196">
        <f t="shared" si="11"/>
        <v>0</v>
      </c>
    </row>
    <row r="245" spans="1:13" ht="14" customHeight="1">
      <c r="A245" s="623" t="s">
        <v>1240</v>
      </c>
      <c r="B245" s="189"/>
      <c r="C245" s="189"/>
      <c r="D245" s="189"/>
      <c r="E245" s="189"/>
      <c r="F245" s="189"/>
      <c r="G245" s="189"/>
      <c r="H245" s="189" t="str">
        <f t="array" ref="H245">IF(SUMPRODUCT((B245:G245&lt;&gt;"")*1)=0,"",SUM(B245,D245,F245))</f>
        <v/>
      </c>
      <c r="I245" s="189" t="str">
        <f t="array" ref="I245">IF(SUMPRODUCT((B245:G245&lt;&gt;"")*1)=0,"",SUM(C245,E245,G245))</f>
        <v/>
      </c>
      <c r="K245" s="196">
        <f t="shared" si="9"/>
        <v>0</v>
      </c>
      <c r="L245" s="196">
        <f t="shared" si="10"/>
        <v>0</v>
      </c>
      <c r="M245" s="196">
        <f t="shared" si="11"/>
        <v>0</v>
      </c>
    </row>
    <row r="246" spans="1:13">
      <c r="A246" s="623" t="s">
        <v>1741</v>
      </c>
      <c r="B246" s="189"/>
      <c r="C246" s="189"/>
      <c r="D246" s="189"/>
      <c r="E246" s="189"/>
      <c r="F246" s="189"/>
      <c r="G246" s="189"/>
      <c r="H246" s="189" t="str">
        <f t="array" ref="H246">IF(SUMPRODUCT((B246:G246&lt;&gt;"")*1)=0,"",SUM(B246,D246,F246))</f>
        <v/>
      </c>
      <c r="I246" s="189" t="str">
        <f t="array" ref="I246">IF(SUMPRODUCT((B246:G246&lt;&gt;"")*1)=0,"",SUM(C246,E246,G246))</f>
        <v/>
      </c>
      <c r="K246" s="196">
        <f t="shared" si="9"/>
        <v>0</v>
      </c>
      <c r="L246" s="196">
        <f t="shared" si="10"/>
        <v>0</v>
      </c>
      <c r="M246" s="196">
        <f t="shared" si="11"/>
        <v>0</v>
      </c>
    </row>
    <row r="247" spans="1:13">
      <c r="A247" s="623" t="s">
        <v>1238</v>
      </c>
      <c r="B247" s="189"/>
      <c r="C247" s="189"/>
      <c r="D247" s="189"/>
      <c r="E247" s="189"/>
      <c r="F247" s="189"/>
      <c r="G247" s="189"/>
      <c r="H247" s="189" t="str">
        <f t="array" ref="H247">IF(SUMPRODUCT((B247:G247&lt;&gt;"")*1)=0,"",SUM(B247,D247,F247))</f>
        <v/>
      </c>
      <c r="I247" s="189" t="str">
        <f t="array" ref="I247">IF(SUMPRODUCT((B247:G247&lt;&gt;"")*1)=0,"",SUM(C247,E247,G247))</f>
        <v/>
      </c>
      <c r="K247" s="196">
        <f t="shared" si="9"/>
        <v>0</v>
      </c>
      <c r="L247" s="196">
        <f t="shared" si="10"/>
        <v>0</v>
      </c>
      <c r="M247" s="196">
        <f t="shared" si="11"/>
        <v>0</v>
      </c>
    </row>
    <row r="248" spans="1:13">
      <c r="A248" s="623" t="s">
        <v>1742</v>
      </c>
      <c r="B248" s="189"/>
      <c r="C248" s="189"/>
      <c r="D248" s="189"/>
      <c r="E248" s="189"/>
      <c r="F248" s="189"/>
      <c r="G248" s="189"/>
      <c r="H248" s="189" t="str">
        <f t="array" ref="H248">IF(SUMPRODUCT((B248:G248&lt;&gt;"")*1)=0,"",SUM(B248,D248,F248))</f>
        <v/>
      </c>
      <c r="I248" s="189" t="str">
        <f t="array" ref="I248">IF(SUMPRODUCT((B248:G248&lt;&gt;"")*1)=0,"",SUM(C248,E248,G248))</f>
        <v/>
      </c>
      <c r="K248" s="196">
        <f t="shared" si="9"/>
        <v>0</v>
      </c>
      <c r="L248" s="196">
        <f t="shared" si="10"/>
        <v>0</v>
      </c>
      <c r="M248" s="196">
        <f t="shared" si="11"/>
        <v>0</v>
      </c>
    </row>
    <row r="249" spans="1:13">
      <c r="A249" s="623" t="s">
        <v>1743</v>
      </c>
      <c r="B249" s="189"/>
      <c r="C249" s="189"/>
      <c r="D249" s="189"/>
      <c r="E249" s="189"/>
      <c r="F249" s="189"/>
      <c r="G249" s="189"/>
      <c r="H249" s="189" t="str">
        <f t="array" ref="H249">IF(SUMPRODUCT((B249:G249&lt;&gt;"")*1)=0,"",SUM(B249,D249,F249))</f>
        <v/>
      </c>
      <c r="I249" s="189" t="str">
        <f t="array" ref="I249">IF(SUMPRODUCT((B249:G249&lt;&gt;"")*1)=0,"",SUM(C249,E249,G249))</f>
        <v/>
      </c>
      <c r="K249" s="196">
        <f t="shared" si="9"/>
        <v>0</v>
      </c>
      <c r="L249" s="196">
        <f t="shared" si="10"/>
        <v>0</v>
      </c>
      <c r="M249" s="196">
        <f t="shared" si="11"/>
        <v>0</v>
      </c>
    </row>
    <row r="250" spans="1:13">
      <c r="A250" s="623" t="s">
        <v>1744</v>
      </c>
      <c r="B250" s="189"/>
      <c r="C250" s="189"/>
      <c r="D250" s="189"/>
      <c r="E250" s="189"/>
      <c r="F250" s="189"/>
      <c r="G250" s="189"/>
      <c r="H250" s="189" t="str">
        <f t="array" ref="H250">IF(SUMPRODUCT((B250:G250&lt;&gt;"")*1)=0,"",SUM(B250,D250,F250))</f>
        <v/>
      </c>
      <c r="I250" s="189" t="str">
        <f t="array" ref="I250">IF(SUMPRODUCT((B250:G250&lt;&gt;"")*1)=0,"",SUM(C250,E250,G250))</f>
        <v/>
      </c>
      <c r="K250" s="196">
        <f t="shared" si="9"/>
        <v>0</v>
      </c>
      <c r="L250" s="196">
        <f t="shared" si="10"/>
        <v>0</v>
      </c>
      <c r="M250" s="196">
        <f t="shared" si="11"/>
        <v>0</v>
      </c>
    </row>
    <row r="251" spans="1:13">
      <c r="A251" s="623" t="s">
        <v>1745</v>
      </c>
      <c r="B251" s="189"/>
      <c r="C251" s="189"/>
      <c r="D251" s="189"/>
      <c r="E251" s="189"/>
      <c r="F251" s="189"/>
      <c r="G251" s="189"/>
      <c r="H251" s="189" t="str">
        <f t="array" ref="H251">IF(SUMPRODUCT((B251:G251&lt;&gt;"")*1)=0,"",SUM(B251,D251,F251))</f>
        <v/>
      </c>
      <c r="I251" s="189" t="str">
        <f t="array" ref="I251">IF(SUMPRODUCT((B251:G251&lt;&gt;"")*1)=0,"",SUM(C251,E251,G251))</f>
        <v/>
      </c>
      <c r="K251" s="196">
        <f t="shared" si="9"/>
        <v>0</v>
      </c>
      <c r="L251" s="196">
        <f t="shared" si="10"/>
        <v>0</v>
      </c>
      <c r="M251" s="196">
        <f t="shared" si="11"/>
        <v>0</v>
      </c>
    </row>
    <row r="252" spans="1:13">
      <c r="A252" s="623" t="s">
        <v>1746</v>
      </c>
      <c r="B252" s="189"/>
      <c r="C252" s="189"/>
      <c r="D252" s="189"/>
      <c r="E252" s="189"/>
      <c r="F252" s="189"/>
      <c r="G252" s="189"/>
      <c r="H252" s="189" t="str">
        <f t="array" ref="H252">IF(SUMPRODUCT((B252:G252&lt;&gt;"")*1)=0,"",SUM(B252,D252,F252))</f>
        <v/>
      </c>
      <c r="I252" s="189" t="str">
        <f t="array" ref="I252">IF(SUMPRODUCT((B252:G252&lt;&gt;"")*1)=0,"",SUM(C252,E252,G252))</f>
        <v/>
      </c>
      <c r="K252" s="196">
        <f t="shared" si="9"/>
        <v>0</v>
      </c>
      <c r="L252" s="196">
        <f t="shared" si="10"/>
        <v>0</v>
      </c>
      <c r="M252" s="196">
        <f t="shared" si="11"/>
        <v>0</v>
      </c>
    </row>
    <row r="253" spans="1:13">
      <c r="A253" s="623" t="s">
        <v>1235</v>
      </c>
      <c r="B253" s="189"/>
      <c r="C253" s="189"/>
      <c r="D253" s="189"/>
      <c r="E253" s="189"/>
      <c r="F253" s="189"/>
      <c r="G253" s="189"/>
      <c r="H253" s="189" t="str">
        <f t="array" ref="H253">IF(SUMPRODUCT((B253:G253&lt;&gt;"")*1)=0,"",SUM(B253,D253,F253))</f>
        <v/>
      </c>
      <c r="I253" s="189" t="str">
        <f t="array" ref="I253">IF(SUMPRODUCT((B253:G253&lt;&gt;"")*1)=0,"",SUM(C253,E253,G253))</f>
        <v/>
      </c>
      <c r="K253" s="196">
        <f t="shared" si="9"/>
        <v>0</v>
      </c>
      <c r="L253" s="196">
        <f t="shared" si="10"/>
        <v>0</v>
      </c>
      <c r="M253" s="196">
        <f t="shared" si="11"/>
        <v>0</v>
      </c>
    </row>
    <row r="254" spans="1:13">
      <c r="A254" s="623" t="s">
        <v>1747</v>
      </c>
      <c r="B254" s="189"/>
      <c r="C254" s="189"/>
      <c r="D254" s="189"/>
      <c r="E254" s="189"/>
      <c r="F254" s="189"/>
      <c r="G254" s="189"/>
      <c r="H254" s="189" t="str">
        <f t="array" ref="H254">IF(SUMPRODUCT((B254:G254&lt;&gt;"")*1)=0,"",SUM(B254,D254,F254))</f>
        <v/>
      </c>
      <c r="I254" s="189" t="str">
        <f t="array" ref="I254">IF(SUMPRODUCT((B254:G254&lt;&gt;"")*1)=0,"",SUM(C254,E254,G254))</f>
        <v/>
      </c>
      <c r="K254" s="196">
        <f t="shared" si="9"/>
        <v>0</v>
      </c>
      <c r="L254" s="196">
        <f t="shared" si="10"/>
        <v>0</v>
      </c>
      <c r="M254" s="196">
        <f t="shared" si="11"/>
        <v>0</v>
      </c>
    </row>
    <row r="255" spans="1:13">
      <c r="A255" s="623" t="s">
        <v>1748</v>
      </c>
      <c r="B255" s="189"/>
      <c r="C255" s="189"/>
      <c r="D255" s="189"/>
      <c r="E255" s="189"/>
      <c r="F255" s="189"/>
      <c r="G255" s="189"/>
      <c r="H255" s="189" t="str">
        <f t="array" ref="H255">IF(SUMPRODUCT((B255:G255&lt;&gt;"")*1)=0,"",SUM(B255,D255,F255))</f>
        <v/>
      </c>
      <c r="I255" s="189" t="str">
        <f t="array" ref="I255">IF(SUMPRODUCT((B255:G255&lt;&gt;"")*1)=0,"",SUM(C255,E255,G255))</f>
        <v/>
      </c>
      <c r="K255" s="196">
        <f t="shared" si="9"/>
        <v>0</v>
      </c>
      <c r="L255" s="196">
        <f t="shared" si="10"/>
        <v>0</v>
      </c>
      <c r="M255" s="196">
        <f t="shared" si="11"/>
        <v>0</v>
      </c>
    </row>
    <row r="256" spans="1:13">
      <c r="A256" s="623" t="s">
        <v>1749</v>
      </c>
      <c r="B256" s="189"/>
      <c r="C256" s="189"/>
      <c r="D256" s="189"/>
      <c r="E256" s="189"/>
      <c r="F256" s="189"/>
      <c r="G256" s="189"/>
      <c r="H256" s="189" t="str">
        <f t="array" ref="H256">IF(SUMPRODUCT((B256:G256&lt;&gt;"")*1)=0,"",SUM(B256,D256,F256))</f>
        <v/>
      </c>
      <c r="I256" s="189" t="str">
        <f t="array" ref="I256">IF(SUMPRODUCT((B256:G256&lt;&gt;"")*1)=0,"",SUM(C256,E256,G256))</f>
        <v/>
      </c>
      <c r="K256" s="196">
        <f t="shared" si="9"/>
        <v>0</v>
      </c>
      <c r="L256" s="196">
        <f t="shared" si="10"/>
        <v>0</v>
      </c>
      <c r="M256" s="196">
        <f t="shared" si="11"/>
        <v>0</v>
      </c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 t="str">
        <f t="array" ref="H257">IF(SUMPRODUCT((B257:G257&lt;&gt;"")*1)=0,"",SUM(B257,D257,F257))</f>
        <v/>
      </c>
      <c r="I257" s="189" t="str">
        <f t="array" ref="I257">IF(SUMPRODUCT((B257:G257&lt;&gt;"")*1)=0,"",SUM(C257,E257,G257))</f>
        <v/>
      </c>
      <c r="K257" s="196">
        <f t="shared" si="9"/>
        <v>0</v>
      </c>
      <c r="L257" s="196">
        <f t="shared" si="10"/>
        <v>0</v>
      </c>
      <c r="M257" s="196">
        <f t="shared" si="11"/>
        <v>0</v>
      </c>
    </row>
    <row r="258" spans="1:13" ht="14" customHeight="1">
      <c r="A258" s="623" t="s">
        <v>1751</v>
      </c>
      <c r="B258"/>
      <c r="C258" s="189"/>
      <c r="D258" s="189"/>
      <c r="E258" s="189"/>
      <c r="F258" s="189"/>
      <c r="G258" s="189"/>
      <c r="H258" s="189" t="str">
        <f t="array" ref="H258">IF(SUMPRODUCT((B258:G258&lt;&gt;"")*1)=0,"",SUM(B258,D258,F258))</f>
        <v/>
      </c>
      <c r="I258" s="189" t="str">
        <f t="array" ref="I258">IF(SUMPRODUCT((B258:G258&lt;&gt;"")*1)=0,"",SUM(C258,E258,G258))</f>
        <v/>
      </c>
      <c r="K258" s="196">
        <f t="shared" si="9"/>
        <v>0</v>
      </c>
      <c r="L258" s="196">
        <f t="shared" si="10"/>
        <v>0</v>
      </c>
      <c r="M258" s="196">
        <f t="shared" si="11"/>
        <v>0</v>
      </c>
    </row>
    <row r="259" spans="1:13" ht="14.25">
      <c r="A259" s="623" t="s">
        <v>1752</v>
      </c>
      <c r="B259"/>
      <c r="C259"/>
      <c r="D259"/>
      <c r="E259"/>
      <c r="F259"/>
      <c r="G259"/>
      <c r="H259" s="189" t="str">
        <f t="array" ref="H259">IF(SUMPRODUCT((B259:G259&lt;&gt;"")*1)=0,"",SUM(B259,D259,F259))</f>
        <v/>
      </c>
      <c r="I259" s="189" t="str">
        <f t="array" ref="I259">IF(SUMPRODUCT((B259:G259&lt;&gt;"")*1)=0,"",SUM(C259,E259,G259))</f>
        <v/>
      </c>
      <c r="K259" s="196">
        <f t="shared" si="9"/>
        <v>0</v>
      </c>
      <c r="L259" s="196">
        <f t="shared" si="10"/>
        <v>0</v>
      </c>
      <c r="M259" s="196">
        <f t="shared" si="11"/>
        <v>0</v>
      </c>
    </row>
    <row r="260" spans="1:13" ht="14.25">
      <c r="A260" s="623" t="s">
        <v>1753</v>
      </c>
      <c r="B260"/>
      <c r="C260"/>
      <c r="D260"/>
      <c r="E260"/>
      <c r="F260"/>
      <c r="G260"/>
      <c r="H260" s="189" t="str">
        <f t="array" ref="H260">IF(SUMPRODUCT((B260:G260&lt;&gt;"")*1)=0,"",SUM(B260,D260,F260))</f>
        <v/>
      </c>
      <c r="I260" s="189" t="str">
        <f t="array" ref="I260">IF(SUMPRODUCT((B260:G260&lt;&gt;"")*1)=0,"",SUM(C260,E260,G260))</f>
        <v/>
      </c>
      <c r="K260" s="196">
        <f t="shared" si="9"/>
        <v>0</v>
      </c>
      <c r="L260" s="196">
        <f t="shared" si="10"/>
        <v>0</v>
      </c>
      <c r="M260" s="196">
        <f t="shared" si="11"/>
        <v>0</v>
      </c>
    </row>
    <row r="261" spans="1:13" ht="14.25">
      <c r="A261" s="623" t="s">
        <v>1754</v>
      </c>
      <c r="B261"/>
      <c r="C261"/>
      <c r="D261"/>
      <c r="E261"/>
      <c r="F261"/>
      <c r="G261"/>
      <c r="H261" s="189" t="str">
        <f t="array" ref="H261">IF(SUMPRODUCT((B261:G261&lt;&gt;"")*1)=0,"",SUM(B261,D261,F261))</f>
        <v/>
      </c>
      <c r="I261" s="189" t="str">
        <f t="array" ref="I261">IF(SUMPRODUCT((B261:G261&lt;&gt;"")*1)=0,"",SUM(C261,E261,G261))</f>
        <v/>
      </c>
      <c r="K261" s="196">
        <f t="shared" si="9"/>
        <v>0</v>
      </c>
      <c r="L261" s="196">
        <f t="shared" si="10"/>
        <v>0</v>
      </c>
      <c r="M261" s="196">
        <f t="shared" si="11"/>
        <v>0</v>
      </c>
    </row>
    <row r="262" spans="1:13" ht="14.25">
      <c r="A262" s="623" t="s">
        <v>1755</v>
      </c>
      <c r="B262"/>
      <c r="C262"/>
      <c r="D262"/>
      <c r="E262"/>
      <c r="F262"/>
      <c r="G262"/>
      <c r="H262" s="189" t="str">
        <f t="array" ref="H262">IF(SUMPRODUCT((B262:G262&lt;&gt;"")*1)=0,"",SUM(B262,D262,F262))</f>
        <v/>
      </c>
      <c r="I262" s="189" t="str">
        <f t="array" ref="I262">IF(SUMPRODUCT((B262:G262&lt;&gt;"")*1)=0,"",SUM(C262,E262,G262))</f>
        <v/>
      </c>
      <c r="K262" s="196">
        <f t="shared" ref="K262:K270" si="12">+B262-C262</f>
        <v>0</v>
      </c>
      <c r="L262" s="196">
        <f t="shared" ref="L262:L270" si="13">+D262-E262</f>
        <v>0</v>
      </c>
      <c r="M262" s="196">
        <f t="shared" ref="M262:M270" si="14">+F262-G262</f>
        <v>0</v>
      </c>
    </row>
    <row r="263" spans="1:13" ht="14.25">
      <c r="A263" s="623" t="s">
        <v>1756</v>
      </c>
      <c r="B263"/>
      <c r="C263"/>
      <c r="D263"/>
      <c r="E263"/>
      <c r="F263"/>
      <c r="G263"/>
      <c r="H263" s="189" t="str">
        <f t="array" ref="H263">IF(SUMPRODUCT((B263:G263&lt;&gt;"")*1)=0,"",SUM(B263,D263,F263))</f>
        <v/>
      </c>
      <c r="I263" s="189" t="str">
        <f t="array" ref="I263">IF(SUMPRODUCT((B263:G263&lt;&gt;"")*1)=0,"",SUM(C263,E263,G263))</f>
        <v/>
      </c>
      <c r="K263" s="196">
        <f t="shared" si="12"/>
        <v>0</v>
      </c>
      <c r="L263" s="196">
        <f t="shared" si="13"/>
        <v>0</v>
      </c>
      <c r="M263" s="196">
        <f t="shared" si="14"/>
        <v>0</v>
      </c>
    </row>
    <row r="264" spans="1:13" ht="14.25">
      <c r="A264" s="623" t="s">
        <v>1757</v>
      </c>
      <c r="B264"/>
      <c r="C264"/>
      <c r="D264"/>
      <c r="E264"/>
      <c r="F264"/>
      <c r="G264"/>
      <c r="H264" s="189" t="str">
        <f t="array" ref="H264">IF(SUMPRODUCT((B264:G264&lt;&gt;"")*1)=0,"",SUM(B264,D264,F264))</f>
        <v/>
      </c>
      <c r="I264" s="189" t="str">
        <f t="array" ref="I264">IF(SUMPRODUCT((B264:G264&lt;&gt;"")*1)=0,"",SUM(C264,E264,G264))</f>
        <v/>
      </c>
      <c r="K264" s="196">
        <f t="shared" si="12"/>
        <v>0</v>
      </c>
      <c r="L264" s="196">
        <f t="shared" si="13"/>
        <v>0</v>
      </c>
      <c r="M264" s="196">
        <f t="shared" si="14"/>
        <v>0</v>
      </c>
    </row>
    <row r="265" spans="1:13" ht="14.25">
      <c r="A265" s="623" t="s">
        <v>1758</v>
      </c>
      <c r="B265"/>
      <c r="C265"/>
      <c r="D265"/>
      <c r="E265"/>
      <c r="F265"/>
      <c r="G265"/>
      <c r="H265" s="189" t="str">
        <f t="array" ref="H265">IF(SUMPRODUCT((B265:G265&lt;&gt;"")*1)=0,"",SUM(B265,D265,F265))</f>
        <v/>
      </c>
      <c r="I265" s="189" t="str">
        <f t="array" ref="I265">IF(SUMPRODUCT((B265:G265&lt;&gt;"")*1)=0,"",SUM(C265,E265,G265))</f>
        <v/>
      </c>
      <c r="K265" s="196">
        <f t="shared" si="12"/>
        <v>0</v>
      </c>
      <c r="L265" s="196">
        <f t="shared" si="13"/>
        <v>0</v>
      </c>
      <c r="M265" s="196">
        <f t="shared" si="14"/>
        <v>0</v>
      </c>
    </row>
    <row r="266" spans="1:13" ht="14.25">
      <c r="A266" s="623" t="s">
        <v>1759</v>
      </c>
      <c r="B266"/>
      <c r="C266"/>
      <c r="D266"/>
      <c r="E266"/>
      <c r="F266"/>
      <c r="G266"/>
      <c r="H266" s="189" t="str">
        <f t="array" ref="H266">IF(SUMPRODUCT((B266:G266&lt;&gt;"")*1)=0,"",SUM(B266,D266,F266))</f>
        <v/>
      </c>
      <c r="I266" s="189" t="str">
        <f t="array" ref="I266">IF(SUMPRODUCT((B266:G266&lt;&gt;"")*1)=0,"",SUM(C266,E266,G266))</f>
        <v/>
      </c>
      <c r="K266" s="196">
        <f t="shared" si="12"/>
        <v>0</v>
      </c>
      <c r="L266" s="196">
        <f t="shared" si="13"/>
        <v>0</v>
      </c>
      <c r="M266" s="196">
        <f t="shared" si="14"/>
        <v>0</v>
      </c>
    </row>
    <row r="267" spans="1:13" ht="14.25">
      <c r="A267" s="623" t="s">
        <v>1760</v>
      </c>
      <c r="B267"/>
      <c r="C267"/>
      <c r="D267"/>
      <c r="E267"/>
      <c r="F267"/>
      <c r="G267"/>
      <c r="H267" s="189" t="str">
        <f t="array" ref="H267">IF(SUMPRODUCT((B267:G267&lt;&gt;"")*1)=0,"",SUM(B267,D267,F267))</f>
        <v/>
      </c>
      <c r="I267" s="189" t="str">
        <f t="array" ref="I267">IF(SUMPRODUCT((B267:G267&lt;&gt;"")*1)=0,"",SUM(C267,E267,G267))</f>
        <v/>
      </c>
      <c r="K267" s="196">
        <f t="shared" si="12"/>
        <v>0</v>
      </c>
      <c r="L267" s="196">
        <f t="shared" si="13"/>
        <v>0</v>
      </c>
      <c r="M267" s="196">
        <f t="shared" si="14"/>
        <v>0</v>
      </c>
    </row>
    <row r="268" spans="1:13" ht="14.25">
      <c r="A268" s="623" t="s">
        <v>1761</v>
      </c>
      <c r="B268"/>
      <c r="C268"/>
      <c r="D268"/>
      <c r="E268"/>
      <c r="F268"/>
      <c r="G268"/>
      <c r="H268" s="189" t="str">
        <f t="array" ref="H268">IF(SUMPRODUCT((B268:G268&lt;&gt;"")*1)=0,"",SUM(B268,D268,F268))</f>
        <v/>
      </c>
      <c r="I268" s="189" t="str">
        <f t="array" ref="I268">IF(SUMPRODUCT((B268:G268&lt;&gt;"")*1)=0,"",SUM(C268,E268,G268))</f>
        <v/>
      </c>
      <c r="K268" s="196">
        <f t="shared" si="12"/>
        <v>0</v>
      </c>
      <c r="L268" s="196">
        <f t="shared" si="13"/>
        <v>0</v>
      </c>
      <c r="M268" s="196">
        <f t="shared" si="14"/>
        <v>0</v>
      </c>
    </row>
    <row r="269" spans="1:13" ht="14.25">
      <c r="A269" s="623" t="s">
        <v>1762</v>
      </c>
      <c r="B269"/>
      <c r="C269"/>
      <c r="D269"/>
      <c r="E269"/>
      <c r="F269"/>
      <c r="G269"/>
      <c r="H269" s="189" t="str">
        <f t="array" ref="H269">IF(SUMPRODUCT((B269:G269&lt;&gt;"")*1)=0,"",SUM(B269,D269,F269))</f>
        <v/>
      </c>
      <c r="I269" s="189" t="str">
        <f t="array" ref="I269">IF(SUMPRODUCT((B269:G269&lt;&gt;"")*1)=0,"",SUM(C269,E269,G269))</f>
        <v/>
      </c>
      <c r="K269" s="196">
        <f t="shared" si="12"/>
        <v>0</v>
      </c>
      <c r="L269" s="196">
        <f t="shared" si="13"/>
        <v>0</v>
      </c>
      <c r="M269" s="196">
        <f t="shared" si="14"/>
        <v>0</v>
      </c>
    </row>
    <row r="270" spans="1:13" ht="13.9" customHeight="1">
      <c r="A270" s="187" t="s">
        <v>434</v>
      </c>
      <c r="B270" s="624">
        <f t="shared" ref="B270:I270" si="15">SUM(B4:B269)</f>
        <v>0</v>
      </c>
      <c r="C270" s="624">
        <f t="shared" si="15"/>
        <v>0</v>
      </c>
      <c r="D270" s="624">
        <f t="shared" si="15"/>
        <v>0</v>
      </c>
      <c r="E270" s="624">
        <f t="shared" si="15"/>
        <v>0</v>
      </c>
      <c r="F270" s="624">
        <f t="shared" si="15"/>
        <v>0</v>
      </c>
      <c r="G270" s="624">
        <f t="shared" si="15"/>
        <v>0</v>
      </c>
      <c r="H270" s="624">
        <f t="shared" si="15"/>
        <v>0</v>
      </c>
      <c r="I270" s="624">
        <f t="shared" si="15"/>
        <v>0</v>
      </c>
      <c r="K270" s="196">
        <f t="shared" si="12"/>
        <v>0</v>
      </c>
      <c r="L270" s="196">
        <f t="shared" si="13"/>
        <v>0</v>
      </c>
      <c r="M270" s="196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153" priority="5">
      <formula>LEN(TRIM(B4))=0</formula>
    </cfRule>
  </conditionalFormatting>
  <conditionalFormatting sqref="K5:M270">
    <cfRule type="cellIs" dxfId="152" priority="1" operator="lessThan">
      <formula>-10850451</formula>
    </cfRule>
    <cfRule type="cellIs" dxfId="151" priority="2" operator="lessThan">
      <formula>0</formula>
    </cfRule>
  </conditionalFormatting>
  <conditionalFormatting sqref="N5">
    <cfRule type="cellIs" dxfId="150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6" customWidth="1"/>
    <col min="2" max="5" width="7.265625" style="186" customWidth="1"/>
    <col min="6" max="6" width="10.06640625" style="186" customWidth="1"/>
    <col min="7" max="7" width="8.59765625" style="186" customWidth="1"/>
    <col min="8" max="8" width="8.9296875" style="186" customWidth="1"/>
    <col min="9" max="9" width="7.265625" style="186" customWidth="1"/>
    <col min="10" max="10" width="9.6640625" style="186" customWidth="1"/>
    <col min="11" max="13" width="7.265625" style="186" customWidth="1"/>
    <col min="14" max="254" width="9.06640625" style="186" customWidth="1"/>
    <col min="255" max="255" width="28.796875" style="186" customWidth="1"/>
    <col min="256" max="257" width="9.06640625" style="186" customWidth="1"/>
    <col min="258" max="16384" width="9.06640625" style="186"/>
  </cols>
  <sheetData>
    <row r="1" spans="1:13" ht="14" customHeight="1">
      <c r="A1" s="192" t="s">
        <v>1763</v>
      </c>
    </row>
    <row r="2" spans="1:13" ht="13.9" customHeight="1" thickBot="1">
      <c r="A2" s="987" t="s">
        <v>1526</v>
      </c>
      <c r="B2" s="988" t="s">
        <v>445</v>
      </c>
      <c r="C2" s="989"/>
      <c r="D2" s="988" t="s">
        <v>450</v>
      </c>
      <c r="E2" s="989"/>
      <c r="F2" s="988" t="s">
        <v>457</v>
      </c>
      <c r="G2" s="989"/>
      <c r="H2" s="988" t="s">
        <v>461</v>
      </c>
      <c r="I2" s="989"/>
      <c r="J2" s="988" t="s">
        <v>471</v>
      </c>
      <c r="K2" s="989"/>
      <c r="L2" s="988" t="s">
        <v>484</v>
      </c>
      <c r="M2" s="989"/>
    </row>
    <row r="3" spans="1:13" ht="13.9" customHeight="1">
      <c r="A3" s="886"/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88" t="s">
        <v>1529</v>
      </c>
      <c r="K3" s="188" t="s">
        <v>1530</v>
      </c>
      <c r="L3" s="188" t="s">
        <v>1529</v>
      </c>
      <c r="M3" s="188" t="s">
        <v>1530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23" t="s">
        <v>1531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</row>
    <row r="6" spans="1:13" s="185" customFormat="1" ht="14" customHeight="1">
      <c r="A6" s="622" t="s">
        <v>1532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</row>
    <row r="7" spans="1:13" s="185" customFormat="1">
      <c r="A7" s="623" t="s">
        <v>1233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</row>
    <row r="8" spans="1:13" s="185" customFormat="1" ht="14" customHeight="1">
      <c r="A8" s="622" t="s">
        <v>1262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</row>
    <row r="9" spans="1:13">
      <c r="A9" s="623" t="s">
        <v>1533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</row>
    <row r="10" spans="1:13">
      <c r="A10" s="623" t="s">
        <v>1534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</row>
    <row r="11" spans="1:13">
      <c r="A11" s="623" t="s">
        <v>1535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</row>
    <row r="12" spans="1:13">
      <c r="A12" s="623" t="s">
        <v>1536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</row>
    <row r="13" spans="1:13">
      <c r="A13" s="623" t="s">
        <v>1537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1:13">
      <c r="A14" s="623" t="s">
        <v>1538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</row>
    <row r="15" spans="1:13">
      <c r="A15" s="623" t="s">
        <v>1539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</row>
    <row r="16" spans="1:13">
      <c r="A16" s="623" t="s">
        <v>1278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</row>
    <row r="17" spans="1:13">
      <c r="A17" s="623" t="s">
        <v>1540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</row>
    <row r="18" spans="1:13">
      <c r="A18" s="623" t="s">
        <v>1541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</row>
    <row r="19" spans="1:13">
      <c r="A19" s="623" t="s">
        <v>1542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</row>
    <row r="20" spans="1:13">
      <c r="A20" s="623" t="s">
        <v>1543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1:13">
      <c r="A21" s="623" t="s">
        <v>1544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</row>
    <row r="22" spans="1:13">
      <c r="A22" s="623" t="s">
        <v>1545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</row>
    <row r="23" spans="1:13" ht="14" customHeight="1">
      <c r="A23" s="622" t="s">
        <v>1279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</row>
    <row r="24" spans="1:13">
      <c r="A24" s="623" t="s">
        <v>1546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</row>
    <row r="25" spans="1:13">
      <c r="A25" s="623" t="s">
        <v>1547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</row>
    <row r="26" spans="1:13">
      <c r="A26" s="623" t="s">
        <v>1548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</row>
    <row r="27" spans="1:13">
      <c r="A27" s="623" t="s">
        <v>1549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</row>
    <row r="28" spans="1:13">
      <c r="A28" s="623" t="s">
        <v>1550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</row>
    <row r="29" spans="1:13" ht="14" customHeight="1">
      <c r="A29" s="622" t="s">
        <v>1551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</row>
    <row r="30" spans="1:13">
      <c r="A30" s="623" t="s">
        <v>1239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</row>
    <row r="31" spans="1:13">
      <c r="A31" s="623" t="s">
        <v>1552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</row>
    <row r="32" spans="1:13">
      <c r="A32" s="623" t="s">
        <v>1553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</row>
    <row r="33" spans="1:13">
      <c r="A33" s="623" t="s">
        <v>1246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1:13">
      <c r="A34" s="623" t="s">
        <v>1554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1:13">
      <c r="A35" s="623" t="s">
        <v>1555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1:13">
      <c r="A36" s="623" t="s">
        <v>1556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1:13">
      <c r="A37" s="623" t="s">
        <v>1557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 spans="1:13">
      <c r="A38" s="623" t="s">
        <v>1558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 spans="1:13">
      <c r="A39" s="623" t="s">
        <v>1559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 spans="1:13">
      <c r="A40" s="623" t="s">
        <v>1560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 spans="1:13">
      <c r="A41" s="623" t="s">
        <v>1561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 spans="1:13">
      <c r="A42" s="623" t="s">
        <v>1562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</row>
    <row r="43" spans="1:13">
      <c r="A43" s="623" t="s">
        <v>1563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 spans="1:13" ht="14" customHeight="1">
      <c r="A44" s="623" t="s">
        <v>1564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 spans="1:13" ht="13.9" customHeight="1">
      <c r="A45" s="622" t="s">
        <v>1302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 spans="1:13">
      <c r="A46" s="623" t="s">
        <v>1565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 spans="1:13">
      <c r="A47" s="623" t="s">
        <v>1566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 spans="1:13">
      <c r="A48" s="623" t="s">
        <v>1567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  <row r="49" spans="1:13" ht="14" customHeight="1">
      <c r="A49" s="623" t="s">
        <v>1568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</row>
    <row r="50" spans="1:13">
      <c r="A50" s="623" t="s">
        <v>1569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</row>
    <row r="51" spans="1:13">
      <c r="A51" s="623" t="s">
        <v>1570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</row>
    <row r="52" spans="1:13">
      <c r="A52" s="623" t="s">
        <v>1571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</row>
    <row r="53" spans="1:13">
      <c r="A53" s="623" t="s">
        <v>1572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</row>
    <row r="54" spans="1:13" ht="14" customHeight="1">
      <c r="A54" s="622" t="s">
        <v>1573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</row>
    <row r="55" spans="1:13">
      <c r="A55" s="623" t="s">
        <v>1574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</row>
    <row r="56" spans="1:13">
      <c r="A56" s="623" t="s">
        <v>1575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</row>
    <row r="57" spans="1:13">
      <c r="A57" s="623" t="s">
        <v>1576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</row>
    <row r="58" spans="1:13">
      <c r="A58" s="623" t="s">
        <v>1577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</row>
    <row r="59" spans="1:13" ht="13.9" customHeight="1">
      <c r="A59" s="622" t="s">
        <v>1578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</row>
    <row r="60" spans="1:13">
      <c r="A60" s="623" t="s">
        <v>1579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</row>
    <row r="61" spans="1:13">
      <c r="A61" s="623" t="s">
        <v>1580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</row>
    <row r="62" spans="1:13">
      <c r="A62" s="623" t="s">
        <v>1581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</row>
    <row r="63" spans="1:13">
      <c r="A63" s="623" t="s">
        <v>1582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</row>
    <row r="64" spans="1:13" ht="13.9" customHeight="1">
      <c r="A64" s="622" t="s">
        <v>1583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</row>
    <row r="65" spans="1:13">
      <c r="A65" s="623" t="s">
        <v>1584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</row>
    <row r="66" spans="1:13">
      <c r="A66" s="623" t="s">
        <v>1585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</row>
    <row r="67" spans="1:13" ht="14" customHeight="1">
      <c r="A67" s="623" t="s">
        <v>1586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</row>
    <row r="68" spans="1:13">
      <c r="A68" s="623" t="s">
        <v>1587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</row>
    <row r="69" spans="1:13">
      <c r="A69" s="623" t="s">
        <v>1588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</row>
    <row r="70" spans="1:13">
      <c r="A70" s="623" t="s">
        <v>1589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</row>
    <row r="71" spans="1:13">
      <c r="A71" s="623" t="s">
        <v>1590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</row>
    <row r="72" spans="1:13">
      <c r="A72" s="623" t="s">
        <v>1591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</row>
    <row r="73" spans="1:13">
      <c r="A73" s="623" t="s">
        <v>1592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</row>
    <row r="74" spans="1:13">
      <c r="A74" s="623" t="s">
        <v>1593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</row>
    <row r="75" spans="1:13" ht="27" customHeight="1">
      <c r="A75" s="623" t="s">
        <v>1594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</row>
    <row r="76" spans="1:13">
      <c r="A76" s="623" t="s">
        <v>1595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</row>
    <row r="77" spans="1:13" ht="13.9" customHeight="1">
      <c r="A77" s="622" t="s">
        <v>1596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</row>
    <row r="78" spans="1:13">
      <c r="A78" s="623" t="s">
        <v>1597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</row>
    <row r="79" spans="1:13">
      <c r="A79" s="623" t="s">
        <v>1598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</row>
    <row r="80" spans="1:13" ht="14" customHeight="1">
      <c r="A80" s="623" t="s">
        <v>1599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</row>
    <row r="81" spans="1:13">
      <c r="A81" s="623" t="s">
        <v>1600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623" t="s">
        <v>1601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623" t="s">
        <v>1242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  <row r="84" spans="1:13">
      <c r="A84" s="623" t="s">
        <v>1237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</row>
    <row r="85" spans="1:13">
      <c r="A85" s="623" t="s">
        <v>1602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</row>
    <row r="86" spans="1:13">
      <c r="A86" s="623" t="s">
        <v>1603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</row>
    <row r="87" spans="1:13">
      <c r="A87" s="623" t="s">
        <v>1604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</row>
    <row r="88" spans="1:13">
      <c r="A88" s="623" t="s">
        <v>1605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</row>
    <row r="89" spans="1:13">
      <c r="A89" s="623" t="s">
        <v>1606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</row>
    <row r="90" spans="1:13" ht="13.9" customHeight="1">
      <c r="A90" s="622" t="s">
        <v>1346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</row>
    <row r="91" spans="1:13" ht="14" customHeight="1">
      <c r="A91" s="623" t="s">
        <v>1607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</row>
    <row r="92" spans="1:13">
      <c r="A92" s="623" t="s">
        <v>1608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</row>
    <row r="93" spans="1:13">
      <c r="A93" s="623" t="s">
        <v>1609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</row>
    <row r="94" spans="1:13">
      <c r="A94" s="623" t="s">
        <v>1610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</row>
    <row r="95" spans="1:13">
      <c r="A95" s="623" t="s">
        <v>1611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</row>
    <row r="96" spans="1:13">
      <c r="A96" s="623" t="s">
        <v>1612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</row>
    <row r="97" spans="1:13">
      <c r="A97" s="623" t="s">
        <v>1613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</row>
    <row r="98" spans="1:13">
      <c r="A98" s="623" t="s">
        <v>1614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</row>
    <row r="99" spans="1:13">
      <c r="A99" s="623" t="s">
        <v>1615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</row>
    <row r="100" spans="1:13">
      <c r="A100" s="623" t="s">
        <v>1616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</row>
    <row r="101" spans="1:13" ht="13.9" customHeight="1">
      <c r="A101" s="622" t="s">
        <v>1617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</row>
    <row r="102" spans="1:13" ht="14.25" customHeight="1">
      <c r="A102" s="623" t="s">
        <v>1236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</row>
    <row r="103" spans="1:13">
      <c r="A103" s="623" t="s">
        <v>1618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</row>
    <row r="104" spans="1:13">
      <c r="A104" s="623" t="s">
        <v>1619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</row>
    <row r="105" spans="1:13">
      <c r="A105" s="623" t="s">
        <v>1620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</row>
    <row r="106" spans="1:13">
      <c r="A106" s="623" t="s">
        <v>1621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</row>
    <row r="107" spans="1:13">
      <c r="A107" s="623" t="s">
        <v>1622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</row>
    <row r="108" spans="1:13">
      <c r="A108" s="623" t="s">
        <v>1623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</row>
    <row r="109" spans="1:13">
      <c r="A109" s="623" t="s">
        <v>1624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</row>
    <row r="110" spans="1:13">
      <c r="A110" s="623" t="s">
        <v>1625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</row>
    <row r="111" spans="1:13">
      <c r="A111" s="623" t="s">
        <v>1626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</row>
    <row r="112" spans="1:13">
      <c r="A112" s="623" t="s">
        <v>1627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</row>
    <row r="113" spans="1:13" ht="14" customHeight="1">
      <c r="A113" s="622" t="s">
        <v>1366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</row>
    <row r="114" spans="1:13">
      <c r="A114" s="623" t="s">
        <v>1628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</row>
    <row r="115" spans="1:13">
      <c r="A115" s="623" t="s">
        <v>1250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</row>
    <row r="116" spans="1:13">
      <c r="A116" s="623" t="s">
        <v>1629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</row>
    <row r="117" spans="1:13">
      <c r="A117" s="623" t="s">
        <v>1234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</row>
    <row r="118" spans="1:13">
      <c r="A118" s="623" t="s">
        <v>1253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</row>
    <row r="119" spans="1:13">
      <c r="A119" s="623" t="s">
        <v>1630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</row>
    <row r="120" spans="1:13">
      <c r="A120" s="623" t="s">
        <v>1631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</row>
    <row r="121" spans="1:13">
      <c r="A121" s="623" t="s">
        <v>1632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</row>
    <row r="122" spans="1:13">
      <c r="A122" s="623" t="s">
        <v>1633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</row>
    <row r="123" spans="1:13" ht="14" customHeight="1">
      <c r="A123" s="623" t="s">
        <v>1634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</row>
    <row r="124" spans="1:13" ht="13.9" customHeight="1">
      <c r="A124" s="622" t="s">
        <v>1376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</row>
    <row r="125" spans="1:13">
      <c r="A125" s="623" t="s">
        <v>1635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</row>
    <row r="126" spans="1:13">
      <c r="A126" s="623" t="s">
        <v>1636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</row>
    <row r="127" spans="1:13">
      <c r="A127" s="623" t="s">
        <v>1637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</row>
    <row r="128" spans="1:13">
      <c r="A128" s="623" t="s">
        <v>1638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</row>
    <row r="129" spans="1:13">
      <c r="A129" s="623" t="s">
        <v>1639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</row>
    <row r="130" spans="1:13">
      <c r="A130" s="623" t="s">
        <v>1640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</row>
    <row r="131" spans="1:13">
      <c r="A131" s="623" t="s">
        <v>1641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</row>
    <row r="132" spans="1:13" ht="14" customHeight="1">
      <c r="A132" s="623" t="s">
        <v>1642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</row>
    <row r="133" spans="1:13">
      <c r="A133" s="623" t="s">
        <v>1643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</row>
    <row r="134" spans="1:13" ht="13.9" customHeight="1">
      <c r="A134" s="622" t="s">
        <v>1644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</row>
    <row r="135" spans="1:13">
      <c r="A135" s="623" t="s">
        <v>1645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</row>
    <row r="136" spans="1:13">
      <c r="A136" s="623" t="s">
        <v>1646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</row>
    <row r="137" spans="1:13">
      <c r="A137" s="623" t="s">
        <v>1647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</row>
    <row r="138" spans="1:13">
      <c r="A138" s="623" t="s">
        <v>1648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</row>
    <row r="139" spans="1:13">
      <c r="A139" s="623" t="s">
        <v>1649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</row>
    <row r="140" spans="1:13">
      <c r="A140" s="623" t="s">
        <v>1650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</row>
    <row r="141" spans="1:13">
      <c r="A141" s="623" t="s">
        <v>1651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</row>
    <row r="142" spans="1:13">
      <c r="A142" s="623" t="s">
        <v>1652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</row>
    <row r="143" spans="1:13" ht="13.9" customHeight="1">
      <c r="A143" s="622" t="s">
        <v>1653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</row>
    <row r="144" spans="1:13">
      <c r="A144" s="623" t="s">
        <v>1654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</row>
    <row r="145" spans="1:13" ht="14" customHeight="1">
      <c r="A145" s="623" t="s">
        <v>1655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</row>
    <row r="146" spans="1:13">
      <c r="A146" s="623" t="s">
        <v>1656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</row>
    <row r="147" spans="1:13">
      <c r="A147" s="623" t="s">
        <v>1657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</row>
    <row r="148" spans="1:13">
      <c r="A148" s="623" t="s">
        <v>1658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</row>
    <row r="149" spans="1:13">
      <c r="A149" s="623" t="s">
        <v>1245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</row>
    <row r="150" spans="1:13" ht="14" customHeight="1">
      <c r="A150" s="623" t="s">
        <v>1659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</row>
    <row r="151" spans="1:13">
      <c r="A151" s="623" t="s">
        <v>1660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</row>
    <row r="152" spans="1:13">
      <c r="A152" s="623" t="s">
        <v>1661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</row>
    <row r="153" spans="1:13">
      <c r="A153" s="623" t="s">
        <v>1662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</row>
    <row r="154" spans="1:13">
      <c r="A154" s="623" t="s">
        <v>1663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</row>
    <row r="155" spans="1:13">
      <c r="A155" s="623" t="s">
        <v>1664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</row>
    <row r="156" spans="1:13" ht="13.9" customHeight="1">
      <c r="A156" s="622" t="s">
        <v>1665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</row>
    <row r="157" spans="1:13">
      <c r="A157" s="623" t="s">
        <v>1666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</row>
    <row r="158" spans="1:13">
      <c r="A158" s="623" t="s">
        <v>1667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</row>
    <row r="159" spans="1:13">
      <c r="A159" s="623" t="s">
        <v>1668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23" t="s">
        <v>1669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</row>
    <row r="161" spans="1:13" ht="13.9" customHeight="1">
      <c r="A161" s="622" t="s">
        <v>1670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</row>
    <row r="162" spans="1:13">
      <c r="A162" s="623" t="s">
        <v>1671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</row>
    <row r="163" spans="1:13">
      <c r="A163" s="623" t="s">
        <v>1672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</row>
    <row r="164" spans="1:13">
      <c r="A164" s="623" t="s">
        <v>1673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</row>
    <row r="165" spans="1:13">
      <c r="A165" s="623" t="s">
        <v>1674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</row>
    <row r="166" spans="1:13">
      <c r="A166" s="623" t="s">
        <v>1675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</row>
    <row r="167" spans="1:13">
      <c r="A167" s="623" t="s">
        <v>1676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</row>
    <row r="168" spans="1:13">
      <c r="A168" s="623" t="s">
        <v>1677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</row>
    <row r="169" spans="1:13">
      <c r="A169" s="623" t="s">
        <v>1678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</row>
    <row r="170" spans="1:13">
      <c r="A170" s="623" t="s">
        <v>1679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</row>
    <row r="171" spans="1:13" ht="13.9" customHeight="1">
      <c r="A171" s="622" t="s">
        <v>1425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</row>
    <row r="172" spans="1:13" ht="14" customHeight="1">
      <c r="A172" s="623" t="s">
        <v>1680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</row>
    <row r="173" spans="1:13">
      <c r="A173" s="623" t="s">
        <v>1681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</row>
    <row r="174" spans="1:13">
      <c r="A174" s="623" t="s">
        <v>1682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</row>
    <row r="175" spans="1:13">
      <c r="A175" s="623" t="s">
        <v>1683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</row>
    <row r="176" spans="1:13">
      <c r="A176" s="623" t="s">
        <v>1248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</row>
    <row r="177" spans="1:13">
      <c r="A177" s="623" t="s">
        <v>1684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</row>
    <row r="178" spans="1:13">
      <c r="A178" s="623" t="s">
        <v>1685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</row>
    <row r="179" spans="1:13">
      <c r="A179" s="623" t="s">
        <v>1686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</row>
    <row r="180" spans="1:13">
      <c r="A180" s="623" t="s">
        <v>1247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</row>
    <row r="181" spans="1:13" ht="14" customHeight="1">
      <c r="A181" s="623" t="s">
        <v>1687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</row>
    <row r="182" spans="1:13">
      <c r="A182" s="623" t="s">
        <v>1688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</row>
    <row r="183" spans="1:13" ht="13.9" customHeight="1">
      <c r="A183" s="622" t="s">
        <v>1438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</row>
    <row r="184" spans="1:13">
      <c r="A184" s="623" t="s">
        <v>1689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</row>
    <row r="185" spans="1:13">
      <c r="A185" s="623" t="s">
        <v>1690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</row>
    <row r="186" spans="1:13">
      <c r="A186" s="623" t="s">
        <v>1691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</row>
    <row r="187" spans="1:13">
      <c r="A187" s="623" t="s">
        <v>1692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</row>
    <row r="188" spans="1:13">
      <c r="A188" s="623" t="s">
        <v>1693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</row>
    <row r="189" spans="1:13">
      <c r="A189" s="623" t="s">
        <v>1694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</row>
    <row r="190" spans="1:13" ht="14" customHeight="1">
      <c r="A190" s="623" t="s">
        <v>1695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</row>
    <row r="191" spans="1:13">
      <c r="A191" s="623" t="s">
        <v>1696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</row>
    <row r="192" spans="1:13" ht="13.9" customHeight="1">
      <c r="A192" s="622" t="s">
        <v>1697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</row>
    <row r="193" spans="1:13">
      <c r="A193" s="623" t="s">
        <v>1698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</row>
    <row r="194" spans="1:13">
      <c r="A194" s="623" t="s">
        <v>1699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</row>
    <row r="195" spans="1:13">
      <c r="A195" s="623" t="s">
        <v>1700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</row>
    <row r="196" spans="1:13">
      <c r="A196" s="623" t="s">
        <v>1701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</row>
    <row r="197" spans="1:13">
      <c r="A197" s="623" t="s">
        <v>1702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</row>
    <row r="198" spans="1:13">
      <c r="A198" s="623" t="s">
        <v>1703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</row>
    <row r="199" spans="1:13">
      <c r="A199" s="623" t="s">
        <v>1704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</row>
    <row r="200" spans="1:13">
      <c r="A200" s="623" t="s">
        <v>1705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</row>
    <row r="201" spans="1:13" ht="13.9" customHeight="1">
      <c r="A201" s="622" t="s">
        <v>1455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</row>
    <row r="202" spans="1:13">
      <c r="A202" s="623" t="s">
        <v>1706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</row>
    <row r="203" spans="1:13">
      <c r="A203" s="623" t="s">
        <v>1707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</row>
    <row r="204" spans="1:13">
      <c r="A204" s="623" t="s">
        <v>1708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</row>
    <row r="205" spans="1:13">
      <c r="A205" s="623" t="s">
        <v>1709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</row>
    <row r="206" spans="1:13">
      <c r="A206" s="623" t="s">
        <v>1710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</row>
    <row r="207" spans="1:13">
      <c r="A207" s="623" t="s">
        <v>1711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</row>
    <row r="208" spans="1:13">
      <c r="A208" s="623" t="s">
        <v>1712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</row>
    <row r="209" spans="1:13">
      <c r="A209" s="623" t="s">
        <v>1713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</row>
    <row r="210" spans="1:13" ht="14" customHeight="1">
      <c r="A210" s="623" t="s">
        <v>1714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</row>
    <row r="211" spans="1:13">
      <c r="A211" s="623" t="s">
        <v>1715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</row>
    <row r="212" spans="1:13">
      <c r="A212" s="623" t="s">
        <v>1716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</row>
    <row r="213" spans="1:13">
      <c r="A213" s="623" t="s">
        <v>1717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</row>
    <row r="214" spans="1:13">
      <c r="A214" s="623" t="s">
        <v>1718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</row>
    <row r="215" spans="1:13" ht="14" customHeight="1">
      <c r="A215" s="623" t="s">
        <v>1719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</row>
    <row r="216" spans="1:13">
      <c r="A216" s="623" t="s">
        <v>1720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</row>
    <row r="217" spans="1:13">
      <c r="A217" s="623" t="s">
        <v>1721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</row>
    <row r="218" spans="1:13">
      <c r="A218" s="623" t="s">
        <v>1722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</row>
    <row r="219" spans="1:13">
      <c r="A219" s="623" t="s">
        <v>1723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</row>
    <row r="220" spans="1:13">
      <c r="A220" s="623" t="s">
        <v>1724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</row>
    <row r="221" spans="1:13" ht="13.9" customHeight="1">
      <c r="A221" s="622" t="s">
        <v>1474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</row>
    <row r="222" spans="1:13" ht="14" customHeight="1">
      <c r="A222" s="623" t="s">
        <v>1725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</row>
    <row r="223" spans="1:13">
      <c r="A223" s="623" t="s">
        <v>1726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</row>
    <row r="224" spans="1:13">
      <c r="A224" s="623" t="s">
        <v>1249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</row>
    <row r="225" spans="1:13">
      <c r="A225" s="623" t="s">
        <v>1727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</row>
    <row r="226" spans="1:13" ht="14" customHeight="1">
      <c r="A226" s="622" t="s">
        <v>1728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</row>
    <row r="227" spans="1:13">
      <c r="A227" s="623" t="s">
        <v>1729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</row>
    <row r="228" spans="1:13">
      <c r="A228" s="623" t="s">
        <v>1251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</row>
    <row r="229" spans="1:13">
      <c r="A229" s="623" t="s">
        <v>1252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</row>
    <row r="230" spans="1:13">
      <c r="A230" s="623" t="s">
        <v>1730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</row>
    <row r="231" spans="1:13">
      <c r="A231" s="623" t="s">
        <v>1731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</row>
    <row r="232" spans="1:13">
      <c r="A232" s="623" t="s">
        <v>1732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</row>
    <row r="234" spans="1:13">
      <c r="A234" s="623" t="s">
        <v>1733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</row>
    <row r="235" spans="1:13">
      <c r="A235" s="623" t="s">
        <v>1734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</row>
    <row r="236" spans="1:13">
      <c r="A236" s="623" t="s">
        <v>1735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</row>
    <row r="238" spans="1:13">
      <c r="A238" s="623" t="s">
        <v>1241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</row>
    <row r="239" spans="1:13">
      <c r="A239" s="623" t="s">
        <v>1736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</row>
    <row r="240" spans="1:13">
      <c r="A240" s="623" t="s">
        <v>1737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</row>
    <row r="241" spans="1:13">
      <c r="A241" s="623" t="s">
        <v>1244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</row>
    <row r="242" spans="1:13">
      <c r="A242" s="623" t="s">
        <v>1738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</row>
    <row r="243" spans="1:13">
      <c r="A243" s="623" t="s">
        <v>1739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</row>
    <row r="244" spans="1:13">
      <c r="A244" s="623" t="s">
        <v>1740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</row>
    <row r="245" spans="1:13">
      <c r="A245" s="623" t="s">
        <v>1240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</row>
    <row r="246" spans="1:13" ht="14" customHeight="1">
      <c r="A246" s="623" t="s">
        <v>1741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</row>
    <row r="247" spans="1:13">
      <c r="A247" s="623" t="s">
        <v>1238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</row>
    <row r="248" spans="1:13">
      <c r="A248" s="623" t="s">
        <v>1742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</row>
    <row r="249" spans="1:13">
      <c r="A249" s="623" t="s">
        <v>1743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</row>
    <row r="250" spans="1:13">
      <c r="A250" s="623" t="s">
        <v>1744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</row>
    <row r="251" spans="1:13">
      <c r="A251" s="623" t="s">
        <v>1745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</row>
    <row r="252" spans="1:13">
      <c r="A252" s="623" t="s">
        <v>1746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</row>
    <row r="253" spans="1:13">
      <c r="A253" s="623" t="s">
        <v>1235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</row>
    <row r="254" spans="1:13">
      <c r="A254" s="623" t="s">
        <v>1747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</row>
    <row r="255" spans="1:13">
      <c r="A255" s="623" t="s">
        <v>1748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</row>
    <row r="256" spans="1:13">
      <c r="A256" s="623" t="s">
        <v>1749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</row>
    <row r="258" spans="1:13" ht="14.25">
      <c r="A258" s="623" t="s">
        <v>1751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23" t="s">
        <v>1752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23" t="s">
        <v>1753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23" t="s">
        <v>1754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23" t="s">
        <v>1755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23" t="s">
        <v>1756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23" t="s">
        <v>1757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23" t="s">
        <v>1758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23" t="s">
        <v>1759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23" t="s">
        <v>1760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23" t="s">
        <v>1761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23" t="s">
        <v>1762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9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0" customWidth="1"/>
    <col min="2" max="2" width="8.19921875" style="186" customWidth="1"/>
    <col min="3" max="3" width="8" style="186" customWidth="1"/>
    <col min="4" max="4" width="6.86328125" style="186" bestFit="1" customWidth="1"/>
    <col min="5" max="5" width="7" style="186" customWidth="1"/>
    <col min="6" max="6" width="9.3984375" style="186" customWidth="1"/>
    <col min="7" max="7" width="8" style="186" customWidth="1"/>
    <col min="8" max="8" width="6.86328125" style="186" bestFit="1" customWidth="1"/>
    <col min="9" max="9" width="6.46484375" style="186" bestFit="1" customWidth="1"/>
    <col min="10" max="10" width="6.86328125" style="186" bestFit="1" customWidth="1"/>
    <col min="11" max="11" width="6.46484375" style="186" bestFit="1" customWidth="1"/>
    <col min="12" max="12" width="10.53125" style="186" customWidth="1"/>
    <col min="13" max="13" width="9.3984375" style="186" customWidth="1"/>
    <col min="14" max="254" width="9.06640625" style="186" customWidth="1"/>
    <col min="255" max="255" width="28.796875" style="186" customWidth="1"/>
    <col min="256" max="257" width="9.06640625" style="186" customWidth="1"/>
    <col min="258" max="16384" width="9.06640625" style="186"/>
  </cols>
  <sheetData>
    <row r="1" spans="1:13" ht="14" customHeight="1">
      <c r="A1" s="192" t="s">
        <v>1764</v>
      </c>
    </row>
    <row r="2" spans="1:13">
      <c r="A2" s="990" t="s">
        <v>1526</v>
      </c>
      <c r="B2" s="988" t="s">
        <v>492</v>
      </c>
      <c r="C2" s="989"/>
      <c r="D2" s="988" t="s">
        <v>497</v>
      </c>
      <c r="E2" s="989"/>
      <c r="F2" s="988" t="s">
        <v>506</v>
      </c>
      <c r="G2" s="989"/>
      <c r="H2" s="988" t="s">
        <v>515</v>
      </c>
      <c r="I2" s="989"/>
      <c r="J2" s="988" t="s">
        <v>521</v>
      </c>
      <c r="K2" s="989"/>
      <c r="L2" s="988" t="s">
        <v>1765</v>
      </c>
      <c r="M2" s="989"/>
    </row>
    <row r="3" spans="1:13">
      <c r="A3" s="991"/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91" t="s">
        <v>1529</v>
      </c>
      <c r="K3" s="191" t="s">
        <v>1530</v>
      </c>
      <c r="L3" s="191" t="s">
        <v>1529</v>
      </c>
      <c r="M3" s="191" t="s">
        <v>1530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96" t="s">
        <v>1531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</row>
    <row r="6" spans="1:13" s="185" customFormat="1" ht="14" customHeight="1">
      <c r="A6" s="622" t="s">
        <v>1532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</row>
    <row r="7" spans="1:13" s="185" customFormat="1">
      <c r="A7" s="696" t="s">
        <v>1233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</row>
    <row r="8" spans="1:13" s="185" customFormat="1" ht="14" customHeight="1">
      <c r="A8" s="622" t="s">
        <v>1262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</row>
    <row r="9" spans="1:13">
      <c r="A9" s="696" t="s">
        <v>1533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</row>
    <row r="10" spans="1:13">
      <c r="A10" s="696" t="s">
        <v>1534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</row>
    <row r="11" spans="1:13">
      <c r="A11" s="696" t="s">
        <v>1535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</row>
    <row r="12" spans="1:13">
      <c r="A12" s="696" t="s">
        <v>1536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</row>
    <row r="13" spans="1:13">
      <c r="A13" s="696" t="s">
        <v>1537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1:13">
      <c r="A14" s="696" t="s">
        <v>1538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</row>
    <row r="15" spans="1:13">
      <c r="A15" s="696" t="s">
        <v>1539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</row>
    <row r="16" spans="1:13">
      <c r="A16" s="696" t="s">
        <v>1278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</row>
    <row r="17" spans="1:13">
      <c r="A17" s="696" t="s">
        <v>1540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</row>
    <row r="18" spans="1:13">
      <c r="A18" s="696" t="s">
        <v>1541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</row>
    <row r="19" spans="1:13">
      <c r="A19" s="696" t="s">
        <v>1542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</row>
    <row r="20" spans="1:13">
      <c r="A20" s="696" t="s">
        <v>1543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1:13">
      <c r="A21" s="696" t="s">
        <v>1544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</row>
    <row r="22" spans="1:13">
      <c r="A22" s="696" t="s">
        <v>1545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</row>
    <row r="23" spans="1:13" ht="14" customHeight="1">
      <c r="A23" s="622" t="s">
        <v>1279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</row>
    <row r="24" spans="1:13">
      <c r="A24" s="696" t="s">
        <v>1546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</row>
    <row r="25" spans="1:13">
      <c r="A25" s="696" t="s">
        <v>1547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</row>
    <row r="26" spans="1:13">
      <c r="A26" s="696" t="s">
        <v>1548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</row>
    <row r="27" spans="1:13">
      <c r="A27" s="696" t="s">
        <v>1549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</row>
    <row r="28" spans="1:13">
      <c r="A28" s="696" t="s">
        <v>1550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</row>
    <row r="29" spans="1:13" ht="14" customHeight="1">
      <c r="A29" s="622" t="s">
        <v>1551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</row>
    <row r="30" spans="1:13">
      <c r="A30" s="696" t="s">
        <v>1239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</row>
    <row r="31" spans="1:13">
      <c r="A31" s="696" t="s">
        <v>1552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</row>
    <row r="32" spans="1:13">
      <c r="A32" s="696" t="s">
        <v>1553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</row>
    <row r="33" spans="1:13">
      <c r="A33" s="696" t="s">
        <v>1246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1:13">
      <c r="A34" s="696" t="s">
        <v>1554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1:13">
      <c r="A35" s="696" t="s">
        <v>1555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1:13">
      <c r="A36" s="696" t="s">
        <v>1556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1:13">
      <c r="A37" s="696" t="s">
        <v>1557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 spans="1:13">
      <c r="A38" s="696" t="s">
        <v>1558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 spans="1:13">
      <c r="A39" s="696" t="s">
        <v>1559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 spans="1:13">
      <c r="A40" s="696" t="s">
        <v>1560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 spans="1:13">
      <c r="A41" s="696" t="s">
        <v>1561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 spans="1:13">
      <c r="A42" s="696" t="s">
        <v>1562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</row>
    <row r="43" spans="1:13">
      <c r="A43" s="696" t="s">
        <v>1563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 spans="1:13" ht="14" customHeight="1">
      <c r="A44" s="696" t="s">
        <v>1564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 spans="1:13" ht="13.9" customHeight="1">
      <c r="A45" s="622" t="s">
        <v>1302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 spans="1:13">
      <c r="A46" s="696" t="s">
        <v>1565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 spans="1:13">
      <c r="A47" s="696" t="s">
        <v>1566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 spans="1:13">
      <c r="A48" s="696" t="s">
        <v>1567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  <row r="49" spans="1:13" ht="14" customHeight="1">
      <c r="A49" s="696" t="s">
        <v>1568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</row>
    <row r="50" spans="1:13">
      <c r="A50" s="696" t="s">
        <v>1569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</row>
    <row r="51" spans="1:13">
      <c r="A51" s="696" t="s">
        <v>1570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</row>
    <row r="52" spans="1:13">
      <c r="A52" s="696" t="s">
        <v>1571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</row>
    <row r="53" spans="1:13">
      <c r="A53" s="696" t="s">
        <v>1572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</row>
    <row r="54" spans="1:13" ht="14" customHeight="1">
      <c r="A54" s="622" t="s">
        <v>1573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</row>
    <row r="55" spans="1:13">
      <c r="A55" s="696" t="s">
        <v>1574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</row>
    <row r="56" spans="1:13">
      <c r="A56" s="696" t="s">
        <v>1575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</row>
    <row r="57" spans="1:13">
      <c r="A57" s="696" t="s">
        <v>1576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</row>
    <row r="58" spans="1:13">
      <c r="A58" s="696" t="s">
        <v>1577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</row>
    <row r="59" spans="1:13" ht="13.9" customHeight="1">
      <c r="A59" s="622" t="s">
        <v>1578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</row>
    <row r="60" spans="1:13">
      <c r="A60" s="696" t="s">
        <v>1579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</row>
    <row r="61" spans="1:13">
      <c r="A61" s="696" t="s">
        <v>1580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</row>
    <row r="62" spans="1:13">
      <c r="A62" s="696" t="s">
        <v>1581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</row>
    <row r="63" spans="1:13">
      <c r="A63" s="696" t="s">
        <v>1582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</row>
    <row r="64" spans="1:13" ht="13.9" customHeight="1">
      <c r="A64" s="622" t="s">
        <v>1583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</row>
    <row r="65" spans="1:13">
      <c r="A65" s="696" t="s">
        <v>1584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</row>
    <row r="66" spans="1:13">
      <c r="A66" s="696" t="s">
        <v>1585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</row>
    <row r="67" spans="1:13" ht="14" customHeight="1">
      <c r="A67" s="696" t="s">
        <v>1586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</row>
    <row r="68" spans="1:13">
      <c r="A68" s="696" t="s">
        <v>1587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</row>
    <row r="69" spans="1:13">
      <c r="A69" s="696" t="s">
        <v>1588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</row>
    <row r="70" spans="1:13">
      <c r="A70" s="696" t="s">
        <v>1589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</row>
    <row r="71" spans="1:13">
      <c r="A71" s="696" t="s">
        <v>1590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</row>
    <row r="72" spans="1:13">
      <c r="A72" s="696" t="s">
        <v>1591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</row>
    <row r="73" spans="1:13">
      <c r="A73" s="696" t="s">
        <v>1592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</row>
    <row r="74" spans="1:13">
      <c r="A74" s="696" t="s">
        <v>1593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</row>
    <row r="75" spans="1:13" ht="27" customHeight="1">
      <c r="A75" s="696" t="s">
        <v>1594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</row>
    <row r="76" spans="1:13">
      <c r="A76" s="696" t="s">
        <v>1595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</row>
    <row r="77" spans="1:13" ht="13.9" customHeight="1">
      <c r="A77" s="622" t="s">
        <v>1596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</row>
    <row r="78" spans="1:13">
      <c r="A78" s="696" t="s">
        <v>1597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</row>
    <row r="79" spans="1:13">
      <c r="A79" s="696" t="s">
        <v>1598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</row>
    <row r="80" spans="1:13" ht="14" customHeight="1">
      <c r="A80" s="696" t="s">
        <v>1599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</row>
    <row r="81" spans="1:13">
      <c r="A81" s="696" t="s">
        <v>1600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696" t="s">
        <v>1601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696" t="s">
        <v>1242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  <row r="84" spans="1:13">
      <c r="A84" s="696" t="s">
        <v>1237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</row>
    <row r="85" spans="1:13">
      <c r="A85" s="696" t="s">
        <v>1602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</row>
    <row r="86" spans="1:13">
      <c r="A86" s="696" t="s">
        <v>1603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</row>
    <row r="87" spans="1:13">
      <c r="A87" s="696" t="s">
        <v>1604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</row>
    <row r="88" spans="1:13">
      <c r="A88" s="696" t="s">
        <v>1605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</row>
    <row r="89" spans="1:13">
      <c r="A89" s="696" t="s">
        <v>1606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</row>
    <row r="90" spans="1:13" ht="13.9" customHeight="1">
      <c r="A90" s="622" t="s">
        <v>1346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</row>
    <row r="91" spans="1:13" ht="14" customHeight="1">
      <c r="A91" s="696" t="s">
        <v>1607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</row>
    <row r="92" spans="1:13">
      <c r="A92" s="696" t="s">
        <v>1608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</row>
    <row r="93" spans="1:13">
      <c r="A93" s="696" t="s">
        <v>1609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</row>
    <row r="94" spans="1:13">
      <c r="A94" s="696" t="s">
        <v>1610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</row>
    <row r="95" spans="1:13">
      <c r="A95" s="696" t="s">
        <v>1611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</row>
    <row r="96" spans="1:13">
      <c r="A96" s="696" t="s">
        <v>1612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</row>
    <row r="97" spans="1:13">
      <c r="A97" s="696" t="s">
        <v>1613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</row>
    <row r="98" spans="1:13">
      <c r="A98" s="696" t="s">
        <v>1614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</row>
    <row r="99" spans="1:13">
      <c r="A99" s="696" t="s">
        <v>1615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</row>
    <row r="100" spans="1:13">
      <c r="A100" s="696" t="s">
        <v>1616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</row>
    <row r="101" spans="1:13" ht="13.9" customHeight="1">
      <c r="A101" s="622" t="s">
        <v>1617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</row>
    <row r="102" spans="1:13" ht="14" customHeight="1">
      <c r="A102" s="696" t="s">
        <v>1236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</row>
    <row r="103" spans="1:13">
      <c r="A103" s="696" t="s">
        <v>1618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</row>
    <row r="104" spans="1:13">
      <c r="A104" s="696" t="s">
        <v>1619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</row>
    <row r="105" spans="1:13">
      <c r="A105" s="696" t="s">
        <v>1620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</row>
    <row r="106" spans="1:13">
      <c r="A106" s="696" t="s">
        <v>1621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</row>
    <row r="107" spans="1:13">
      <c r="A107" s="696" t="s">
        <v>1622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</row>
    <row r="108" spans="1:13">
      <c r="A108" s="696" t="s">
        <v>1623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</row>
    <row r="109" spans="1:13">
      <c r="A109" s="696" t="s">
        <v>1624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</row>
    <row r="110" spans="1:13">
      <c r="A110" s="696" t="s">
        <v>1625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</row>
    <row r="111" spans="1:13">
      <c r="A111" s="696" t="s">
        <v>1626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</row>
    <row r="112" spans="1:13">
      <c r="A112" s="696" t="s">
        <v>1627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</row>
    <row r="113" spans="1:13" ht="14" customHeight="1">
      <c r="A113" s="622" t="s">
        <v>1366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</row>
    <row r="114" spans="1:13">
      <c r="A114" s="696" t="s">
        <v>1628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</row>
    <row r="115" spans="1:13">
      <c r="A115" s="696" t="s">
        <v>1250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</row>
    <row r="116" spans="1:13">
      <c r="A116" s="696" t="s">
        <v>1629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</row>
    <row r="117" spans="1:13">
      <c r="A117" s="696" t="s">
        <v>1234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</row>
    <row r="118" spans="1:13">
      <c r="A118" s="696" t="s">
        <v>1253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</row>
    <row r="119" spans="1:13">
      <c r="A119" s="696" t="s">
        <v>1630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</row>
    <row r="120" spans="1:13">
      <c r="A120" s="696" t="s">
        <v>1631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</row>
    <row r="121" spans="1:13">
      <c r="A121" s="696" t="s">
        <v>1632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</row>
    <row r="122" spans="1:13">
      <c r="A122" s="696" t="s">
        <v>1633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</row>
    <row r="123" spans="1:13" ht="14" customHeight="1">
      <c r="A123" s="696" t="s">
        <v>1634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</row>
    <row r="124" spans="1:13" ht="13.9" customHeight="1">
      <c r="A124" s="622" t="s">
        <v>1376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</row>
    <row r="125" spans="1:13">
      <c r="A125" s="696" t="s">
        <v>1635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</row>
    <row r="126" spans="1:13">
      <c r="A126" s="696" t="s">
        <v>1636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</row>
    <row r="127" spans="1:13">
      <c r="A127" s="696" t="s">
        <v>1637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</row>
    <row r="128" spans="1:13">
      <c r="A128" s="696" t="s">
        <v>1638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</row>
    <row r="129" spans="1:13">
      <c r="A129" s="696" t="s">
        <v>1639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</row>
    <row r="130" spans="1:13">
      <c r="A130" s="696" t="s">
        <v>1640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</row>
    <row r="131" spans="1:13">
      <c r="A131" s="696" t="s">
        <v>1641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</row>
    <row r="132" spans="1:13" ht="14" customHeight="1">
      <c r="A132" s="696" t="s">
        <v>1642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</row>
    <row r="133" spans="1:13">
      <c r="A133" s="696" t="s">
        <v>1643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</row>
    <row r="134" spans="1:13" ht="13.9" customHeight="1">
      <c r="A134" s="622" t="s">
        <v>1644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</row>
    <row r="135" spans="1:13">
      <c r="A135" s="696" t="s">
        <v>1645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</row>
    <row r="136" spans="1:13">
      <c r="A136" s="696" t="s">
        <v>1646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</row>
    <row r="137" spans="1:13">
      <c r="A137" s="696" t="s">
        <v>1647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</row>
    <row r="138" spans="1:13">
      <c r="A138" s="696" t="s">
        <v>1648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</row>
    <row r="139" spans="1:13">
      <c r="A139" s="696" t="s">
        <v>1649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</row>
    <row r="140" spans="1:13">
      <c r="A140" s="696" t="s">
        <v>1650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</row>
    <row r="141" spans="1:13">
      <c r="A141" s="696" t="s">
        <v>1651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</row>
    <row r="142" spans="1:13">
      <c r="A142" s="696" t="s">
        <v>1652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</row>
    <row r="143" spans="1:13" ht="13.9" customHeight="1">
      <c r="A143" s="622" t="s">
        <v>1653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</row>
    <row r="144" spans="1:13">
      <c r="A144" s="696" t="s">
        <v>1654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</row>
    <row r="145" spans="1:13" ht="14" customHeight="1">
      <c r="A145" s="696" t="s">
        <v>1655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</row>
    <row r="146" spans="1:13">
      <c r="A146" s="696" t="s">
        <v>1656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</row>
    <row r="147" spans="1:13">
      <c r="A147" s="696" t="s">
        <v>1657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</row>
    <row r="148" spans="1:13">
      <c r="A148" s="696" t="s">
        <v>1658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</row>
    <row r="149" spans="1:13">
      <c r="A149" s="696" t="s">
        <v>1245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</row>
    <row r="150" spans="1:13" ht="14" customHeight="1">
      <c r="A150" s="696" t="s">
        <v>1659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</row>
    <row r="151" spans="1:13">
      <c r="A151" s="696" t="s">
        <v>1660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</row>
    <row r="152" spans="1:13">
      <c r="A152" s="696" t="s">
        <v>1661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</row>
    <row r="153" spans="1:13">
      <c r="A153" s="696" t="s">
        <v>1662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</row>
    <row r="154" spans="1:13">
      <c r="A154" s="696" t="s">
        <v>1663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</row>
    <row r="155" spans="1:13">
      <c r="A155" s="696" t="s">
        <v>1664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</row>
    <row r="156" spans="1:13" ht="13.9" customHeight="1">
      <c r="A156" s="622" t="s">
        <v>1665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</row>
    <row r="157" spans="1:13">
      <c r="A157" s="696" t="s">
        <v>1666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</row>
    <row r="158" spans="1:13">
      <c r="A158" s="696" t="s">
        <v>1667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</row>
    <row r="159" spans="1:13">
      <c r="A159" s="696" t="s">
        <v>1668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96" t="s">
        <v>1669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</row>
    <row r="161" spans="1:13" ht="13.9" customHeight="1">
      <c r="A161" s="622" t="s">
        <v>1670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</row>
    <row r="162" spans="1:13">
      <c r="A162" s="696" t="s">
        <v>1671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</row>
    <row r="163" spans="1:13">
      <c r="A163" s="696" t="s">
        <v>1672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</row>
    <row r="164" spans="1:13">
      <c r="A164" s="696" t="s">
        <v>1673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</row>
    <row r="165" spans="1:13">
      <c r="A165" s="696" t="s">
        <v>1674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</row>
    <row r="166" spans="1:13">
      <c r="A166" s="696" t="s">
        <v>1675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</row>
    <row r="167" spans="1:13">
      <c r="A167" s="696" t="s">
        <v>1676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</row>
    <row r="168" spans="1:13">
      <c r="A168" s="696" t="s">
        <v>1677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</row>
    <row r="169" spans="1:13">
      <c r="A169" s="696" t="s">
        <v>1678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</row>
    <row r="170" spans="1:13">
      <c r="A170" s="696" t="s">
        <v>1679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</row>
    <row r="171" spans="1:13" ht="13.9" customHeight="1">
      <c r="A171" s="622" t="s">
        <v>1425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</row>
    <row r="172" spans="1:13" ht="14" customHeight="1">
      <c r="A172" s="696" t="s">
        <v>1680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</row>
    <row r="173" spans="1:13">
      <c r="A173" s="696" t="s">
        <v>1681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</row>
    <row r="174" spans="1:13">
      <c r="A174" s="696" t="s">
        <v>1682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</row>
    <row r="175" spans="1:13">
      <c r="A175" s="696" t="s">
        <v>1683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</row>
    <row r="176" spans="1:13">
      <c r="A176" s="696" t="s">
        <v>1248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</row>
    <row r="177" spans="1:13">
      <c r="A177" s="696" t="s">
        <v>1684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</row>
    <row r="178" spans="1:13">
      <c r="A178" s="696" t="s">
        <v>1685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</row>
    <row r="179" spans="1:13">
      <c r="A179" s="696" t="s">
        <v>1686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</row>
    <row r="180" spans="1:13">
      <c r="A180" s="696" t="s">
        <v>1247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</row>
    <row r="181" spans="1:13" ht="14" customHeight="1">
      <c r="A181" s="696" t="s">
        <v>1687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</row>
    <row r="182" spans="1:13">
      <c r="A182" s="696" t="s">
        <v>1688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</row>
    <row r="183" spans="1:13" ht="13.9" customHeight="1">
      <c r="A183" s="622" t="s">
        <v>1438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</row>
    <row r="184" spans="1:13">
      <c r="A184" s="696" t="s">
        <v>1689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</row>
    <row r="185" spans="1:13">
      <c r="A185" s="696" t="s">
        <v>1690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</row>
    <row r="186" spans="1:13">
      <c r="A186" s="696" t="s">
        <v>1691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</row>
    <row r="187" spans="1:13">
      <c r="A187" s="696" t="s">
        <v>1692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</row>
    <row r="188" spans="1:13">
      <c r="A188" s="696" t="s">
        <v>1693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</row>
    <row r="189" spans="1:13">
      <c r="A189" s="696" t="s">
        <v>1694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</row>
    <row r="190" spans="1:13" ht="14" customHeight="1">
      <c r="A190" s="696" t="s">
        <v>1695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</row>
    <row r="191" spans="1:13">
      <c r="A191" s="696" t="s">
        <v>1696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</row>
    <row r="192" spans="1:13" ht="13.9" customHeight="1">
      <c r="A192" s="622" t="s">
        <v>1697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</row>
    <row r="193" spans="1:13">
      <c r="A193" s="696" t="s">
        <v>1698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</row>
    <row r="194" spans="1:13">
      <c r="A194" s="696" t="s">
        <v>1699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</row>
    <row r="195" spans="1:13">
      <c r="A195" s="696" t="s">
        <v>1700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</row>
    <row r="196" spans="1:13">
      <c r="A196" s="696" t="s">
        <v>1701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</row>
    <row r="197" spans="1:13">
      <c r="A197" s="696" t="s">
        <v>1702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</row>
    <row r="198" spans="1:13">
      <c r="A198" s="696" t="s">
        <v>1703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</row>
    <row r="199" spans="1:13">
      <c r="A199" s="696" t="s">
        <v>1704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</row>
    <row r="200" spans="1:13">
      <c r="A200" s="696" t="s">
        <v>1705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</row>
    <row r="201" spans="1:13" ht="13.9" customHeight="1">
      <c r="A201" s="622" t="s">
        <v>1455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</row>
    <row r="202" spans="1:13">
      <c r="A202" s="696" t="s">
        <v>1706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</row>
    <row r="203" spans="1:13">
      <c r="A203" s="696" t="s">
        <v>1707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</row>
    <row r="204" spans="1:13">
      <c r="A204" s="696" t="s">
        <v>1708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</row>
    <row r="205" spans="1:13">
      <c r="A205" s="696" t="s">
        <v>1709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</row>
    <row r="206" spans="1:13">
      <c r="A206" s="696" t="s">
        <v>1710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</row>
    <row r="207" spans="1:13">
      <c r="A207" s="696" t="s">
        <v>1711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</row>
    <row r="208" spans="1:13">
      <c r="A208" s="696" t="s">
        <v>1712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</row>
    <row r="209" spans="1:13">
      <c r="A209" s="696" t="s">
        <v>1713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</row>
    <row r="210" spans="1:13" ht="14" customHeight="1">
      <c r="A210" s="696" t="s">
        <v>1714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</row>
    <row r="211" spans="1:13">
      <c r="A211" s="696" t="s">
        <v>1715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</row>
    <row r="212" spans="1:13">
      <c r="A212" s="696" t="s">
        <v>1716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</row>
    <row r="213" spans="1:13">
      <c r="A213" s="696" t="s">
        <v>1717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</row>
    <row r="214" spans="1:13">
      <c r="A214" s="696" t="s">
        <v>1718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</row>
    <row r="215" spans="1:13" ht="14" customHeight="1">
      <c r="A215" s="696" t="s">
        <v>1719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</row>
    <row r="216" spans="1:13">
      <c r="A216" s="696" t="s">
        <v>1720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</row>
    <row r="217" spans="1:13">
      <c r="A217" s="696" t="s">
        <v>1721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</row>
    <row r="218" spans="1:13">
      <c r="A218" s="696" t="s">
        <v>1722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</row>
    <row r="219" spans="1:13">
      <c r="A219" s="696" t="s">
        <v>1723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</row>
    <row r="220" spans="1:13">
      <c r="A220" s="696" t="s">
        <v>1724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</row>
    <row r="221" spans="1:13" ht="13.9" customHeight="1">
      <c r="A221" s="622" t="s">
        <v>1474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</row>
    <row r="222" spans="1:13" ht="14" customHeight="1">
      <c r="A222" s="696" t="s">
        <v>1725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</row>
    <row r="223" spans="1:13">
      <c r="A223" s="696" t="s">
        <v>1726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</row>
    <row r="224" spans="1:13">
      <c r="A224" s="696" t="s">
        <v>1249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</row>
    <row r="225" spans="1:13">
      <c r="A225" s="696" t="s">
        <v>1727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</row>
    <row r="226" spans="1:13" ht="14" customHeight="1">
      <c r="A226" s="622" t="s">
        <v>1728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</row>
    <row r="227" spans="1:13">
      <c r="A227" s="696" t="s">
        <v>1729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</row>
    <row r="228" spans="1:13">
      <c r="A228" s="696" t="s">
        <v>1251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</row>
    <row r="229" spans="1:13">
      <c r="A229" s="696" t="s">
        <v>1252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</row>
    <row r="230" spans="1:13">
      <c r="A230" s="696" t="s">
        <v>1730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</row>
    <row r="231" spans="1:13">
      <c r="A231" s="696" t="s">
        <v>1731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</row>
    <row r="232" spans="1:13">
      <c r="A232" s="696" t="s">
        <v>1732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</row>
    <row r="234" spans="1:13">
      <c r="A234" s="696" t="s">
        <v>1733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</row>
    <row r="235" spans="1:13">
      <c r="A235" s="696" t="s">
        <v>1734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</row>
    <row r="236" spans="1:13">
      <c r="A236" s="696" t="s">
        <v>1735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</row>
    <row r="238" spans="1:13">
      <c r="A238" s="696" t="s">
        <v>1241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</row>
    <row r="239" spans="1:13">
      <c r="A239" s="696" t="s">
        <v>1736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</row>
    <row r="240" spans="1:13">
      <c r="A240" s="696" t="s">
        <v>1737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</row>
    <row r="241" spans="1:13">
      <c r="A241" s="696" t="s">
        <v>1244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</row>
    <row r="242" spans="1:13">
      <c r="A242" s="696" t="s">
        <v>1738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</row>
    <row r="243" spans="1:13">
      <c r="A243" s="696" t="s">
        <v>1739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</row>
    <row r="244" spans="1:13">
      <c r="A244" s="696" t="s">
        <v>1740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</row>
    <row r="245" spans="1:13">
      <c r="A245" s="696" t="s">
        <v>1240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</row>
    <row r="246" spans="1:13" ht="14" customHeight="1">
      <c r="A246" s="696" t="s">
        <v>1741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</row>
    <row r="247" spans="1:13">
      <c r="A247" s="696" t="s">
        <v>1238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</row>
    <row r="248" spans="1:13">
      <c r="A248" s="696" t="s">
        <v>1742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</row>
    <row r="249" spans="1:13">
      <c r="A249" s="696" t="s">
        <v>1743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</row>
    <row r="250" spans="1:13">
      <c r="A250" s="696" t="s">
        <v>1744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</row>
    <row r="251" spans="1:13">
      <c r="A251" s="696" t="s">
        <v>1745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</row>
    <row r="252" spans="1:13">
      <c r="A252" s="696" t="s">
        <v>1746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</row>
    <row r="253" spans="1:13">
      <c r="A253" s="696" t="s">
        <v>1235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</row>
    <row r="254" spans="1:13">
      <c r="A254" s="696" t="s">
        <v>1747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</row>
    <row r="255" spans="1:13">
      <c r="A255" s="696" t="s">
        <v>1748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</row>
    <row r="256" spans="1:13">
      <c r="A256" s="696" t="s">
        <v>1749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</row>
    <row r="258" spans="1:13">
      <c r="A258" s="696" t="s">
        <v>1751</v>
      </c>
      <c r="B258" s="687"/>
      <c r="C258" s="687"/>
      <c r="D258" s="687"/>
      <c r="E258" s="687"/>
      <c r="F258" s="687"/>
      <c r="G258" s="687"/>
      <c r="H258" s="687"/>
      <c r="I258" s="687"/>
      <c r="J258" s="687"/>
      <c r="K258" s="687"/>
      <c r="L258" s="687"/>
      <c r="M258" s="687"/>
    </row>
    <row r="259" spans="1:13" ht="14" customHeight="1">
      <c r="A259" s="696" t="s">
        <v>1752</v>
      </c>
      <c r="B259" s="687"/>
      <c r="C259" s="687"/>
      <c r="D259" s="687"/>
      <c r="E259" s="687"/>
      <c r="F259" s="687"/>
      <c r="G259" s="687"/>
      <c r="H259" s="687"/>
      <c r="I259" s="687"/>
      <c r="J259" s="687"/>
      <c r="K259" s="687"/>
      <c r="L259" s="687"/>
      <c r="M259" s="687"/>
    </row>
    <row r="260" spans="1:13">
      <c r="A260" s="696" t="s">
        <v>1753</v>
      </c>
      <c r="B260" s="687"/>
      <c r="C260" s="687"/>
      <c r="D260" s="687"/>
      <c r="E260" s="687"/>
      <c r="F260" s="687"/>
      <c r="G260" s="687"/>
      <c r="H260" s="687"/>
      <c r="I260" s="687"/>
      <c r="J260" s="687"/>
      <c r="K260" s="687"/>
      <c r="L260" s="687"/>
      <c r="M260" s="687"/>
    </row>
    <row r="261" spans="1:13">
      <c r="A261" s="696" t="s">
        <v>1754</v>
      </c>
      <c r="B261" s="687"/>
      <c r="C261" s="687"/>
      <c r="D261" s="687"/>
      <c r="E261" s="687"/>
      <c r="F261" s="687"/>
      <c r="G261" s="687"/>
      <c r="H261" s="687"/>
      <c r="I261" s="687"/>
      <c r="J261" s="687"/>
      <c r="K261" s="687"/>
      <c r="L261" s="687"/>
      <c r="M261" s="687"/>
    </row>
    <row r="262" spans="1:13">
      <c r="A262" s="696" t="s">
        <v>1755</v>
      </c>
      <c r="B262" s="687"/>
      <c r="C262" s="687"/>
      <c r="D262" s="687"/>
      <c r="E262" s="687"/>
      <c r="F262" s="687"/>
      <c r="G262" s="687"/>
      <c r="H262" s="687"/>
      <c r="I262" s="687"/>
      <c r="J262" s="687"/>
      <c r="K262" s="687"/>
      <c r="L262" s="687"/>
      <c r="M262" s="687"/>
    </row>
    <row r="263" spans="1:13">
      <c r="A263" s="696" t="s">
        <v>1756</v>
      </c>
      <c r="B263" s="687"/>
      <c r="C263" s="687"/>
      <c r="D263" s="687"/>
      <c r="E263" s="687"/>
      <c r="F263" s="687"/>
      <c r="G263" s="687"/>
      <c r="H263" s="687"/>
      <c r="I263" s="687"/>
      <c r="J263" s="687"/>
      <c r="K263" s="687"/>
      <c r="L263" s="687"/>
      <c r="M263" s="687"/>
    </row>
    <row r="264" spans="1:13">
      <c r="A264" s="696" t="s">
        <v>1757</v>
      </c>
      <c r="B264" s="687"/>
      <c r="C264" s="687"/>
      <c r="D264" s="687"/>
      <c r="E264" s="687"/>
      <c r="F264" s="687"/>
      <c r="G264" s="687"/>
      <c r="H264" s="687"/>
      <c r="I264" s="687"/>
      <c r="J264" s="687"/>
      <c r="K264" s="687"/>
      <c r="L264" s="687"/>
      <c r="M264" s="687"/>
    </row>
    <row r="265" spans="1:13">
      <c r="A265" s="696" t="s">
        <v>1758</v>
      </c>
      <c r="B265" s="687"/>
      <c r="C265" s="687"/>
      <c r="D265" s="687"/>
      <c r="E265" s="687"/>
      <c r="F265" s="687"/>
      <c r="G265" s="687"/>
      <c r="H265" s="687"/>
      <c r="I265" s="687"/>
      <c r="J265" s="687"/>
      <c r="K265" s="687"/>
      <c r="L265" s="687"/>
      <c r="M265" s="687"/>
    </row>
    <row r="266" spans="1:13">
      <c r="A266" s="696" t="s">
        <v>1759</v>
      </c>
      <c r="B266" s="687"/>
      <c r="C266" s="687"/>
      <c r="D266" s="687"/>
      <c r="E266" s="687"/>
      <c r="F266" s="687"/>
      <c r="G266" s="687"/>
      <c r="H266" s="687"/>
      <c r="I266" s="687"/>
      <c r="J266" s="687"/>
      <c r="K266" s="687"/>
      <c r="L266" s="687"/>
      <c r="M266" s="687"/>
    </row>
    <row r="267" spans="1:13">
      <c r="A267" s="696" t="s">
        <v>1760</v>
      </c>
      <c r="B267" s="687"/>
      <c r="C267" s="687"/>
      <c r="D267" s="687"/>
      <c r="E267" s="687"/>
      <c r="F267" s="687"/>
      <c r="G267" s="687"/>
      <c r="H267" s="687"/>
      <c r="I267" s="687"/>
      <c r="J267" s="687"/>
      <c r="K267" s="687"/>
      <c r="L267" s="687"/>
      <c r="M267" s="687"/>
    </row>
    <row r="268" spans="1:13">
      <c r="A268" s="696" t="s">
        <v>1761</v>
      </c>
      <c r="B268" s="687"/>
      <c r="C268" s="687"/>
      <c r="D268" s="687"/>
      <c r="E268" s="687"/>
      <c r="F268" s="687"/>
      <c r="G268" s="687"/>
      <c r="H268" s="687"/>
      <c r="I268" s="687"/>
      <c r="J268" s="687"/>
      <c r="K268" s="687"/>
      <c r="L268" s="687"/>
      <c r="M268" s="687"/>
    </row>
    <row r="269" spans="1:13">
      <c r="A269" s="696" t="s">
        <v>1762</v>
      </c>
      <c r="B269" s="687"/>
      <c r="C269" s="687"/>
      <c r="D269" s="687"/>
      <c r="E269" s="687"/>
      <c r="F269" s="687"/>
      <c r="G269" s="687"/>
      <c r="H269" s="687"/>
      <c r="I269" s="687"/>
      <c r="J269" s="687"/>
      <c r="K269" s="687"/>
      <c r="L269" s="687"/>
      <c r="M269" s="687"/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8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6" customWidth="1"/>
    <col min="2" max="2" width="8.53125" style="186" customWidth="1"/>
    <col min="3" max="3" width="6.46484375" style="186" bestFit="1" customWidth="1"/>
    <col min="4" max="4" width="10.06640625" style="186" customWidth="1"/>
    <col min="5" max="5" width="6.46484375" style="186" bestFit="1" customWidth="1"/>
    <col min="6" max="6" width="10.06640625" style="186" customWidth="1"/>
    <col min="7" max="7" width="6.46484375" style="186" bestFit="1" customWidth="1"/>
    <col min="8" max="8" width="10.06640625" style="186" customWidth="1"/>
    <col min="9" max="9" width="6.46484375" style="186" bestFit="1" customWidth="1"/>
    <col min="10" max="11" width="10.06640625" style="186" customWidth="1"/>
    <col min="12" max="12" width="10.06640625" style="185" customWidth="1"/>
    <col min="13" max="13" width="11.46484375" style="185" customWidth="1"/>
    <col min="14" max="253" width="9.06640625" style="186" customWidth="1"/>
    <col min="254" max="254" width="28.796875" style="186" customWidth="1"/>
    <col min="255" max="256" width="9.06640625" style="186" customWidth="1"/>
    <col min="257" max="16384" width="9.06640625" style="186"/>
  </cols>
  <sheetData>
    <row r="1" spans="1:13" ht="14" customHeight="1">
      <c r="A1" s="192" t="s">
        <v>1766</v>
      </c>
    </row>
    <row r="2" spans="1:13" ht="15" customHeight="1">
      <c r="A2" s="990" t="s">
        <v>1526</v>
      </c>
      <c r="B2" s="992" t="s">
        <v>530</v>
      </c>
      <c r="C2" s="989"/>
      <c r="D2" s="992" t="s">
        <v>532</v>
      </c>
      <c r="E2" s="989"/>
      <c r="F2" s="992" t="s">
        <v>536</v>
      </c>
      <c r="G2" s="989"/>
      <c r="H2" s="992" t="s">
        <v>541</v>
      </c>
      <c r="I2" s="989"/>
      <c r="J2" s="992" t="s">
        <v>543</v>
      </c>
      <c r="K2" s="989"/>
      <c r="L2" s="992" t="s">
        <v>553</v>
      </c>
      <c r="M2" s="993"/>
    </row>
    <row r="3" spans="1:13">
      <c r="A3" s="991"/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88" t="s">
        <v>1529</v>
      </c>
      <c r="K3" s="188" t="s">
        <v>1530</v>
      </c>
      <c r="L3" s="188" t="s">
        <v>1529</v>
      </c>
      <c r="M3" s="188" t="s">
        <v>1530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96" t="s">
        <v>1531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6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5" customFormat="1" ht="14" customHeight="1">
      <c r="A6" s="622" t="s">
        <v>1532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2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5" customFormat="1">
      <c r="A7" s="696" t="s">
        <v>1233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6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5" customFormat="1" ht="14" customHeight="1">
      <c r="A8" s="622" t="s">
        <v>1262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89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696" t="s">
        <v>1533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89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696" t="s">
        <v>1534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89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696" t="s">
        <v>1535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89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696" t="s">
        <v>1536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89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696" t="s">
        <v>1537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89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696" t="s">
        <v>1538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89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696" t="s">
        <v>1539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89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696" t="s">
        <v>1278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89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696" t="s">
        <v>1540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89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696" t="s">
        <v>1541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89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696" t="s">
        <v>1542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89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696" t="s">
        <v>1543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89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696" t="s">
        <v>1544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89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696" t="s">
        <v>1545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6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22" t="s">
        <v>1279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89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696" t="s">
        <v>1546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89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696" t="s">
        <v>1547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89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696" t="s">
        <v>1548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89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696" t="s">
        <v>1549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89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696" t="s">
        <v>1550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6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22" t="s">
        <v>1551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89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696" t="s">
        <v>1239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89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696" t="s">
        <v>1552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89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696" t="s">
        <v>1553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6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696" t="s">
        <v>1246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89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696" t="s">
        <v>1554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89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696" t="s">
        <v>1555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89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696" t="s">
        <v>1556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89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696" t="s">
        <v>1557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89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696" t="s">
        <v>1558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89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696" t="s">
        <v>1559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89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696" t="s">
        <v>1560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89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696" t="s">
        <v>1561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89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696" t="s">
        <v>1562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6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696" t="s">
        <v>1563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89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696" t="s">
        <v>1564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89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22" t="s">
        <v>1302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89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696" t="s">
        <v>1565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89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696" t="s">
        <v>1566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89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696" t="s">
        <v>1567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89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696" t="s">
        <v>1568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89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696" t="s">
        <v>1569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89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696" t="s">
        <v>1570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89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696" t="s">
        <v>1571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89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696" t="s">
        <v>1572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89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22" t="s">
        <v>1573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89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696" t="s">
        <v>1574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6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696" t="s">
        <v>1575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89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696" t="s">
        <v>1576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89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696" t="s">
        <v>1577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89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22" t="s">
        <v>1578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89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696" t="s">
        <v>1579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89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696" t="s">
        <v>1580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89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696" t="s">
        <v>1581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89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696" t="s">
        <v>1582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89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22" t="s">
        <v>1583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89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696" t="s">
        <v>1584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89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696" t="s">
        <v>1585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6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696" t="s">
        <v>1586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89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696" t="s">
        <v>1587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89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696" t="s">
        <v>1588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89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696" t="s">
        <v>1589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89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696" t="s">
        <v>1590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89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696" t="s">
        <v>1591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89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696" t="s">
        <v>1592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89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696" t="s">
        <v>1593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89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696" t="s">
        <v>1594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89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696" t="s">
        <v>1595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6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22" t="s">
        <v>1596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89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696" t="s">
        <v>1597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89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696" t="s">
        <v>1598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89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696" t="s">
        <v>1599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89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696" t="s">
        <v>1600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89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696" t="s">
        <v>1601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89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696" t="s">
        <v>1242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89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696" t="s">
        <v>1237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89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696" t="s">
        <v>1602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6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696" t="s">
        <v>1603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89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696" t="s">
        <v>1604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89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696" t="s">
        <v>1605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89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696" t="s">
        <v>1606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89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22" t="s">
        <v>1346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89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696" t="s">
        <v>1607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89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696" t="s">
        <v>1608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6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696" t="s">
        <v>1609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89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696" t="s">
        <v>1610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89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696" t="s">
        <v>1611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89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696" t="s">
        <v>1612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89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696" t="s">
        <v>1613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89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696" t="s">
        <v>1614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89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696" t="s">
        <v>1615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89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696" t="s">
        <v>1616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89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22" t="s">
        <v>1617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6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696" t="s">
        <v>1236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89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696" t="s">
        <v>1618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89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696" t="s">
        <v>1619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89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696" t="s">
        <v>1620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89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696" t="s">
        <v>1621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89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696" t="s">
        <v>1622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89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696" t="s">
        <v>1623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89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696" t="s">
        <v>1624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89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696" t="s">
        <v>1625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89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696" t="s">
        <v>1626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89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696" t="s">
        <v>1627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89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22" t="s">
        <v>1366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89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696" t="s">
        <v>1628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89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696" t="s">
        <v>1250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6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696" t="s">
        <v>1629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89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696" t="s">
        <v>1234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89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696" t="s">
        <v>1253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89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696" t="s">
        <v>1630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89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696" t="s">
        <v>1631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6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696" t="s">
        <v>1632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89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696" t="s">
        <v>1633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89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696" t="s">
        <v>1634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89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22" t="s">
        <v>1376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89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696" t="s">
        <v>1635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89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696" t="s">
        <v>1636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89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696" t="s">
        <v>1637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89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696" t="s">
        <v>1638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6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696" t="s">
        <v>1639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89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696" t="s">
        <v>1640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89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696" t="s">
        <v>1641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89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696" t="s">
        <v>1642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89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696" t="s">
        <v>1643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89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22" t="s">
        <v>1644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89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696" t="s">
        <v>1645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89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696" t="s">
        <v>1646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89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696" t="s">
        <v>1647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6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696" t="s">
        <v>1648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89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696" t="s">
        <v>1649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89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696" t="s">
        <v>1650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89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696" t="s">
        <v>1651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89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696" t="s">
        <v>1652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89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22" t="s">
        <v>1653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89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696" t="s">
        <v>1654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89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696" t="s">
        <v>1655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6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696" t="s">
        <v>1656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89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696" t="s">
        <v>1657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89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696" t="s">
        <v>1658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89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696" t="s">
        <v>1245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89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696" t="s">
        <v>1659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89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696" t="s">
        <v>1660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89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696" t="s">
        <v>1661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89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696" t="s">
        <v>1662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89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696" t="s">
        <v>1663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89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696" t="s">
        <v>1664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89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22" t="s">
        <v>1665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89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696" t="s">
        <v>1666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89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696" t="s">
        <v>1667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6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696" t="s">
        <v>1668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696" t="s">
        <v>1669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89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22" t="s">
        <v>1670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89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696" t="s">
        <v>1671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89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696" t="s">
        <v>1672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89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696" t="s">
        <v>1673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6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696" t="s">
        <v>1674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89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696" t="s">
        <v>1675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89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696" t="s">
        <v>1676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89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696" t="s">
        <v>1677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89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696" t="s">
        <v>1678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89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696" t="s">
        <v>1679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89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22" t="s">
        <v>1425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6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696" t="s">
        <v>1680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89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696" t="s">
        <v>1681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89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696" t="s">
        <v>1682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89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696" t="s">
        <v>1683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89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696" t="s">
        <v>1248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89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696" t="s">
        <v>1684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6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696" t="s">
        <v>1685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89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696" t="s">
        <v>1686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89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696" t="s">
        <v>1247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89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696" t="s">
        <v>1687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89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696" t="s">
        <v>1688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89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22" t="s">
        <v>1438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89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696" t="s">
        <v>1689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89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696" t="s">
        <v>1690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89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696" t="s">
        <v>1691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89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696" t="s">
        <v>1692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89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696" t="s">
        <v>1693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89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696" t="s">
        <v>1694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6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696" t="s">
        <v>1695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89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696" t="s">
        <v>1696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89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22" t="s">
        <v>1697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89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696" t="s">
        <v>1698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89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696" t="s">
        <v>1699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89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696" t="s">
        <v>1700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89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696" t="s">
        <v>1701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89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696" t="s">
        <v>1702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89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696" t="s">
        <v>1703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89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696" t="s">
        <v>1704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89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696" t="s">
        <v>1705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89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22" t="s">
        <v>1455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89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696" t="s">
        <v>1706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6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696" t="s">
        <v>1707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89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696" t="s">
        <v>1708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89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696" t="s">
        <v>1709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89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696" t="s">
        <v>1710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89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696" t="s">
        <v>1711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89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696" t="s">
        <v>1712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89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696" t="s">
        <v>1713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89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696" t="s">
        <v>1714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89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696" t="s">
        <v>1715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89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696" t="s">
        <v>1716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89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696" t="s">
        <v>1717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89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696" t="s">
        <v>1718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89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696" t="s">
        <v>1719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89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696" t="s">
        <v>1720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89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696" t="s">
        <v>1721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89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696" t="s">
        <v>1722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89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696" t="s">
        <v>1723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89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696" t="s">
        <v>1724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89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22" t="s">
        <v>1474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89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696" t="s">
        <v>1725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89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696" t="s">
        <v>1726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89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696" t="s">
        <v>1249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89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696" t="s">
        <v>1727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89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22" t="s">
        <v>1728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89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696" t="s">
        <v>1729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89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696" t="s">
        <v>1251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89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696" t="s">
        <v>1252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89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696" t="s">
        <v>1730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89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696" t="s">
        <v>1731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89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696" t="s">
        <v>1732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89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89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696" t="s">
        <v>1733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89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696" t="s">
        <v>1734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89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696" t="s">
        <v>1735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89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89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696" t="s">
        <v>1241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89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696" t="s">
        <v>1736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89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696" t="s">
        <v>1737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89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696" t="s">
        <v>1244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89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696" t="s">
        <v>1738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89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696" t="s">
        <v>1739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89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696" t="s">
        <v>1740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89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696" t="s">
        <v>1240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89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696" t="s">
        <v>1741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89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696" t="s">
        <v>1238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89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696" t="s">
        <v>1742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89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696" t="s">
        <v>1743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89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696" t="s">
        <v>1744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89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696" t="s">
        <v>1745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89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696" t="s">
        <v>1746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89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696" t="s">
        <v>1235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89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696" t="s">
        <v>1747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89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696" t="s">
        <v>1748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89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696" t="s">
        <v>1749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89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89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696" t="s">
        <v>1751</v>
      </c>
      <c r="B258" s="687"/>
      <c r="C258" s="687"/>
      <c r="D258" s="687"/>
      <c r="E258" s="687"/>
      <c r="F258" s="687"/>
      <c r="G258" s="687"/>
      <c r="J258" s="687"/>
      <c r="K258" s="687"/>
      <c r="L258" s="186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6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696" t="s">
        <v>1752</v>
      </c>
      <c r="B259" s="687"/>
      <c r="C259" s="687"/>
      <c r="D259" s="687"/>
      <c r="E259" s="687"/>
      <c r="F259" s="687"/>
      <c r="G259" s="687"/>
      <c r="J259" s="687"/>
      <c r="K259" s="687"/>
      <c r="L259" s="186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6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696" t="s">
        <v>1753</v>
      </c>
      <c r="B260" s="687"/>
      <c r="C260" s="687"/>
      <c r="D260" s="687"/>
      <c r="E260" s="687"/>
      <c r="F260" s="687"/>
      <c r="G260" s="687"/>
      <c r="J260" s="687"/>
      <c r="K260" s="687"/>
      <c r="L260" s="186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6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696" t="s">
        <v>1754</v>
      </c>
      <c r="B261" s="687"/>
      <c r="C261" s="687"/>
      <c r="D261" s="687"/>
      <c r="E261" s="687"/>
      <c r="F261" s="687"/>
      <c r="G261" s="687"/>
      <c r="J261" s="687"/>
      <c r="K261" s="687"/>
      <c r="L261" s="186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6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696" t="s">
        <v>1755</v>
      </c>
      <c r="B262" s="687"/>
      <c r="C262" s="687"/>
      <c r="D262" s="687"/>
      <c r="E262" s="687"/>
      <c r="F262" s="687"/>
      <c r="G262" s="687"/>
      <c r="H262" s="687"/>
      <c r="J262" s="687"/>
      <c r="K262" s="687"/>
      <c r="L262" s="186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6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696" t="s">
        <v>1756</v>
      </c>
      <c r="B263" s="687"/>
      <c r="C263" s="687"/>
      <c r="D263" s="687"/>
      <c r="E263" s="687"/>
      <c r="F263" s="687"/>
      <c r="G263" s="687"/>
      <c r="J263" s="687"/>
      <c r="K263" s="687"/>
      <c r="L263" s="186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6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696" t="s">
        <v>1757</v>
      </c>
      <c r="B264" s="687"/>
      <c r="C264" s="687"/>
      <c r="D264" s="687"/>
      <c r="E264" s="687"/>
      <c r="F264" s="687"/>
      <c r="G264" s="687"/>
      <c r="J264" s="687"/>
      <c r="K264" s="687"/>
      <c r="L264" s="186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6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696" t="s">
        <v>1758</v>
      </c>
      <c r="B265" s="687"/>
      <c r="C265" s="687"/>
      <c r="D265" s="687"/>
      <c r="E265" s="687"/>
      <c r="F265" s="687"/>
      <c r="G265" s="687"/>
      <c r="J265" s="687"/>
      <c r="K265" s="687"/>
      <c r="L265" s="186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6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696" t="s">
        <v>1759</v>
      </c>
      <c r="B266" s="687"/>
      <c r="C266" s="687"/>
      <c r="D266" s="687"/>
      <c r="E266" s="687"/>
      <c r="F266" s="687"/>
      <c r="G266" s="687"/>
      <c r="J266" s="687"/>
      <c r="K266" s="687"/>
      <c r="L266" s="186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6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696" t="s">
        <v>1760</v>
      </c>
      <c r="B267" s="687"/>
      <c r="C267" s="687"/>
      <c r="D267" s="687"/>
      <c r="E267" s="687"/>
      <c r="F267" s="687"/>
      <c r="G267" s="687"/>
      <c r="J267" s="687"/>
      <c r="K267" s="687"/>
      <c r="L267" s="186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6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696" t="s">
        <v>1761</v>
      </c>
      <c r="B268" s="687"/>
      <c r="C268" s="687"/>
      <c r="D268" s="687"/>
      <c r="E268" s="687"/>
      <c r="F268" s="687"/>
      <c r="G268" s="687"/>
      <c r="J268" s="687"/>
      <c r="K268" s="687"/>
      <c r="L268" s="186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6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696" t="s">
        <v>1762</v>
      </c>
      <c r="B269" s="687"/>
      <c r="C269" s="687"/>
      <c r="D269" s="687"/>
      <c r="E269" s="687"/>
      <c r="F269" s="687"/>
      <c r="G269" s="687"/>
      <c r="J269" s="687"/>
      <c r="K269" s="687"/>
      <c r="L269" s="186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6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7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1767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25" t="s">
        <v>1231</v>
      </c>
      <c r="B2" s="702" t="s">
        <v>1768</v>
      </c>
      <c r="C2" s="702" t="s">
        <v>1769</v>
      </c>
      <c r="D2" s="702" t="s">
        <v>1770</v>
      </c>
      <c r="E2" s="702" t="s">
        <v>1771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696" t="s">
        <v>1772</v>
      </c>
      <c r="B3" s="627"/>
      <c r="C3" s="627"/>
      <c r="D3" s="627"/>
      <c r="E3" s="62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696" t="s">
        <v>1773</v>
      </c>
      <c r="B4" s="627"/>
      <c r="C4" s="627"/>
      <c r="D4" s="627"/>
      <c r="E4" s="62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696" t="s">
        <v>1774</v>
      </c>
      <c r="B5" s="627"/>
      <c r="C5" s="627"/>
      <c r="D5" s="627"/>
      <c r="E5" s="62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696" t="s">
        <v>1775</v>
      </c>
      <c r="B6" s="627"/>
      <c r="C6" s="627"/>
      <c r="D6" s="627"/>
      <c r="E6" s="62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696" t="s">
        <v>1776</v>
      </c>
      <c r="B7" s="627"/>
      <c r="C7" s="627"/>
      <c r="D7" s="627"/>
      <c r="E7" s="62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696" t="s">
        <v>1777</v>
      </c>
      <c r="B8" s="627"/>
      <c r="C8" s="627"/>
      <c r="D8" s="627"/>
      <c r="E8" s="62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696" t="s">
        <v>1778</v>
      </c>
      <c r="B9" s="627"/>
      <c r="C9" s="627"/>
      <c r="D9" s="627"/>
      <c r="E9" s="62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696" t="s">
        <v>1779</v>
      </c>
      <c r="B10" s="627"/>
      <c r="C10" s="627"/>
      <c r="D10" s="627"/>
      <c r="E10" s="62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696" t="s">
        <v>1780</v>
      </c>
      <c r="B11" s="627"/>
      <c r="C11" s="627"/>
      <c r="D11" s="627"/>
      <c r="E11" s="62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696" t="s">
        <v>1781</v>
      </c>
      <c r="B12" s="627"/>
      <c r="C12" s="627"/>
      <c r="D12" s="627"/>
      <c r="E12" s="62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696" t="s">
        <v>1782</v>
      </c>
      <c r="B13" s="627"/>
      <c r="C13" s="627"/>
      <c r="D13" s="627"/>
      <c r="E13" s="62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696" t="s">
        <v>1783</v>
      </c>
      <c r="B14" s="627"/>
      <c r="C14" s="627"/>
      <c r="D14" s="627"/>
      <c r="E14" s="62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696" t="s">
        <v>1784</v>
      </c>
      <c r="B15" s="627"/>
      <c r="C15" s="627"/>
      <c r="D15" s="627"/>
      <c r="E15" s="62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696" t="s">
        <v>1785</v>
      </c>
      <c r="B16" s="627"/>
      <c r="C16" s="627"/>
      <c r="D16" s="627"/>
      <c r="E16" s="627"/>
    </row>
    <row r="17" spans="1:5" ht="15" customHeight="1">
      <c r="A17" s="696" t="s">
        <v>1786</v>
      </c>
      <c r="B17" s="627"/>
      <c r="C17" s="627"/>
      <c r="D17" s="627"/>
      <c r="E17" s="627"/>
    </row>
    <row r="18" spans="1:5" ht="15" customHeight="1">
      <c r="A18" s="696" t="s">
        <v>1787</v>
      </c>
      <c r="B18" s="627"/>
      <c r="C18" s="627"/>
      <c r="D18" s="627"/>
      <c r="E18" s="627"/>
    </row>
    <row r="19" spans="1:5" ht="15" customHeight="1">
      <c r="A19" s="696" t="s">
        <v>1788</v>
      </c>
      <c r="B19" s="627"/>
      <c r="C19" s="627"/>
      <c r="D19" s="627"/>
      <c r="E19" s="627"/>
    </row>
    <row r="20" spans="1:5" ht="15" customHeight="1">
      <c r="A20" s="696" t="s">
        <v>1789</v>
      </c>
      <c r="B20" s="627"/>
      <c r="C20" s="627"/>
      <c r="D20" s="627"/>
      <c r="E20" s="627"/>
    </row>
    <row r="21" spans="1:5" ht="15" customHeight="1">
      <c r="A21" s="696" t="s">
        <v>1790</v>
      </c>
      <c r="B21" s="627"/>
      <c r="C21" s="627"/>
      <c r="D21" s="627"/>
      <c r="E21" s="627"/>
    </row>
    <row r="22" spans="1:5" ht="15" customHeight="1">
      <c r="A22" s="87" t="s">
        <v>434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146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687" customWidth="1"/>
    <col min="2" max="13" width="9.6640625" style="687" customWidth="1"/>
    <col min="14" max="17" width="10.796875" style="687" customWidth="1"/>
    <col min="18" max="16384" width="14.3984375" style="687"/>
  </cols>
  <sheetData>
    <row r="1" spans="1:13" ht="14.25" customHeight="1">
      <c r="A1" s="703" t="s">
        <v>1791</v>
      </c>
      <c r="B1" s="703"/>
    </row>
    <row r="2" spans="1:13" ht="14.25" customHeight="1">
      <c r="A2" s="703"/>
      <c r="B2" s="988" t="s">
        <v>445</v>
      </c>
      <c r="C2" s="994"/>
      <c r="D2" s="988" t="s">
        <v>450</v>
      </c>
      <c r="E2" s="994"/>
      <c r="F2" s="988" t="s">
        <v>457</v>
      </c>
      <c r="G2" s="994"/>
      <c r="H2" s="988" t="s">
        <v>461</v>
      </c>
      <c r="I2" s="994"/>
      <c r="J2" s="988" t="s">
        <v>471</v>
      </c>
      <c r="K2" s="994"/>
      <c r="L2" s="988" t="s">
        <v>484</v>
      </c>
      <c r="M2" s="994"/>
    </row>
    <row r="3" spans="1:13" ht="14.25" customHeight="1">
      <c r="A3" s="705" t="s">
        <v>1231</v>
      </c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88" t="s">
        <v>1529</v>
      </c>
      <c r="K3" s="188" t="s">
        <v>1530</v>
      </c>
      <c r="L3" s="188" t="s">
        <v>1529</v>
      </c>
      <c r="M3" s="188" t="s">
        <v>1530</v>
      </c>
    </row>
    <row r="4" spans="1:13" ht="15" customHeight="1">
      <c r="A4" s="687" t="s">
        <v>1772</v>
      </c>
      <c r="B4" s="683"/>
      <c r="C4" s="683"/>
      <c r="D4" s="683"/>
      <c r="E4" s="683"/>
      <c r="F4" s="683"/>
      <c r="G4" s="683"/>
      <c r="H4" s="683"/>
      <c r="I4" s="683"/>
      <c r="J4" s="683"/>
      <c r="K4" s="683"/>
      <c r="L4" s="683"/>
      <c r="M4" s="683"/>
    </row>
    <row r="5" spans="1:13" ht="15" customHeight="1">
      <c r="A5" s="687" t="s">
        <v>1773</v>
      </c>
      <c r="B5" s="683"/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</row>
    <row r="6" spans="1:13" ht="15" customHeight="1">
      <c r="A6" s="687" t="s">
        <v>1774</v>
      </c>
      <c r="B6" s="683"/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</row>
    <row r="7" spans="1:13" ht="15" customHeight="1">
      <c r="A7" s="687" t="s">
        <v>1775</v>
      </c>
      <c r="B7" s="683"/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</row>
    <row r="8" spans="1:13" ht="15" customHeight="1">
      <c r="A8" s="687" t="s">
        <v>1776</v>
      </c>
      <c r="B8" s="683"/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</row>
    <row r="9" spans="1:13" ht="15" customHeight="1">
      <c r="A9" s="687" t="s">
        <v>1777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</row>
    <row r="10" spans="1:13" ht="15" customHeight="1">
      <c r="A10" s="687" t="s">
        <v>1778</v>
      </c>
      <c r="B10" s="683"/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</row>
    <row r="11" spans="1:13" ht="15" customHeight="1">
      <c r="A11" s="687" t="s">
        <v>1779</v>
      </c>
      <c r="B11" s="683"/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</row>
    <row r="12" spans="1:13" ht="15" customHeight="1">
      <c r="A12" s="687" t="s">
        <v>1780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</row>
    <row r="13" spans="1:13" ht="15" customHeight="1">
      <c r="A13" s="687" t="s">
        <v>1781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</row>
    <row r="14" spans="1:13" ht="15" customHeight="1">
      <c r="A14" s="687" t="s">
        <v>1782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</row>
    <row r="15" spans="1:13" ht="15" customHeight="1">
      <c r="A15" s="687" t="s">
        <v>1783</v>
      </c>
      <c r="B15" s="683"/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</row>
    <row r="16" spans="1:13" ht="15" customHeight="1">
      <c r="A16" s="687" t="s">
        <v>1784</v>
      </c>
      <c r="B16" s="683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</row>
    <row r="17" spans="1:13" ht="15" customHeight="1">
      <c r="A17" s="687" t="s">
        <v>1785</v>
      </c>
      <c r="B17" s="683"/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</row>
    <row r="18" spans="1:13" ht="15" customHeight="1">
      <c r="A18" s="687" t="s">
        <v>1786</v>
      </c>
      <c r="B18" s="683"/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</row>
    <row r="19" spans="1:13" ht="15" customHeight="1">
      <c r="A19" s="687" t="s">
        <v>1787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</row>
    <row r="20" spans="1:13" ht="15" customHeight="1">
      <c r="A20" s="687" t="s">
        <v>1788</v>
      </c>
      <c r="B20" s="683"/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</row>
    <row r="21" spans="1:13" ht="15" customHeight="1">
      <c r="A21" s="687" t="s">
        <v>1789</v>
      </c>
      <c r="B21" s="683"/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</row>
    <row r="22" spans="1:13" ht="15" customHeight="1">
      <c r="A22" s="687" t="s">
        <v>1790</v>
      </c>
      <c r="B22" s="683"/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</row>
    <row r="23" spans="1:13" ht="15" customHeight="1" thickBot="1">
      <c r="A23" s="704" t="s">
        <v>434</v>
      </c>
      <c r="B23" s="695">
        <f t="shared" ref="B23:M23" si="0">SUM(B4:B22)</f>
        <v>0</v>
      </c>
      <c r="C23" s="695">
        <f t="shared" si="0"/>
        <v>0</v>
      </c>
      <c r="D23" s="695">
        <f t="shared" si="0"/>
        <v>0</v>
      </c>
      <c r="E23" s="695">
        <f t="shared" si="0"/>
        <v>0</v>
      </c>
      <c r="F23" s="695">
        <f t="shared" si="0"/>
        <v>0</v>
      </c>
      <c r="G23" s="695">
        <f t="shared" si="0"/>
        <v>0</v>
      </c>
      <c r="H23" s="695">
        <f t="shared" si="0"/>
        <v>0</v>
      </c>
      <c r="I23" s="695">
        <f t="shared" si="0"/>
        <v>0</v>
      </c>
      <c r="J23" s="695">
        <f t="shared" si="0"/>
        <v>0</v>
      </c>
      <c r="K23" s="695">
        <f t="shared" si="0"/>
        <v>0</v>
      </c>
      <c r="L23" s="695">
        <f t="shared" si="0"/>
        <v>0</v>
      </c>
      <c r="M23" s="695">
        <f t="shared" si="0"/>
        <v>0</v>
      </c>
    </row>
    <row r="25" spans="1:13" ht="15" customHeight="1">
      <c r="A25" s="703"/>
      <c r="B25" s="988" t="s">
        <v>492</v>
      </c>
      <c r="C25" s="994"/>
      <c r="D25" s="988" t="s">
        <v>497</v>
      </c>
      <c r="E25" s="994"/>
      <c r="F25" s="988" t="s">
        <v>506</v>
      </c>
      <c r="G25" s="994"/>
      <c r="H25" s="988" t="s">
        <v>515</v>
      </c>
      <c r="I25" s="994"/>
      <c r="J25" s="988" t="s">
        <v>521</v>
      </c>
      <c r="K25" s="994"/>
      <c r="L25" s="988" t="s">
        <v>1765</v>
      </c>
      <c r="M25" s="994"/>
    </row>
    <row r="26" spans="1:13" ht="15" customHeight="1">
      <c r="A26" s="705" t="s">
        <v>1231</v>
      </c>
      <c r="B26" s="188" t="s">
        <v>1529</v>
      </c>
      <c r="C26" s="188" t="s">
        <v>1530</v>
      </c>
      <c r="D26" s="188" t="s">
        <v>1529</v>
      </c>
      <c r="E26" s="188" t="s">
        <v>1530</v>
      </c>
      <c r="F26" s="188" t="s">
        <v>1529</v>
      </c>
      <c r="G26" s="188" t="s">
        <v>1530</v>
      </c>
      <c r="H26" s="188" t="s">
        <v>1529</v>
      </c>
      <c r="I26" s="188" t="s">
        <v>1530</v>
      </c>
      <c r="J26" s="191" t="s">
        <v>1529</v>
      </c>
      <c r="K26" s="191" t="s">
        <v>1530</v>
      </c>
      <c r="L26" s="191" t="s">
        <v>1529</v>
      </c>
      <c r="M26" s="191" t="s">
        <v>1530</v>
      </c>
    </row>
    <row r="27" spans="1:13" ht="15" customHeight="1">
      <c r="A27" s="687" t="s">
        <v>1772</v>
      </c>
      <c r="B27" s="683"/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</row>
    <row r="28" spans="1:13" ht="15" customHeight="1">
      <c r="A28" s="687" t="s">
        <v>1773</v>
      </c>
      <c r="B28" s="683"/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</row>
    <row r="29" spans="1:13" ht="15" customHeight="1">
      <c r="A29" s="687" t="s">
        <v>1774</v>
      </c>
      <c r="B29" s="683"/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</row>
    <row r="30" spans="1:13" ht="15" customHeight="1">
      <c r="A30" s="687" t="s">
        <v>1775</v>
      </c>
      <c r="B30" s="683"/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</row>
    <row r="31" spans="1:13" ht="15" customHeight="1">
      <c r="A31" s="687" t="s">
        <v>1776</v>
      </c>
      <c r="B31" s="683"/>
      <c r="C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</row>
    <row r="32" spans="1:13" ht="15" customHeight="1">
      <c r="A32" s="687" t="s">
        <v>1777</v>
      </c>
      <c r="B32" s="683"/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</row>
    <row r="33" spans="1:13" ht="15" customHeight="1">
      <c r="A33" s="687" t="s">
        <v>1778</v>
      </c>
      <c r="B33" s="683"/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</row>
    <row r="34" spans="1:13" ht="15" customHeight="1">
      <c r="A34" s="687" t="s">
        <v>1779</v>
      </c>
      <c r="B34" s="683"/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</row>
    <row r="35" spans="1:13" ht="15" customHeight="1">
      <c r="A35" s="687" t="s">
        <v>1780</v>
      </c>
      <c r="B35" s="683"/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</row>
    <row r="36" spans="1:13" ht="15" customHeight="1">
      <c r="A36" s="687" t="s">
        <v>1781</v>
      </c>
      <c r="B36" s="683"/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</row>
    <row r="37" spans="1:13" ht="15" customHeight="1">
      <c r="A37" s="687" t="s">
        <v>1782</v>
      </c>
      <c r="B37" s="683"/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</row>
    <row r="38" spans="1:13" ht="15" customHeight="1">
      <c r="A38" s="687" t="s">
        <v>1783</v>
      </c>
      <c r="B38" s="683"/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</row>
    <row r="39" spans="1:13" ht="15" customHeight="1">
      <c r="A39" s="687" t="s">
        <v>1784</v>
      </c>
      <c r="B39" s="683"/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</row>
    <row r="40" spans="1:13" ht="15" customHeight="1">
      <c r="A40" s="687" t="s">
        <v>1785</v>
      </c>
      <c r="B40" s="683"/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</row>
    <row r="41" spans="1:13" ht="15" customHeight="1">
      <c r="A41" s="687" t="s">
        <v>1786</v>
      </c>
      <c r="B41" s="683"/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</row>
    <row r="42" spans="1:13" ht="15" customHeight="1">
      <c r="A42" s="687" t="s">
        <v>1787</v>
      </c>
      <c r="B42" s="683"/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</row>
    <row r="43" spans="1:13" ht="15" customHeight="1">
      <c r="A43" s="687" t="s">
        <v>1788</v>
      </c>
      <c r="B43" s="683"/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</row>
    <row r="44" spans="1:13" ht="15" customHeight="1">
      <c r="A44" s="687" t="s">
        <v>1789</v>
      </c>
      <c r="B44" s="683"/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</row>
    <row r="45" spans="1:13" ht="15" customHeight="1">
      <c r="A45" s="687" t="s">
        <v>1790</v>
      </c>
      <c r="B45" s="683"/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</row>
    <row r="46" spans="1:13" ht="15" customHeight="1" thickBot="1">
      <c r="A46" s="10" t="s">
        <v>434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995" t="s">
        <v>1231</v>
      </c>
      <c r="B48" s="992" t="s">
        <v>530</v>
      </c>
      <c r="C48" s="994"/>
      <c r="D48" s="992" t="s">
        <v>532</v>
      </c>
      <c r="E48" s="994"/>
      <c r="F48" s="992" t="s">
        <v>536</v>
      </c>
      <c r="G48" s="994"/>
      <c r="H48" s="992" t="s">
        <v>541</v>
      </c>
      <c r="I48" s="994"/>
      <c r="J48" s="992" t="s">
        <v>543</v>
      </c>
      <c r="K48" s="994"/>
      <c r="L48" s="992" t="s">
        <v>553</v>
      </c>
      <c r="M48" s="994"/>
    </row>
    <row r="49" spans="1:13" ht="15" customHeight="1">
      <c r="A49" s="991"/>
      <c r="B49" s="188" t="s">
        <v>1529</v>
      </c>
      <c r="C49" s="188" t="s">
        <v>1530</v>
      </c>
      <c r="D49" s="188" t="s">
        <v>1529</v>
      </c>
      <c r="E49" s="188" t="s">
        <v>1530</v>
      </c>
      <c r="F49" s="188" t="s">
        <v>1529</v>
      </c>
      <c r="G49" s="188" t="s">
        <v>1530</v>
      </c>
      <c r="H49" s="188" t="s">
        <v>1529</v>
      </c>
      <c r="I49" s="188" t="s">
        <v>1530</v>
      </c>
      <c r="J49" s="188" t="s">
        <v>1529</v>
      </c>
      <c r="K49" s="188" t="s">
        <v>1530</v>
      </c>
      <c r="L49" s="188" t="s">
        <v>1529</v>
      </c>
      <c r="M49" s="188" t="s">
        <v>1530</v>
      </c>
    </row>
    <row r="50" spans="1:13" ht="15" customHeight="1">
      <c r="A50" s="687" t="s">
        <v>1772</v>
      </c>
      <c r="B50" s="683"/>
      <c r="C50" s="683"/>
      <c r="D50" s="683"/>
      <c r="E50" s="683"/>
      <c r="F50" s="683"/>
      <c r="G50" s="683"/>
      <c r="H50" s="683"/>
      <c r="I50" s="683"/>
      <c r="J50" s="683"/>
      <c r="K50" s="683"/>
      <c r="L50" s="683">
        <f t="shared" ref="L50:L68" si="2">SUM(B4,D4,F4,H4,J4,L4,B27,D27,F27,H27,J27,L27,B50,D50,F50,H50,J50)</f>
        <v>0</v>
      </c>
      <c r="M50" s="683">
        <f t="shared" ref="M50:M68" si="3">SUM(C4,E4,G4,I4,K4,M4,C27,E27,G27,I27,K27,M27,C50,E50,G50,I50,K50)</f>
        <v>0</v>
      </c>
    </row>
    <row r="51" spans="1:13" ht="15" customHeight="1">
      <c r="A51" s="687" t="s">
        <v>1773</v>
      </c>
      <c r="B51" s="683"/>
      <c r="C51" s="683"/>
      <c r="D51" s="683"/>
      <c r="E51" s="683"/>
      <c r="F51" s="683"/>
      <c r="G51" s="683"/>
      <c r="H51" s="683"/>
      <c r="I51" s="683"/>
      <c r="J51" s="683"/>
      <c r="K51" s="683"/>
      <c r="L51" s="683">
        <f t="shared" si="2"/>
        <v>0</v>
      </c>
      <c r="M51" s="683">
        <f t="shared" si="3"/>
        <v>0</v>
      </c>
    </row>
    <row r="52" spans="1:13" ht="15" customHeight="1">
      <c r="A52" s="687" t="s">
        <v>1774</v>
      </c>
      <c r="B52" s="683"/>
      <c r="C52" s="683"/>
      <c r="D52" s="683"/>
      <c r="E52" s="683"/>
      <c r="F52" s="683"/>
      <c r="G52" s="683"/>
      <c r="H52" s="683"/>
      <c r="I52" s="683"/>
      <c r="J52" s="683"/>
      <c r="K52" s="683"/>
      <c r="L52" s="683">
        <f t="shared" si="2"/>
        <v>0</v>
      </c>
      <c r="M52" s="683">
        <f t="shared" si="3"/>
        <v>0</v>
      </c>
    </row>
    <row r="53" spans="1:13" ht="15" customHeight="1">
      <c r="A53" s="687" t="s">
        <v>1775</v>
      </c>
      <c r="B53" s="683"/>
      <c r="C53" s="683"/>
      <c r="D53" s="683"/>
      <c r="E53" s="683"/>
      <c r="F53" s="683"/>
      <c r="G53" s="683"/>
      <c r="H53" s="683"/>
      <c r="I53" s="683"/>
      <c r="J53" s="683"/>
      <c r="K53" s="683"/>
      <c r="L53" s="683">
        <f t="shared" si="2"/>
        <v>0</v>
      </c>
      <c r="M53" s="683">
        <f t="shared" si="3"/>
        <v>0</v>
      </c>
    </row>
    <row r="54" spans="1:13" ht="15" customHeight="1">
      <c r="A54" s="687" t="s">
        <v>1776</v>
      </c>
      <c r="B54" s="683"/>
      <c r="C54" s="683"/>
      <c r="D54" s="683"/>
      <c r="E54" s="683"/>
      <c r="F54" s="683"/>
      <c r="G54" s="683"/>
      <c r="H54" s="683"/>
      <c r="I54" s="683"/>
      <c r="J54" s="683"/>
      <c r="K54" s="683"/>
      <c r="L54" s="683">
        <f t="shared" si="2"/>
        <v>0</v>
      </c>
      <c r="M54" s="683">
        <f t="shared" si="3"/>
        <v>0</v>
      </c>
    </row>
    <row r="55" spans="1:13" ht="15" customHeight="1">
      <c r="A55" s="687" t="s">
        <v>1777</v>
      </c>
      <c r="B55" s="683"/>
      <c r="C55" s="683"/>
      <c r="D55" s="683"/>
      <c r="E55" s="683"/>
      <c r="F55" s="683"/>
      <c r="G55" s="683"/>
      <c r="H55" s="683"/>
      <c r="I55" s="683"/>
      <c r="J55" s="683"/>
      <c r="K55" s="683"/>
      <c r="L55" s="683">
        <f t="shared" si="2"/>
        <v>0</v>
      </c>
      <c r="M55" s="683">
        <f t="shared" si="3"/>
        <v>0</v>
      </c>
    </row>
    <row r="56" spans="1:13" ht="15" customHeight="1">
      <c r="A56" s="687" t="s">
        <v>1778</v>
      </c>
      <c r="B56" s="683"/>
      <c r="C56" s="683"/>
      <c r="D56" s="683"/>
      <c r="E56" s="683"/>
      <c r="F56" s="683"/>
      <c r="G56" s="683"/>
      <c r="H56" s="683"/>
      <c r="I56" s="683"/>
      <c r="J56" s="683"/>
      <c r="K56" s="683"/>
      <c r="L56" s="683">
        <f t="shared" si="2"/>
        <v>0</v>
      </c>
      <c r="M56" s="683">
        <f t="shared" si="3"/>
        <v>0</v>
      </c>
    </row>
    <row r="57" spans="1:13" ht="15" customHeight="1">
      <c r="A57" s="687" t="s">
        <v>1779</v>
      </c>
      <c r="B57" s="683"/>
      <c r="C57" s="683"/>
      <c r="D57" s="683"/>
      <c r="E57" s="683"/>
      <c r="F57" s="683"/>
      <c r="G57" s="683"/>
      <c r="H57" s="683"/>
      <c r="I57" s="683"/>
      <c r="J57" s="683"/>
      <c r="K57" s="683"/>
      <c r="L57" s="683">
        <f t="shared" si="2"/>
        <v>0</v>
      </c>
      <c r="M57" s="683">
        <f t="shared" si="3"/>
        <v>0</v>
      </c>
    </row>
    <row r="58" spans="1:13" ht="15" customHeight="1">
      <c r="A58" s="687" t="s">
        <v>1780</v>
      </c>
      <c r="B58" s="683"/>
      <c r="C58" s="683"/>
      <c r="D58" s="683"/>
      <c r="E58" s="683"/>
      <c r="F58" s="683"/>
      <c r="G58" s="683"/>
      <c r="H58" s="683"/>
      <c r="I58" s="683"/>
      <c r="J58" s="683"/>
      <c r="K58" s="683"/>
      <c r="L58" s="683">
        <f t="shared" si="2"/>
        <v>0</v>
      </c>
      <c r="M58" s="683">
        <f t="shared" si="3"/>
        <v>0</v>
      </c>
    </row>
    <row r="59" spans="1:13" ht="15" customHeight="1">
      <c r="A59" s="687" t="s">
        <v>1781</v>
      </c>
      <c r="B59" s="683"/>
      <c r="C59" s="683"/>
      <c r="D59" s="683"/>
      <c r="E59" s="683"/>
      <c r="F59" s="683"/>
      <c r="G59" s="683"/>
      <c r="H59" s="683"/>
      <c r="I59" s="683"/>
      <c r="J59" s="683"/>
      <c r="K59" s="683"/>
      <c r="L59" s="683">
        <f t="shared" si="2"/>
        <v>0</v>
      </c>
      <c r="M59" s="683">
        <f t="shared" si="3"/>
        <v>0</v>
      </c>
    </row>
    <row r="60" spans="1:13" ht="15" customHeight="1">
      <c r="A60" s="687" t="s">
        <v>1782</v>
      </c>
      <c r="B60" s="683"/>
      <c r="C60" s="683"/>
      <c r="D60" s="683"/>
      <c r="E60" s="683"/>
      <c r="F60" s="683"/>
      <c r="G60" s="683"/>
      <c r="H60" s="683"/>
      <c r="I60" s="683"/>
      <c r="J60" s="683"/>
      <c r="K60" s="683"/>
      <c r="L60" s="683">
        <f t="shared" si="2"/>
        <v>0</v>
      </c>
      <c r="M60" s="683">
        <f t="shared" si="3"/>
        <v>0</v>
      </c>
    </row>
    <row r="61" spans="1:13" ht="15" customHeight="1">
      <c r="A61" s="687" t="s">
        <v>1783</v>
      </c>
      <c r="B61" s="683"/>
      <c r="C61" s="683"/>
      <c r="D61" s="683"/>
      <c r="E61" s="683"/>
      <c r="F61" s="683"/>
      <c r="G61" s="683"/>
      <c r="H61" s="683"/>
      <c r="I61" s="683"/>
      <c r="J61" s="683"/>
      <c r="K61" s="683"/>
      <c r="L61" s="683">
        <f t="shared" si="2"/>
        <v>0</v>
      </c>
      <c r="M61" s="683">
        <f t="shared" si="3"/>
        <v>0</v>
      </c>
    </row>
    <row r="62" spans="1:13" ht="15" customHeight="1">
      <c r="A62" s="687" t="s">
        <v>1784</v>
      </c>
      <c r="B62" s="683"/>
      <c r="C62" s="683"/>
      <c r="D62" s="683"/>
      <c r="E62" s="683"/>
      <c r="F62" s="683"/>
      <c r="G62" s="683"/>
      <c r="H62" s="683"/>
      <c r="I62" s="683"/>
      <c r="J62" s="683"/>
      <c r="K62" s="683"/>
      <c r="L62" s="683">
        <f t="shared" si="2"/>
        <v>0</v>
      </c>
      <c r="M62" s="683">
        <f t="shared" si="3"/>
        <v>0</v>
      </c>
    </row>
    <row r="63" spans="1:13" ht="15" customHeight="1">
      <c r="A63" s="687" t="s">
        <v>1785</v>
      </c>
      <c r="B63" s="683"/>
      <c r="C63" s="683"/>
      <c r="D63" s="683"/>
      <c r="E63" s="683"/>
      <c r="F63" s="683"/>
      <c r="G63" s="683"/>
      <c r="H63" s="683"/>
      <c r="I63" s="683"/>
      <c r="J63" s="683"/>
      <c r="K63" s="683"/>
      <c r="L63" s="683">
        <f t="shared" si="2"/>
        <v>0</v>
      </c>
      <c r="M63" s="683">
        <f t="shared" si="3"/>
        <v>0</v>
      </c>
    </row>
    <row r="64" spans="1:13" ht="15" customHeight="1">
      <c r="A64" s="687" t="s">
        <v>1786</v>
      </c>
      <c r="B64" s="683"/>
      <c r="C64" s="683"/>
      <c r="D64" s="683"/>
      <c r="E64" s="683"/>
      <c r="F64" s="683"/>
      <c r="G64" s="683"/>
      <c r="H64" s="683"/>
      <c r="I64" s="683"/>
      <c r="J64" s="683"/>
      <c r="K64" s="683"/>
      <c r="L64" s="683">
        <f t="shared" si="2"/>
        <v>0</v>
      </c>
      <c r="M64" s="683">
        <f t="shared" si="3"/>
        <v>0</v>
      </c>
    </row>
    <row r="65" spans="1:13" ht="15" customHeight="1">
      <c r="A65" s="687" t="s">
        <v>1787</v>
      </c>
      <c r="B65" s="683"/>
      <c r="C65" s="683"/>
      <c r="D65" s="683"/>
      <c r="E65" s="683"/>
      <c r="F65" s="683"/>
      <c r="G65" s="683"/>
      <c r="H65" s="683"/>
      <c r="I65" s="683"/>
      <c r="J65" s="683"/>
      <c r="K65" s="683"/>
      <c r="L65" s="683">
        <f t="shared" si="2"/>
        <v>0</v>
      </c>
      <c r="M65" s="683">
        <f t="shared" si="3"/>
        <v>0</v>
      </c>
    </row>
    <row r="66" spans="1:13" ht="15" customHeight="1">
      <c r="A66" s="687" t="s">
        <v>1788</v>
      </c>
      <c r="B66" s="683"/>
      <c r="C66" s="683"/>
      <c r="D66" s="683"/>
      <c r="E66" s="683"/>
      <c r="F66" s="683"/>
      <c r="G66" s="683"/>
      <c r="H66" s="683"/>
      <c r="I66" s="683"/>
      <c r="J66" s="683"/>
      <c r="K66" s="683"/>
      <c r="L66" s="683">
        <f t="shared" si="2"/>
        <v>0</v>
      </c>
      <c r="M66" s="683">
        <f t="shared" si="3"/>
        <v>0</v>
      </c>
    </row>
    <row r="67" spans="1:13" ht="15" customHeight="1">
      <c r="A67" s="687" t="s">
        <v>1789</v>
      </c>
      <c r="B67" s="683"/>
      <c r="C67" s="683"/>
      <c r="D67" s="683"/>
      <c r="E67" s="683"/>
      <c r="F67" s="683"/>
      <c r="G67" s="683"/>
      <c r="H67" s="683"/>
      <c r="I67" s="683"/>
      <c r="J67" s="683"/>
      <c r="K67" s="683"/>
      <c r="L67" s="683">
        <f t="shared" si="2"/>
        <v>0</v>
      </c>
      <c r="M67" s="683">
        <f t="shared" si="3"/>
        <v>0</v>
      </c>
    </row>
    <row r="68" spans="1:13" ht="15" customHeight="1">
      <c r="A68" s="687" t="s">
        <v>1790</v>
      </c>
      <c r="B68" s="683"/>
      <c r="C68" s="683"/>
      <c r="D68" s="683"/>
      <c r="E68" s="683"/>
      <c r="F68" s="683"/>
      <c r="G68" s="683"/>
      <c r="H68" s="683"/>
      <c r="I68" s="683"/>
      <c r="J68" s="683"/>
      <c r="K68" s="683"/>
      <c r="L68" s="683">
        <f t="shared" si="2"/>
        <v>0</v>
      </c>
      <c r="M68" s="683">
        <f t="shared" si="3"/>
        <v>0</v>
      </c>
    </row>
    <row r="69" spans="1:13" ht="15" customHeight="1" thickBot="1">
      <c r="A69" s="10" t="s">
        <v>434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B2:C2"/>
    <mergeCell ref="D2:E2"/>
    <mergeCell ref="D48:E48"/>
    <mergeCell ref="F2:G2"/>
    <mergeCell ref="H2:I2"/>
    <mergeCell ref="D25:E25"/>
    <mergeCell ref="F48:G48"/>
    <mergeCell ref="A48:A49"/>
    <mergeCell ref="B25:C25"/>
    <mergeCell ref="F25:G25"/>
    <mergeCell ref="H25:I25"/>
    <mergeCell ref="B48:C48"/>
    <mergeCell ref="H48:I48"/>
    <mergeCell ref="J2:K2"/>
    <mergeCell ref="J48:K48"/>
    <mergeCell ref="L48:M48"/>
    <mergeCell ref="L2:M2"/>
    <mergeCell ref="J25:K25"/>
    <mergeCell ref="L25:M25"/>
  </mergeCells>
  <conditionalFormatting sqref="B4:M23">
    <cfRule type="containsBlanks" dxfId="145" priority="5">
      <formula>LEN(TRIM(B4))=0</formula>
    </cfRule>
  </conditionalFormatting>
  <conditionalFormatting sqref="B27:M46">
    <cfRule type="containsBlanks" dxfId="144" priority="2">
      <formula>LEN(TRIM(B27))=0</formula>
    </cfRule>
  </conditionalFormatting>
  <conditionalFormatting sqref="B50:M69">
    <cfRule type="containsBlanks" dxfId="143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39" customWidth="1"/>
    <col min="2" max="2" width="31.796875" style="339" customWidth="1"/>
    <col min="3" max="3" width="18.796875" style="339" customWidth="1"/>
    <col min="4" max="4" width="15.06640625" style="339" customWidth="1"/>
    <col min="5" max="5" width="19.53125" style="339" customWidth="1"/>
    <col min="6" max="6" width="15.53125" style="339" customWidth="1"/>
    <col min="7" max="23" width="10.796875" style="339" customWidth="1"/>
    <col min="24" max="25" width="14.3984375" style="339" customWidth="1"/>
    <col min="26" max="16384" width="14.3984375" style="339"/>
  </cols>
  <sheetData>
    <row r="1" spans="1:6" ht="18" customHeight="1">
      <c r="A1" s="149" t="s">
        <v>1792</v>
      </c>
      <c r="B1" s="89"/>
      <c r="C1" s="89"/>
      <c r="D1" s="89"/>
      <c r="E1" s="89"/>
    </row>
    <row r="2" spans="1:6" ht="15" customHeight="1">
      <c r="A2" s="175" t="s">
        <v>1793</v>
      </c>
      <c r="B2" s="377"/>
      <c r="C2" s="183" t="s">
        <v>1185</v>
      </c>
      <c r="D2" s="183" t="s">
        <v>1186</v>
      </c>
      <c r="E2" s="183" t="s">
        <v>1187</v>
      </c>
      <c r="F2" s="183" t="s">
        <v>1794</v>
      </c>
    </row>
    <row r="3" spans="1:6" ht="15" customHeight="1">
      <c r="A3" s="2" t="s">
        <v>445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685"/>
      <c r="B4" s="686" t="s">
        <v>446</v>
      </c>
      <c r="C4" s="682"/>
      <c r="D4" s="682"/>
      <c r="E4" s="682"/>
      <c r="F4" s="682" t="str">
        <f t="shared" si="0"/>
        <v/>
      </c>
    </row>
    <row r="5" spans="1:6" ht="15" customHeight="1">
      <c r="A5" s="685"/>
      <c r="B5" s="686" t="s">
        <v>447</v>
      </c>
      <c r="C5" s="683"/>
      <c r="D5" s="683"/>
      <c r="E5" s="683"/>
      <c r="F5" s="683" t="str">
        <f t="shared" si="0"/>
        <v/>
      </c>
    </row>
    <row r="6" spans="1:6" ht="15" customHeight="1">
      <c r="A6" s="685"/>
      <c r="B6" s="686" t="s">
        <v>448</v>
      </c>
      <c r="C6" s="683"/>
      <c r="D6" s="683"/>
      <c r="E6" s="683"/>
      <c r="F6" s="683" t="str">
        <f t="shared" si="0"/>
        <v/>
      </c>
    </row>
    <row r="7" spans="1:6" ht="15" customHeight="1">
      <c r="A7" s="685"/>
      <c r="B7" s="686" t="s">
        <v>449</v>
      </c>
      <c r="C7" s="683"/>
      <c r="D7" s="683"/>
      <c r="E7" s="683"/>
      <c r="F7" s="683" t="str">
        <f t="shared" si="0"/>
        <v/>
      </c>
    </row>
    <row r="8" spans="1:6" ht="15" customHeight="1">
      <c r="A8" s="2" t="s">
        <v>450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685"/>
      <c r="B9" s="686" t="s">
        <v>451</v>
      </c>
      <c r="C9" s="683"/>
      <c r="D9" s="683"/>
      <c r="E9" s="683"/>
      <c r="F9" s="683" t="str">
        <f t="shared" si="0"/>
        <v/>
      </c>
    </row>
    <row r="10" spans="1:6" ht="15" customHeight="1">
      <c r="A10" s="685"/>
      <c r="B10" s="686" t="s">
        <v>452</v>
      </c>
      <c r="C10" s="683"/>
      <c r="D10" s="683"/>
      <c r="E10" s="683"/>
      <c r="F10" s="683" t="str">
        <f t="shared" si="0"/>
        <v/>
      </c>
    </row>
    <row r="11" spans="1:6" ht="15" customHeight="1">
      <c r="A11" s="685"/>
      <c r="B11" s="686" t="s">
        <v>453</v>
      </c>
      <c r="C11" s="683"/>
      <c r="D11" s="683"/>
      <c r="E11" s="683"/>
      <c r="F11" s="683" t="str">
        <f t="shared" si="0"/>
        <v/>
      </c>
    </row>
    <row r="12" spans="1:6" ht="15" customHeight="1">
      <c r="A12" s="685"/>
      <c r="B12" s="686" t="s">
        <v>454</v>
      </c>
      <c r="C12" s="683"/>
      <c r="D12" s="683"/>
      <c r="E12" s="683"/>
      <c r="F12" s="683" t="str">
        <f t="shared" si="0"/>
        <v/>
      </c>
    </row>
    <row r="13" spans="1:6" ht="15" customHeight="1">
      <c r="A13" s="685"/>
      <c r="B13" s="686" t="s">
        <v>455</v>
      </c>
      <c r="C13" s="683"/>
      <c r="D13" s="683"/>
      <c r="E13" s="683"/>
      <c r="F13" s="683" t="str">
        <f t="shared" si="0"/>
        <v/>
      </c>
    </row>
    <row r="14" spans="1:6" ht="15" customHeight="1">
      <c r="A14" s="685"/>
      <c r="B14" s="686" t="s">
        <v>456</v>
      </c>
      <c r="C14" s="683"/>
      <c r="D14" s="683"/>
      <c r="E14" s="683"/>
      <c r="F14" s="683" t="str">
        <f t="shared" si="0"/>
        <v/>
      </c>
    </row>
    <row r="15" spans="1:6" ht="15" customHeight="1">
      <c r="A15" s="2" t="s">
        <v>457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686"/>
      <c r="B16" s="686" t="s">
        <v>458</v>
      </c>
      <c r="C16" s="683"/>
      <c r="D16" s="683"/>
      <c r="E16" s="683"/>
      <c r="F16" s="683" t="str">
        <f t="shared" si="0"/>
        <v/>
      </c>
    </row>
    <row r="17" spans="1:6" ht="15" customHeight="1">
      <c r="A17" s="685"/>
      <c r="B17" s="686" t="s">
        <v>459</v>
      </c>
      <c r="C17" s="683"/>
      <c r="D17" s="683"/>
      <c r="E17" s="683"/>
      <c r="F17" s="683" t="str">
        <f t="shared" si="0"/>
        <v/>
      </c>
    </row>
    <row r="18" spans="1:6" ht="15" customHeight="1">
      <c r="A18" s="685"/>
      <c r="B18" s="686" t="s">
        <v>460</v>
      </c>
      <c r="C18" s="683"/>
      <c r="D18" s="683"/>
      <c r="E18" s="683"/>
      <c r="F18" s="683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686"/>
      <c r="B20" s="687" t="s">
        <v>462</v>
      </c>
      <c r="C20" s="682"/>
      <c r="D20" s="682"/>
      <c r="E20" s="682"/>
      <c r="F20" s="682" t="str">
        <f t="shared" si="0"/>
        <v/>
      </c>
    </row>
    <row r="21" spans="1:6" ht="15" customHeight="1">
      <c r="A21" s="685"/>
      <c r="B21" s="686" t="s">
        <v>463</v>
      </c>
      <c r="C21" s="683"/>
      <c r="D21" s="683"/>
      <c r="E21" s="683"/>
      <c r="F21" s="683" t="str">
        <f t="shared" si="0"/>
        <v/>
      </c>
    </row>
    <row r="22" spans="1:6" ht="15" customHeight="1">
      <c r="A22" s="685"/>
      <c r="B22" s="686" t="s">
        <v>464</v>
      </c>
      <c r="C22" s="683"/>
      <c r="D22" s="683"/>
      <c r="E22" s="683"/>
      <c r="F22" s="683" t="str">
        <f t="shared" si="0"/>
        <v/>
      </c>
    </row>
    <row r="23" spans="1:6" ht="15" customHeight="1">
      <c r="A23" s="685"/>
      <c r="B23" s="686" t="s">
        <v>465</v>
      </c>
      <c r="C23" s="683"/>
      <c r="D23" s="683"/>
      <c r="E23" s="683"/>
      <c r="F23" s="683" t="str">
        <f t="shared" si="0"/>
        <v/>
      </c>
    </row>
    <row r="24" spans="1:6" ht="15" customHeight="1">
      <c r="A24" s="685"/>
      <c r="B24" s="686" t="s">
        <v>466</v>
      </c>
      <c r="C24" s="683"/>
      <c r="D24" s="683"/>
      <c r="E24" s="683"/>
      <c r="F24" s="683" t="str">
        <f t="shared" si="0"/>
        <v/>
      </c>
    </row>
    <row r="25" spans="1:6" ht="15" customHeight="1">
      <c r="A25" s="685"/>
      <c r="B25" s="686" t="s">
        <v>467</v>
      </c>
      <c r="C25" s="683"/>
      <c r="D25" s="683"/>
      <c r="E25" s="683"/>
      <c r="F25" s="683" t="str">
        <f t="shared" si="0"/>
        <v/>
      </c>
    </row>
    <row r="26" spans="1:6" ht="15" customHeight="1">
      <c r="A26" s="685"/>
      <c r="B26" s="686" t="s">
        <v>468</v>
      </c>
      <c r="C26" s="683"/>
      <c r="D26" s="683"/>
      <c r="E26" s="683"/>
      <c r="F26" s="683" t="str">
        <f t="shared" si="0"/>
        <v/>
      </c>
    </row>
    <row r="27" spans="1:6" ht="15" customHeight="1">
      <c r="A27" s="685"/>
      <c r="B27" s="686" t="s">
        <v>469</v>
      </c>
      <c r="C27" s="683"/>
      <c r="D27" s="683"/>
      <c r="E27" s="683"/>
      <c r="F27" s="683" t="str">
        <f t="shared" si="0"/>
        <v/>
      </c>
    </row>
    <row r="28" spans="1:6" ht="15" customHeight="1">
      <c r="A28" s="685"/>
      <c r="B28" s="686" t="s">
        <v>470</v>
      </c>
      <c r="C28" s="683"/>
      <c r="D28" s="683"/>
      <c r="E28" s="683"/>
      <c r="F28" s="683" t="str">
        <f t="shared" si="0"/>
        <v/>
      </c>
    </row>
    <row r="29" spans="1:6" ht="15" customHeight="1">
      <c r="A29" s="2" t="s">
        <v>471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686"/>
      <c r="B30" s="686" t="s">
        <v>472</v>
      </c>
      <c r="C30" s="682"/>
      <c r="D30" s="682"/>
      <c r="E30" s="682"/>
      <c r="F30" s="682" t="str">
        <f t="shared" si="0"/>
        <v/>
      </c>
    </row>
    <row r="31" spans="1:6" ht="15" customHeight="1">
      <c r="A31" s="686"/>
      <c r="B31" s="686" t="s">
        <v>473</v>
      </c>
      <c r="C31" s="683"/>
      <c r="D31" s="683"/>
      <c r="E31" s="683"/>
      <c r="F31" s="683" t="str">
        <f t="shared" si="0"/>
        <v/>
      </c>
    </row>
    <row r="32" spans="1:6" ht="15" customHeight="1">
      <c r="A32" s="686"/>
      <c r="B32" s="686" t="s">
        <v>474</v>
      </c>
      <c r="C32" s="683"/>
      <c r="D32" s="683"/>
      <c r="E32" s="683"/>
      <c r="F32" s="683" t="str">
        <f t="shared" si="0"/>
        <v/>
      </c>
    </row>
    <row r="33" spans="1:6" ht="15" customHeight="1">
      <c r="A33" s="686"/>
      <c r="B33" s="686" t="s">
        <v>475</v>
      </c>
      <c r="C33" s="683"/>
      <c r="D33" s="683"/>
      <c r="E33" s="683"/>
      <c r="F33" s="683" t="str">
        <f t="shared" si="0"/>
        <v/>
      </c>
    </row>
    <row r="34" spans="1:6" ht="15" customHeight="1">
      <c r="A34" s="686"/>
      <c r="B34" s="686" t="s">
        <v>476</v>
      </c>
      <c r="C34" s="683"/>
      <c r="D34" s="683"/>
      <c r="E34" s="683"/>
      <c r="F34" s="683" t="str">
        <f t="shared" si="0"/>
        <v/>
      </c>
    </row>
    <row r="35" spans="1:6" ht="15" customHeight="1">
      <c r="A35" s="686"/>
      <c r="B35" s="686" t="s">
        <v>477</v>
      </c>
      <c r="C35" s="683"/>
      <c r="D35" s="683"/>
      <c r="E35" s="683"/>
      <c r="F35" s="683" t="str">
        <f t="shared" ref="F35:F66" si="1">IF(SUM(C35:E35)=0,"",SUM(C35:E35))</f>
        <v/>
      </c>
    </row>
    <row r="36" spans="1:6" ht="15" customHeight="1">
      <c r="A36" s="686"/>
      <c r="B36" s="686" t="s">
        <v>478</v>
      </c>
      <c r="C36" s="683"/>
      <c r="D36" s="683"/>
      <c r="E36" s="683"/>
      <c r="F36" s="683" t="str">
        <f t="shared" si="1"/>
        <v/>
      </c>
    </row>
    <row r="37" spans="1:6" ht="15" customHeight="1">
      <c r="A37" s="685"/>
      <c r="B37" s="686" t="s">
        <v>479</v>
      </c>
      <c r="C37" s="683"/>
      <c r="D37" s="683"/>
      <c r="E37" s="683"/>
      <c r="F37" s="683" t="str">
        <f t="shared" si="1"/>
        <v/>
      </c>
    </row>
    <row r="38" spans="1:6" ht="15" customHeight="1">
      <c r="A38" s="685"/>
      <c r="B38" s="686" t="s">
        <v>480</v>
      </c>
      <c r="C38" s="683"/>
      <c r="D38" s="683"/>
      <c r="E38" s="683"/>
      <c r="F38" s="683" t="str">
        <f t="shared" si="1"/>
        <v/>
      </c>
    </row>
    <row r="39" spans="1:6" ht="15" customHeight="1">
      <c r="A39" s="685"/>
      <c r="B39" s="686" t="s">
        <v>481</v>
      </c>
      <c r="C39" s="683"/>
      <c r="D39" s="683"/>
      <c r="E39" s="683"/>
      <c r="F39" s="683" t="str">
        <f t="shared" si="1"/>
        <v/>
      </c>
    </row>
    <row r="40" spans="1:6" ht="15" customHeight="1">
      <c r="A40" s="685"/>
      <c r="B40" s="686" t="s">
        <v>482</v>
      </c>
      <c r="C40" s="683"/>
      <c r="D40" s="683"/>
      <c r="E40" s="683"/>
      <c r="F40" s="683" t="str">
        <f t="shared" si="1"/>
        <v/>
      </c>
    </row>
    <row r="41" spans="1:6" ht="15" customHeight="1">
      <c r="A41" s="685"/>
      <c r="B41" s="686" t="s">
        <v>483</v>
      </c>
      <c r="C41" s="683"/>
      <c r="D41" s="683"/>
      <c r="E41" s="683"/>
      <c r="F41" s="683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686"/>
      <c r="B43" s="686" t="s">
        <v>485</v>
      </c>
      <c r="C43" s="683"/>
      <c r="D43" s="683"/>
      <c r="E43" s="683"/>
      <c r="F43" s="683" t="str">
        <f t="shared" si="1"/>
        <v/>
      </c>
    </row>
    <row r="44" spans="1:6" ht="15" customHeight="1">
      <c r="A44" s="685"/>
      <c r="B44" s="686" t="s">
        <v>486</v>
      </c>
      <c r="C44" s="683"/>
      <c r="D44" s="683"/>
      <c r="E44" s="683"/>
      <c r="F44" s="683" t="str">
        <f t="shared" si="1"/>
        <v/>
      </c>
    </row>
    <row r="45" spans="1:6" ht="15" customHeight="1">
      <c r="A45" s="685"/>
      <c r="B45" s="686" t="s">
        <v>487</v>
      </c>
      <c r="C45" s="683"/>
      <c r="D45" s="683"/>
      <c r="E45" s="683"/>
      <c r="F45" s="683" t="str">
        <f t="shared" si="1"/>
        <v/>
      </c>
    </row>
    <row r="46" spans="1:6" ht="15" customHeight="1">
      <c r="A46" s="685"/>
      <c r="B46" s="686" t="s">
        <v>488</v>
      </c>
      <c r="C46" s="683"/>
      <c r="D46" s="683"/>
      <c r="E46" s="683"/>
      <c r="F46" s="683" t="str">
        <f t="shared" si="1"/>
        <v/>
      </c>
    </row>
    <row r="47" spans="1:6" ht="15" customHeight="1">
      <c r="A47" s="685"/>
      <c r="B47" s="686" t="s">
        <v>489</v>
      </c>
      <c r="C47" s="683"/>
      <c r="D47" s="683"/>
      <c r="E47" s="683"/>
      <c r="F47" s="683" t="str">
        <f t="shared" si="1"/>
        <v/>
      </c>
    </row>
    <row r="48" spans="1:6" ht="15" customHeight="1">
      <c r="A48" s="685"/>
      <c r="B48" s="686" t="s">
        <v>490</v>
      </c>
      <c r="C48" s="683"/>
      <c r="D48" s="683"/>
      <c r="E48" s="683"/>
      <c r="F48" s="683" t="str">
        <f t="shared" si="1"/>
        <v/>
      </c>
    </row>
    <row r="49" spans="1:6" ht="15" customHeight="1">
      <c r="A49" s="685"/>
      <c r="B49" s="686" t="s">
        <v>491</v>
      </c>
      <c r="C49" s="683"/>
      <c r="D49" s="683"/>
      <c r="E49" s="683"/>
      <c r="F49" s="683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686"/>
      <c r="B51" s="686" t="s">
        <v>493</v>
      </c>
      <c r="C51" s="683"/>
      <c r="D51" s="683"/>
      <c r="E51" s="683"/>
      <c r="F51" s="683" t="str">
        <f t="shared" si="1"/>
        <v/>
      </c>
    </row>
    <row r="52" spans="1:6" ht="15" customHeight="1">
      <c r="A52" s="685"/>
      <c r="B52" s="686" t="s">
        <v>494</v>
      </c>
      <c r="C52" s="683"/>
      <c r="D52" s="683"/>
      <c r="E52" s="683"/>
      <c r="F52" s="683" t="str">
        <f t="shared" si="1"/>
        <v/>
      </c>
    </row>
    <row r="53" spans="1:6" ht="15" customHeight="1">
      <c r="A53" s="685"/>
      <c r="B53" s="686" t="s">
        <v>495</v>
      </c>
      <c r="C53" s="683"/>
      <c r="D53" s="683"/>
      <c r="E53" s="683"/>
      <c r="F53" s="683" t="str">
        <f t="shared" si="1"/>
        <v/>
      </c>
    </row>
    <row r="54" spans="1:6" ht="15" customHeight="1">
      <c r="A54" s="685"/>
      <c r="B54" s="686" t="s">
        <v>496</v>
      </c>
      <c r="C54" s="683"/>
      <c r="D54" s="683"/>
      <c r="E54" s="683"/>
      <c r="F54" s="683" t="str">
        <f t="shared" si="1"/>
        <v/>
      </c>
    </row>
    <row r="55" spans="1:6" ht="15" customHeight="1">
      <c r="A55" s="2" t="s">
        <v>497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686"/>
      <c r="B56" s="686" t="s">
        <v>498</v>
      </c>
      <c r="C56" s="682"/>
      <c r="D56" s="682"/>
      <c r="E56" s="682"/>
      <c r="F56" s="682" t="str">
        <f t="shared" si="1"/>
        <v/>
      </c>
    </row>
    <row r="57" spans="1:6" ht="15" customHeight="1">
      <c r="A57" s="685"/>
      <c r="B57" s="686" t="s">
        <v>499</v>
      </c>
      <c r="C57" s="683"/>
      <c r="D57" s="683"/>
      <c r="E57" s="683"/>
      <c r="F57" s="683" t="str">
        <f t="shared" si="1"/>
        <v/>
      </c>
    </row>
    <row r="58" spans="1:6" ht="15" customHeight="1">
      <c r="A58" s="685"/>
      <c r="B58" s="686" t="s">
        <v>500</v>
      </c>
      <c r="C58" s="683"/>
      <c r="D58" s="683"/>
      <c r="E58" s="683"/>
      <c r="F58" s="683" t="str">
        <f t="shared" si="1"/>
        <v/>
      </c>
    </row>
    <row r="59" spans="1:6" ht="15" customHeight="1">
      <c r="A59" s="685"/>
      <c r="B59" s="686" t="s">
        <v>501</v>
      </c>
      <c r="C59" s="683"/>
      <c r="D59" s="683"/>
      <c r="E59" s="683"/>
      <c r="F59" s="683" t="str">
        <f t="shared" si="1"/>
        <v/>
      </c>
    </row>
    <row r="60" spans="1:6" ht="15" customHeight="1">
      <c r="A60" s="685"/>
      <c r="B60" s="686" t="s">
        <v>502</v>
      </c>
      <c r="C60" s="683"/>
      <c r="D60" s="683"/>
      <c r="E60" s="683"/>
      <c r="F60" s="683" t="str">
        <f t="shared" si="1"/>
        <v/>
      </c>
    </row>
    <row r="61" spans="1:6" ht="15" customHeight="1">
      <c r="A61" s="685"/>
      <c r="B61" s="686" t="s">
        <v>503</v>
      </c>
      <c r="C61" s="683"/>
      <c r="D61" s="683"/>
      <c r="E61" s="683"/>
      <c r="F61" s="683" t="str">
        <f t="shared" si="1"/>
        <v/>
      </c>
    </row>
    <row r="62" spans="1:6" ht="15" customHeight="1">
      <c r="A62" s="685"/>
      <c r="B62" s="686" t="s">
        <v>504</v>
      </c>
      <c r="C62" s="683"/>
      <c r="D62" s="683"/>
      <c r="E62" s="683"/>
      <c r="F62" s="683" t="str">
        <f t="shared" si="1"/>
        <v/>
      </c>
    </row>
    <row r="63" spans="1:6" ht="15" customHeight="1">
      <c r="A63" s="685"/>
      <c r="B63" s="686" t="s">
        <v>505</v>
      </c>
      <c r="C63" s="683"/>
      <c r="D63" s="683"/>
      <c r="E63" s="683"/>
      <c r="F63" s="683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686"/>
      <c r="B65" s="686" t="s">
        <v>507</v>
      </c>
      <c r="C65" s="683"/>
      <c r="D65" s="683"/>
      <c r="E65" s="683"/>
      <c r="F65" s="683" t="str">
        <f t="shared" si="1"/>
        <v/>
      </c>
    </row>
    <row r="66" spans="1:6" ht="15" customHeight="1">
      <c r="A66" s="685"/>
      <c r="B66" s="686" t="s">
        <v>508</v>
      </c>
      <c r="C66" s="683"/>
      <c r="D66" s="683"/>
      <c r="E66" s="683"/>
      <c r="F66" s="683" t="str">
        <f t="shared" si="1"/>
        <v/>
      </c>
    </row>
    <row r="67" spans="1:6" ht="15" customHeight="1">
      <c r="A67" s="685"/>
      <c r="B67" s="686" t="s">
        <v>509</v>
      </c>
      <c r="C67" s="683"/>
      <c r="D67" s="683"/>
      <c r="E67" s="683"/>
      <c r="F67" s="683" t="str">
        <f t="shared" ref="F67:F98" si="2">IF(SUM(C67:E67)=0,"",SUM(C67:E67))</f>
        <v/>
      </c>
    </row>
    <row r="68" spans="1:6" ht="15" customHeight="1">
      <c r="A68" s="685"/>
      <c r="B68" s="686" t="s">
        <v>510</v>
      </c>
      <c r="C68" s="683"/>
      <c r="D68" s="683"/>
      <c r="E68" s="683"/>
      <c r="F68" s="683" t="str">
        <f t="shared" si="2"/>
        <v/>
      </c>
    </row>
    <row r="69" spans="1:6" ht="15" customHeight="1">
      <c r="A69" s="685"/>
      <c r="B69" s="686" t="s">
        <v>511</v>
      </c>
      <c r="C69" s="683"/>
      <c r="D69" s="683"/>
      <c r="E69" s="683"/>
      <c r="F69" s="683" t="str">
        <f t="shared" si="2"/>
        <v/>
      </c>
    </row>
    <row r="70" spans="1:6" ht="15" customHeight="1">
      <c r="A70" s="685"/>
      <c r="B70" s="686" t="s">
        <v>512</v>
      </c>
      <c r="C70" s="683"/>
      <c r="D70" s="683"/>
      <c r="E70" s="683"/>
      <c r="F70" s="683" t="str">
        <f t="shared" si="2"/>
        <v/>
      </c>
    </row>
    <row r="71" spans="1:6" ht="15" customHeight="1">
      <c r="A71" s="685"/>
      <c r="B71" s="686" t="s">
        <v>513</v>
      </c>
      <c r="C71" s="683"/>
      <c r="D71" s="683"/>
      <c r="E71" s="683"/>
      <c r="F71" s="683" t="str">
        <f t="shared" si="2"/>
        <v/>
      </c>
    </row>
    <row r="72" spans="1:6" ht="15" customHeight="1">
      <c r="A72" s="685"/>
      <c r="B72" s="686" t="s">
        <v>514</v>
      </c>
      <c r="C72" s="683"/>
      <c r="D72" s="683"/>
      <c r="E72" s="683"/>
      <c r="F72" s="683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686"/>
      <c r="B74" s="686" t="s">
        <v>516</v>
      </c>
      <c r="C74" s="683"/>
      <c r="D74" s="683"/>
      <c r="E74" s="683"/>
      <c r="F74" s="683" t="str">
        <f t="shared" si="2"/>
        <v/>
      </c>
    </row>
    <row r="75" spans="1:6" ht="15" customHeight="1">
      <c r="A75" s="685"/>
      <c r="B75" s="686" t="s">
        <v>517</v>
      </c>
      <c r="C75" s="683"/>
      <c r="D75" s="683"/>
      <c r="E75" s="683"/>
      <c r="F75" s="683" t="str">
        <f t="shared" si="2"/>
        <v/>
      </c>
    </row>
    <row r="76" spans="1:6" ht="15" customHeight="1">
      <c r="A76" s="685"/>
      <c r="B76" s="686" t="s">
        <v>518</v>
      </c>
      <c r="C76" s="683"/>
      <c r="D76" s="683"/>
      <c r="E76" s="683"/>
      <c r="F76" s="683" t="str">
        <f t="shared" si="2"/>
        <v/>
      </c>
    </row>
    <row r="77" spans="1:6" ht="15" customHeight="1">
      <c r="A77" s="685"/>
      <c r="B77" s="686" t="s">
        <v>519</v>
      </c>
      <c r="C77" s="683"/>
      <c r="D77" s="683"/>
      <c r="E77" s="683"/>
      <c r="F77" s="683" t="str">
        <f t="shared" si="2"/>
        <v/>
      </c>
    </row>
    <row r="78" spans="1:6" ht="15" customHeight="1">
      <c r="A78" s="685"/>
      <c r="B78" s="686" t="s">
        <v>520</v>
      </c>
      <c r="C78" s="683"/>
      <c r="D78" s="683"/>
      <c r="E78" s="683"/>
      <c r="F78" s="683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686"/>
      <c r="B80" s="686" t="s">
        <v>522</v>
      </c>
      <c r="C80" s="682"/>
      <c r="D80" s="682"/>
      <c r="E80" s="682"/>
      <c r="F80" s="682" t="str">
        <f t="shared" si="2"/>
        <v/>
      </c>
    </row>
    <row r="81" spans="1:6" ht="15" customHeight="1">
      <c r="A81" s="685"/>
      <c r="B81" s="686" t="s">
        <v>523</v>
      </c>
      <c r="C81" s="683"/>
      <c r="D81" s="683"/>
      <c r="E81" s="683"/>
      <c r="F81" s="683" t="str">
        <f t="shared" si="2"/>
        <v/>
      </c>
    </row>
    <row r="82" spans="1:6" ht="15" customHeight="1">
      <c r="A82" s="685"/>
      <c r="B82" s="686" t="s">
        <v>524</v>
      </c>
      <c r="C82" s="683"/>
      <c r="D82" s="683"/>
      <c r="E82" s="683"/>
      <c r="F82" s="683" t="str">
        <f t="shared" si="2"/>
        <v/>
      </c>
    </row>
    <row r="83" spans="1:6" ht="15" customHeight="1">
      <c r="A83" s="685"/>
      <c r="B83" s="686" t="s">
        <v>525</v>
      </c>
      <c r="C83" s="683"/>
      <c r="D83" s="683"/>
      <c r="E83" s="683"/>
      <c r="F83" s="683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685"/>
      <c r="B85" s="686" t="s">
        <v>527</v>
      </c>
      <c r="C85" s="683"/>
      <c r="D85" s="683"/>
      <c r="E85" s="683"/>
      <c r="F85" s="683" t="str">
        <f t="shared" si="2"/>
        <v/>
      </c>
    </row>
    <row r="86" spans="1:6" ht="15" customHeight="1">
      <c r="A86" s="685"/>
      <c r="B86" s="686" t="s">
        <v>528</v>
      </c>
      <c r="C86" s="683"/>
      <c r="D86" s="683"/>
      <c r="E86" s="683"/>
      <c r="F86" s="683" t="str">
        <f t="shared" si="2"/>
        <v/>
      </c>
    </row>
    <row r="87" spans="1:6" ht="15" customHeight="1">
      <c r="A87" s="685"/>
      <c r="B87" s="686" t="s">
        <v>529</v>
      </c>
      <c r="C87" s="683"/>
      <c r="D87" s="683"/>
      <c r="E87" s="683"/>
      <c r="F87" s="683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685"/>
      <c r="B89" s="686" t="s">
        <v>531</v>
      </c>
      <c r="C89" s="683"/>
      <c r="D89" s="683"/>
      <c r="E89" s="683"/>
      <c r="F89" s="683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685"/>
      <c r="B91" s="686" t="s">
        <v>533</v>
      </c>
      <c r="C91" s="683"/>
      <c r="D91" s="683"/>
      <c r="E91" s="683"/>
      <c r="F91" s="683" t="str">
        <f t="shared" si="2"/>
        <v/>
      </c>
    </row>
    <row r="92" spans="1:6" s="6" customFormat="1" ht="15" customHeight="1">
      <c r="A92" s="685"/>
      <c r="B92" s="686" t="s">
        <v>534</v>
      </c>
      <c r="C92" s="683"/>
      <c r="D92" s="683"/>
      <c r="E92" s="683"/>
      <c r="F92" s="683" t="str">
        <f t="shared" si="2"/>
        <v/>
      </c>
    </row>
    <row r="93" spans="1:6" ht="15" customHeight="1">
      <c r="A93" s="685"/>
      <c r="B93" s="686" t="s">
        <v>535</v>
      </c>
      <c r="C93" s="683"/>
      <c r="D93" s="683"/>
      <c r="E93" s="683"/>
      <c r="F93" s="683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686"/>
      <c r="B95" s="686" t="s">
        <v>537</v>
      </c>
      <c r="C95" s="683"/>
      <c r="D95" s="683"/>
      <c r="E95" s="683"/>
      <c r="F95" s="683" t="str">
        <f t="shared" si="2"/>
        <v/>
      </c>
    </row>
    <row r="96" spans="1:6" ht="15" customHeight="1">
      <c r="A96" s="686"/>
      <c r="B96" s="686" t="s">
        <v>538</v>
      </c>
      <c r="C96" s="683"/>
      <c r="D96" s="683"/>
      <c r="E96" s="683"/>
      <c r="F96" s="683" t="str">
        <f t="shared" si="2"/>
        <v/>
      </c>
    </row>
    <row r="97" spans="1:6" ht="15" customHeight="1">
      <c r="A97" s="686"/>
      <c r="B97" s="686" t="s">
        <v>539</v>
      </c>
      <c r="C97" s="683"/>
      <c r="D97" s="683"/>
      <c r="E97" s="683"/>
      <c r="F97" s="683" t="str">
        <f t="shared" si="2"/>
        <v/>
      </c>
    </row>
    <row r="98" spans="1:6" ht="15" customHeight="1">
      <c r="A98" s="686"/>
      <c r="B98" s="686" t="s">
        <v>540</v>
      </c>
      <c r="C98" s="683"/>
      <c r="D98" s="683"/>
      <c r="E98" s="683"/>
      <c r="F98" s="683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685"/>
      <c r="B100" s="686" t="s">
        <v>542</v>
      </c>
      <c r="C100" s="683"/>
      <c r="D100" s="683"/>
      <c r="E100" s="683"/>
      <c r="F100" s="683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686"/>
      <c r="B102" s="686" t="s">
        <v>544</v>
      </c>
      <c r="C102" s="683"/>
      <c r="D102" s="683"/>
      <c r="E102" s="683"/>
      <c r="F102" s="683" t="str">
        <f t="shared" si="3"/>
        <v/>
      </c>
    </row>
    <row r="103" spans="1:6" ht="15" customHeight="1">
      <c r="A103" s="685"/>
      <c r="B103" s="686" t="s">
        <v>545</v>
      </c>
      <c r="C103" s="683"/>
      <c r="D103" s="683"/>
      <c r="E103" s="683"/>
      <c r="F103" s="683" t="str">
        <f t="shared" si="3"/>
        <v/>
      </c>
    </row>
    <row r="104" spans="1:6" ht="15" customHeight="1">
      <c r="A104" s="685"/>
      <c r="B104" s="686" t="s">
        <v>546</v>
      </c>
      <c r="C104" s="683"/>
      <c r="D104" s="683"/>
      <c r="E104" s="683"/>
      <c r="F104" s="683" t="str">
        <f t="shared" si="3"/>
        <v/>
      </c>
    </row>
    <row r="105" spans="1:6" ht="15" customHeight="1">
      <c r="A105" s="685"/>
      <c r="B105" s="686" t="s">
        <v>547</v>
      </c>
      <c r="C105" s="683"/>
      <c r="D105" s="683"/>
      <c r="E105" s="683"/>
      <c r="F105" s="683" t="str">
        <f t="shared" si="3"/>
        <v/>
      </c>
    </row>
    <row r="106" spans="1:6" ht="14.25" customHeight="1">
      <c r="A106" s="685"/>
      <c r="B106" s="686" t="s">
        <v>548</v>
      </c>
      <c r="C106" s="683"/>
      <c r="D106" s="683"/>
      <c r="E106" s="683"/>
      <c r="F106" s="683" t="str">
        <f t="shared" si="3"/>
        <v/>
      </c>
    </row>
    <row r="107" spans="1:6" ht="14.25" customHeight="1">
      <c r="A107" s="685"/>
      <c r="B107" s="686" t="s">
        <v>549</v>
      </c>
      <c r="C107" s="683"/>
      <c r="D107" s="683"/>
      <c r="E107" s="683"/>
      <c r="F107" s="683" t="str">
        <f t="shared" si="3"/>
        <v/>
      </c>
    </row>
    <row r="108" spans="1:6" ht="14.25" customHeight="1">
      <c r="A108" s="685"/>
      <c r="B108" s="686" t="s">
        <v>550</v>
      </c>
      <c r="C108" s="683"/>
      <c r="D108" s="683"/>
      <c r="E108" s="683"/>
      <c r="F108" s="683" t="str">
        <f t="shared" si="3"/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64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 t="str">
        <f t="shared" si="3"/>
        <v/>
      </c>
    </row>
  </sheetData>
  <conditionalFormatting sqref="C3:D93">
    <cfRule type="containsBlanks" dxfId="142" priority="12">
      <formula>LEN(TRIM(C3))=0</formula>
    </cfRule>
  </conditionalFormatting>
  <conditionalFormatting sqref="C94:D99">
    <cfRule type="containsBlanks" dxfId="141" priority="14">
      <formula>LEN(TRIM(C94))=0</formula>
    </cfRule>
  </conditionalFormatting>
  <conditionalFormatting sqref="C100:D108">
    <cfRule type="containsBlanks" dxfId="140" priority="11">
      <formula>LEN(TRIM(C100))=0</formula>
    </cfRule>
  </conditionalFormatting>
  <conditionalFormatting sqref="C98:F98">
    <cfRule type="containsBlanks" dxfId="139" priority="13" stopIfTrue="1">
      <formula>LEN(TRIM(C98))=0</formula>
    </cfRule>
  </conditionalFormatting>
  <conditionalFormatting sqref="C110:F110">
    <cfRule type="containsBlanks" dxfId="138" priority="10">
      <formula>LEN(TRIM(C110))=0</formula>
    </cfRule>
  </conditionalFormatting>
  <conditionalFormatting sqref="E3:F108">
    <cfRule type="containsBlanks" dxfId="137" priority="1">
      <formula>LEN(TRIM(E3))=0</formula>
    </cfRule>
  </conditionalFormatting>
  <conditionalFormatting sqref="J18">
    <cfRule type="containsBlanks" dxfId="136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1795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660</v>
      </c>
      <c r="B2" s="153"/>
      <c r="C2" s="172" t="s">
        <v>1155</v>
      </c>
      <c r="D2" s="172" t="s">
        <v>1796</v>
      </c>
      <c r="E2" s="172" t="s">
        <v>1186</v>
      </c>
      <c r="F2" s="172" t="s">
        <v>1187</v>
      </c>
      <c r="G2" s="172" t="s">
        <v>1797</v>
      </c>
      <c r="H2" s="172" t="s">
        <v>1798</v>
      </c>
      <c r="I2" s="172" t="s">
        <v>1799</v>
      </c>
      <c r="J2" s="172" t="s">
        <v>1800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5"/>
      <c r="B4" s="686" t="s">
        <v>446</v>
      </c>
      <c r="C4" s="682"/>
      <c r="D4" s="682"/>
      <c r="E4" s="682"/>
      <c r="F4" s="682"/>
      <c r="G4" s="682"/>
      <c r="H4" s="682"/>
      <c r="I4" s="682">
        <f t="shared" si="0"/>
        <v>0</v>
      </c>
      <c r="J4" s="680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447</v>
      </c>
      <c r="C5" s="683"/>
      <c r="D5" s="683"/>
      <c r="E5" s="683"/>
      <c r="F5" s="683"/>
      <c r="G5" s="683"/>
      <c r="H5" s="683"/>
      <c r="I5" s="683">
        <f t="shared" si="0"/>
        <v>0</v>
      </c>
      <c r="J5" s="681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448</v>
      </c>
      <c r="C6" s="683"/>
      <c r="D6" s="683"/>
      <c r="E6" s="683"/>
      <c r="F6" s="683"/>
      <c r="G6" s="683"/>
      <c r="H6" s="683"/>
      <c r="I6" s="683">
        <f t="shared" si="0"/>
        <v>0</v>
      </c>
      <c r="J6" s="681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449</v>
      </c>
      <c r="C7" s="683"/>
      <c r="D7" s="683"/>
      <c r="E7" s="683"/>
      <c r="F7" s="683"/>
      <c r="G7" s="683"/>
      <c r="H7" s="683"/>
      <c r="I7" s="683">
        <f t="shared" si="0"/>
        <v>0</v>
      </c>
      <c r="J7" s="681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5"/>
      <c r="B9" s="686" t="s">
        <v>451</v>
      </c>
      <c r="C9" s="683"/>
      <c r="D9" s="683"/>
      <c r="E9" s="683"/>
      <c r="F9" s="683"/>
      <c r="G9" s="683"/>
      <c r="H9" s="683"/>
      <c r="I9" s="683">
        <f t="shared" si="0"/>
        <v>0</v>
      </c>
      <c r="J9" s="681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452</v>
      </c>
      <c r="C10" s="683"/>
      <c r="D10" s="683"/>
      <c r="E10" s="683"/>
      <c r="F10" s="683"/>
      <c r="G10" s="683"/>
      <c r="H10" s="683"/>
      <c r="I10" s="683">
        <f t="shared" si="0"/>
        <v>0</v>
      </c>
      <c r="J10" s="681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453</v>
      </c>
      <c r="C11" s="683"/>
      <c r="D11" s="683"/>
      <c r="E11" s="683"/>
      <c r="F11" s="683"/>
      <c r="G11" s="683"/>
      <c r="H11" s="683"/>
      <c r="I11" s="683">
        <f t="shared" si="0"/>
        <v>0</v>
      </c>
      <c r="J11" s="681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5"/>
      <c r="B12" s="686" t="s">
        <v>454</v>
      </c>
      <c r="C12" s="683"/>
      <c r="D12" s="683"/>
      <c r="E12" s="683"/>
      <c r="F12" s="683"/>
      <c r="G12" s="683"/>
      <c r="H12" s="683"/>
      <c r="I12" s="683">
        <f t="shared" si="0"/>
        <v>0</v>
      </c>
      <c r="J12" s="681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455</v>
      </c>
      <c r="C13" s="683"/>
      <c r="D13" s="683"/>
      <c r="E13" s="683"/>
      <c r="F13" s="683"/>
      <c r="G13" s="683"/>
      <c r="H13" s="683"/>
      <c r="I13" s="683">
        <f t="shared" si="0"/>
        <v>0</v>
      </c>
      <c r="J13" s="681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456</v>
      </c>
      <c r="C14" s="683"/>
      <c r="D14" s="683"/>
      <c r="E14" s="683"/>
      <c r="F14" s="683"/>
      <c r="G14" s="683"/>
      <c r="H14" s="683"/>
      <c r="I14" s="683">
        <f t="shared" si="0"/>
        <v>0</v>
      </c>
      <c r="J14" s="681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6"/>
      <c r="B16" s="686" t="s">
        <v>458</v>
      </c>
      <c r="C16" s="683"/>
      <c r="D16" s="683"/>
      <c r="E16" s="683"/>
      <c r="F16" s="683"/>
      <c r="G16" s="683"/>
      <c r="H16" s="683"/>
      <c r="I16" s="683">
        <f t="shared" si="0"/>
        <v>0</v>
      </c>
      <c r="J16" s="681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685"/>
      <c r="B17" s="686" t="s">
        <v>459</v>
      </c>
      <c r="C17" s="683"/>
      <c r="D17" s="683"/>
      <c r="E17" s="683"/>
      <c r="F17" s="683"/>
      <c r="G17" s="683"/>
      <c r="H17" s="683"/>
      <c r="I17" s="683">
        <f t="shared" si="0"/>
        <v>0</v>
      </c>
      <c r="J17" s="681" t="str">
        <f t="shared" si="1"/>
        <v/>
      </c>
    </row>
    <row r="18" spans="1:10" ht="15" customHeight="1">
      <c r="A18" s="685"/>
      <c r="B18" s="686" t="s">
        <v>460</v>
      </c>
      <c r="C18" s="683"/>
      <c r="D18" s="683"/>
      <c r="E18" s="683"/>
      <c r="F18" s="683"/>
      <c r="G18" s="683"/>
      <c r="H18" s="683"/>
      <c r="I18" s="683">
        <f t="shared" si="0"/>
        <v>0</v>
      </c>
      <c r="J18" s="681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46" t="str">
        <f t="shared" si="1"/>
        <v/>
      </c>
    </row>
    <row r="20" spans="1:10" ht="15" customHeight="1">
      <c r="A20" s="686"/>
      <c r="B20" s="687" t="s">
        <v>462</v>
      </c>
      <c r="C20" s="682"/>
      <c r="D20" s="682"/>
      <c r="E20" s="682"/>
      <c r="F20" s="682"/>
      <c r="G20" s="682"/>
      <c r="H20" s="682"/>
      <c r="I20" s="682">
        <f t="shared" si="0"/>
        <v>0</v>
      </c>
      <c r="J20" s="680" t="str">
        <f t="shared" si="1"/>
        <v/>
      </c>
    </row>
    <row r="21" spans="1:10" ht="15" customHeight="1">
      <c r="A21" s="685"/>
      <c r="B21" s="686" t="s">
        <v>463</v>
      </c>
      <c r="C21" s="683"/>
      <c r="D21" s="683"/>
      <c r="E21" s="683"/>
      <c r="F21" s="683"/>
      <c r="G21" s="683"/>
      <c r="H21" s="683"/>
      <c r="I21" s="683">
        <f t="shared" si="0"/>
        <v>0</v>
      </c>
      <c r="J21" s="681" t="str">
        <f t="shared" si="1"/>
        <v/>
      </c>
    </row>
    <row r="22" spans="1:10" ht="15" customHeight="1">
      <c r="A22" s="685"/>
      <c r="B22" s="686" t="s">
        <v>464</v>
      </c>
      <c r="C22" s="683"/>
      <c r="D22" s="683"/>
      <c r="E22" s="683"/>
      <c r="F22" s="683"/>
      <c r="G22" s="683"/>
      <c r="H22" s="683"/>
      <c r="I22" s="683">
        <f t="shared" si="0"/>
        <v>0</v>
      </c>
      <c r="J22" s="681" t="str">
        <f t="shared" si="1"/>
        <v/>
      </c>
    </row>
    <row r="23" spans="1:10" ht="15" customHeight="1">
      <c r="A23" s="685"/>
      <c r="B23" s="686" t="s">
        <v>465</v>
      </c>
      <c r="C23" s="683"/>
      <c r="D23" s="683"/>
      <c r="E23" s="683"/>
      <c r="F23" s="683"/>
      <c r="G23" s="683"/>
      <c r="H23" s="683"/>
      <c r="I23" s="683">
        <f t="shared" si="0"/>
        <v>0</v>
      </c>
      <c r="J23" s="681" t="str">
        <f t="shared" si="1"/>
        <v/>
      </c>
    </row>
    <row r="24" spans="1:10" ht="15" customHeight="1">
      <c r="A24" s="685"/>
      <c r="B24" s="686" t="s">
        <v>466</v>
      </c>
      <c r="C24" s="683"/>
      <c r="D24" s="683"/>
      <c r="E24" s="683"/>
      <c r="F24" s="683"/>
      <c r="G24" s="683"/>
      <c r="H24" s="683"/>
      <c r="I24" s="683">
        <f t="shared" si="0"/>
        <v>0</v>
      </c>
      <c r="J24" s="681" t="str">
        <f t="shared" si="1"/>
        <v/>
      </c>
    </row>
    <row r="25" spans="1:10" ht="15" customHeight="1">
      <c r="A25" s="685"/>
      <c r="B25" s="686" t="s">
        <v>467</v>
      </c>
      <c r="C25" s="683"/>
      <c r="D25" s="683"/>
      <c r="E25" s="683"/>
      <c r="F25" s="683"/>
      <c r="G25" s="683"/>
      <c r="H25" s="683"/>
      <c r="I25" s="683">
        <f t="shared" si="0"/>
        <v>0</v>
      </c>
      <c r="J25" s="681" t="str">
        <f t="shared" si="1"/>
        <v/>
      </c>
    </row>
    <row r="26" spans="1:10" ht="15" customHeight="1">
      <c r="A26" s="685"/>
      <c r="B26" s="686" t="s">
        <v>468</v>
      </c>
      <c r="C26" s="683"/>
      <c r="D26" s="683"/>
      <c r="E26" s="683"/>
      <c r="F26" s="683"/>
      <c r="G26" s="683"/>
      <c r="H26" s="683"/>
      <c r="I26" s="683">
        <f t="shared" si="0"/>
        <v>0</v>
      </c>
      <c r="J26" s="681" t="str">
        <f t="shared" si="1"/>
        <v/>
      </c>
    </row>
    <row r="27" spans="1:10" ht="15" customHeight="1">
      <c r="A27" s="685"/>
      <c r="B27" s="686" t="s">
        <v>469</v>
      </c>
      <c r="C27" s="683"/>
      <c r="D27" s="683"/>
      <c r="E27" s="683"/>
      <c r="F27" s="683"/>
      <c r="G27" s="683"/>
      <c r="H27" s="683"/>
      <c r="I27" s="683">
        <f t="shared" si="0"/>
        <v>0</v>
      </c>
      <c r="J27" s="681" t="str">
        <f t="shared" si="1"/>
        <v/>
      </c>
    </row>
    <row r="28" spans="1:10" ht="15" customHeight="1">
      <c r="A28" s="685"/>
      <c r="B28" s="686" t="s">
        <v>470</v>
      </c>
      <c r="C28" s="683"/>
      <c r="D28" s="683"/>
      <c r="E28" s="683"/>
      <c r="F28" s="683"/>
      <c r="G28" s="683"/>
      <c r="H28" s="683"/>
      <c r="I28" s="683">
        <f t="shared" si="0"/>
        <v>0</v>
      </c>
      <c r="J28" s="681" t="str">
        <f t="shared" si="1"/>
        <v/>
      </c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686"/>
      <c r="B30" s="686" t="s">
        <v>472</v>
      </c>
      <c r="C30" s="682"/>
      <c r="D30" s="682"/>
      <c r="E30" s="682"/>
      <c r="F30" s="682"/>
      <c r="G30" s="682"/>
      <c r="H30" s="682"/>
      <c r="I30" s="682">
        <f t="shared" si="0"/>
        <v>0</v>
      </c>
      <c r="J30" s="680" t="str">
        <f t="shared" si="1"/>
        <v/>
      </c>
    </row>
    <row r="31" spans="1:10" ht="15" customHeight="1">
      <c r="A31" s="686"/>
      <c r="B31" s="686" t="s">
        <v>473</v>
      </c>
      <c r="C31" s="683"/>
      <c r="D31" s="683"/>
      <c r="E31" s="683"/>
      <c r="F31" s="683"/>
      <c r="G31" s="683"/>
      <c r="H31" s="683"/>
      <c r="I31" s="683">
        <f t="shared" si="0"/>
        <v>0</v>
      </c>
      <c r="J31" s="681" t="str">
        <f t="shared" si="1"/>
        <v/>
      </c>
    </row>
    <row r="32" spans="1:10" ht="15" customHeight="1">
      <c r="A32" s="686"/>
      <c r="B32" s="686" t="s">
        <v>474</v>
      </c>
      <c r="C32" s="683"/>
      <c r="D32" s="683"/>
      <c r="E32" s="683"/>
      <c r="F32" s="683"/>
      <c r="G32" s="683"/>
      <c r="H32" s="683"/>
      <c r="I32" s="683">
        <f t="shared" si="0"/>
        <v>0</v>
      </c>
      <c r="J32" s="681" t="str">
        <f t="shared" si="1"/>
        <v/>
      </c>
    </row>
    <row r="33" spans="1:10" ht="15" customHeight="1">
      <c r="A33" s="686"/>
      <c r="B33" s="686" t="s">
        <v>475</v>
      </c>
      <c r="C33" s="683"/>
      <c r="D33" s="683"/>
      <c r="E33" s="683"/>
      <c r="F33" s="683"/>
      <c r="G33" s="683"/>
      <c r="H33" s="683"/>
      <c r="I33" s="683">
        <f t="shared" si="0"/>
        <v>0</v>
      </c>
      <c r="J33" s="681" t="str">
        <f t="shared" si="1"/>
        <v/>
      </c>
    </row>
    <row r="34" spans="1:10" ht="15" customHeight="1">
      <c r="A34" s="686"/>
      <c r="B34" s="686" t="s">
        <v>476</v>
      </c>
      <c r="C34" s="683"/>
      <c r="D34" s="683"/>
      <c r="E34" s="683"/>
      <c r="F34" s="683"/>
      <c r="G34" s="683"/>
      <c r="H34" s="683"/>
      <c r="I34" s="683">
        <f t="shared" si="0"/>
        <v>0</v>
      </c>
      <c r="J34" s="681" t="str">
        <f t="shared" si="1"/>
        <v/>
      </c>
    </row>
    <row r="35" spans="1:10" ht="15" customHeight="1">
      <c r="A35" s="686"/>
      <c r="B35" s="686" t="s">
        <v>477</v>
      </c>
      <c r="C35" s="683"/>
      <c r="D35" s="683"/>
      <c r="E35" s="683"/>
      <c r="F35" s="683"/>
      <c r="G35" s="683"/>
      <c r="H35" s="683"/>
      <c r="I35" s="683">
        <f t="shared" ref="I35:I66" si="2">SUM(C35:H35)</f>
        <v>0</v>
      </c>
      <c r="J35" s="681" t="str">
        <f t="shared" ref="J35:J66" si="3">IFERROR(G35*1000/I35,"")</f>
        <v/>
      </c>
    </row>
    <row r="36" spans="1:10" ht="15" customHeight="1">
      <c r="A36" s="686"/>
      <c r="B36" s="686" t="s">
        <v>478</v>
      </c>
      <c r="C36" s="683"/>
      <c r="D36" s="683"/>
      <c r="E36" s="683"/>
      <c r="F36" s="683"/>
      <c r="G36" s="683"/>
      <c r="H36" s="683"/>
      <c r="I36" s="683">
        <f t="shared" si="2"/>
        <v>0</v>
      </c>
      <c r="J36" s="681" t="str">
        <f t="shared" si="3"/>
        <v/>
      </c>
    </row>
    <row r="37" spans="1:10" ht="15" customHeight="1">
      <c r="A37" s="685"/>
      <c r="B37" s="686" t="s">
        <v>479</v>
      </c>
      <c r="C37" s="683"/>
      <c r="D37" s="683"/>
      <c r="E37" s="683"/>
      <c r="F37" s="683"/>
      <c r="G37" s="683"/>
      <c r="H37" s="683"/>
      <c r="I37" s="683">
        <f t="shared" si="2"/>
        <v>0</v>
      </c>
      <c r="J37" s="681" t="str">
        <f t="shared" si="3"/>
        <v/>
      </c>
    </row>
    <row r="38" spans="1:10" ht="15" customHeight="1">
      <c r="A38" s="685"/>
      <c r="B38" s="686" t="s">
        <v>480</v>
      </c>
      <c r="C38" s="683"/>
      <c r="D38" s="683"/>
      <c r="E38" s="683"/>
      <c r="F38" s="683"/>
      <c r="G38" s="683"/>
      <c r="H38" s="683"/>
      <c r="I38" s="683">
        <f t="shared" si="2"/>
        <v>0</v>
      </c>
      <c r="J38" s="681" t="str">
        <f t="shared" si="3"/>
        <v/>
      </c>
    </row>
    <row r="39" spans="1:10" ht="15" customHeight="1">
      <c r="A39" s="685"/>
      <c r="B39" s="686" t="s">
        <v>481</v>
      </c>
      <c r="C39" s="683"/>
      <c r="D39" s="683"/>
      <c r="E39" s="683"/>
      <c r="F39" s="683"/>
      <c r="G39" s="683"/>
      <c r="H39" s="683"/>
      <c r="I39" s="683">
        <f t="shared" si="2"/>
        <v>0</v>
      </c>
      <c r="J39" s="681" t="str">
        <f t="shared" si="3"/>
        <v/>
      </c>
    </row>
    <row r="40" spans="1:10" ht="15" customHeight="1">
      <c r="A40" s="685"/>
      <c r="B40" s="686" t="s">
        <v>482</v>
      </c>
      <c r="C40" s="683"/>
      <c r="D40" s="683"/>
      <c r="E40" s="683"/>
      <c r="F40" s="683"/>
      <c r="G40" s="683"/>
      <c r="H40" s="683"/>
      <c r="I40" s="683">
        <f t="shared" si="2"/>
        <v>0</v>
      </c>
      <c r="J40" s="681" t="str">
        <f t="shared" si="3"/>
        <v/>
      </c>
    </row>
    <row r="41" spans="1:10" ht="15" customHeight="1">
      <c r="A41" s="685"/>
      <c r="B41" s="686" t="s">
        <v>483</v>
      </c>
      <c r="C41" s="683"/>
      <c r="D41" s="683"/>
      <c r="E41" s="683"/>
      <c r="F41" s="683"/>
      <c r="G41" s="683"/>
      <c r="H41" s="683"/>
      <c r="I41" s="683">
        <f t="shared" si="2"/>
        <v>0</v>
      </c>
      <c r="J41" s="681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686"/>
      <c r="B43" s="686" t="s">
        <v>485</v>
      </c>
      <c r="C43" s="683"/>
      <c r="D43" s="683"/>
      <c r="E43" s="683"/>
      <c r="F43" s="683"/>
      <c r="G43" s="683"/>
      <c r="H43" s="683"/>
      <c r="I43" s="683">
        <f t="shared" si="2"/>
        <v>0</v>
      </c>
      <c r="J43" s="681" t="str">
        <f t="shared" si="3"/>
        <v/>
      </c>
    </row>
    <row r="44" spans="1:10" ht="15" customHeight="1">
      <c r="A44" s="685"/>
      <c r="B44" s="686" t="s">
        <v>486</v>
      </c>
      <c r="C44" s="683"/>
      <c r="D44" s="683"/>
      <c r="E44" s="683"/>
      <c r="F44" s="683"/>
      <c r="G44" s="683"/>
      <c r="H44" s="683"/>
      <c r="I44" s="683">
        <f t="shared" si="2"/>
        <v>0</v>
      </c>
      <c r="J44" s="681" t="str">
        <f t="shared" si="3"/>
        <v/>
      </c>
    </row>
    <row r="45" spans="1:10" ht="15" customHeight="1">
      <c r="A45" s="685"/>
      <c r="B45" s="686" t="s">
        <v>487</v>
      </c>
      <c r="C45" s="683"/>
      <c r="D45" s="683"/>
      <c r="E45" s="683"/>
      <c r="F45" s="683"/>
      <c r="G45" s="683"/>
      <c r="H45" s="683"/>
      <c r="I45" s="683">
        <f t="shared" si="2"/>
        <v>0</v>
      </c>
      <c r="J45" s="681" t="str">
        <f t="shared" si="3"/>
        <v/>
      </c>
    </row>
    <row r="46" spans="1:10" ht="15" customHeight="1">
      <c r="A46" s="685"/>
      <c r="B46" s="686" t="s">
        <v>488</v>
      </c>
      <c r="C46" s="683"/>
      <c r="D46" s="683"/>
      <c r="E46" s="683"/>
      <c r="F46" s="683"/>
      <c r="G46" s="683"/>
      <c r="H46" s="683"/>
      <c r="I46" s="683">
        <f t="shared" si="2"/>
        <v>0</v>
      </c>
      <c r="J46" s="681" t="str">
        <f t="shared" si="3"/>
        <v/>
      </c>
    </row>
    <row r="47" spans="1:10" ht="15" customHeight="1">
      <c r="A47" s="685"/>
      <c r="B47" s="686" t="s">
        <v>489</v>
      </c>
      <c r="C47" s="683"/>
      <c r="D47" s="683"/>
      <c r="E47" s="683"/>
      <c r="F47" s="683"/>
      <c r="G47" s="683"/>
      <c r="H47" s="683"/>
      <c r="I47" s="683">
        <f t="shared" si="2"/>
        <v>0</v>
      </c>
      <c r="J47" s="681" t="str">
        <f t="shared" si="3"/>
        <v/>
      </c>
    </row>
    <row r="48" spans="1:10" ht="15" customHeight="1">
      <c r="A48" s="685"/>
      <c r="B48" s="686" t="s">
        <v>490</v>
      </c>
      <c r="C48" s="683"/>
      <c r="D48" s="683"/>
      <c r="E48" s="683"/>
      <c r="F48" s="683"/>
      <c r="G48" s="683"/>
      <c r="H48" s="683"/>
      <c r="I48" s="683">
        <f t="shared" si="2"/>
        <v>0</v>
      </c>
      <c r="J48" s="681" t="str">
        <f t="shared" si="3"/>
        <v/>
      </c>
    </row>
    <row r="49" spans="1:10" ht="15" customHeight="1">
      <c r="A49" s="685"/>
      <c r="B49" s="686" t="s">
        <v>491</v>
      </c>
      <c r="C49" s="683"/>
      <c r="D49" s="683"/>
      <c r="E49" s="683"/>
      <c r="F49" s="683"/>
      <c r="G49" s="683"/>
      <c r="H49" s="683"/>
      <c r="I49" s="683">
        <f t="shared" si="2"/>
        <v>0</v>
      </c>
      <c r="J49" s="681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686"/>
      <c r="B51" s="686" t="s">
        <v>493</v>
      </c>
      <c r="C51" s="683"/>
      <c r="D51" s="683"/>
      <c r="E51" s="683"/>
      <c r="F51" s="683"/>
      <c r="G51" s="683"/>
      <c r="H51" s="683"/>
      <c r="I51" s="683">
        <f t="shared" si="2"/>
        <v>0</v>
      </c>
      <c r="J51" s="681" t="str">
        <f t="shared" si="3"/>
        <v/>
      </c>
    </row>
    <row r="52" spans="1:10" ht="15" customHeight="1">
      <c r="A52" s="685"/>
      <c r="B52" s="686" t="s">
        <v>494</v>
      </c>
      <c r="C52" s="683"/>
      <c r="D52" s="683"/>
      <c r="E52" s="683"/>
      <c r="F52" s="683"/>
      <c r="G52" s="683"/>
      <c r="H52" s="683"/>
      <c r="I52" s="683">
        <f t="shared" si="2"/>
        <v>0</v>
      </c>
      <c r="J52" s="681" t="str">
        <f t="shared" si="3"/>
        <v/>
      </c>
    </row>
    <row r="53" spans="1:10" ht="15" customHeight="1">
      <c r="A53" s="685"/>
      <c r="B53" s="686" t="s">
        <v>495</v>
      </c>
      <c r="C53" s="683"/>
      <c r="D53" s="683"/>
      <c r="E53" s="683"/>
      <c r="F53" s="683"/>
      <c r="G53" s="683"/>
      <c r="H53" s="683"/>
      <c r="I53" s="683">
        <f t="shared" si="2"/>
        <v>0</v>
      </c>
      <c r="J53" s="681" t="str">
        <f t="shared" si="3"/>
        <v/>
      </c>
    </row>
    <row r="54" spans="1:10" ht="15" customHeight="1">
      <c r="A54" s="685"/>
      <c r="B54" s="686" t="s">
        <v>496</v>
      </c>
      <c r="C54" s="683"/>
      <c r="D54" s="683"/>
      <c r="E54" s="683"/>
      <c r="F54" s="683"/>
      <c r="G54" s="683"/>
      <c r="H54" s="683"/>
      <c r="I54" s="683">
        <f t="shared" si="2"/>
        <v>0</v>
      </c>
      <c r="J54" s="681" t="str">
        <f t="shared" si="3"/>
        <v/>
      </c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46" t="str">
        <f t="shared" si="3"/>
        <v/>
      </c>
    </row>
    <row r="56" spans="1:10" ht="15" customHeight="1">
      <c r="A56" s="686"/>
      <c r="B56" s="686" t="s">
        <v>498</v>
      </c>
      <c r="C56" s="682"/>
      <c r="D56" s="682"/>
      <c r="E56" s="682"/>
      <c r="F56" s="682"/>
      <c r="G56" s="682"/>
      <c r="H56" s="682"/>
      <c r="I56" s="682">
        <f t="shared" si="2"/>
        <v>0</v>
      </c>
      <c r="J56" s="680" t="str">
        <f t="shared" si="3"/>
        <v/>
      </c>
    </row>
    <row r="57" spans="1:10" ht="15" customHeight="1">
      <c r="A57" s="685"/>
      <c r="B57" s="686" t="s">
        <v>499</v>
      </c>
      <c r="C57" s="683"/>
      <c r="D57" s="683"/>
      <c r="E57" s="683"/>
      <c r="F57" s="683"/>
      <c r="G57" s="683"/>
      <c r="H57" s="683"/>
      <c r="I57" s="683">
        <f t="shared" si="2"/>
        <v>0</v>
      </c>
      <c r="J57" s="681" t="str">
        <f t="shared" si="3"/>
        <v/>
      </c>
    </row>
    <row r="58" spans="1:10" ht="15" customHeight="1">
      <c r="A58" s="685"/>
      <c r="B58" s="686" t="s">
        <v>500</v>
      </c>
      <c r="C58" s="683"/>
      <c r="D58" s="683"/>
      <c r="E58" s="683"/>
      <c r="F58" s="683"/>
      <c r="G58" s="683"/>
      <c r="H58" s="683"/>
      <c r="I58" s="683">
        <f t="shared" si="2"/>
        <v>0</v>
      </c>
      <c r="J58" s="681" t="str">
        <f t="shared" si="3"/>
        <v/>
      </c>
    </row>
    <row r="59" spans="1:10" ht="15" customHeight="1">
      <c r="A59" s="685"/>
      <c r="B59" s="686" t="s">
        <v>501</v>
      </c>
      <c r="C59" s="683"/>
      <c r="D59" s="683"/>
      <c r="E59" s="683"/>
      <c r="F59" s="683"/>
      <c r="G59" s="683"/>
      <c r="H59" s="683"/>
      <c r="I59" s="683">
        <f t="shared" si="2"/>
        <v>0</v>
      </c>
      <c r="J59" s="681" t="str">
        <f t="shared" si="3"/>
        <v/>
      </c>
    </row>
    <row r="60" spans="1:10" ht="15" customHeight="1">
      <c r="A60" s="685"/>
      <c r="B60" s="686" t="s">
        <v>502</v>
      </c>
      <c r="C60" s="683"/>
      <c r="D60" s="683"/>
      <c r="E60" s="683"/>
      <c r="F60" s="683"/>
      <c r="G60" s="683"/>
      <c r="H60" s="683"/>
      <c r="I60" s="683">
        <f t="shared" si="2"/>
        <v>0</v>
      </c>
      <c r="J60" s="681" t="str">
        <f t="shared" si="3"/>
        <v/>
      </c>
    </row>
    <row r="61" spans="1:10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3"/>
      <c r="I61" s="683">
        <f t="shared" si="2"/>
        <v>0</v>
      </c>
      <c r="J61" s="681" t="str">
        <f t="shared" si="3"/>
        <v/>
      </c>
    </row>
    <row r="62" spans="1:10" ht="15" customHeight="1">
      <c r="A62" s="685"/>
      <c r="B62" s="686" t="s">
        <v>504</v>
      </c>
      <c r="C62" s="683"/>
      <c r="D62" s="683"/>
      <c r="E62" s="683"/>
      <c r="F62" s="683"/>
      <c r="G62" s="683"/>
      <c r="H62" s="683"/>
      <c r="I62" s="683">
        <f t="shared" si="2"/>
        <v>0</v>
      </c>
      <c r="J62" s="681" t="str">
        <f t="shared" si="3"/>
        <v/>
      </c>
    </row>
    <row r="63" spans="1:10" ht="15" customHeight="1">
      <c r="A63" s="685"/>
      <c r="B63" s="686" t="s">
        <v>505</v>
      </c>
      <c r="C63" s="683"/>
      <c r="D63" s="683"/>
      <c r="E63" s="683"/>
      <c r="F63" s="683"/>
      <c r="G63" s="683"/>
      <c r="H63" s="683"/>
      <c r="I63" s="683">
        <f t="shared" si="2"/>
        <v>0</v>
      </c>
      <c r="J63" s="681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686"/>
      <c r="B65" s="686" t="s">
        <v>507</v>
      </c>
      <c r="C65" s="683"/>
      <c r="D65" s="683"/>
      <c r="E65" s="683"/>
      <c r="F65" s="683"/>
      <c r="G65" s="683"/>
      <c r="H65" s="683"/>
      <c r="I65" s="683">
        <f t="shared" si="2"/>
        <v>0</v>
      </c>
      <c r="J65" s="681" t="str">
        <f t="shared" si="3"/>
        <v/>
      </c>
    </row>
    <row r="66" spans="1:10" ht="15" customHeight="1">
      <c r="A66" s="685"/>
      <c r="B66" s="686" t="s">
        <v>508</v>
      </c>
      <c r="C66" s="683"/>
      <c r="D66" s="683"/>
      <c r="E66" s="683"/>
      <c r="F66" s="683"/>
      <c r="G66" s="683"/>
      <c r="H66" s="683"/>
      <c r="I66" s="683">
        <f t="shared" si="2"/>
        <v>0</v>
      </c>
      <c r="J66" s="681" t="str">
        <f t="shared" si="3"/>
        <v/>
      </c>
    </row>
    <row r="67" spans="1:10" ht="15" customHeight="1">
      <c r="A67" s="685"/>
      <c r="B67" s="686" t="s">
        <v>509</v>
      </c>
      <c r="C67" s="683"/>
      <c r="D67" s="683"/>
      <c r="E67" s="683"/>
      <c r="F67" s="683"/>
      <c r="G67" s="683"/>
      <c r="H67" s="683"/>
      <c r="I67" s="683">
        <f t="shared" ref="I67:I98" si="4">SUM(C67:H67)</f>
        <v>0</v>
      </c>
      <c r="J67" s="681" t="str">
        <f t="shared" ref="J67:J98" si="5">IFERROR(G67*1000/I67,"")</f>
        <v/>
      </c>
    </row>
    <row r="68" spans="1:10" ht="15" customHeight="1">
      <c r="A68" s="685"/>
      <c r="B68" s="686" t="s">
        <v>510</v>
      </c>
      <c r="C68" s="683"/>
      <c r="D68" s="683"/>
      <c r="E68" s="683"/>
      <c r="F68" s="683"/>
      <c r="G68" s="683"/>
      <c r="H68" s="683"/>
      <c r="I68" s="683">
        <f t="shared" si="4"/>
        <v>0</v>
      </c>
      <c r="J68" s="681" t="str">
        <f t="shared" si="5"/>
        <v/>
      </c>
    </row>
    <row r="69" spans="1:10" ht="15" customHeight="1">
      <c r="A69" s="685"/>
      <c r="B69" s="686" t="s">
        <v>511</v>
      </c>
      <c r="C69" s="683"/>
      <c r="D69" s="683"/>
      <c r="E69" s="683"/>
      <c r="F69" s="683"/>
      <c r="G69" s="683"/>
      <c r="H69" s="683"/>
      <c r="I69" s="683">
        <f t="shared" si="4"/>
        <v>0</v>
      </c>
      <c r="J69" s="681" t="str">
        <f t="shared" si="5"/>
        <v/>
      </c>
    </row>
    <row r="70" spans="1:10" ht="15" customHeight="1">
      <c r="A70" s="685"/>
      <c r="B70" s="686" t="s">
        <v>512</v>
      </c>
      <c r="C70" s="683"/>
      <c r="D70" s="683"/>
      <c r="E70" s="683"/>
      <c r="F70" s="683"/>
      <c r="G70" s="683"/>
      <c r="H70" s="683"/>
      <c r="I70" s="683">
        <f t="shared" si="4"/>
        <v>0</v>
      </c>
      <c r="J70" s="681" t="str">
        <f t="shared" si="5"/>
        <v/>
      </c>
    </row>
    <row r="71" spans="1:10" ht="15" customHeight="1">
      <c r="A71" s="685"/>
      <c r="B71" s="686" t="s">
        <v>513</v>
      </c>
      <c r="C71" s="683"/>
      <c r="D71" s="683"/>
      <c r="E71" s="683"/>
      <c r="F71" s="683"/>
      <c r="G71" s="683"/>
      <c r="H71" s="683"/>
      <c r="I71" s="683">
        <f t="shared" si="4"/>
        <v>0</v>
      </c>
      <c r="J71" s="681" t="str">
        <f t="shared" si="5"/>
        <v/>
      </c>
    </row>
    <row r="72" spans="1:10" ht="15" customHeight="1">
      <c r="A72" s="685"/>
      <c r="B72" s="686" t="s">
        <v>514</v>
      </c>
      <c r="C72" s="683"/>
      <c r="D72" s="683"/>
      <c r="E72" s="683"/>
      <c r="F72" s="683"/>
      <c r="G72" s="683"/>
      <c r="H72" s="683"/>
      <c r="I72" s="683">
        <f t="shared" si="4"/>
        <v>0</v>
      </c>
      <c r="J72" s="681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686"/>
      <c r="B74" s="686" t="s">
        <v>516</v>
      </c>
      <c r="C74" s="683"/>
      <c r="D74" s="683"/>
      <c r="E74" s="683"/>
      <c r="F74" s="683"/>
      <c r="G74" s="683"/>
      <c r="H74" s="683"/>
      <c r="I74" s="683">
        <f t="shared" si="4"/>
        <v>0</v>
      </c>
      <c r="J74" s="681" t="str">
        <f t="shared" si="5"/>
        <v/>
      </c>
    </row>
    <row r="75" spans="1:10" ht="15" customHeight="1">
      <c r="A75" s="685"/>
      <c r="B75" s="686" t="s">
        <v>517</v>
      </c>
      <c r="C75" s="683"/>
      <c r="D75" s="683"/>
      <c r="E75" s="683"/>
      <c r="F75" s="683"/>
      <c r="G75" s="683"/>
      <c r="H75" s="683"/>
      <c r="I75" s="683">
        <f t="shared" si="4"/>
        <v>0</v>
      </c>
      <c r="J75" s="681" t="str">
        <f t="shared" si="5"/>
        <v/>
      </c>
    </row>
    <row r="76" spans="1:10" ht="15" customHeight="1">
      <c r="A76" s="685"/>
      <c r="B76" s="686" t="s">
        <v>518</v>
      </c>
      <c r="C76" s="683"/>
      <c r="D76" s="683"/>
      <c r="E76" s="683"/>
      <c r="F76" s="683"/>
      <c r="G76" s="683"/>
      <c r="H76" s="683"/>
      <c r="I76" s="683">
        <f t="shared" si="4"/>
        <v>0</v>
      </c>
      <c r="J76" s="681" t="str">
        <f t="shared" si="5"/>
        <v/>
      </c>
    </row>
    <row r="77" spans="1:10" ht="15" customHeight="1">
      <c r="A77" s="685"/>
      <c r="B77" s="686" t="s">
        <v>519</v>
      </c>
      <c r="C77" s="683"/>
      <c r="D77" s="683"/>
      <c r="E77" s="683"/>
      <c r="F77" s="683"/>
      <c r="G77" s="683"/>
      <c r="H77" s="683"/>
      <c r="I77" s="683">
        <f t="shared" si="4"/>
        <v>0</v>
      </c>
      <c r="J77" s="681" t="str">
        <f t="shared" si="5"/>
        <v/>
      </c>
    </row>
    <row r="78" spans="1:10" ht="15" customHeight="1">
      <c r="A78" s="685"/>
      <c r="B78" s="686" t="s">
        <v>520</v>
      </c>
      <c r="C78" s="683"/>
      <c r="D78" s="683"/>
      <c r="E78" s="683"/>
      <c r="F78" s="683"/>
      <c r="G78" s="683"/>
      <c r="H78" s="683"/>
      <c r="I78" s="683">
        <f t="shared" si="4"/>
        <v>0</v>
      </c>
      <c r="J78" s="681" t="str">
        <f t="shared" si="5"/>
        <v/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46" t="str">
        <f t="shared" si="5"/>
        <v/>
      </c>
    </row>
    <row r="80" spans="1:10" ht="15" customHeight="1">
      <c r="A80" s="686"/>
      <c r="B80" s="686" t="s">
        <v>522</v>
      </c>
      <c r="C80" s="682"/>
      <c r="D80" s="682"/>
      <c r="E80" s="682"/>
      <c r="F80" s="682"/>
      <c r="G80" s="682"/>
      <c r="H80" s="682"/>
      <c r="I80" s="682">
        <f t="shared" si="4"/>
        <v>0</v>
      </c>
      <c r="J80" s="680" t="str">
        <f t="shared" si="5"/>
        <v/>
      </c>
    </row>
    <row r="81" spans="1:10" ht="15" customHeight="1">
      <c r="A81" s="685"/>
      <c r="B81" s="686" t="s">
        <v>523</v>
      </c>
      <c r="C81" s="683"/>
      <c r="D81" s="683"/>
      <c r="E81" s="683"/>
      <c r="F81" s="683"/>
      <c r="G81" s="683"/>
      <c r="H81" s="683"/>
      <c r="I81" s="683">
        <f t="shared" si="4"/>
        <v>0</v>
      </c>
      <c r="J81" s="681" t="str">
        <f t="shared" si="5"/>
        <v/>
      </c>
    </row>
    <row r="82" spans="1:10" ht="15" customHeight="1">
      <c r="A82" s="685"/>
      <c r="B82" s="686" t="s">
        <v>524</v>
      </c>
      <c r="C82" s="683"/>
      <c r="D82" s="683"/>
      <c r="E82" s="683"/>
      <c r="F82" s="683"/>
      <c r="G82" s="683"/>
      <c r="H82" s="683"/>
      <c r="I82" s="683">
        <f t="shared" si="4"/>
        <v>0</v>
      </c>
      <c r="J82" s="681" t="str">
        <f t="shared" si="5"/>
        <v/>
      </c>
    </row>
    <row r="83" spans="1:10" ht="15" customHeight="1">
      <c r="A83" s="685"/>
      <c r="B83" s="686" t="s">
        <v>525</v>
      </c>
      <c r="C83" s="683"/>
      <c r="D83" s="683"/>
      <c r="E83" s="683"/>
      <c r="F83" s="683"/>
      <c r="G83" s="683"/>
      <c r="H83" s="683"/>
      <c r="I83" s="683">
        <f t="shared" si="4"/>
        <v>0</v>
      </c>
      <c r="J83" s="681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685"/>
      <c r="B85" s="686" t="s">
        <v>527</v>
      </c>
      <c r="C85" s="683"/>
      <c r="D85" s="683"/>
      <c r="E85" s="683"/>
      <c r="F85" s="683"/>
      <c r="G85" s="683"/>
      <c r="H85" s="683"/>
      <c r="I85" s="683">
        <f t="shared" si="4"/>
        <v>0</v>
      </c>
      <c r="J85" s="681" t="str">
        <f t="shared" si="5"/>
        <v/>
      </c>
    </row>
    <row r="86" spans="1:10" ht="15" customHeight="1">
      <c r="A86" s="685"/>
      <c r="B86" s="686" t="s">
        <v>528</v>
      </c>
      <c r="C86" s="683"/>
      <c r="D86" s="683"/>
      <c r="E86" s="683"/>
      <c r="F86" s="683"/>
      <c r="G86" s="683"/>
      <c r="H86" s="683"/>
      <c r="I86" s="683">
        <f t="shared" si="4"/>
        <v>0</v>
      </c>
      <c r="J86" s="681" t="str">
        <f t="shared" si="5"/>
        <v/>
      </c>
    </row>
    <row r="87" spans="1:10" ht="15" customHeight="1">
      <c r="A87" s="685"/>
      <c r="B87" s="686" t="s">
        <v>529</v>
      </c>
      <c r="C87" s="683"/>
      <c r="D87" s="683"/>
      <c r="E87" s="683"/>
      <c r="F87" s="683"/>
      <c r="G87" s="683"/>
      <c r="H87" s="683"/>
      <c r="I87" s="683">
        <f t="shared" si="4"/>
        <v>0</v>
      </c>
      <c r="J87" s="681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46" t="str">
        <f t="shared" si="5"/>
        <v/>
      </c>
    </row>
    <row r="89" spans="1:10" ht="15" customHeight="1">
      <c r="A89" s="685"/>
      <c r="B89" s="686" t="s">
        <v>531</v>
      </c>
      <c r="C89" s="683"/>
      <c r="D89" s="683"/>
      <c r="E89" s="683"/>
      <c r="F89" s="683"/>
      <c r="G89" s="683"/>
      <c r="H89" s="683"/>
      <c r="I89" s="683">
        <f t="shared" si="4"/>
        <v>0</v>
      </c>
      <c r="J89" s="681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685"/>
      <c r="B91" s="686" t="s">
        <v>533</v>
      </c>
      <c r="C91" s="683"/>
      <c r="D91" s="683"/>
      <c r="E91" s="683"/>
      <c r="F91" s="683"/>
      <c r="G91" s="683"/>
      <c r="H91" s="683"/>
      <c r="I91" s="683">
        <f t="shared" si="4"/>
        <v>0</v>
      </c>
      <c r="J91" s="681" t="str">
        <f t="shared" si="5"/>
        <v/>
      </c>
    </row>
    <row r="92" spans="1:10" ht="15" customHeight="1">
      <c r="A92" s="685"/>
      <c r="B92" s="686" t="s">
        <v>534</v>
      </c>
      <c r="C92" s="683"/>
      <c r="D92" s="683"/>
      <c r="E92" s="683"/>
      <c r="F92" s="683"/>
      <c r="G92" s="683"/>
      <c r="H92" s="683"/>
      <c r="I92" s="683">
        <f t="shared" si="4"/>
        <v>0</v>
      </c>
      <c r="J92" s="681" t="str">
        <f t="shared" si="5"/>
        <v/>
      </c>
    </row>
    <row r="93" spans="1:10" ht="15" customHeight="1">
      <c r="A93" s="685"/>
      <c r="B93" s="686" t="s">
        <v>535</v>
      </c>
      <c r="C93" s="683"/>
      <c r="D93" s="683"/>
      <c r="E93" s="683"/>
      <c r="F93" s="683"/>
      <c r="G93" s="683"/>
      <c r="H93" s="683"/>
      <c r="I93" s="683">
        <f t="shared" si="4"/>
        <v>0</v>
      </c>
      <c r="J93" s="681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686"/>
      <c r="B95" s="686" t="s">
        <v>537</v>
      </c>
      <c r="C95" s="683"/>
      <c r="D95" s="683"/>
      <c r="E95" s="683"/>
      <c r="F95" s="683"/>
      <c r="G95" s="683"/>
      <c r="H95" s="683"/>
      <c r="I95" s="683">
        <f t="shared" si="4"/>
        <v>0</v>
      </c>
      <c r="J95" s="681" t="str">
        <f t="shared" si="5"/>
        <v/>
      </c>
    </row>
    <row r="96" spans="1:10" ht="15" customHeight="1">
      <c r="A96" s="686"/>
      <c r="B96" s="686" t="s">
        <v>538</v>
      </c>
      <c r="C96" s="683"/>
      <c r="D96" s="683"/>
      <c r="E96" s="683"/>
      <c r="F96" s="683"/>
      <c r="G96" s="683"/>
      <c r="H96" s="683"/>
      <c r="I96" s="683">
        <f t="shared" si="4"/>
        <v>0</v>
      </c>
      <c r="J96" s="681" t="str">
        <f t="shared" si="5"/>
        <v/>
      </c>
    </row>
    <row r="97" spans="1:10" ht="15" customHeight="1">
      <c r="A97" s="686"/>
      <c r="B97" s="686" t="s">
        <v>539</v>
      </c>
      <c r="C97" s="683"/>
      <c r="D97" s="683"/>
      <c r="E97" s="683"/>
      <c r="F97" s="683"/>
      <c r="G97" s="683"/>
      <c r="H97" s="683"/>
      <c r="I97" s="683">
        <f t="shared" si="4"/>
        <v>0</v>
      </c>
      <c r="J97" s="681" t="str">
        <f t="shared" si="5"/>
        <v/>
      </c>
    </row>
    <row r="98" spans="1:10" ht="15" customHeight="1">
      <c r="A98" s="686"/>
      <c r="B98" s="686" t="s">
        <v>540</v>
      </c>
      <c r="C98" s="683"/>
      <c r="D98" s="683"/>
      <c r="E98" s="683"/>
      <c r="F98" s="683"/>
      <c r="G98" s="683"/>
      <c r="H98" s="683"/>
      <c r="I98" s="683">
        <f t="shared" si="4"/>
        <v>0</v>
      </c>
      <c r="J98" s="681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46" t="str">
        <f t="shared" ref="J99:J111" si="7">IFERROR(G99*1000/I99,"")</f>
        <v/>
      </c>
    </row>
    <row r="100" spans="1:10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3"/>
      <c r="I100" s="683">
        <f t="shared" si="6"/>
        <v>0</v>
      </c>
      <c r="J100" s="681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3"/>
      <c r="I102" s="683">
        <f t="shared" si="6"/>
        <v>0</v>
      </c>
      <c r="J102" s="681" t="str">
        <f t="shared" si="7"/>
        <v/>
      </c>
    </row>
    <row r="103" spans="1:10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3"/>
      <c r="I103" s="683">
        <f t="shared" si="6"/>
        <v>0</v>
      </c>
      <c r="J103" s="681" t="str">
        <f t="shared" si="7"/>
        <v/>
      </c>
    </row>
    <row r="104" spans="1:10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3"/>
      <c r="I104" s="683">
        <f t="shared" si="6"/>
        <v>0</v>
      </c>
      <c r="J104" s="681" t="str">
        <f t="shared" si="7"/>
        <v/>
      </c>
    </row>
    <row r="105" spans="1:10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3"/>
      <c r="I105" s="683">
        <f t="shared" si="6"/>
        <v>0</v>
      </c>
      <c r="J105" s="681" t="str">
        <f t="shared" si="7"/>
        <v/>
      </c>
    </row>
    <row r="106" spans="1:10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3"/>
      <c r="I106" s="683">
        <f t="shared" si="6"/>
        <v>0</v>
      </c>
      <c r="J106" s="681" t="str">
        <f t="shared" si="7"/>
        <v/>
      </c>
    </row>
    <row r="107" spans="1:10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3"/>
      <c r="I107" s="683">
        <f t="shared" si="6"/>
        <v>0</v>
      </c>
      <c r="J107" s="681" t="str">
        <f t="shared" si="7"/>
        <v/>
      </c>
    </row>
    <row r="108" spans="1:10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3"/>
      <c r="I108" s="683">
        <f t="shared" si="6"/>
        <v>0</v>
      </c>
      <c r="J108" s="681" t="str">
        <f t="shared" si="7"/>
        <v/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>
        <f t="shared" si="6"/>
        <v>0</v>
      </c>
      <c r="J109" s="647" t="str">
        <f t="shared" si="7"/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>
        <f t="shared" si="6"/>
        <v>0</v>
      </c>
      <c r="J111" s="648" t="str">
        <f t="shared" si="7"/>
        <v/>
      </c>
    </row>
  </sheetData>
  <conditionalFormatting sqref="C3:J93">
    <cfRule type="containsBlanks" dxfId="135" priority="3">
      <formula>LEN(TRIM(C3))=0</formula>
    </cfRule>
  </conditionalFormatting>
  <conditionalFormatting sqref="C94:J99">
    <cfRule type="containsBlanks" dxfId="134" priority="5">
      <formula>LEN(TRIM(C94))=0</formula>
    </cfRule>
  </conditionalFormatting>
  <conditionalFormatting sqref="C98:J98">
    <cfRule type="containsBlanks" dxfId="133" priority="4" stopIfTrue="1">
      <formula>LEN(TRIM(C98))=0</formula>
    </cfRule>
  </conditionalFormatting>
  <conditionalFormatting sqref="C100:J108">
    <cfRule type="containsBlanks" dxfId="132" priority="2">
      <formula>LEN(TRIM(C100))=0</formula>
    </cfRule>
  </conditionalFormatting>
  <conditionalFormatting sqref="C110:J110">
    <cfRule type="containsBlanks" dxfId="131" priority="1">
      <formula>LEN(TRIM(C110))=0</formula>
    </cfRule>
  </conditionalFormatting>
  <conditionalFormatting sqref="J2">
    <cfRule type="containsBlanks" dxfId="130" priority="178" stopIfTrue="1">
      <formula>LEN(TRIM(J2))=0</formula>
    </cfRule>
  </conditionalFormatting>
  <conditionalFormatting sqref="K21">
    <cfRule type="containsBlanks" dxfId="129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39" customWidth="1"/>
    <col min="2" max="2" width="20.06640625" style="339" customWidth="1"/>
    <col min="3" max="3" width="12.19921875" style="339" customWidth="1"/>
    <col min="4" max="7" width="11.3984375" style="339" customWidth="1"/>
    <col min="8" max="8" width="12" style="339" customWidth="1"/>
    <col min="9" max="9" width="11.19921875" style="339" customWidth="1"/>
    <col min="10" max="21" width="10.796875" style="339" customWidth="1"/>
    <col min="22" max="23" width="14.3984375" style="339" customWidth="1"/>
    <col min="24" max="16384" width="14.3984375" style="339"/>
  </cols>
  <sheetData>
    <row r="1" spans="1:21" s="344" customFormat="1" ht="18.5" customHeight="1">
      <c r="A1" s="177" t="s">
        <v>1801</v>
      </c>
      <c r="I1" s="1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21" ht="14.25" customHeight="1">
      <c r="A2" s="997" t="s">
        <v>571</v>
      </c>
      <c r="B2" s="938"/>
      <c r="C2" s="999" t="s">
        <v>1802</v>
      </c>
      <c r="D2" s="997" t="s">
        <v>1803</v>
      </c>
      <c r="E2" s="890"/>
      <c r="F2" s="996" t="s">
        <v>1804</v>
      </c>
      <c r="G2" s="942"/>
      <c r="H2" s="998" t="s">
        <v>1805</v>
      </c>
      <c r="I2" s="998" t="s">
        <v>350</v>
      </c>
      <c r="J2" s="381"/>
      <c r="K2" s="381"/>
      <c r="L2" s="381"/>
      <c r="M2" s="381"/>
      <c r="N2" s="381"/>
      <c r="O2" s="381"/>
      <c r="P2" s="381"/>
      <c r="Q2" s="381"/>
      <c r="R2" s="381"/>
      <c r="S2" s="381"/>
      <c r="T2" s="381"/>
      <c r="U2" s="381"/>
    </row>
    <row r="3" spans="1:21" ht="29.25" customHeight="1" thickBot="1">
      <c r="A3" s="884"/>
      <c r="B3" s="884"/>
      <c r="C3" s="884"/>
      <c r="D3" s="368" t="s">
        <v>1806</v>
      </c>
      <c r="E3" s="179" t="s">
        <v>1807</v>
      </c>
      <c r="F3" s="179" t="s">
        <v>1806</v>
      </c>
      <c r="G3" s="179" t="s">
        <v>1807</v>
      </c>
      <c r="H3" s="884"/>
      <c r="I3" s="884"/>
      <c r="J3" s="381"/>
      <c r="K3" s="381"/>
      <c r="L3" s="381"/>
      <c r="M3" s="381"/>
      <c r="N3" s="381"/>
      <c r="O3" s="381"/>
      <c r="P3" s="381"/>
      <c r="Q3" s="381"/>
      <c r="R3" s="381"/>
      <c r="S3" s="381"/>
      <c r="T3" s="381"/>
      <c r="U3" s="381"/>
    </row>
    <row r="4" spans="1:21" ht="15" customHeight="1">
      <c r="A4" s="2" t="s">
        <v>445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381"/>
      <c r="K4" s="381"/>
      <c r="L4" s="381"/>
      <c r="M4" s="381"/>
      <c r="N4" s="381"/>
      <c r="O4" s="381"/>
      <c r="P4" s="381"/>
      <c r="Q4" s="381"/>
      <c r="R4" s="381"/>
      <c r="S4" s="381"/>
      <c r="T4" s="381"/>
      <c r="U4" s="381"/>
    </row>
    <row r="5" spans="1:21" ht="15" customHeight="1">
      <c r="A5" s="685"/>
      <c r="B5" s="686" t="s">
        <v>446</v>
      </c>
      <c r="C5" s="682"/>
      <c r="D5" s="682"/>
      <c r="E5" s="682"/>
      <c r="F5" s="682"/>
      <c r="G5" s="682"/>
      <c r="H5" s="680" t="str">
        <f t="shared" si="0"/>
        <v/>
      </c>
      <c r="I5" s="680" t="str">
        <f t="shared" si="1"/>
        <v/>
      </c>
      <c r="J5" s="381"/>
      <c r="K5" s="381"/>
      <c r="L5" s="381"/>
      <c r="M5" s="381"/>
      <c r="N5" s="381"/>
      <c r="O5" s="381"/>
      <c r="P5" s="381"/>
      <c r="Q5" s="381"/>
      <c r="R5" s="381"/>
      <c r="S5" s="381"/>
      <c r="T5" s="381"/>
      <c r="U5" s="381"/>
    </row>
    <row r="6" spans="1:21" ht="15" customHeight="1">
      <c r="A6" s="685"/>
      <c r="B6" s="686" t="s">
        <v>447</v>
      </c>
      <c r="C6" s="683"/>
      <c r="D6" s="683"/>
      <c r="E6" s="683"/>
      <c r="F6" s="683"/>
      <c r="G6" s="683"/>
      <c r="H6" s="681" t="str">
        <f t="shared" si="0"/>
        <v/>
      </c>
      <c r="I6" s="681" t="str">
        <f t="shared" si="1"/>
        <v/>
      </c>
      <c r="J6" s="381"/>
      <c r="K6" s="381"/>
      <c r="L6" s="381"/>
      <c r="M6" s="381"/>
      <c r="N6" s="381"/>
      <c r="O6" s="381"/>
      <c r="P6" s="381"/>
      <c r="Q6" s="381"/>
      <c r="R6" s="381"/>
      <c r="S6" s="381"/>
      <c r="T6" s="381"/>
      <c r="U6" s="381"/>
    </row>
    <row r="7" spans="1:21" ht="15" customHeight="1">
      <c r="A7" s="685"/>
      <c r="B7" s="686" t="s">
        <v>448</v>
      </c>
      <c r="C7" s="683"/>
      <c r="D7" s="683"/>
      <c r="E7" s="683"/>
      <c r="F7" s="683"/>
      <c r="G7" s="683"/>
      <c r="H7" s="681" t="str">
        <f t="shared" si="0"/>
        <v/>
      </c>
      <c r="I7" s="681" t="str">
        <f t="shared" si="1"/>
        <v/>
      </c>
      <c r="J7" s="381"/>
      <c r="K7" s="381"/>
      <c r="L7" s="381"/>
      <c r="M7" s="381"/>
      <c r="N7" s="381"/>
      <c r="O7" s="381"/>
      <c r="P7" s="381"/>
      <c r="Q7" s="381"/>
      <c r="R7" s="381"/>
      <c r="S7" s="381"/>
      <c r="T7" s="381"/>
      <c r="U7" s="381"/>
    </row>
    <row r="8" spans="1:21" ht="15" customHeight="1">
      <c r="A8" s="685"/>
      <c r="B8" s="686" t="s">
        <v>449</v>
      </c>
      <c r="C8" s="683"/>
      <c r="D8" s="683"/>
      <c r="E8" s="683"/>
      <c r="F8" s="683"/>
      <c r="G8" s="683"/>
      <c r="H8" s="681" t="str">
        <f t="shared" si="0"/>
        <v/>
      </c>
      <c r="I8" s="681" t="str">
        <f t="shared" si="1"/>
        <v/>
      </c>
      <c r="J8" s="381"/>
      <c r="K8" s="381"/>
      <c r="L8" s="381"/>
      <c r="M8" s="381"/>
      <c r="N8" s="381"/>
      <c r="O8" s="381"/>
      <c r="P8" s="381"/>
      <c r="Q8" s="381"/>
      <c r="R8" s="381"/>
      <c r="S8" s="381"/>
      <c r="T8" s="381"/>
      <c r="U8" s="381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381"/>
      <c r="K9" s="381"/>
      <c r="L9" s="381"/>
      <c r="M9" s="381"/>
      <c r="N9" s="381"/>
      <c r="O9" s="381"/>
      <c r="P9" s="381"/>
      <c r="Q9" s="381"/>
      <c r="R9" s="381"/>
      <c r="S9" s="381"/>
      <c r="T9" s="381"/>
      <c r="U9" s="381"/>
    </row>
    <row r="10" spans="1:21" ht="15" customHeight="1">
      <c r="A10" s="685"/>
      <c r="B10" s="686" t="s">
        <v>451</v>
      </c>
      <c r="C10" s="683"/>
      <c r="D10" s="683"/>
      <c r="E10" s="683"/>
      <c r="F10" s="683"/>
      <c r="G10" s="683"/>
      <c r="H10" s="681" t="str">
        <f t="shared" si="0"/>
        <v/>
      </c>
      <c r="I10" s="681" t="str">
        <f t="shared" si="1"/>
        <v/>
      </c>
      <c r="J10" s="381"/>
      <c r="K10" s="381"/>
      <c r="L10" s="381"/>
      <c r="M10" s="381"/>
      <c r="N10" s="381"/>
      <c r="O10" s="381"/>
      <c r="P10" s="381"/>
      <c r="Q10" s="381"/>
      <c r="R10" s="381"/>
      <c r="S10" s="381"/>
      <c r="T10" s="381"/>
      <c r="U10" s="381"/>
    </row>
    <row r="11" spans="1:21" ht="15" customHeight="1">
      <c r="A11" s="685"/>
      <c r="B11" s="686" t="s">
        <v>452</v>
      </c>
      <c r="C11" s="683"/>
      <c r="D11" s="683"/>
      <c r="E11" s="683"/>
      <c r="F11" s="683"/>
      <c r="G11" s="683"/>
      <c r="H11" s="681" t="str">
        <f t="shared" si="0"/>
        <v/>
      </c>
      <c r="I11" s="681" t="str">
        <f t="shared" si="1"/>
        <v/>
      </c>
      <c r="J11" s="381"/>
      <c r="K11" s="381"/>
      <c r="L11" s="381"/>
      <c r="M11" s="381"/>
      <c r="N11" s="381"/>
      <c r="O11" s="381"/>
      <c r="P11" s="381"/>
      <c r="Q11" s="381"/>
      <c r="R11" s="381"/>
      <c r="S11" s="381"/>
      <c r="T11" s="381"/>
      <c r="U11" s="381"/>
    </row>
    <row r="12" spans="1:21" ht="15" customHeight="1">
      <c r="A12" s="685"/>
      <c r="B12" s="686" t="s">
        <v>453</v>
      </c>
      <c r="C12" s="683"/>
      <c r="D12" s="683"/>
      <c r="E12" s="683"/>
      <c r="F12" s="683"/>
      <c r="G12" s="683"/>
      <c r="H12" s="681" t="str">
        <f t="shared" si="0"/>
        <v/>
      </c>
      <c r="I12" s="681" t="str">
        <f t="shared" si="1"/>
        <v/>
      </c>
      <c r="J12" s="381"/>
      <c r="K12" s="381"/>
      <c r="L12" s="381"/>
      <c r="M12" s="381"/>
      <c r="N12" s="381"/>
      <c r="O12" s="381"/>
      <c r="P12" s="381"/>
      <c r="Q12" s="381"/>
      <c r="R12" s="381"/>
      <c r="S12" s="381"/>
      <c r="T12" s="381"/>
      <c r="U12" s="381"/>
    </row>
    <row r="13" spans="1:21" ht="15" customHeight="1">
      <c r="A13" s="685"/>
      <c r="B13" s="686" t="s">
        <v>454</v>
      </c>
      <c r="C13" s="683"/>
      <c r="D13" s="683"/>
      <c r="E13" s="683"/>
      <c r="F13" s="683"/>
      <c r="G13" s="683"/>
      <c r="H13" s="681" t="str">
        <f t="shared" si="0"/>
        <v/>
      </c>
      <c r="I13" s="681" t="str">
        <f t="shared" si="1"/>
        <v/>
      </c>
      <c r="J13" s="381"/>
      <c r="K13" s="381"/>
      <c r="L13" s="381"/>
      <c r="M13" s="381"/>
      <c r="N13" s="381"/>
      <c r="O13" s="381"/>
      <c r="P13" s="381"/>
      <c r="Q13" s="381"/>
      <c r="R13" s="381"/>
      <c r="S13" s="381"/>
      <c r="T13" s="381"/>
      <c r="U13" s="381"/>
    </row>
    <row r="14" spans="1:21" ht="15" customHeight="1">
      <c r="A14" s="685"/>
      <c r="B14" s="686" t="s">
        <v>455</v>
      </c>
      <c r="C14" s="683"/>
      <c r="D14" s="683"/>
      <c r="E14" s="683"/>
      <c r="F14" s="683"/>
      <c r="G14" s="683"/>
      <c r="H14" s="681" t="str">
        <f t="shared" si="0"/>
        <v/>
      </c>
      <c r="I14" s="681" t="str">
        <f t="shared" si="1"/>
        <v/>
      </c>
      <c r="J14" s="381"/>
      <c r="K14" s="381"/>
      <c r="L14" s="381"/>
      <c r="M14" s="381"/>
      <c r="N14" s="381"/>
      <c r="O14" s="381"/>
      <c r="P14" s="381"/>
      <c r="Q14" s="381"/>
      <c r="R14" s="381"/>
      <c r="S14" s="381"/>
      <c r="T14" s="381"/>
      <c r="U14" s="381"/>
    </row>
    <row r="15" spans="1:21" ht="15" customHeight="1">
      <c r="A15" s="685"/>
      <c r="B15" s="686" t="s">
        <v>456</v>
      </c>
      <c r="C15" s="683"/>
      <c r="D15" s="683"/>
      <c r="E15" s="683"/>
      <c r="F15" s="683"/>
      <c r="G15" s="683"/>
      <c r="H15" s="681" t="str">
        <f t="shared" si="0"/>
        <v/>
      </c>
      <c r="I15" s="681" t="str">
        <f t="shared" si="1"/>
        <v/>
      </c>
      <c r="J15" s="381"/>
      <c r="K15" s="381"/>
      <c r="L15" s="381"/>
      <c r="M15" s="381"/>
      <c r="N15" s="381"/>
      <c r="O15" s="381"/>
      <c r="P15" s="381"/>
      <c r="Q15" s="381"/>
      <c r="R15" s="381"/>
      <c r="S15" s="381"/>
      <c r="T15" s="381"/>
      <c r="U15" s="381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381"/>
      <c r="K16" s="381"/>
      <c r="L16" s="381"/>
      <c r="M16" s="381"/>
      <c r="N16" s="381"/>
      <c r="O16" s="381"/>
      <c r="P16" s="381"/>
      <c r="Q16" s="381"/>
      <c r="R16" s="381"/>
      <c r="S16" s="381"/>
      <c r="T16" s="381"/>
      <c r="U16" s="381"/>
    </row>
    <row r="17" spans="1:9" ht="15" customHeight="1">
      <c r="A17" s="686"/>
      <c r="B17" s="686" t="s">
        <v>458</v>
      </c>
      <c r="C17" s="683"/>
      <c r="D17" s="683"/>
      <c r="E17" s="683"/>
      <c r="F17" s="683"/>
      <c r="G17" s="683"/>
      <c r="H17" s="681" t="str">
        <f t="shared" si="0"/>
        <v/>
      </c>
      <c r="I17" s="681" t="str">
        <f t="shared" si="1"/>
        <v/>
      </c>
    </row>
    <row r="18" spans="1:9" ht="15" customHeight="1">
      <c r="A18" s="685"/>
      <c r="B18" s="686" t="s">
        <v>459</v>
      </c>
      <c r="C18" s="683"/>
      <c r="D18" s="683"/>
      <c r="E18" s="683"/>
      <c r="F18" s="683"/>
      <c r="G18" s="683"/>
      <c r="H18" s="681" t="str">
        <f t="shared" si="0"/>
        <v/>
      </c>
      <c r="I18" s="681" t="str">
        <f t="shared" si="1"/>
        <v/>
      </c>
    </row>
    <row r="19" spans="1:9" ht="15" customHeight="1">
      <c r="A19" s="685"/>
      <c r="B19" s="686" t="s">
        <v>460</v>
      </c>
      <c r="C19" s="683"/>
      <c r="D19" s="683"/>
      <c r="E19" s="683"/>
      <c r="F19" s="683"/>
      <c r="G19" s="683"/>
      <c r="H19" s="681" t="str">
        <f t="shared" si="0"/>
        <v/>
      </c>
      <c r="I19" s="681" t="str">
        <f t="shared" si="1"/>
        <v/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646" t="str">
        <f t="shared" si="0"/>
        <v/>
      </c>
      <c r="I20" s="646" t="str">
        <f t="shared" si="1"/>
        <v/>
      </c>
    </row>
    <row r="21" spans="1:9" ht="15" customHeight="1">
      <c r="A21" s="686"/>
      <c r="B21" s="687" t="s">
        <v>462</v>
      </c>
      <c r="C21" s="682"/>
      <c r="D21" s="682"/>
      <c r="E21" s="682"/>
      <c r="F21" s="682"/>
      <c r="G21" s="682"/>
      <c r="H21" s="680" t="str">
        <f t="shared" si="0"/>
        <v/>
      </c>
      <c r="I21" s="680" t="str">
        <f t="shared" si="1"/>
        <v/>
      </c>
    </row>
    <row r="22" spans="1:9" ht="15" customHeight="1">
      <c r="A22" s="685"/>
      <c r="B22" s="686" t="s">
        <v>463</v>
      </c>
      <c r="C22" s="683"/>
      <c r="D22" s="683"/>
      <c r="E22" s="683"/>
      <c r="F22" s="683"/>
      <c r="G22" s="683"/>
      <c r="H22" s="681" t="str">
        <f t="shared" si="0"/>
        <v/>
      </c>
      <c r="I22" s="681" t="str">
        <f t="shared" si="1"/>
        <v/>
      </c>
    </row>
    <row r="23" spans="1:9" ht="15" customHeight="1">
      <c r="A23" s="685"/>
      <c r="B23" s="686" t="s">
        <v>464</v>
      </c>
      <c r="C23" s="683"/>
      <c r="D23" s="683"/>
      <c r="E23" s="683"/>
      <c r="F23" s="683"/>
      <c r="G23" s="683"/>
      <c r="H23" s="681" t="str">
        <f t="shared" si="0"/>
        <v/>
      </c>
      <c r="I23" s="681" t="str">
        <f t="shared" si="1"/>
        <v/>
      </c>
    </row>
    <row r="24" spans="1:9" ht="15" customHeight="1">
      <c r="A24" s="685"/>
      <c r="B24" s="686" t="s">
        <v>465</v>
      </c>
      <c r="C24" s="683"/>
      <c r="D24" s="683"/>
      <c r="E24" s="683"/>
      <c r="F24" s="683"/>
      <c r="G24" s="683"/>
      <c r="H24" s="681" t="str">
        <f t="shared" si="0"/>
        <v/>
      </c>
      <c r="I24" s="681" t="str">
        <f t="shared" si="1"/>
        <v/>
      </c>
    </row>
    <row r="25" spans="1:9" ht="15" customHeight="1">
      <c r="A25" s="685"/>
      <c r="B25" s="686" t="s">
        <v>466</v>
      </c>
      <c r="C25" s="683"/>
      <c r="D25" s="683"/>
      <c r="E25" s="683"/>
      <c r="F25" s="683"/>
      <c r="G25" s="683"/>
      <c r="H25" s="681" t="str">
        <f t="shared" si="0"/>
        <v/>
      </c>
      <c r="I25" s="681" t="str">
        <f t="shared" si="1"/>
        <v/>
      </c>
    </row>
    <row r="26" spans="1:9" ht="15" customHeight="1">
      <c r="A26" s="685"/>
      <c r="B26" s="686" t="s">
        <v>467</v>
      </c>
      <c r="C26" s="683"/>
      <c r="D26" s="683"/>
      <c r="E26" s="683"/>
      <c r="F26" s="683"/>
      <c r="G26" s="683"/>
      <c r="H26" s="681" t="str">
        <f t="shared" si="0"/>
        <v/>
      </c>
      <c r="I26" s="681" t="str">
        <f t="shared" si="1"/>
        <v/>
      </c>
    </row>
    <row r="27" spans="1:9" ht="15" customHeight="1">
      <c r="A27" s="685"/>
      <c r="B27" s="686" t="s">
        <v>468</v>
      </c>
      <c r="C27" s="683"/>
      <c r="D27" s="683"/>
      <c r="E27" s="683"/>
      <c r="F27" s="683"/>
      <c r="G27" s="683"/>
      <c r="H27" s="681" t="str">
        <f t="shared" si="0"/>
        <v/>
      </c>
      <c r="I27" s="681" t="str">
        <f t="shared" si="1"/>
        <v/>
      </c>
    </row>
    <row r="28" spans="1:9" ht="15" customHeight="1">
      <c r="A28" s="685"/>
      <c r="B28" s="686" t="s">
        <v>469</v>
      </c>
      <c r="C28" s="683"/>
      <c r="D28" s="683"/>
      <c r="E28" s="683"/>
      <c r="F28" s="683"/>
      <c r="G28" s="683"/>
      <c r="H28" s="681" t="str">
        <f t="shared" si="0"/>
        <v/>
      </c>
      <c r="I28" s="681" t="str">
        <f t="shared" si="1"/>
        <v/>
      </c>
    </row>
    <row r="29" spans="1:9" ht="15" customHeight="1">
      <c r="A29" s="685"/>
      <c r="B29" s="686" t="s">
        <v>470</v>
      </c>
      <c r="C29" s="683"/>
      <c r="D29" s="683"/>
      <c r="E29" s="683"/>
      <c r="F29" s="683"/>
      <c r="G29" s="683"/>
      <c r="H29" s="681" t="str">
        <f t="shared" si="0"/>
        <v/>
      </c>
      <c r="I29" s="681" t="str">
        <f t="shared" si="1"/>
        <v/>
      </c>
    </row>
    <row r="30" spans="1:9" s="6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686"/>
      <c r="B31" s="686" t="s">
        <v>472</v>
      </c>
      <c r="C31" s="682"/>
      <c r="D31" s="682"/>
      <c r="E31" s="682"/>
      <c r="F31" s="682"/>
      <c r="G31" s="682"/>
      <c r="H31" s="680" t="str">
        <f t="shared" si="0"/>
        <v/>
      </c>
      <c r="I31" s="680" t="str">
        <f t="shared" si="1"/>
        <v/>
      </c>
    </row>
    <row r="32" spans="1:9" ht="15" customHeight="1">
      <c r="A32" s="686"/>
      <c r="B32" s="686" t="s">
        <v>473</v>
      </c>
      <c r="C32" s="683"/>
      <c r="D32" s="683"/>
      <c r="E32" s="683"/>
      <c r="F32" s="683"/>
      <c r="G32" s="683"/>
      <c r="H32" s="681" t="str">
        <f t="shared" si="0"/>
        <v/>
      </c>
      <c r="I32" s="681" t="str">
        <f t="shared" si="1"/>
        <v/>
      </c>
    </row>
    <row r="33" spans="1:9" ht="15" customHeight="1">
      <c r="A33" s="686"/>
      <c r="B33" s="686" t="s">
        <v>474</v>
      </c>
      <c r="C33" s="683"/>
      <c r="D33" s="683"/>
      <c r="E33" s="683"/>
      <c r="F33" s="683"/>
      <c r="G33" s="683"/>
      <c r="H33" s="681" t="str">
        <f t="shared" si="0"/>
        <v/>
      </c>
      <c r="I33" s="681" t="str">
        <f t="shared" si="1"/>
        <v/>
      </c>
    </row>
    <row r="34" spans="1:9" ht="15" customHeight="1">
      <c r="A34" s="686"/>
      <c r="B34" s="686" t="s">
        <v>475</v>
      </c>
      <c r="C34" s="683"/>
      <c r="D34" s="683"/>
      <c r="E34" s="683"/>
      <c r="F34" s="683"/>
      <c r="G34" s="683"/>
      <c r="H34" s="681" t="str">
        <f t="shared" si="0"/>
        <v/>
      </c>
      <c r="I34" s="681" t="str">
        <f t="shared" si="1"/>
        <v/>
      </c>
    </row>
    <row r="35" spans="1:9" ht="15" customHeight="1">
      <c r="A35" s="686"/>
      <c r="B35" s="686" t="s">
        <v>476</v>
      </c>
      <c r="C35" s="683"/>
      <c r="D35" s="683"/>
      <c r="E35" s="683"/>
      <c r="F35" s="683"/>
      <c r="G35" s="683"/>
      <c r="H35" s="681" t="str">
        <f t="shared" si="0"/>
        <v/>
      </c>
      <c r="I35" s="681" t="str">
        <f t="shared" si="1"/>
        <v/>
      </c>
    </row>
    <row r="36" spans="1:9" ht="15" customHeight="1">
      <c r="A36" s="686"/>
      <c r="B36" s="686" t="s">
        <v>477</v>
      </c>
      <c r="C36" s="683"/>
      <c r="D36" s="683"/>
      <c r="E36" s="683"/>
      <c r="F36" s="683"/>
      <c r="G36" s="683"/>
      <c r="H36" s="681" t="str">
        <f t="shared" ref="H36:H67" si="2">IFERROR(SUM(D36,F36)/C36*100,"")</f>
        <v/>
      </c>
      <c r="I36" s="681" t="str">
        <f t="shared" ref="I36:I67" si="3">IFERROR(SUM(E36,G36)/SUM(D36,F36)*100,"")</f>
        <v/>
      </c>
    </row>
    <row r="37" spans="1:9" ht="15" customHeight="1">
      <c r="A37" s="686"/>
      <c r="B37" s="686" t="s">
        <v>478</v>
      </c>
      <c r="C37" s="683"/>
      <c r="D37" s="683"/>
      <c r="E37" s="683"/>
      <c r="F37" s="683"/>
      <c r="G37" s="683"/>
      <c r="H37" s="681" t="str">
        <f t="shared" si="2"/>
        <v/>
      </c>
      <c r="I37" s="681" t="str">
        <f t="shared" si="3"/>
        <v/>
      </c>
    </row>
    <row r="38" spans="1:9" ht="15" customHeight="1">
      <c r="A38" s="685"/>
      <c r="B38" s="686" t="s">
        <v>479</v>
      </c>
      <c r="C38" s="683"/>
      <c r="D38" s="683"/>
      <c r="E38" s="683"/>
      <c r="F38" s="683"/>
      <c r="G38" s="683"/>
      <c r="H38" s="681" t="str">
        <f t="shared" si="2"/>
        <v/>
      </c>
      <c r="I38" s="681" t="str">
        <f t="shared" si="3"/>
        <v/>
      </c>
    </row>
    <row r="39" spans="1:9" s="6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1" t="str">
        <f t="shared" si="2"/>
        <v/>
      </c>
      <c r="I39" s="681" t="str">
        <f t="shared" si="3"/>
        <v/>
      </c>
    </row>
    <row r="40" spans="1:9" ht="15" customHeight="1">
      <c r="A40" s="685"/>
      <c r="B40" s="686" t="s">
        <v>481</v>
      </c>
      <c r="C40" s="683"/>
      <c r="D40" s="683"/>
      <c r="E40" s="683"/>
      <c r="F40" s="683"/>
      <c r="G40" s="683"/>
      <c r="H40" s="681" t="str">
        <f t="shared" si="2"/>
        <v/>
      </c>
      <c r="I40" s="681" t="str">
        <f t="shared" si="3"/>
        <v/>
      </c>
    </row>
    <row r="41" spans="1:9" ht="15" customHeight="1">
      <c r="A41" s="685"/>
      <c r="B41" s="686" t="s">
        <v>482</v>
      </c>
      <c r="C41" s="683"/>
      <c r="D41" s="683"/>
      <c r="E41" s="683"/>
      <c r="F41" s="683"/>
      <c r="G41" s="683"/>
      <c r="H41" s="681" t="str">
        <f t="shared" si="2"/>
        <v/>
      </c>
      <c r="I41" s="681" t="str">
        <f t="shared" si="3"/>
        <v/>
      </c>
    </row>
    <row r="42" spans="1:9" ht="15" customHeight="1">
      <c r="A42" s="685"/>
      <c r="B42" s="686" t="s">
        <v>483</v>
      </c>
      <c r="C42" s="683"/>
      <c r="D42" s="683"/>
      <c r="E42" s="683"/>
      <c r="F42" s="683"/>
      <c r="G42" s="683"/>
      <c r="H42" s="681" t="str">
        <f t="shared" si="2"/>
        <v/>
      </c>
      <c r="I42" s="681" t="str">
        <f t="shared" si="3"/>
        <v/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686"/>
      <c r="B44" s="686" t="s">
        <v>485</v>
      </c>
      <c r="C44" s="683"/>
      <c r="D44" s="683"/>
      <c r="E44" s="683"/>
      <c r="F44" s="683"/>
      <c r="G44" s="683"/>
      <c r="H44" s="681" t="str">
        <f t="shared" si="2"/>
        <v/>
      </c>
      <c r="I44" s="681" t="str">
        <f t="shared" si="3"/>
        <v/>
      </c>
    </row>
    <row r="45" spans="1:9" ht="15" customHeight="1">
      <c r="A45" s="685"/>
      <c r="B45" s="686" t="s">
        <v>486</v>
      </c>
      <c r="C45" s="683"/>
      <c r="D45" s="683"/>
      <c r="E45" s="683"/>
      <c r="F45" s="683"/>
      <c r="G45" s="683"/>
      <c r="H45" s="681" t="str">
        <f t="shared" si="2"/>
        <v/>
      </c>
      <c r="I45" s="681" t="str">
        <f t="shared" si="3"/>
        <v/>
      </c>
    </row>
    <row r="46" spans="1:9" ht="15" customHeight="1">
      <c r="A46" s="685"/>
      <c r="B46" s="686" t="s">
        <v>487</v>
      </c>
      <c r="C46" s="683"/>
      <c r="D46" s="683"/>
      <c r="E46" s="683"/>
      <c r="F46" s="683"/>
      <c r="G46" s="683"/>
      <c r="H46" s="681" t="str">
        <f t="shared" si="2"/>
        <v/>
      </c>
      <c r="I46" s="681" t="str">
        <f t="shared" si="3"/>
        <v/>
      </c>
    </row>
    <row r="47" spans="1:9" s="6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1" t="str">
        <f t="shared" si="2"/>
        <v/>
      </c>
      <c r="I47" s="681" t="str">
        <f t="shared" si="3"/>
        <v/>
      </c>
    </row>
    <row r="48" spans="1:9" ht="15" customHeight="1">
      <c r="A48" s="685"/>
      <c r="B48" s="686" t="s">
        <v>489</v>
      </c>
      <c r="C48" s="683"/>
      <c r="D48" s="683"/>
      <c r="E48" s="683"/>
      <c r="F48" s="683"/>
      <c r="G48" s="683"/>
      <c r="H48" s="681" t="str">
        <f t="shared" si="2"/>
        <v/>
      </c>
      <c r="I48" s="681" t="str">
        <f t="shared" si="3"/>
        <v/>
      </c>
    </row>
    <row r="49" spans="1:9" ht="15" customHeight="1">
      <c r="A49" s="685"/>
      <c r="B49" s="686" t="s">
        <v>490</v>
      </c>
      <c r="C49" s="683"/>
      <c r="D49" s="683"/>
      <c r="E49" s="683"/>
      <c r="F49" s="683"/>
      <c r="G49" s="683"/>
      <c r="H49" s="681" t="str">
        <f t="shared" si="2"/>
        <v/>
      </c>
      <c r="I49" s="681" t="str">
        <f t="shared" si="3"/>
        <v/>
      </c>
    </row>
    <row r="50" spans="1:9" ht="15" customHeight="1">
      <c r="A50" s="685"/>
      <c r="B50" s="686" t="s">
        <v>491</v>
      </c>
      <c r="C50" s="683"/>
      <c r="D50" s="683"/>
      <c r="E50" s="683"/>
      <c r="F50" s="683"/>
      <c r="G50" s="683"/>
      <c r="H50" s="681" t="str">
        <f t="shared" si="2"/>
        <v/>
      </c>
      <c r="I50" s="681" t="str">
        <f t="shared" si="3"/>
        <v/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686"/>
      <c r="B52" s="686" t="s">
        <v>493</v>
      </c>
      <c r="C52" s="683"/>
      <c r="D52" s="683"/>
      <c r="E52" s="683"/>
      <c r="F52" s="683"/>
      <c r="G52" s="683"/>
      <c r="H52" s="681" t="str">
        <f t="shared" si="2"/>
        <v/>
      </c>
      <c r="I52" s="681" t="str">
        <f t="shared" si="3"/>
        <v/>
      </c>
    </row>
    <row r="53" spans="1:9" ht="15" customHeight="1">
      <c r="A53" s="685"/>
      <c r="B53" s="686" t="s">
        <v>494</v>
      </c>
      <c r="C53" s="683"/>
      <c r="D53" s="683"/>
      <c r="E53" s="683"/>
      <c r="F53" s="683"/>
      <c r="G53" s="683"/>
      <c r="H53" s="681" t="str">
        <f t="shared" si="2"/>
        <v/>
      </c>
      <c r="I53" s="681" t="str">
        <f t="shared" si="3"/>
        <v/>
      </c>
    </row>
    <row r="54" spans="1:9" ht="15" customHeight="1">
      <c r="A54" s="685"/>
      <c r="B54" s="686" t="s">
        <v>495</v>
      </c>
      <c r="C54" s="683"/>
      <c r="D54" s="683"/>
      <c r="E54" s="683"/>
      <c r="F54" s="683"/>
      <c r="G54" s="683"/>
      <c r="H54" s="681" t="str">
        <f t="shared" si="2"/>
        <v/>
      </c>
      <c r="I54" s="681" t="str">
        <f t="shared" si="3"/>
        <v/>
      </c>
    </row>
    <row r="55" spans="1:9" ht="15" customHeight="1">
      <c r="A55" s="685"/>
      <c r="B55" s="686" t="s">
        <v>496</v>
      </c>
      <c r="C55" s="683"/>
      <c r="D55" s="683"/>
      <c r="E55" s="683"/>
      <c r="F55" s="683"/>
      <c r="G55" s="683"/>
      <c r="H55" s="681" t="str">
        <f t="shared" si="2"/>
        <v/>
      </c>
      <c r="I55" s="681" t="str">
        <f t="shared" si="3"/>
        <v/>
      </c>
    </row>
    <row r="56" spans="1:9" s="6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646" t="str">
        <f t="shared" si="2"/>
        <v/>
      </c>
      <c r="I56" s="646" t="str">
        <f t="shared" si="3"/>
        <v/>
      </c>
    </row>
    <row r="57" spans="1:9" ht="15" customHeight="1">
      <c r="A57" s="686"/>
      <c r="B57" s="686" t="s">
        <v>498</v>
      </c>
      <c r="C57" s="682"/>
      <c r="D57" s="682"/>
      <c r="E57" s="682"/>
      <c r="F57" s="682"/>
      <c r="G57" s="682"/>
      <c r="H57" s="680" t="str">
        <f t="shared" si="2"/>
        <v/>
      </c>
      <c r="I57" s="680" t="str">
        <f t="shared" si="3"/>
        <v/>
      </c>
    </row>
    <row r="58" spans="1:9" ht="15" customHeight="1">
      <c r="A58" s="685"/>
      <c r="B58" s="686" t="s">
        <v>499</v>
      </c>
      <c r="C58" s="683"/>
      <c r="D58" s="683"/>
      <c r="E58" s="683"/>
      <c r="F58" s="683"/>
      <c r="G58" s="683"/>
      <c r="H58" s="681" t="str">
        <f t="shared" si="2"/>
        <v/>
      </c>
      <c r="I58" s="681" t="str">
        <f t="shared" si="3"/>
        <v/>
      </c>
    </row>
    <row r="59" spans="1:9" ht="15" customHeight="1">
      <c r="A59" s="685"/>
      <c r="B59" s="686" t="s">
        <v>500</v>
      </c>
      <c r="C59" s="683"/>
      <c r="D59" s="683"/>
      <c r="E59" s="683"/>
      <c r="F59" s="683"/>
      <c r="G59" s="683"/>
      <c r="H59" s="681" t="str">
        <f t="shared" si="2"/>
        <v/>
      </c>
      <c r="I59" s="681" t="str">
        <f t="shared" si="3"/>
        <v/>
      </c>
    </row>
    <row r="60" spans="1:9" ht="15" customHeight="1">
      <c r="A60" s="685"/>
      <c r="B60" s="686" t="s">
        <v>501</v>
      </c>
      <c r="C60" s="683"/>
      <c r="D60" s="683"/>
      <c r="E60" s="683"/>
      <c r="F60" s="683"/>
      <c r="G60" s="683"/>
      <c r="H60" s="681" t="str">
        <f t="shared" si="2"/>
        <v/>
      </c>
      <c r="I60" s="681" t="str">
        <f t="shared" si="3"/>
        <v/>
      </c>
    </row>
    <row r="61" spans="1:9" ht="15" customHeight="1">
      <c r="A61" s="685"/>
      <c r="B61" s="686" t="s">
        <v>502</v>
      </c>
      <c r="C61" s="683"/>
      <c r="D61" s="683"/>
      <c r="E61" s="683"/>
      <c r="F61" s="683"/>
      <c r="G61" s="683"/>
      <c r="H61" s="681" t="str">
        <f t="shared" si="2"/>
        <v/>
      </c>
      <c r="I61" s="681" t="str">
        <f t="shared" si="3"/>
        <v/>
      </c>
    </row>
    <row r="62" spans="1:9" s="6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1" t="str">
        <f t="shared" si="2"/>
        <v/>
      </c>
      <c r="I62" s="681" t="str">
        <f t="shared" si="3"/>
        <v/>
      </c>
    </row>
    <row r="63" spans="1:9" ht="15" customHeight="1">
      <c r="A63" s="685"/>
      <c r="B63" s="686" t="s">
        <v>504</v>
      </c>
      <c r="C63" s="683"/>
      <c r="D63" s="683"/>
      <c r="E63" s="683"/>
      <c r="F63" s="683"/>
      <c r="G63" s="683"/>
      <c r="H63" s="681" t="str">
        <f t="shared" si="2"/>
        <v/>
      </c>
      <c r="I63" s="681" t="str">
        <f t="shared" si="3"/>
        <v/>
      </c>
    </row>
    <row r="64" spans="1:9" ht="15" customHeight="1">
      <c r="A64" s="685"/>
      <c r="B64" s="686" t="s">
        <v>505</v>
      </c>
      <c r="C64" s="683"/>
      <c r="D64" s="683"/>
      <c r="E64" s="683"/>
      <c r="F64" s="683"/>
      <c r="G64" s="683"/>
      <c r="H64" s="681" t="str">
        <f t="shared" si="2"/>
        <v/>
      </c>
      <c r="I64" s="681" t="str">
        <f t="shared" si="3"/>
        <v/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686"/>
      <c r="B66" s="686" t="s">
        <v>507</v>
      </c>
      <c r="C66" s="683"/>
      <c r="D66" s="683"/>
      <c r="E66" s="683"/>
      <c r="F66" s="683"/>
      <c r="G66" s="683"/>
      <c r="H66" s="681" t="str">
        <f t="shared" si="2"/>
        <v/>
      </c>
      <c r="I66" s="681" t="str">
        <f t="shared" si="3"/>
        <v/>
      </c>
    </row>
    <row r="67" spans="1:9" ht="15" customHeight="1">
      <c r="A67" s="685"/>
      <c r="B67" s="686" t="s">
        <v>508</v>
      </c>
      <c r="C67" s="683"/>
      <c r="D67" s="683"/>
      <c r="E67" s="683"/>
      <c r="F67" s="683"/>
      <c r="G67" s="683"/>
      <c r="H67" s="681" t="str">
        <f t="shared" si="2"/>
        <v/>
      </c>
      <c r="I67" s="681" t="str">
        <f t="shared" si="3"/>
        <v/>
      </c>
    </row>
    <row r="68" spans="1:9" ht="15" customHeight="1">
      <c r="A68" s="685"/>
      <c r="B68" s="686" t="s">
        <v>509</v>
      </c>
      <c r="C68" s="683"/>
      <c r="D68" s="683"/>
      <c r="E68" s="683"/>
      <c r="F68" s="683"/>
      <c r="G68" s="683"/>
      <c r="H68" s="681" t="str">
        <f t="shared" ref="H68:H99" si="4">IFERROR(SUM(D68,F68)/C68*100,"")</f>
        <v/>
      </c>
      <c r="I68" s="681" t="str">
        <f t="shared" ref="I68:I99" si="5">IFERROR(SUM(E68,G68)/SUM(D68,F68)*100,"")</f>
        <v/>
      </c>
    </row>
    <row r="69" spans="1:9" ht="15" customHeight="1">
      <c r="A69" s="685"/>
      <c r="B69" s="686" t="s">
        <v>510</v>
      </c>
      <c r="C69" s="683"/>
      <c r="D69" s="683"/>
      <c r="E69" s="683"/>
      <c r="F69" s="683"/>
      <c r="G69" s="683"/>
      <c r="H69" s="681" t="str">
        <f t="shared" si="4"/>
        <v/>
      </c>
      <c r="I69" s="681" t="str">
        <f t="shared" si="5"/>
        <v/>
      </c>
    </row>
    <row r="70" spans="1:9" s="6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1" t="str">
        <f t="shared" si="4"/>
        <v/>
      </c>
      <c r="I70" s="681" t="str">
        <f t="shared" si="5"/>
        <v/>
      </c>
    </row>
    <row r="71" spans="1:9" ht="15" customHeight="1">
      <c r="A71" s="685"/>
      <c r="B71" s="686" t="s">
        <v>512</v>
      </c>
      <c r="C71" s="683"/>
      <c r="D71" s="683"/>
      <c r="E71" s="683"/>
      <c r="F71" s="683"/>
      <c r="G71" s="683"/>
      <c r="H71" s="681" t="str">
        <f t="shared" si="4"/>
        <v/>
      </c>
      <c r="I71" s="681" t="str">
        <f t="shared" si="5"/>
        <v/>
      </c>
    </row>
    <row r="72" spans="1:9" ht="15" customHeight="1">
      <c r="A72" s="685"/>
      <c r="B72" s="686" t="s">
        <v>513</v>
      </c>
      <c r="C72" s="683"/>
      <c r="D72" s="683"/>
      <c r="E72" s="683"/>
      <c r="F72" s="683"/>
      <c r="G72" s="683"/>
      <c r="H72" s="681" t="str">
        <f t="shared" si="4"/>
        <v/>
      </c>
      <c r="I72" s="681" t="str">
        <f t="shared" si="5"/>
        <v/>
      </c>
    </row>
    <row r="73" spans="1:9" ht="15" customHeight="1">
      <c r="A73" s="685"/>
      <c r="B73" s="686" t="s">
        <v>514</v>
      </c>
      <c r="C73" s="683"/>
      <c r="D73" s="683"/>
      <c r="E73" s="683"/>
      <c r="F73" s="683"/>
      <c r="G73" s="683"/>
      <c r="H73" s="681" t="str">
        <f t="shared" si="4"/>
        <v/>
      </c>
      <c r="I73" s="681" t="str">
        <f t="shared" si="5"/>
        <v/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686"/>
      <c r="B75" s="686" t="s">
        <v>516</v>
      </c>
      <c r="C75" s="683"/>
      <c r="D75" s="683"/>
      <c r="E75" s="683"/>
      <c r="F75" s="683"/>
      <c r="G75" s="683"/>
      <c r="H75" s="681" t="str">
        <f t="shared" si="4"/>
        <v/>
      </c>
      <c r="I75" s="681" t="str">
        <f t="shared" si="5"/>
        <v/>
      </c>
    </row>
    <row r="76" spans="1:9" ht="15" customHeight="1">
      <c r="A76" s="685"/>
      <c r="B76" s="686" t="s">
        <v>517</v>
      </c>
      <c r="C76" s="683"/>
      <c r="D76" s="683"/>
      <c r="E76" s="683"/>
      <c r="F76" s="683"/>
      <c r="G76" s="683"/>
      <c r="H76" s="681" t="str">
        <f t="shared" si="4"/>
        <v/>
      </c>
      <c r="I76" s="681" t="str">
        <f t="shared" si="5"/>
        <v/>
      </c>
    </row>
    <row r="77" spans="1:9" ht="15" customHeight="1">
      <c r="A77" s="685"/>
      <c r="B77" s="686" t="s">
        <v>518</v>
      </c>
      <c r="C77" s="683"/>
      <c r="D77" s="683"/>
      <c r="E77" s="683"/>
      <c r="F77" s="683"/>
      <c r="G77" s="683"/>
      <c r="H77" s="681" t="str">
        <f t="shared" si="4"/>
        <v/>
      </c>
      <c r="I77" s="681" t="str">
        <f t="shared" si="5"/>
        <v/>
      </c>
    </row>
    <row r="78" spans="1:9" ht="15" customHeight="1">
      <c r="A78" s="685"/>
      <c r="B78" s="686" t="s">
        <v>519</v>
      </c>
      <c r="C78" s="683"/>
      <c r="D78" s="683"/>
      <c r="E78" s="683"/>
      <c r="F78" s="683"/>
      <c r="G78" s="683"/>
      <c r="H78" s="681" t="str">
        <f t="shared" si="4"/>
        <v/>
      </c>
      <c r="I78" s="681" t="str">
        <f t="shared" si="5"/>
        <v/>
      </c>
    </row>
    <row r="79" spans="1:9" ht="15" customHeight="1">
      <c r="A79" s="685"/>
      <c r="B79" s="686" t="s">
        <v>520</v>
      </c>
      <c r="C79" s="683"/>
      <c r="D79" s="683"/>
      <c r="E79" s="683"/>
      <c r="F79" s="683"/>
      <c r="G79" s="683"/>
      <c r="H79" s="681" t="str">
        <f t="shared" si="4"/>
        <v/>
      </c>
      <c r="I79" s="681" t="str">
        <f t="shared" si="5"/>
        <v/>
      </c>
    </row>
    <row r="80" spans="1:9" s="6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646" t="str">
        <f t="shared" si="4"/>
        <v/>
      </c>
      <c r="I80" s="646" t="str">
        <f t="shared" si="5"/>
        <v/>
      </c>
    </row>
    <row r="81" spans="1:9" ht="15" customHeight="1">
      <c r="A81" s="686"/>
      <c r="B81" s="686" t="s">
        <v>522</v>
      </c>
      <c r="C81" s="682"/>
      <c r="D81" s="682"/>
      <c r="E81" s="682"/>
      <c r="F81" s="682"/>
      <c r="G81" s="682"/>
      <c r="H81" s="680" t="str">
        <f t="shared" si="4"/>
        <v/>
      </c>
      <c r="I81" s="680" t="str">
        <f t="shared" si="5"/>
        <v/>
      </c>
    </row>
    <row r="82" spans="1:9" ht="15" customHeight="1">
      <c r="A82" s="685"/>
      <c r="B82" s="686" t="s">
        <v>523</v>
      </c>
      <c r="C82" s="683"/>
      <c r="D82" s="683"/>
      <c r="E82" s="683"/>
      <c r="F82" s="683"/>
      <c r="G82" s="683"/>
      <c r="H82" s="681" t="str">
        <f t="shared" si="4"/>
        <v/>
      </c>
      <c r="I82" s="681" t="str">
        <f t="shared" si="5"/>
        <v/>
      </c>
    </row>
    <row r="83" spans="1:9" ht="15" customHeight="1">
      <c r="A83" s="685"/>
      <c r="B83" s="686" t="s">
        <v>524</v>
      </c>
      <c r="C83" s="683"/>
      <c r="D83" s="683"/>
      <c r="E83" s="683"/>
      <c r="F83" s="683"/>
      <c r="G83" s="683"/>
      <c r="H83" s="681" t="str">
        <f t="shared" si="4"/>
        <v/>
      </c>
      <c r="I83" s="681" t="str">
        <f t="shared" si="5"/>
        <v/>
      </c>
    </row>
    <row r="84" spans="1:9" ht="15" customHeight="1">
      <c r="A84" s="685"/>
      <c r="B84" s="686" t="s">
        <v>525</v>
      </c>
      <c r="C84" s="683"/>
      <c r="D84" s="683"/>
      <c r="E84" s="683"/>
      <c r="F84" s="683"/>
      <c r="G84" s="683"/>
      <c r="H84" s="681" t="str">
        <f t="shared" si="4"/>
        <v/>
      </c>
      <c r="I84" s="681" t="str">
        <f t="shared" si="5"/>
        <v/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685"/>
      <c r="B86" s="686" t="s">
        <v>527</v>
      </c>
      <c r="C86" s="683"/>
      <c r="D86" s="683"/>
      <c r="E86" s="683"/>
      <c r="F86" s="683"/>
      <c r="G86" s="683"/>
      <c r="H86" s="681" t="str">
        <f t="shared" si="4"/>
        <v/>
      </c>
      <c r="I86" s="681" t="str">
        <f t="shared" si="5"/>
        <v/>
      </c>
    </row>
    <row r="87" spans="1:9" ht="15" customHeight="1">
      <c r="A87" s="685"/>
      <c r="B87" s="686" t="s">
        <v>528</v>
      </c>
      <c r="C87" s="683"/>
      <c r="D87" s="683"/>
      <c r="E87" s="683"/>
      <c r="F87" s="683"/>
      <c r="G87" s="683"/>
      <c r="H87" s="681" t="str">
        <f t="shared" si="4"/>
        <v/>
      </c>
      <c r="I87" s="681" t="str">
        <f t="shared" si="5"/>
        <v/>
      </c>
    </row>
    <row r="88" spans="1:9" s="6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1" t="str">
        <f t="shared" si="4"/>
        <v/>
      </c>
      <c r="I88" s="681" t="str">
        <f t="shared" si="5"/>
        <v/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646" t="str">
        <f t="shared" si="4"/>
        <v/>
      </c>
      <c r="I89" s="646" t="str">
        <f t="shared" si="5"/>
        <v/>
      </c>
    </row>
    <row r="90" spans="1:9" ht="15" customHeight="1">
      <c r="A90" s="685"/>
      <c r="B90" s="686" t="s">
        <v>531</v>
      </c>
      <c r="C90" s="683"/>
      <c r="D90" s="683"/>
      <c r="E90" s="683"/>
      <c r="F90" s="683"/>
      <c r="G90" s="683"/>
      <c r="H90" s="681" t="str">
        <f t="shared" si="4"/>
        <v/>
      </c>
      <c r="I90" s="681" t="str">
        <f t="shared" si="5"/>
        <v/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685"/>
      <c r="B92" s="686" t="s">
        <v>533</v>
      </c>
      <c r="C92" s="683"/>
      <c r="D92" s="683"/>
      <c r="E92" s="683"/>
      <c r="F92" s="683"/>
      <c r="G92" s="683"/>
      <c r="H92" s="681" t="str">
        <f t="shared" si="4"/>
        <v/>
      </c>
      <c r="I92" s="681" t="str">
        <f t="shared" si="5"/>
        <v/>
      </c>
    </row>
    <row r="93" spans="1:9" s="6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1" t="str">
        <f t="shared" si="4"/>
        <v/>
      </c>
      <c r="I93" s="681" t="str">
        <f t="shared" si="5"/>
        <v/>
      </c>
    </row>
    <row r="94" spans="1:9" ht="15" customHeight="1">
      <c r="A94" s="685"/>
      <c r="B94" s="686" t="s">
        <v>535</v>
      </c>
      <c r="C94" s="683"/>
      <c r="D94" s="683"/>
      <c r="E94" s="683"/>
      <c r="F94" s="683"/>
      <c r="G94" s="683"/>
      <c r="H94" s="681" t="str">
        <f t="shared" si="4"/>
        <v/>
      </c>
      <c r="I94" s="681" t="str">
        <f t="shared" si="5"/>
        <v/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686"/>
      <c r="B96" s="686" t="s">
        <v>537</v>
      </c>
      <c r="C96" s="683"/>
      <c r="D96" s="683"/>
      <c r="E96" s="683"/>
      <c r="F96" s="683"/>
      <c r="G96" s="683"/>
      <c r="H96" s="681" t="str">
        <f t="shared" si="4"/>
        <v/>
      </c>
      <c r="I96" s="681" t="str">
        <f t="shared" si="5"/>
        <v/>
      </c>
    </row>
    <row r="97" spans="1:9" ht="15" customHeight="1">
      <c r="A97" s="686"/>
      <c r="B97" s="686" t="s">
        <v>538</v>
      </c>
      <c r="C97" s="683"/>
      <c r="D97" s="683"/>
      <c r="E97" s="683"/>
      <c r="F97" s="683"/>
      <c r="G97" s="683"/>
      <c r="H97" s="681" t="str">
        <f t="shared" si="4"/>
        <v/>
      </c>
      <c r="I97" s="681" t="str">
        <f t="shared" si="5"/>
        <v/>
      </c>
    </row>
    <row r="98" spans="1:9" ht="15" customHeight="1">
      <c r="A98" s="686"/>
      <c r="B98" s="686" t="s">
        <v>539</v>
      </c>
      <c r="C98" s="683"/>
      <c r="D98" s="683"/>
      <c r="E98" s="683"/>
      <c r="F98" s="683"/>
      <c r="G98" s="683"/>
      <c r="H98" s="681" t="str">
        <f t="shared" si="4"/>
        <v/>
      </c>
      <c r="I98" s="681" t="str">
        <f t="shared" si="5"/>
        <v/>
      </c>
    </row>
    <row r="99" spans="1:9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1" t="str">
        <f t="shared" si="4"/>
        <v/>
      </c>
      <c r="I99" s="681" t="str">
        <f t="shared" si="5"/>
        <v/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646" t="str">
        <f t="shared" ref="H100:H112" si="6">IFERROR(SUM(D100,F100)/C100*100,"")</f>
        <v/>
      </c>
      <c r="I100" s="646" t="str">
        <f t="shared" ref="I100:I112" si="7">IFERROR(SUM(E100,G100)/SUM(D100,F100)*100,"")</f>
        <v/>
      </c>
    </row>
    <row r="101" spans="1:9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1" t="str">
        <f t="shared" si="6"/>
        <v/>
      </c>
      <c r="I101" s="681" t="str">
        <f t="shared" si="7"/>
        <v/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1" t="str">
        <f t="shared" si="6"/>
        <v/>
      </c>
      <c r="I103" s="681" t="str">
        <f t="shared" si="7"/>
        <v/>
      </c>
    </row>
    <row r="104" spans="1:9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1" t="str">
        <f t="shared" si="6"/>
        <v/>
      </c>
      <c r="I104" s="681" t="str">
        <f t="shared" si="7"/>
        <v/>
      </c>
    </row>
    <row r="105" spans="1:9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1" t="str">
        <f t="shared" si="6"/>
        <v/>
      </c>
      <c r="I105" s="681" t="str">
        <f t="shared" si="7"/>
        <v/>
      </c>
    </row>
    <row r="106" spans="1:9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1" t="str">
        <f t="shared" si="6"/>
        <v/>
      </c>
      <c r="I106" s="681" t="str">
        <f t="shared" si="7"/>
        <v/>
      </c>
    </row>
    <row r="107" spans="1:9" ht="15.75" customHeight="1">
      <c r="A107" s="685"/>
      <c r="B107" s="686" t="s">
        <v>548</v>
      </c>
      <c r="C107" s="683"/>
      <c r="D107" s="683"/>
      <c r="E107" s="683"/>
      <c r="F107" s="683"/>
      <c r="G107" s="683"/>
      <c r="H107" s="681" t="str">
        <f t="shared" si="6"/>
        <v/>
      </c>
      <c r="I107" s="681" t="str">
        <f t="shared" si="7"/>
        <v/>
      </c>
    </row>
    <row r="108" spans="1:9" ht="15.75" customHeight="1">
      <c r="A108" s="685"/>
      <c r="B108" s="686" t="s">
        <v>549</v>
      </c>
      <c r="C108" s="683"/>
      <c r="D108" s="683"/>
      <c r="E108" s="683"/>
      <c r="F108" s="683"/>
      <c r="G108" s="683"/>
      <c r="H108" s="681" t="str">
        <f t="shared" si="6"/>
        <v/>
      </c>
      <c r="I108" s="681" t="str">
        <f t="shared" si="7"/>
        <v/>
      </c>
    </row>
    <row r="109" spans="1:9" ht="15.75" customHeight="1">
      <c r="A109" s="685"/>
      <c r="B109" s="686" t="s">
        <v>550</v>
      </c>
      <c r="C109" s="683"/>
      <c r="D109" s="683"/>
      <c r="E109" s="683"/>
      <c r="F109" s="683"/>
      <c r="G109" s="683"/>
      <c r="H109" s="681" t="str">
        <f t="shared" si="6"/>
        <v/>
      </c>
      <c r="I109" s="681" t="str">
        <f t="shared" si="7"/>
        <v/>
      </c>
    </row>
    <row r="110" spans="1:9" ht="15.75" customHeight="1">
      <c r="A110" s="2" t="s">
        <v>551</v>
      </c>
      <c r="B110" s="2"/>
      <c r="C110" s="643"/>
      <c r="D110" s="643"/>
      <c r="E110" s="643"/>
      <c r="F110" s="643"/>
      <c r="G110" s="643"/>
      <c r="H110" s="647" t="str">
        <f t="shared" si="6"/>
        <v/>
      </c>
      <c r="I110" s="647" t="str">
        <f t="shared" si="7"/>
        <v/>
      </c>
    </row>
    <row r="111" spans="1:9" ht="15.75" customHeight="1">
      <c r="A111" s="2" t="s">
        <v>552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648" t="str">
        <f t="shared" si="6"/>
        <v/>
      </c>
      <c r="I112" s="64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128" priority="7">
      <formula>LEN(TRIM(C4))=0</formula>
    </cfRule>
  </conditionalFormatting>
  <conditionalFormatting sqref="C99:I99">
    <cfRule type="containsBlanks" dxfId="127" priority="4" stopIfTrue="1">
      <formula>LEN(TRIM(C99))=0</formula>
    </cfRule>
  </conditionalFormatting>
  <conditionalFormatting sqref="C111:I111">
    <cfRule type="containsBlanks" dxfId="126" priority="1">
      <formula>LEN(TRIM(C111))=0</formula>
    </cfRule>
  </conditionalFormatting>
  <conditionalFormatting sqref="I4:I94">
    <cfRule type="containsBlanks" dxfId="125" priority="3">
      <formula>LEN(TRIM(I4))=0</formula>
    </cfRule>
  </conditionalFormatting>
  <conditionalFormatting sqref="I95:I100">
    <cfRule type="containsBlanks" dxfId="124" priority="5">
      <formula>LEN(TRIM(I95))=0</formula>
    </cfRule>
  </conditionalFormatting>
  <conditionalFormatting sqref="I101:I109">
    <cfRule type="containsBlanks" dxfId="123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1808</v>
      </c>
      <c r="B1" s="66"/>
      <c r="C1" s="66"/>
      <c r="D1" s="66"/>
      <c r="E1" s="66"/>
      <c r="F1" s="66"/>
      <c r="G1" s="66"/>
      <c r="H1" s="12"/>
    </row>
    <row r="2" spans="1:27" ht="14" customHeight="1">
      <c r="A2" s="173"/>
      <c r="B2" s="174"/>
      <c r="C2" s="1000" t="s">
        <v>1259</v>
      </c>
      <c r="D2" s="942"/>
      <c r="E2" s="942"/>
      <c r="F2" s="1000" t="s">
        <v>1233</v>
      </c>
      <c r="G2" s="942"/>
      <c r="H2" s="94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1001" t="s">
        <v>571</v>
      </c>
      <c r="B3" s="942"/>
      <c r="C3" s="176" t="s">
        <v>1809</v>
      </c>
      <c r="D3" s="176" t="s">
        <v>1810</v>
      </c>
      <c r="E3" s="176" t="s">
        <v>1811</v>
      </c>
      <c r="F3" s="176" t="s">
        <v>1812</v>
      </c>
      <c r="G3" s="176" t="s">
        <v>1810</v>
      </c>
      <c r="H3" s="176" t="s">
        <v>1811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5"/>
      <c r="B5" s="686" t="s">
        <v>446</v>
      </c>
      <c r="C5" s="682"/>
      <c r="D5" s="682"/>
      <c r="E5" s="682"/>
      <c r="F5" s="682"/>
      <c r="G5" s="682"/>
      <c r="H5" s="682"/>
    </row>
    <row r="6" spans="1:27" ht="15" customHeight="1">
      <c r="A6" s="685"/>
      <c r="B6" s="686" t="s">
        <v>447</v>
      </c>
      <c r="C6" s="683"/>
      <c r="D6" s="683"/>
      <c r="E6" s="683"/>
      <c r="F6" s="683"/>
      <c r="G6" s="683"/>
      <c r="H6" s="683"/>
    </row>
    <row r="7" spans="1:27" ht="15" customHeight="1">
      <c r="A7" s="685"/>
      <c r="B7" s="686" t="s">
        <v>448</v>
      </c>
      <c r="C7" s="683"/>
      <c r="D7" s="683"/>
      <c r="E7" s="683"/>
      <c r="F7" s="683"/>
      <c r="G7" s="683"/>
      <c r="H7" s="683"/>
    </row>
    <row r="8" spans="1:27" ht="15" customHeight="1">
      <c r="A8" s="685"/>
      <c r="B8" s="686" t="s">
        <v>449</v>
      </c>
      <c r="C8" s="683"/>
      <c r="D8" s="683"/>
      <c r="E8" s="683"/>
      <c r="F8" s="683"/>
      <c r="G8" s="683"/>
      <c r="H8" s="68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</row>
    <row r="11" spans="1:27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</row>
    <row r="12" spans="1:27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</row>
    <row r="13" spans="1:27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</row>
    <row r="14" spans="1:27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</row>
    <row r="15" spans="1:27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</row>
    <row r="18" spans="1:8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</row>
    <row r="19" spans="1:8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</row>
    <row r="22" spans="1:8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</row>
    <row r="23" spans="1:8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</row>
    <row r="24" spans="1:8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</row>
    <row r="25" spans="1:8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</row>
    <row r="26" spans="1:8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</row>
    <row r="27" spans="1:8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</row>
    <row r="28" spans="1:8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</row>
    <row r="29" spans="1:8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</row>
    <row r="32" spans="1:8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</row>
    <row r="33" spans="1:8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</row>
    <row r="34" spans="1:8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</row>
    <row r="35" spans="1:8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</row>
    <row r="36" spans="1:8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</row>
    <row r="37" spans="1:8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</row>
    <row r="38" spans="1:8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</row>
    <row r="39" spans="1:8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</row>
    <row r="40" spans="1:8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</row>
    <row r="41" spans="1:8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</row>
    <row r="42" spans="1:8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</row>
    <row r="45" spans="1:8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</row>
    <row r="46" spans="1:8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</row>
    <row r="47" spans="1:8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</row>
    <row r="48" spans="1:8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</row>
    <row r="49" spans="1:8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</row>
    <row r="50" spans="1:8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</row>
    <row r="53" spans="1:8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</row>
    <row r="54" spans="1:8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</row>
    <row r="55" spans="1:8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</row>
    <row r="58" spans="1:8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</row>
    <row r="59" spans="1:8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</row>
    <row r="60" spans="1:8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</row>
    <row r="61" spans="1:8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</row>
    <row r="62" spans="1:8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</row>
    <row r="63" spans="1:8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</row>
    <row r="64" spans="1:8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</row>
    <row r="67" spans="1:8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</row>
    <row r="68" spans="1:8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</row>
    <row r="69" spans="1:8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</row>
    <row r="70" spans="1:8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</row>
    <row r="71" spans="1:8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</row>
    <row r="72" spans="1:8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</row>
    <row r="73" spans="1:8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</row>
    <row r="76" spans="1:8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</row>
    <row r="77" spans="1:8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</row>
    <row r="78" spans="1:8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</row>
    <row r="79" spans="1:8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</row>
    <row r="82" spans="1:8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</row>
    <row r="83" spans="1:8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</row>
    <row r="84" spans="1:8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</row>
    <row r="87" spans="1:8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</row>
    <row r="88" spans="1:8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</row>
    <row r="93" spans="1:8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</row>
    <row r="94" spans="1:8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</row>
    <row r="97" spans="1:8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</row>
    <row r="98" spans="1:8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</row>
    <row r="99" spans="1:8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</row>
    <row r="104" spans="1:8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</row>
    <row r="105" spans="1:8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</row>
    <row r="106" spans="1:8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</row>
    <row r="107" spans="1:8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</row>
    <row r="108" spans="1:8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</row>
    <row r="109" spans="1:8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</row>
    <row r="110" spans="1:8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</row>
  </sheetData>
  <mergeCells count="3">
    <mergeCell ref="C2:E2"/>
    <mergeCell ref="A3:B3"/>
    <mergeCell ref="F2:H2"/>
  </mergeCells>
  <conditionalFormatting sqref="C4:H94">
    <cfRule type="containsBlanks" dxfId="122" priority="3">
      <formula>LEN(TRIM(C4))=0</formula>
    </cfRule>
  </conditionalFormatting>
  <conditionalFormatting sqref="C95:H100">
    <cfRule type="containsBlanks" dxfId="121" priority="5">
      <formula>LEN(TRIM(C95))=0</formula>
    </cfRule>
  </conditionalFormatting>
  <conditionalFormatting sqref="C99:H99">
    <cfRule type="containsBlanks" dxfId="120" priority="4" stopIfTrue="1">
      <formula>LEN(TRIM(C99))=0</formula>
    </cfRule>
  </conditionalFormatting>
  <conditionalFormatting sqref="C101:H109">
    <cfRule type="containsBlanks" dxfId="119" priority="2">
      <formula>LEN(TRIM(C101))=0</formula>
    </cfRule>
  </conditionalFormatting>
  <conditionalFormatting sqref="C111:H111">
    <cfRule type="containsBlanks" dxfId="118" priority="1">
      <formula>LEN(TRIM(C111))=0</formula>
    </cfRule>
  </conditionalFormatting>
  <conditionalFormatting sqref="L22">
    <cfRule type="containsBlanks" dxfId="117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1813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64" t="s">
        <v>571</v>
      </c>
      <c r="B2" s="942"/>
      <c r="C2" s="172" t="s">
        <v>1814</v>
      </c>
      <c r="D2" s="172" t="s">
        <v>1815</v>
      </c>
      <c r="E2" s="172" t="s">
        <v>348</v>
      </c>
      <c r="F2" s="172" t="s">
        <v>347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445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SUM(PaludismeGlobale!D5)+SUM(PaludismeGlobale!G5)</f>
        <v>0</v>
      </c>
      <c r="D4" s="682">
        <f>SUM(PaludismeGlobale!C5)+SUM(PaludismeGlobale!F5)</f>
        <v>0</v>
      </c>
      <c r="E4" s="680" t="str">
        <f>IFERROR(C4*1000/Population!C4,"")</f>
        <v/>
      </c>
      <c r="F4" s="68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SUM(PaludismeGlobale!D6)+SUM(PaludismeGlobale!G6)</f>
        <v>0</v>
      </c>
      <c r="D5" s="683">
        <f>SUM(PaludismeGlobale!C6)+SUM(PaludismeGlobale!F6)</f>
        <v>0</v>
      </c>
      <c r="E5" s="681" t="str">
        <f>IFERROR(C5*1000/Population!C5,"")</f>
        <v/>
      </c>
      <c r="F5" s="68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SUM(PaludismeGlobale!D7)+SUM(PaludismeGlobale!G7)</f>
        <v>0</v>
      </c>
      <c r="D6" s="683">
        <f>SUM(PaludismeGlobale!C7)+SUM(PaludismeGlobale!F7)</f>
        <v>0</v>
      </c>
      <c r="E6" s="681" t="str">
        <f>IFERROR(C6*1000/Population!C6,"")</f>
        <v/>
      </c>
      <c r="F6" s="68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SUM(PaludismeGlobale!D8)+SUM(PaludismeGlobale!G8)</f>
        <v>0</v>
      </c>
      <c r="D7" s="683">
        <f>SUM(PaludismeGlobale!C8)+SUM(PaludismeGlobale!F8)</f>
        <v>0</v>
      </c>
      <c r="E7" s="681" t="str">
        <f>IFERROR(C7*1000/Population!C7,"")</f>
        <v/>
      </c>
      <c r="F7" s="68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SUM(PaludismeGlobale!D10)+SUM(PaludismeGlobale!G10)</f>
        <v>0</v>
      </c>
      <c r="D9" s="683">
        <f>SUM(PaludismeGlobale!C10)+SUM(PaludismeGlobale!F10)</f>
        <v>0</v>
      </c>
      <c r="E9" s="681" t="str">
        <f>IFERROR(C9*1000/Population!C9,"")</f>
        <v/>
      </c>
      <c r="F9" s="68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SUM(PaludismeGlobale!D11)+SUM(PaludismeGlobale!G11)</f>
        <v>0</v>
      </c>
      <c r="D10" s="683">
        <f>SUM(PaludismeGlobale!C11)+SUM(PaludismeGlobale!F11)</f>
        <v>0</v>
      </c>
      <c r="E10" s="681" t="str">
        <f>IFERROR(C10*1000/Population!C10,"")</f>
        <v/>
      </c>
      <c r="F10" s="68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685"/>
      <c r="B11" s="686" t="s">
        <v>453</v>
      </c>
      <c r="C11" s="683">
        <f>SUM(PaludismeGlobale!D12)+SUM(PaludismeGlobale!G12)</f>
        <v>0</v>
      </c>
      <c r="D11" s="683">
        <f>SUM(PaludismeGlobale!C12)+SUM(PaludismeGlobale!F12)</f>
        <v>0</v>
      </c>
      <c r="E11" s="681" t="str">
        <f>IFERROR(C11*1000/Population!C11,"")</f>
        <v/>
      </c>
      <c r="F11" s="68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5"/>
      <c r="B12" s="686" t="s">
        <v>454</v>
      </c>
      <c r="C12" s="683">
        <f>SUM(PaludismeGlobale!D13)+SUM(PaludismeGlobale!G13)</f>
        <v>0</v>
      </c>
      <c r="D12" s="683">
        <f>SUM(PaludismeGlobale!C13)+SUM(PaludismeGlobale!F13)</f>
        <v>0</v>
      </c>
      <c r="E12" s="681" t="str">
        <f>IFERROR(C12*1000/Population!C12,"")</f>
        <v/>
      </c>
      <c r="F12" s="68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SUM(PaludismeGlobale!D14)+SUM(PaludismeGlobale!G14)</f>
        <v>0</v>
      </c>
      <c r="D13" s="683">
        <f>SUM(PaludismeGlobale!C14)+SUM(PaludismeGlobale!F14)</f>
        <v>0</v>
      </c>
      <c r="E13" s="681" t="str">
        <f>IFERROR(C13*1000/Population!C13,"")</f>
        <v/>
      </c>
      <c r="F13" s="68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SUM(PaludismeGlobale!D15)+SUM(PaludismeGlobale!G15)</f>
        <v>0</v>
      </c>
      <c r="D14" s="683">
        <f>SUM(PaludismeGlobale!C15)+SUM(PaludismeGlobale!F15)</f>
        <v>0</v>
      </c>
      <c r="E14" s="681" t="str">
        <f>IFERROR(C14*1000/Population!C14,"")</f>
        <v/>
      </c>
      <c r="F14" s="68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686"/>
      <c r="B16" s="686" t="s">
        <v>458</v>
      </c>
      <c r="C16" s="683">
        <f>SUM(PaludismeGlobale!D17)+SUM(PaludismeGlobale!G17)</f>
        <v>0</v>
      </c>
      <c r="D16" s="683">
        <f>SUM(PaludismeGlobale!C17)+SUM(PaludismeGlobale!F17)</f>
        <v>0</v>
      </c>
      <c r="E16" s="681" t="str">
        <f>IFERROR(C16*1000/Population!C16,"")</f>
        <v/>
      </c>
      <c r="F16" s="68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5"/>
      <c r="B17" s="686" t="s">
        <v>459</v>
      </c>
      <c r="C17" s="683">
        <f>SUM(PaludismeGlobale!D18)+SUM(PaludismeGlobale!G18)</f>
        <v>0</v>
      </c>
      <c r="D17" s="683">
        <f>SUM(PaludismeGlobale!C18)+SUM(PaludismeGlobale!F18)</f>
        <v>0</v>
      </c>
      <c r="E17" s="681" t="str">
        <f>IFERROR(C17*1000/Population!C17,"")</f>
        <v/>
      </c>
      <c r="F17" s="681" t="str">
        <f>IFERROR(D17*1000/Population!F17,"")</f>
        <v/>
      </c>
    </row>
    <row r="18" spans="1:6" ht="15" customHeight="1">
      <c r="A18" s="685"/>
      <c r="B18" s="686" t="s">
        <v>460</v>
      </c>
      <c r="C18" s="683">
        <f>SUM(PaludismeGlobale!D19)+SUM(PaludismeGlobale!G19)</f>
        <v>0</v>
      </c>
      <c r="D18" s="683">
        <f>SUM(PaludismeGlobale!C19)+SUM(PaludismeGlobale!F19)</f>
        <v>0</v>
      </c>
      <c r="E18" s="681" t="str">
        <f>IFERROR(C18*1000/Population!C18,"")</f>
        <v/>
      </c>
      <c r="F18" s="681" t="str">
        <f>IFERROR(D18*1000/Population!F18,"")</f>
        <v/>
      </c>
    </row>
    <row r="19" spans="1:6" ht="15" customHeight="1">
      <c r="A19" s="2" t="s">
        <v>461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46" t="str">
        <f>IFERROR(C19*1000/Population!C19,"")</f>
        <v/>
      </c>
      <c r="F19" s="646" t="str">
        <f>IFERROR(D19*1000/Population!F19,"")</f>
        <v/>
      </c>
    </row>
    <row r="20" spans="1:6" ht="15" customHeight="1">
      <c r="A20" s="686"/>
      <c r="B20" s="687" t="s">
        <v>462</v>
      </c>
      <c r="C20" s="682">
        <f>SUM(PaludismeGlobale!D21)+SUM(PaludismeGlobale!G21)</f>
        <v>0</v>
      </c>
      <c r="D20" s="682">
        <f>SUM(PaludismeGlobale!C21)+SUM(PaludismeGlobale!F21)</f>
        <v>0</v>
      </c>
      <c r="E20" s="680" t="str">
        <f>IFERROR(C20*1000/Population!C20,"")</f>
        <v/>
      </c>
      <c r="F20" s="680" t="str">
        <f>IFERROR(D20*1000/Population!F20,"")</f>
        <v/>
      </c>
    </row>
    <row r="21" spans="1:6" ht="15" customHeight="1">
      <c r="A21" s="685"/>
      <c r="B21" s="686" t="s">
        <v>463</v>
      </c>
      <c r="C21" s="683">
        <f>SUM(PaludismeGlobale!D22)+SUM(PaludismeGlobale!G22)</f>
        <v>0</v>
      </c>
      <c r="D21" s="683">
        <f>SUM(PaludismeGlobale!C22)+SUM(PaludismeGlobale!F22)</f>
        <v>0</v>
      </c>
      <c r="E21" s="681" t="str">
        <f>IFERROR(C21*1000/Population!C21,"")</f>
        <v/>
      </c>
      <c r="F21" s="681" t="str">
        <f>IFERROR(D21*1000/Population!F21,"")</f>
        <v/>
      </c>
    </row>
    <row r="22" spans="1:6" ht="15" customHeight="1">
      <c r="A22" s="685"/>
      <c r="B22" s="686" t="s">
        <v>464</v>
      </c>
      <c r="C22" s="683">
        <f>SUM(PaludismeGlobale!D23)+SUM(PaludismeGlobale!G23)</f>
        <v>0</v>
      </c>
      <c r="D22" s="683">
        <f>SUM(PaludismeGlobale!C23)+SUM(PaludismeGlobale!F23)</f>
        <v>0</v>
      </c>
      <c r="E22" s="681" t="str">
        <f>IFERROR(C22*1000/Population!C22,"")</f>
        <v/>
      </c>
      <c r="F22" s="681" t="str">
        <f>IFERROR(D22*1000/Population!F22,"")</f>
        <v/>
      </c>
    </row>
    <row r="23" spans="1:6" ht="15" customHeight="1">
      <c r="A23" s="685"/>
      <c r="B23" s="686" t="s">
        <v>465</v>
      </c>
      <c r="C23" s="683">
        <f>SUM(PaludismeGlobale!D24)+SUM(PaludismeGlobale!G24)</f>
        <v>0</v>
      </c>
      <c r="D23" s="683">
        <f>SUM(PaludismeGlobale!C24)+SUM(PaludismeGlobale!F24)</f>
        <v>0</v>
      </c>
      <c r="E23" s="681" t="str">
        <f>IFERROR(C23*1000/Population!C23,"")</f>
        <v/>
      </c>
      <c r="F23" s="681" t="str">
        <f>IFERROR(D23*1000/Population!F23,"")</f>
        <v/>
      </c>
    </row>
    <row r="24" spans="1:6" ht="15" customHeight="1">
      <c r="A24" s="685"/>
      <c r="B24" s="686" t="s">
        <v>466</v>
      </c>
      <c r="C24" s="683">
        <f>SUM(PaludismeGlobale!D25)+SUM(PaludismeGlobale!G25)</f>
        <v>0</v>
      </c>
      <c r="D24" s="683">
        <f>SUM(PaludismeGlobale!C25)+SUM(PaludismeGlobale!F25)</f>
        <v>0</v>
      </c>
      <c r="E24" s="681" t="str">
        <f>IFERROR(C24*1000/Population!C24,"")</f>
        <v/>
      </c>
      <c r="F24" s="681" t="str">
        <f>IFERROR(D24*1000/Population!F24,"")</f>
        <v/>
      </c>
    </row>
    <row r="25" spans="1:6" ht="15" customHeight="1">
      <c r="A25" s="685"/>
      <c r="B25" s="686" t="s">
        <v>467</v>
      </c>
      <c r="C25" s="683">
        <f>SUM(PaludismeGlobale!D26)+SUM(PaludismeGlobale!G26)</f>
        <v>0</v>
      </c>
      <c r="D25" s="683">
        <f>SUM(PaludismeGlobale!C26)+SUM(PaludismeGlobale!F26)</f>
        <v>0</v>
      </c>
      <c r="E25" s="681" t="str">
        <f>IFERROR(C25*1000/Population!C25,"")</f>
        <v/>
      </c>
      <c r="F25" s="681" t="str">
        <f>IFERROR(D25*1000/Population!F25,"")</f>
        <v/>
      </c>
    </row>
    <row r="26" spans="1:6" ht="15" customHeight="1">
      <c r="A26" s="685"/>
      <c r="B26" s="686" t="s">
        <v>468</v>
      </c>
      <c r="C26" s="683">
        <f>SUM(PaludismeGlobale!D27)+SUM(PaludismeGlobale!G27)</f>
        <v>0</v>
      </c>
      <c r="D26" s="683">
        <f>SUM(PaludismeGlobale!C27)+SUM(PaludismeGlobale!F27)</f>
        <v>0</v>
      </c>
      <c r="E26" s="681" t="str">
        <f>IFERROR(C26*1000/Population!C26,"")</f>
        <v/>
      </c>
      <c r="F26" s="681" t="str">
        <f>IFERROR(D26*1000/Population!F26,"")</f>
        <v/>
      </c>
    </row>
    <row r="27" spans="1:6" ht="15" customHeight="1">
      <c r="A27" s="685"/>
      <c r="B27" s="686" t="s">
        <v>469</v>
      </c>
      <c r="C27" s="683">
        <f>SUM(PaludismeGlobale!D28)+SUM(PaludismeGlobale!G28)</f>
        <v>0</v>
      </c>
      <c r="D27" s="683">
        <f>SUM(PaludismeGlobale!C28)+SUM(PaludismeGlobale!F28)</f>
        <v>0</v>
      </c>
      <c r="E27" s="681" t="str">
        <f>IFERROR(C27*1000/Population!C27,"")</f>
        <v/>
      </c>
      <c r="F27" s="681" t="str">
        <f>IFERROR(D27*1000/Population!F27,"")</f>
        <v/>
      </c>
    </row>
    <row r="28" spans="1:6" ht="15" customHeight="1">
      <c r="A28" s="685"/>
      <c r="B28" s="686" t="s">
        <v>470</v>
      </c>
      <c r="C28" s="683">
        <f>SUM(PaludismeGlobale!D29)+SUM(PaludismeGlobale!G29)</f>
        <v>0</v>
      </c>
      <c r="D28" s="683">
        <f>SUM(PaludismeGlobale!C29)+SUM(PaludismeGlobale!F29)</f>
        <v>0</v>
      </c>
      <c r="E28" s="681" t="str">
        <f>IFERROR(C28*1000/Population!C28,"")</f>
        <v/>
      </c>
      <c r="F28" s="681" t="str">
        <f>IFERROR(D28*1000/Population!F28,"")</f>
        <v/>
      </c>
    </row>
    <row r="29" spans="1:6" s="87" customFormat="1" ht="15" customHeight="1">
      <c r="A29" s="2" t="s">
        <v>471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686"/>
      <c r="B30" s="686" t="s">
        <v>472</v>
      </c>
      <c r="C30" s="682">
        <f>SUM(PaludismeGlobale!D31)+SUM(PaludismeGlobale!G31)</f>
        <v>0</v>
      </c>
      <c r="D30" s="682">
        <f>SUM(PaludismeGlobale!C31)+SUM(PaludismeGlobale!F31)</f>
        <v>0</v>
      </c>
      <c r="E30" s="680" t="str">
        <f>IFERROR(C30*1000/Population!C30,"")</f>
        <v/>
      </c>
      <c r="F30" s="680" t="str">
        <f>IFERROR(D30*1000/Population!F30,"")</f>
        <v/>
      </c>
    </row>
    <row r="31" spans="1:6" ht="15" customHeight="1">
      <c r="A31" s="686"/>
      <c r="B31" s="686" t="s">
        <v>473</v>
      </c>
      <c r="C31" s="683">
        <f>SUM(PaludismeGlobale!D32)+SUM(PaludismeGlobale!G32)</f>
        <v>0</v>
      </c>
      <c r="D31" s="683">
        <f>SUM(PaludismeGlobale!C32)+SUM(PaludismeGlobale!F32)</f>
        <v>0</v>
      </c>
      <c r="E31" s="681" t="str">
        <f>IFERROR(C31*1000/Population!C31,"")</f>
        <v/>
      </c>
      <c r="F31" s="681" t="str">
        <f>IFERROR(D31*1000/Population!F31,"")</f>
        <v/>
      </c>
    </row>
    <row r="32" spans="1:6" ht="15" customHeight="1">
      <c r="A32" s="686"/>
      <c r="B32" s="686" t="s">
        <v>474</v>
      </c>
      <c r="C32" s="683">
        <f>SUM(PaludismeGlobale!D33)+SUM(PaludismeGlobale!G33)</f>
        <v>0</v>
      </c>
      <c r="D32" s="683">
        <f>SUM(PaludismeGlobale!C33)+SUM(PaludismeGlobale!F33)</f>
        <v>0</v>
      </c>
      <c r="E32" s="681" t="str">
        <f>IFERROR(C32*1000/Population!C32,"")</f>
        <v/>
      </c>
      <c r="F32" s="681" t="str">
        <f>IFERROR(D32*1000/Population!F32,"")</f>
        <v/>
      </c>
    </row>
    <row r="33" spans="1:6" ht="15" customHeight="1">
      <c r="A33" s="686"/>
      <c r="B33" s="686" t="s">
        <v>475</v>
      </c>
      <c r="C33" s="683">
        <f>SUM(PaludismeGlobale!D34)+SUM(PaludismeGlobale!G34)</f>
        <v>0</v>
      </c>
      <c r="D33" s="683">
        <f>SUM(PaludismeGlobale!C34)+SUM(PaludismeGlobale!F34)</f>
        <v>0</v>
      </c>
      <c r="E33" s="681" t="str">
        <f>IFERROR(C33*1000/Population!C33,"")</f>
        <v/>
      </c>
      <c r="F33" s="681" t="str">
        <f>IFERROR(D33*1000/Population!F33,"")</f>
        <v/>
      </c>
    </row>
    <row r="34" spans="1:6" ht="15" customHeight="1">
      <c r="A34" s="686"/>
      <c r="B34" s="686" t="s">
        <v>476</v>
      </c>
      <c r="C34" s="683">
        <f>SUM(PaludismeGlobale!D35)+SUM(PaludismeGlobale!G35)</f>
        <v>0</v>
      </c>
      <c r="D34" s="683">
        <f>SUM(PaludismeGlobale!C35)+SUM(PaludismeGlobale!F35)</f>
        <v>0</v>
      </c>
      <c r="E34" s="681" t="str">
        <f>IFERROR(C34*1000/Population!C34,"")</f>
        <v/>
      </c>
      <c r="F34" s="681" t="str">
        <f>IFERROR(D34*1000/Population!F34,"")</f>
        <v/>
      </c>
    </row>
    <row r="35" spans="1:6" ht="15" customHeight="1">
      <c r="A35" s="686"/>
      <c r="B35" s="686" t="s">
        <v>477</v>
      </c>
      <c r="C35" s="683">
        <f>SUM(PaludismeGlobale!D36)+SUM(PaludismeGlobale!G36)</f>
        <v>0</v>
      </c>
      <c r="D35" s="683">
        <f>SUM(PaludismeGlobale!C36)+SUM(PaludismeGlobale!F36)</f>
        <v>0</v>
      </c>
      <c r="E35" s="681" t="str">
        <f>IFERROR(C35*1000/Population!C35,"")</f>
        <v/>
      </c>
      <c r="F35" s="681" t="str">
        <f>IFERROR(D35*1000/Population!F35,"")</f>
        <v/>
      </c>
    </row>
    <row r="36" spans="1:6" ht="15" customHeight="1">
      <c r="A36" s="686"/>
      <c r="B36" s="686" t="s">
        <v>478</v>
      </c>
      <c r="C36" s="683">
        <f>SUM(PaludismeGlobale!D37)+SUM(PaludismeGlobale!G37)</f>
        <v>0</v>
      </c>
      <c r="D36" s="683">
        <f>SUM(PaludismeGlobale!C37)+SUM(PaludismeGlobale!F37)</f>
        <v>0</v>
      </c>
      <c r="E36" s="681" t="str">
        <f>IFERROR(C36*1000/Population!C36,"")</f>
        <v/>
      </c>
      <c r="F36" s="681" t="str">
        <f>IFERROR(D36*1000/Population!F36,"")</f>
        <v/>
      </c>
    </row>
    <row r="37" spans="1:6" ht="15" customHeight="1">
      <c r="A37" s="685"/>
      <c r="B37" s="686" t="s">
        <v>479</v>
      </c>
      <c r="C37" s="683">
        <f>SUM(PaludismeGlobale!D38)+SUM(PaludismeGlobale!G38)</f>
        <v>0</v>
      </c>
      <c r="D37" s="683">
        <f>SUM(PaludismeGlobale!C38)+SUM(PaludismeGlobale!F38)</f>
        <v>0</v>
      </c>
      <c r="E37" s="681" t="str">
        <f>IFERROR(C37*1000/Population!C37,"")</f>
        <v/>
      </c>
      <c r="F37" s="681" t="str">
        <f>IFERROR(D37*1000/Population!F37,"")</f>
        <v/>
      </c>
    </row>
    <row r="38" spans="1:6" s="87" customFormat="1" ht="15" customHeight="1">
      <c r="A38" s="685"/>
      <c r="B38" s="686" t="s">
        <v>480</v>
      </c>
      <c r="C38" s="683">
        <f>SUM(PaludismeGlobale!D39)+SUM(PaludismeGlobale!G39)</f>
        <v>0</v>
      </c>
      <c r="D38" s="683">
        <f>SUM(PaludismeGlobale!C39)+SUM(PaludismeGlobale!F39)</f>
        <v>0</v>
      </c>
      <c r="E38" s="681" t="str">
        <f>IFERROR(C38*1000/Population!C38,"")</f>
        <v/>
      </c>
      <c r="F38" s="681" t="str">
        <f>IFERROR(D38*1000/Population!F38,"")</f>
        <v/>
      </c>
    </row>
    <row r="39" spans="1:6" ht="15" customHeight="1">
      <c r="A39" s="685"/>
      <c r="B39" s="686" t="s">
        <v>481</v>
      </c>
      <c r="C39" s="683">
        <f>SUM(PaludismeGlobale!D40)+SUM(PaludismeGlobale!G40)</f>
        <v>0</v>
      </c>
      <c r="D39" s="683">
        <f>SUM(PaludismeGlobale!C40)+SUM(PaludismeGlobale!F40)</f>
        <v>0</v>
      </c>
      <c r="E39" s="681" t="str">
        <f>IFERROR(C39*1000/Population!C39,"")</f>
        <v/>
      </c>
      <c r="F39" s="681" t="str">
        <f>IFERROR(D39*1000/Population!F39,"")</f>
        <v/>
      </c>
    </row>
    <row r="40" spans="1:6" ht="15" customHeight="1">
      <c r="A40" s="685"/>
      <c r="B40" s="686" t="s">
        <v>482</v>
      </c>
      <c r="C40" s="683">
        <f>SUM(PaludismeGlobale!D41)+SUM(PaludismeGlobale!G41)</f>
        <v>0</v>
      </c>
      <c r="D40" s="683">
        <f>SUM(PaludismeGlobale!C41)+SUM(PaludismeGlobale!F41)</f>
        <v>0</v>
      </c>
      <c r="E40" s="681" t="str">
        <f>IFERROR(C40*1000/Population!C40,"")</f>
        <v/>
      </c>
      <c r="F40" s="681" t="str">
        <f>IFERROR(D40*1000/Population!F40,"")</f>
        <v/>
      </c>
    </row>
    <row r="41" spans="1:6" ht="15" customHeight="1">
      <c r="A41" s="685"/>
      <c r="B41" s="686" t="s">
        <v>483</v>
      </c>
      <c r="C41" s="683">
        <f>SUM(PaludismeGlobale!D42)+SUM(PaludismeGlobale!G42)</f>
        <v>0</v>
      </c>
      <c r="D41" s="683">
        <f>SUM(PaludismeGlobale!C42)+SUM(PaludismeGlobale!F42)</f>
        <v>0</v>
      </c>
      <c r="E41" s="681" t="str">
        <f>IFERROR(C41*1000/Population!C41,"")</f>
        <v/>
      </c>
      <c r="F41" s="681" t="str">
        <f>IFERROR(D41*1000/Population!F41,"")</f>
        <v/>
      </c>
    </row>
    <row r="42" spans="1:6" ht="15" customHeight="1">
      <c r="A42" s="2" t="s">
        <v>484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686"/>
      <c r="B43" s="686" t="s">
        <v>485</v>
      </c>
      <c r="C43" s="683">
        <f>SUM(PaludismeGlobale!D44)+SUM(PaludismeGlobale!G44)</f>
        <v>0</v>
      </c>
      <c r="D43" s="683">
        <f>SUM(PaludismeGlobale!C44)+SUM(PaludismeGlobale!F44)</f>
        <v>0</v>
      </c>
      <c r="E43" s="681" t="str">
        <f>IFERROR(C43*1000/Population!C43,"")</f>
        <v/>
      </c>
      <c r="F43" s="681" t="str">
        <f>IFERROR(D43*1000/Population!F43,"")</f>
        <v/>
      </c>
    </row>
    <row r="44" spans="1:6" ht="15" customHeight="1">
      <c r="A44" s="685"/>
      <c r="B44" s="686" t="s">
        <v>486</v>
      </c>
      <c r="C44" s="683">
        <f>SUM(PaludismeGlobale!D45)+SUM(PaludismeGlobale!G45)</f>
        <v>0</v>
      </c>
      <c r="D44" s="683">
        <f>SUM(PaludismeGlobale!C45)+SUM(PaludismeGlobale!F45)</f>
        <v>0</v>
      </c>
      <c r="E44" s="681" t="str">
        <f>IFERROR(C44*1000/Population!C44,"")</f>
        <v/>
      </c>
      <c r="F44" s="681" t="str">
        <f>IFERROR(D44*1000/Population!F44,"")</f>
        <v/>
      </c>
    </row>
    <row r="45" spans="1:6" ht="15" customHeight="1">
      <c r="A45" s="685"/>
      <c r="B45" s="686" t="s">
        <v>487</v>
      </c>
      <c r="C45" s="683">
        <f>SUM(PaludismeGlobale!D46)+SUM(PaludismeGlobale!G46)</f>
        <v>0</v>
      </c>
      <c r="D45" s="683">
        <f>SUM(PaludismeGlobale!C46)+SUM(PaludismeGlobale!F46)</f>
        <v>0</v>
      </c>
      <c r="E45" s="681" t="str">
        <f>IFERROR(C45*1000/Population!C45,"")</f>
        <v/>
      </c>
      <c r="F45" s="681" t="str">
        <f>IFERROR(D45*1000/Population!F45,"")</f>
        <v/>
      </c>
    </row>
    <row r="46" spans="1:6" s="87" customFormat="1" ht="15" customHeight="1">
      <c r="A46" s="685"/>
      <c r="B46" s="686" t="s">
        <v>488</v>
      </c>
      <c r="C46" s="683">
        <f>SUM(PaludismeGlobale!D47)+SUM(PaludismeGlobale!G47)</f>
        <v>0</v>
      </c>
      <c r="D46" s="683">
        <f>SUM(PaludismeGlobale!C47)+SUM(PaludismeGlobale!F47)</f>
        <v>0</v>
      </c>
      <c r="E46" s="681" t="str">
        <f>IFERROR(C46*1000/Population!C46,"")</f>
        <v/>
      </c>
      <c r="F46" s="681" t="str">
        <f>IFERROR(D46*1000/Population!F46,"")</f>
        <v/>
      </c>
    </row>
    <row r="47" spans="1:6" ht="15" customHeight="1">
      <c r="A47" s="685"/>
      <c r="B47" s="686" t="s">
        <v>489</v>
      </c>
      <c r="C47" s="683">
        <f>SUM(PaludismeGlobale!D48)+SUM(PaludismeGlobale!G48)</f>
        <v>0</v>
      </c>
      <c r="D47" s="683">
        <f>SUM(PaludismeGlobale!C48)+SUM(PaludismeGlobale!F48)</f>
        <v>0</v>
      </c>
      <c r="E47" s="681" t="str">
        <f>IFERROR(C47*1000/Population!C47,"")</f>
        <v/>
      </c>
      <c r="F47" s="681" t="str">
        <f>IFERROR(D47*1000/Population!F47,"")</f>
        <v/>
      </c>
    </row>
    <row r="48" spans="1:6" ht="15" customHeight="1">
      <c r="A48" s="685"/>
      <c r="B48" s="686" t="s">
        <v>490</v>
      </c>
      <c r="C48" s="683">
        <f>SUM(PaludismeGlobale!D49)+SUM(PaludismeGlobale!G49)</f>
        <v>0</v>
      </c>
      <c r="D48" s="683">
        <f>SUM(PaludismeGlobale!C49)+SUM(PaludismeGlobale!F49)</f>
        <v>0</v>
      </c>
      <c r="E48" s="681" t="str">
        <f>IFERROR(C48*1000/Population!C48,"")</f>
        <v/>
      </c>
      <c r="F48" s="681" t="str">
        <f>IFERROR(D48*1000/Population!F48,"")</f>
        <v/>
      </c>
    </row>
    <row r="49" spans="1:6" ht="15" customHeight="1">
      <c r="A49" s="685"/>
      <c r="B49" s="686" t="s">
        <v>491</v>
      </c>
      <c r="C49" s="683">
        <f>SUM(PaludismeGlobale!D50)+SUM(PaludismeGlobale!G50)</f>
        <v>0</v>
      </c>
      <c r="D49" s="683">
        <f>SUM(PaludismeGlobale!C50)+SUM(PaludismeGlobale!F50)</f>
        <v>0</v>
      </c>
      <c r="E49" s="681" t="str">
        <f>IFERROR(C49*1000/Population!C49,"")</f>
        <v/>
      </c>
      <c r="F49" s="681" t="str">
        <f>IFERROR(D49*1000/Population!F49,"")</f>
        <v/>
      </c>
    </row>
    <row r="50" spans="1:6" ht="15" customHeight="1">
      <c r="A50" s="2" t="s">
        <v>492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686"/>
      <c r="B51" s="686" t="s">
        <v>493</v>
      </c>
      <c r="C51" s="683">
        <f>SUM(PaludismeGlobale!D52)+SUM(PaludismeGlobale!G52)</f>
        <v>0</v>
      </c>
      <c r="D51" s="683">
        <f>SUM(PaludismeGlobale!C52)+SUM(PaludismeGlobale!F52)</f>
        <v>0</v>
      </c>
      <c r="E51" s="681" t="str">
        <f>IFERROR(C51*1000/Population!C51,"")</f>
        <v/>
      </c>
      <c r="F51" s="681" t="str">
        <f>IFERROR(D51*1000/Population!F51,"")</f>
        <v/>
      </c>
    </row>
    <row r="52" spans="1:6" ht="15" customHeight="1">
      <c r="A52" s="685"/>
      <c r="B52" s="686" t="s">
        <v>494</v>
      </c>
      <c r="C52" s="683">
        <f>SUM(PaludismeGlobale!D53)+SUM(PaludismeGlobale!G53)</f>
        <v>0</v>
      </c>
      <c r="D52" s="683">
        <f>SUM(PaludismeGlobale!C53)+SUM(PaludismeGlobale!F53)</f>
        <v>0</v>
      </c>
      <c r="E52" s="681" t="str">
        <f>IFERROR(C52*1000/Population!C52,"")</f>
        <v/>
      </c>
      <c r="F52" s="681" t="str">
        <f>IFERROR(D52*1000/Population!F52,"")</f>
        <v/>
      </c>
    </row>
    <row r="53" spans="1:6" ht="15" customHeight="1">
      <c r="A53" s="685"/>
      <c r="B53" s="686" t="s">
        <v>495</v>
      </c>
      <c r="C53" s="683">
        <f>SUM(PaludismeGlobale!D54)+SUM(PaludismeGlobale!G54)</f>
        <v>0</v>
      </c>
      <c r="D53" s="683">
        <f>SUM(PaludismeGlobale!C54)+SUM(PaludismeGlobale!F54)</f>
        <v>0</v>
      </c>
      <c r="E53" s="681" t="str">
        <f>IFERROR(C53*1000/Population!C53,"")</f>
        <v/>
      </c>
      <c r="F53" s="681" t="str">
        <f>IFERROR(D53*1000/Population!F53,"")</f>
        <v/>
      </c>
    </row>
    <row r="54" spans="1:6" ht="15" customHeight="1">
      <c r="A54" s="685"/>
      <c r="B54" s="686" t="s">
        <v>496</v>
      </c>
      <c r="C54" s="683">
        <f>SUM(PaludismeGlobale!D55)+SUM(PaludismeGlobale!G55)</f>
        <v>0</v>
      </c>
      <c r="D54" s="683">
        <f>SUM(PaludismeGlobale!C55)+SUM(PaludismeGlobale!F55)</f>
        <v>0</v>
      </c>
      <c r="E54" s="681" t="str">
        <f>IFERROR(C54*1000/Population!C54,"")</f>
        <v/>
      </c>
      <c r="F54" s="681" t="str">
        <f>IFERROR(D54*1000/Population!F54,"")</f>
        <v/>
      </c>
    </row>
    <row r="55" spans="1:6" s="87" customFormat="1" ht="15" customHeight="1">
      <c r="A55" s="2" t="s">
        <v>497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46" t="str">
        <f>IFERROR(C55*1000/Population!C55,"")</f>
        <v/>
      </c>
      <c r="F55" s="646" t="str">
        <f>IFERROR(D55*1000/Population!F55,"")</f>
        <v/>
      </c>
    </row>
    <row r="56" spans="1:6" ht="15" customHeight="1">
      <c r="A56" s="686"/>
      <c r="B56" s="686" t="s">
        <v>498</v>
      </c>
      <c r="C56" s="682">
        <f>SUM(PaludismeGlobale!D57)+SUM(PaludismeGlobale!G57)</f>
        <v>0</v>
      </c>
      <c r="D56" s="682">
        <f>SUM(PaludismeGlobale!C57)+SUM(PaludismeGlobale!F57)</f>
        <v>0</v>
      </c>
      <c r="E56" s="680" t="str">
        <f>IFERROR(C56*1000/Population!C56,"")</f>
        <v/>
      </c>
      <c r="F56" s="680" t="str">
        <f>IFERROR(D56*1000/Population!F56,"")</f>
        <v/>
      </c>
    </row>
    <row r="57" spans="1:6" ht="15" customHeight="1">
      <c r="A57" s="685"/>
      <c r="B57" s="686" t="s">
        <v>499</v>
      </c>
      <c r="C57" s="683">
        <f>SUM(PaludismeGlobale!D58)+SUM(PaludismeGlobale!G58)</f>
        <v>0</v>
      </c>
      <c r="D57" s="683">
        <f>SUM(PaludismeGlobale!C58)+SUM(PaludismeGlobale!F58)</f>
        <v>0</v>
      </c>
      <c r="E57" s="681" t="str">
        <f>IFERROR(C57*1000/Population!C57,"")</f>
        <v/>
      </c>
      <c r="F57" s="681" t="str">
        <f>IFERROR(D57*1000/Population!F57,"")</f>
        <v/>
      </c>
    </row>
    <row r="58" spans="1:6" ht="15" customHeight="1">
      <c r="A58" s="685"/>
      <c r="B58" s="686" t="s">
        <v>500</v>
      </c>
      <c r="C58" s="683">
        <f>SUM(PaludismeGlobale!D59)+SUM(PaludismeGlobale!G59)</f>
        <v>0</v>
      </c>
      <c r="D58" s="683">
        <f>SUM(PaludismeGlobale!C59)+SUM(PaludismeGlobale!F59)</f>
        <v>0</v>
      </c>
      <c r="E58" s="681" t="str">
        <f>IFERROR(C58*1000/Population!C58,"")</f>
        <v/>
      </c>
      <c r="F58" s="681" t="str">
        <f>IFERROR(D58*1000/Population!F58,"")</f>
        <v/>
      </c>
    </row>
    <row r="59" spans="1:6" ht="15" customHeight="1">
      <c r="A59" s="685"/>
      <c r="B59" s="686" t="s">
        <v>501</v>
      </c>
      <c r="C59" s="683">
        <f>SUM(PaludismeGlobale!D60)+SUM(PaludismeGlobale!G60)</f>
        <v>0</v>
      </c>
      <c r="D59" s="683">
        <f>SUM(PaludismeGlobale!C60)+SUM(PaludismeGlobale!F60)</f>
        <v>0</v>
      </c>
      <c r="E59" s="681" t="str">
        <f>IFERROR(C59*1000/Population!C59,"")</f>
        <v/>
      </c>
      <c r="F59" s="681" t="str">
        <f>IFERROR(D59*1000/Population!F59,"")</f>
        <v/>
      </c>
    </row>
    <row r="60" spans="1:6" ht="15" customHeight="1">
      <c r="A60" s="685"/>
      <c r="B60" s="686" t="s">
        <v>502</v>
      </c>
      <c r="C60" s="683">
        <f>SUM(PaludismeGlobale!D61)+SUM(PaludismeGlobale!G61)</f>
        <v>0</v>
      </c>
      <c r="D60" s="683">
        <f>SUM(PaludismeGlobale!C61)+SUM(PaludismeGlobale!F61)</f>
        <v>0</v>
      </c>
      <c r="E60" s="681" t="str">
        <f>IFERROR(C60*1000/Population!C60,"")</f>
        <v/>
      </c>
      <c r="F60" s="681" t="str">
        <f>IFERROR(D60*1000/Population!F60,"")</f>
        <v/>
      </c>
    </row>
    <row r="61" spans="1:6" s="87" customFormat="1" ht="15" customHeight="1">
      <c r="A61" s="685"/>
      <c r="B61" s="686" t="s">
        <v>503</v>
      </c>
      <c r="C61" s="683">
        <f>SUM(PaludismeGlobale!D62)+SUM(PaludismeGlobale!G62)</f>
        <v>0</v>
      </c>
      <c r="D61" s="683">
        <f>SUM(PaludismeGlobale!C62)+SUM(PaludismeGlobale!F62)</f>
        <v>0</v>
      </c>
      <c r="E61" s="681" t="str">
        <f>IFERROR(C61*1000/Population!C61,"")</f>
        <v/>
      </c>
      <c r="F61" s="681" t="str">
        <f>IFERROR(D61*1000/Population!F61,"")</f>
        <v/>
      </c>
    </row>
    <row r="62" spans="1:6" ht="15" customHeight="1">
      <c r="A62" s="685"/>
      <c r="B62" s="686" t="s">
        <v>504</v>
      </c>
      <c r="C62" s="683">
        <f>SUM(PaludismeGlobale!D63)+SUM(PaludismeGlobale!G63)</f>
        <v>0</v>
      </c>
      <c r="D62" s="683">
        <f>SUM(PaludismeGlobale!C63)+SUM(PaludismeGlobale!F63)</f>
        <v>0</v>
      </c>
      <c r="E62" s="681" t="str">
        <f>IFERROR(C62*1000/Population!C62,"")</f>
        <v/>
      </c>
      <c r="F62" s="681" t="str">
        <f>IFERROR(D62*1000/Population!F62,"")</f>
        <v/>
      </c>
    </row>
    <row r="63" spans="1:6" ht="15" customHeight="1">
      <c r="A63" s="685"/>
      <c r="B63" s="686" t="s">
        <v>505</v>
      </c>
      <c r="C63" s="683">
        <f>SUM(PaludismeGlobale!D64)+SUM(PaludismeGlobale!G64)</f>
        <v>0</v>
      </c>
      <c r="D63" s="683">
        <f>SUM(PaludismeGlobale!C64)+SUM(PaludismeGlobale!F64)</f>
        <v>0</v>
      </c>
      <c r="E63" s="681" t="str">
        <f>IFERROR(C63*1000/Population!C63,"")</f>
        <v/>
      </c>
      <c r="F63" s="681" t="str">
        <f>IFERROR(D63*1000/Population!F63,"")</f>
        <v/>
      </c>
    </row>
    <row r="64" spans="1:6" ht="15" customHeight="1">
      <c r="A64" s="2" t="s">
        <v>506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686"/>
      <c r="B65" s="686" t="s">
        <v>507</v>
      </c>
      <c r="C65" s="683">
        <f>SUM(PaludismeGlobale!D66)+SUM(PaludismeGlobale!G66)</f>
        <v>0</v>
      </c>
      <c r="D65" s="683">
        <f>SUM(PaludismeGlobale!C66)+SUM(PaludismeGlobale!F66)</f>
        <v>0</v>
      </c>
      <c r="E65" s="681" t="str">
        <f>IFERROR(C65*1000/Population!C65,"")</f>
        <v/>
      </c>
      <c r="F65" s="681" t="str">
        <f>IFERROR(D65*1000/Population!F65,"")</f>
        <v/>
      </c>
    </row>
    <row r="66" spans="1:6" ht="15" customHeight="1">
      <c r="A66" s="685"/>
      <c r="B66" s="686" t="s">
        <v>508</v>
      </c>
      <c r="C66" s="683">
        <f>SUM(PaludismeGlobale!D67)+SUM(PaludismeGlobale!G67)</f>
        <v>0</v>
      </c>
      <c r="D66" s="683">
        <f>SUM(PaludismeGlobale!C67)+SUM(PaludismeGlobale!F67)</f>
        <v>0</v>
      </c>
      <c r="E66" s="681" t="str">
        <f>IFERROR(C66*1000/Population!C66,"")</f>
        <v/>
      </c>
      <c r="F66" s="681" t="str">
        <f>IFERROR(D66*1000/Population!F66,"")</f>
        <v/>
      </c>
    </row>
    <row r="67" spans="1:6" ht="15" customHeight="1">
      <c r="A67" s="685"/>
      <c r="B67" s="686" t="s">
        <v>509</v>
      </c>
      <c r="C67" s="683">
        <f>SUM(PaludismeGlobale!D68)+SUM(PaludismeGlobale!G68)</f>
        <v>0</v>
      </c>
      <c r="D67" s="683">
        <f>SUM(PaludismeGlobale!C68)+SUM(PaludismeGlobale!F68)</f>
        <v>0</v>
      </c>
      <c r="E67" s="681" t="str">
        <f>IFERROR(C67*1000/Population!C67,"")</f>
        <v/>
      </c>
      <c r="F67" s="681" t="str">
        <f>IFERROR(D67*1000/Population!F67,"")</f>
        <v/>
      </c>
    </row>
    <row r="68" spans="1:6" ht="15" customHeight="1">
      <c r="A68" s="685"/>
      <c r="B68" s="686" t="s">
        <v>510</v>
      </c>
      <c r="C68" s="683">
        <f>SUM(PaludismeGlobale!D69)+SUM(PaludismeGlobale!G69)</f>
        <v>0</v>
      </c>
      <c r="D68" s="683">
        <f>SUM(PaludismeGlobale!C69)+SUM(PaludismeGlobale!F69)</f>
        <v>0</v>
      </c>
      <c r="E68" s="681" t="str">
        <f>IFERROR(C68*1000/Population!C68,"")</f>
        <v/>
      </c>
      <c r="F68" s="681" t="str">
        <f>IFERROR(D68*1000/Population!F68,"")</f>
        <v/>
      </c>
    </row>
    <row r="69" spans="1:6" s="87" customFormat="1" ht="15" customHeight="1">
      <c r="A69" s="685"/>
      <c r="B69" s="686" t="s">
        <v>511</v>
      </c>
      <c r="C69" s="683">
        <f>SUM(PaludismeGlobale!D70)+SUM(PaludismeGlobale!G70)</f>
        <v>0</v>
      </c>
      <c r="D69" s="683">
        <f>SUM(PaludismeGlobale!C70)+SUM(PaludismeGlobale!F70)</f>
        <v>0</v>
      </c>
      <c r="E69" s="681" t="str">
        <f>IFERROR(C69*1000/Population!C69,"")</f>
        <v/>
      </c>
      <c r="F69" s="681" t="str">
        <f>IFERROR(D69*1000/Population!F69,"")</f>
        <v/>
      </c>
    </row>
    <row r="70" spans="1:6" ht="15" customHeight="1">
      <c r="A70" s="685"/>
      <c r="B70" s="686" t="s">
        <v>512</v>
      </c>
      <c r="C70" s="683">
        <f>SUM(PaludismeGlobale!D71)+SUM(PaludismeGlobale!G71)</f>
        <v>0</v>
      </c>
      <c r="D70" s="683">
        <f>SUM(PaludismeGlobale!C71)+SUM(PaludismeGlobale!F71)</f>
        <v>0</v>
      </c>
      <c r="E70" s="681" t="str">
        <f>IFERROR(C70*1000/Population!C70,"")</f>
        <v/>
      </c>
      <c r="F70" s="681" t="str">
        <f>IFERROR(D70*1000/Population!F70,"")</f>
        <v/>
      </c>
    </row>
    <row r="71" spans="1:6" ht="15" customHeight="1">
      <c r="A71" s="685"/>
      <c r="B71" s="686" t="s">
        <v>513</v>
      </c>
      <c r="C71" s="683">
        <f>SUM(PaludismeGlobale!D72)+SUM(PaludismeGlobale!G72)</f>
        <v>0</v>
      </c>
      <c r="D71" s="683">
        <f>SUM(PaludismeGlobale!C72)+SUM(PaludismeGlobale!F72)</f>
        <v>0</v>
      </c>
      <c r="E71" s="681" t="str">
        <f>IFERROR(C71*1000/Population!C71,"")</f>
        <v/>
      </c>
      <c r="F71" s="681" t="str">
        <f>IFERROR(D71*1000/Population!F71,"")</f>
        <v/>
      </c>
    </row>
    <row r="72" spans="1:6" ht="15" customHeight="1">
      <c r="A72" s="685"/>
      <c r="B72" s="686" t="s">
        <v>514</v>
      </c>
      <c r="C72" s="683">
        <f>SUM(PaludismeGlobale!D73)+SUM(PaludismeGlobale!G73)</f>
        <v>0</v>
      </c>
      <c r="D72" s="683">
        <f>SUM(PaludismeGlobale!C73)+SUM(PaludismeGlobale!F73)</f>
        <v>0</v>
      </c>
      <c r="E72" s="681" t="str">
        <f>IFERROR(C72*1000/Population!C72,"")</f>
        <v/>
      </c>
      <c r="F72" s="681" t="str">
        <f>IFERROR(D72*1000/Population!F72,"")</f>
        <v/>
      </c>
    </row>
    <row r="73" spans="1:6" ht="15" customHeight="1">
      <c r="A73" s="2" t="s">
        <v>515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686"/>
      <c r="B74" s="686" t="s">
        <v>516</v>
      </c>
      <c r="C74" s="683">
        <f>SUM(PaludismeGlobale!D75)+SUM(PaludismeGlobale!G75)</f>
        <v>0</v>
      </c>
      <c r="D74" s="683">
        <f>SUM(PaludismeGlobale!C75)+SUM(PaludismeGlobale!F75)</f>
        <v>0</v>
      </c>
      <c r="E74" s="681" t="str">
        <f>IFERROR(C74*1000/Population!C74,"")</f>
        <v/>
      </c>
      <c r="F74" s="681" t="str">
        <f>IFERROR(D74*1000/Population!F74,"")</f>
        <v/>
      </c>
    </row>
    <row r="75" spans="1:6" ht="15" customHeight="1">
      <c r="A75" s="685"/>
      <c r="B75" s="686" t="s">
        <v>517</v>
      </c>
      <c r="C75" s="683">
        <f>SUM(PaludismeGlobale!D76)+SUM(PaludismeGlobale!G76)</f>
        <v>0</v>
      </c>
      <c r="D75" s="683">
        <f>SUM(PaludismeGlobale!C76)+SUM(PaludismeGlobale!F76)</f>
        <v>0</v>
      </c>
      <c r="E75" s="681" t="str">
        <f>IFERROR(C75*1000/Population!C75,"")</f>
        <v/>
      </c>
      <c r="F75" s="681" t="str">
        <f>IFERROR(D75*1000/Population!F75,"")</f>
        <v/>
      </c>
    </row>
    <row r="76" spans="1:6" ht="15" customHeight="1">
      <c r="A76" s="685"/>
      <c r="B76" s="686" t="s">
        <v>518</v>
      </c>
      <c r="C76" s="683">
        <f>SUM(PaludismeGlobale!D77)+SUM(PaludismeGlobale!G77)</f>
        <v>0</v>
      </c>
      <c r="D76" s="683">
        <f>SUM(PaludismeGlobale!C77)+SUM(PaludismeGlobale!F77)</f>
        <v>0</v>
      </c>
      <c r="E76" s="681" t="str">
        <f>IFERROR(C76*1000/Population!C76,"")</f>
        <v/>
      </c>
      <c r="F76" s="681" t="str">
        <f>IFERROR(D76*1000/Population!F76,"")</f>
        <v/>
      </c>
    </row>
    <row r="77" spans="1:6" ht="15" customHeight="1">
      <c r="A77" s="685"/>
      <c r="B77" s="686" t="s">
        <v>519</v>
      </c>
      <c r="C77" s="683">
        <f>SUM(PaludismeGlobale!D78)+SUM(PaludismeGlobale!G78)</f>
        <v>0</v>
      </c>
      <c r="D77" s="683">
        <f>SUM(PaludismeGlobale!C78)+SUM(PaludismeGlobale!F78)</f>
        <v>0</v>
      </c>
      <c r="E77" s="681" t="str">
        <f>IFERROR(C77*1000/Population!C77,"")</f>
        <v/>
      </c>
      <c r="F77" s="681" t="str">
        <f>IFERROR(D77*1000/Population!F77,"")</f>
        <v/>
      </c>
    </row>
    <row r="78" spans="1:6" ht="15" customHeight="1">
      <c r="A78" s="685"/>
      <c r="B78" s="686" t="s">
        <v>520</v>
      </c>
      <c r="C78" s="683">
        <f>SUM(PaludismeGlobale!D79)+SUM(PaludismeGlobale!G79)</f>
        <v>0</v>
      </c>
      <c r="D78" s="683">
        <f>SUM(PaludismeGlobale!C79)+SUM(PaludismeGlobale!F79)</f>
        <v>0</v>
      </c>
      <c r="E78" s="681" t="str">
        <f>IFERROR(C78*1000/Population!C78,"")</f>
        <v/>
      </c>
      <c r="F78" s="681" t="str">
        <f>IFERROR(D78*1000/Population!F78,"")</f>
        <v/>
      </c>
    </row>
    <row r="79" spans="1:6" s="87" customFormat="1" ht="15" customHeight="1">
      <c r="A79" s="2" t="s">
        <v>521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46" t="str">
        <f>IFERROR(C79*1000/Population!C79,"")</f>
        <v/>
      </c>
      <c r="F79" s="646" t="str">
        <f>IFERROR(D79*1000/Population!F79,"")</f>
        <v/>
      </c>
    </row>
    <row r="80" spans="1:6" ht="15" customHeight="1">
      <c r="A80" s="686"/>
      <c r="B80" s="686" t="s">
        <v>522</v>
      </c>
      <c r="C80" s="682">
        <f>SUM(PaludismeGlobale!D81)+SUM(PaludismeGlobale!G81)</f>
        <v>0</v>
      </c>
      <c r="D80" s="682">
        <f>SUM(PaludismeGlobale!C81)+SUM(PaludismeGlobale!F81)</f>
        <v>0</v>
      </c>
      <c r="E80" s="680" t="str">
        <f>IFERROR(C80*1000/Population!C80,"")</f>
        <v/>
      </c>
      <c r="F80" s="680" t="str">
        <f>IFERROR(D80*1000/Population!F80,"")</f>
        <v/>
      </c>
    </row>
    <row r="81" spans="1:6" ht="15" customHeight="1">
      <c r="A81" s="685"/>
      <c r="B81" s="686" t="s">
        <v>523</v>
      </c>
      <c r="C81" s="683">
        <f>SUM(PaludismeGlobale!D82)+SUM(PaludismeGlobale!G82)</f>
        <v>0</v>
      </c>
      <c r="D81" s="683">
        <f>SUM(PaludismeGlobale!C82)+SUM(PaludismeGlobale!F82)</f>
        <v>0</v>
      </c>
      <c r="E81" s="681" t="str">
        <f>IFERROR(C81*1000/Population!C81,"")</f>
        <v/>
      </c>
      <c r="F81" s="681" t="str">
        <f>IFERROR(D81*1000/Population!F81,"")</f>
        <v/>
      </c>
    </row>
    <row r="82" spans="1:6" ht="15" customHeight="1">
      <c r="A82" s="685"/>
      <c r="B82" s="686" t="s">
        <v>524</v>
      </c>
      <c r="C82" s="683">
        <f>SUM(PaludismeGlobale!D83)+SUM(PaludismeGlobale!G83)</f>
        <v>0</v>
      </c>
      <c r="D82" s="683">
        <f>SUM(PaludismeGlobale!C83)+SUM(PaludismeGlobale!F83)</f>
        <v>0</v>
      </c>
      <c r="E82" s="681" t="str">
        <f>IFERROR(C82*1000/Population!C82,"")</f>
        <v/>
      </c>
      <c r="F82" s="681" t="str">
        <f>IFERROR(D82*1000/Population!F82,"")</f>
        <v/>
      </c>
    </row>
    <row r="83" spans="1:6" ht="15" customHeight="1">
      <c r="A83" s="685"/>
      <c r="B83" s="686" t="s">
        <v>525</v>
      </c>
      <c r="C83" s="683">
        <f>SUM(PaludismeGlobale!D84)+SUM(PaludismeGlobale!G84)</f>
        <v>0</v>
      </c>
      <c r="D83" s="683">
        <f>SUM(PaludismeGlobale!C84)+SUM(PaludismeGlobale!F84)</f>
        <v>0</v>
      </c>
      <c r="E83" s="681" t="str">
        <f>IFERROR(C83*1000/Population!C83,"")</f>
        <v/>
      </c>
      <c r="F83" s="681" t="str">
        <f>IFERROR(D83*1000/Population!F83,"")</f>
        <v/>
      </c>
    </row>
    <row r="84" spans="1:6" ht="15" customHeight="1">
      <c r="A84" s="2" t="s">
        <v>526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685"/>
      <c r="B85" s="686" t="s">
        <v>527</v>
      </c>
      <c r="C85" s="683">
        <f>SUM(PaludismeGlobale!D86)+SUM(PaludismeGlobale!G86)</f>
        <v>0</v>
      </c>
      <c r="D85" s="683">
        <f>SUM(PaludismeGlobale!C86)+SUM(PaludismeGlobale!F86)</f>
        <v>0</v>
      </c>
      <c r="E85" s="681" t="str">
        <f>IFERROR(C85*1000/Population!C85,"")</f>
        <v/>
      </c>
      <c r="F85" s="681" t="str">
        <f>IFERROR(D85*1000/Population!F85,"")</f>
        <v/>
      </c>
    </row>
    <row r="86" spans="1:6" ht="15" customHeight="1">
      <c r="A86" s="685"/>
      <c r="B86" s="686" t="s">
        <v>528</v>
      </c>
      <c r="C86" s="683">
        <f>SUM(PaludismeGlobale!D87)+SUM(PaludismeGlobale!G87)</f>
        <v>0</v>
      </c>
      <c r="D86" s="683">
        <f>SUM(PaludismeGlobale!C87)+SUM(PaludismeGlobale!F87)</f>
        <v>0</v>
      </c>
      <c r="E86" s="681" t="str">
        <f>IFERROR(C86*1000/Population!C86,"")</f>
        <v/>
      </c>
      <c r="F86" s="681" t="str">
        <f>IFERROR(D86*1000/Population!F86,"")</f>
        <v/>
      </c>
    </row>
    <row r="87" spans="1:6" s="87" customFormat="1" ht="15" customHeight="1">
      <c r="A87" s="685"/>
      <c r="B87" s="686" t="s">
        <v>529</v>
      </c>
      <c r="C87" s="683">
        <f>SUM(PaludismeGlobale!D88)+SUM(PaludismeGlobale!G88)</f>
        <v>0</v>
      </c>
      <c r="D87" s="683">
        <f>SUM(PaludismeGlobale!C88)+SUM(PaludismeGlobale!F88)</f>
        <v>0</v>
      </c>
      <c r="E87" s="681" t="str">
        <f>IFERROR(C87*1000/Population!C87,"")</f>
        <v/>
      </c>
      <c r="F87" s="681" t="str">
        <f>IFERROR(D87*1000/Population!F87,"")</f>
        <v/>
      </c>
    </row>
    <row r="88" spans="1:6" ht="15" customHeight="1">
      <c r="A88" s="2" t="s">
        <v>530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46" t="str">
        <f>IFERROR(C88*1000/Population!C88,"")</f>
        <v/>
      </c>
      <c r="F88" s="646" t="str">
        <f>IFERROR(D88*1000/Population!F88,"")</f>
        <v/>
      </c>
    </row>
    <row r="89" spans="1:6" ht="15" customHeight="1">
      <c r="A89" s="685"/>
      <c r="B89" s="686" t="s">
        <v>531</v>
      </c>
      <c r="C89" s="683">
        <f>SUM(PaludismeGlobale!D90)+SUM(PaludismeGlobale!G90)</f>
        <v>0</v>
      </c>
      <c r="D89" s="683">
        <f>SUM(PaludismeGlobale!C90)+SUM(PaludismeGlobale!F90)</f>
        <v>0</v>
      </c>
      <c r="E89" s="681" t="str">
        <f>IFERROR(C89*1000/Population!C89,"")</f>
        <v/>
      </c>
      <c r="F89" s="681" t="str">
        <f>IFERROR(D89*1000/Population!F89,"")</f>
        <v/>
      </c>
    </row>
    <row r="90" spans="1:6" ht="15" customHeight="1">
      <c r="A90" s="2" t="s">
        <v>532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685"/>
      <c r="B91" s="686" t="s">
        <v>533</v>
      </c>
      <c r="C91" s="683">
        <f>SUM(PaludismeGlobale!D92)+SUM(PaludismeGlobale!G92)</f>
        <v>0</v>
      </c>
      <c r="D91" s="683">
        <f>SUM(PaludismeGlobale!C92)+SUM(PaludismeGlobale!F92)</f>
        <v>0</v>
      </c>
      <c r="E91" s="681" t="str">
        <f>IFERROR(C91*1000/Population!C91,"")</f>
        <v/>
      </c>
      <c r="F91" s="681" t="str">
        <f>IFERROR(D91*1000/Population!F91,"")</f>
        <v/>
      </c>
    </row>
    <row r="92" spans="1:6" s="87" customFormat="1" ht="15" customHeight="1">
      <c r="A92" s="685"/>
      <c r="B92" s="686" t="s">
        <v>534</v>
      </c>
      <c r="C92" s="683">
        <f>SUM(PaludismeGlobale!D93)+SUM(PaludismeGlobale!G93)</f>
        <v>0</v>
      </c>
      <c r="D92" s="683">
        <f>SUM(PaludismeGlobale!C93)+SUM(PaludismeGlobale!F93)</f>
        <v>0</v>
      </c>
      <c r="E92" s="681" t="str">
        <f>IFERROR(C92*1000/Population!C92,"")</f>
        <v/>
      </c>
      <c r="F92" s="681" t="str">
        <f>IFERROR(D92*1000/Population!F92,"")</f>
        <v/>
      </c>
    </row>
    <row r="93" spans="1:6" ht="15" customHeight="1">
      <c r="A93" s="685"/>
      <c r="B93" s="686" t="s">
        <v>535</v>
      </c>
      <c r="C93" s="683">
        <f>SUM(PaludismeGlobale!D94)+SUM(PaludismeGlobale!G94)</f>
        <v>0</v>
      </c>
      <c r="D93" s="683">
        <f>SUM(PaludismeGlobale!C94)+SUM(PaludismeGlobale!F94)</f>
        <v>0</v>
      </c>
      <c r="E93" s="681" t="str">
        <f>IFERROR(C93*1000/Population!C93,"")</f>
        <v/>
      </c>
      <c r="F93" s="681" t="str">
        <f>IFERROR(D93*1000/Population!F93,"")</f>
        <v/>
      </c>
    </row>
    <row r="94" spans="1:6" ht="15" customHeight="1">
      <c r="A94" s="2" t="s">
        <v>536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686"/>
      <c r="B95" s="686" t="s">
        <v>537</v>
      </c>
      <c r="C95" s="683">
        <f>SUM(PaludismeGlobale!D96)+SUM(PaludismeGlobale!G96)</f>
        <v>0</v>
      </c>
      <c r="D95" s="683">
        <f>SUM(PaludismeGlobale!C96)+SUM(PaludismeGlobale!F96)</f>
        <v>0</v>
      </c>
      <c r="E95" s="681" t="str">
        <f>IFERROR(C95*1000/Population!C95,"")</f>
        <v/>
      </c>
      <c r="F95" s="681" t="str">
        <f>IFERROR(D95*1000/Population!F95,"")</f>
        <v/>
      </c>
    </row>
    <row r="96" spans="1:6" ht="15" customHeight="1">
      <c r="A96" s="686"/>
      <c r="B96" s="686" t="s">
        <v>538</v>
      </c>
      <c r="C96" s="683">
        <f>SUM(PaludismeGlobale!D97)+SUM(PaludismeGlobale!G97)</f>
        <v>0</v>
      </c>
      <c r="D96" s="683">
        <f>SUM(PaludismeGlobale!C97)+SUM(PaludismeGlobale!F97)</f>
        <v>0</v>
      </c>
      <c r="E96" s="681" t="str">
        <f>IFERROR(C96*1000/Population!C96,"")</f>
        <v/>
      </c>
      <c r="F96" s="681" t="str">
        <f>IFERROR(D96*1000/Population!F96,"")</f>
        <v/>
      </c>
    </row>
    <row r="97" spans="1:6" ht="15" customHeight="1">
      <c r="A97" s="686"/>
      <c r="B97" s="686" t="s">
        <v>539</v>
      </c>
      <c r="C97" s="683">
        <f>SUM(PaludismeGlobale!D98)+SUM(PaludismeGlobale!G98)</f>
        <v>0</v>
      </c>
      <c r="D97" s="683">
        <f>SUM(PaludismeGlobale!C98)+SUM(PaludismeGlobale!F98)</f>
        <v>0</v>
      </c>
      <c r="E97" s="681" t="str">
        <f>IFERROR(C97*1000/Population!C97,"")</f>
        <v/>
      </c>
      <c r="F97" s="681" t="str">
        <f>IFERROR(D97*1000/Population!F97,"")</f>
        <v/>
      </c>
    </row>
    <row r="98" spans="1:6" s="87" customFormat="1" ht="15" customHeight="1">
      <c r="A98" s="686"/>
      <c r="B98" s="686" t="s">
        <v>540</v>
      </c>
      <c r="C98" s="683">
        <f>SUM(PaludismeGlobale!D99)+SUM(PaludismeGlobale!G99)</f>
        <v>0</v>
      </c>
      <c r="D98" s="683">
        <f>SUM(PaludismeGlobale!C99)+SUM(PaludismeGlobale!F99)</f>
        <v>0</v>
      </c>
      <c r="E98" s="681" t="str">
        <f>IFERROR(C98*1000/Population!C98,"")</f>
        <v/>
      </c>
      <c r="F98" s="681" t="str">
        <f>IFERROR(D98*1000/Population!F98,"")</f>
        <v/>
      </c>
    </row>
    <row r="99" spans="1:6" ht="15" customHeight="1">
      <c r="A99" s="2" t="s">
        <v>541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46" t="str">
        <f>IFERROR(C99*1000/Population!C99,"")</f>
        <v/>
      </c>
      <c r="F99" s="646" t="str">
        <f>IFERROR(D99*1000/Population!F99,"")</f>
        <v/>
      </c>
    </row>
    <row r="100" spans="1:6" ht="15" customHeight="1">
      <c r="A100" s="685"/>
      <c r="B100" s="686" t="s">
        <v>542</v>
      </c>
      <c r="C100" s="683">
        <f>SUM(PaludismeGlobale!D101)+SUM(PaludismeGlobale!G101)</f>
        <v>0</v>
      </c>
      <c r="D100" s="683">
        <f>SUM(PaludismeGlobale!C101)+SUM(PaludismeGlobale!F101)</f>
        <v>0</v>
      </c>
      <c r="E100" s="681" t="str">
        <f>IFERROR(C100*1000/Population!C100,"")</f>
        <v/>
      </c>
      <c r="F100" s="68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686"/>
      <c r="B102" s="686" t="s">
        <v>544</v>
      </c>
      <c r="C102" s="683">
        <f>SUM(PaludismeGlobale!D103)+SUM(PaludismeGlobale!G103)</f>
        <v>0</v>
      </c>
      <c r="D102" s="683">
        <f>SUM(PaludismeGlobale!C103)+SUM(PaludismeGlobale!F103)</f>
        <v>0</v>
      </c>
      <c r="E102" s="681" t="str">
        <f>IFERROR(C102*1000/Population!C102,"")</f>
        <v/>
      </c>
      <c r="F102" s="681" t="str">
        <f>IFERROR(D102*1000/Population!F102,"")</f>
        <v/>
      </c>
    </row>
    <row r="103" spans="1:6" ht="15" customHeight="1">
      <c r="A103" s="685"/>
      <c r="B103" s="686" t="s">
        <v>545</v>
      </c>
      <c r="C103" s="683">
        <f>SUM(PaludismeGlobale!D104)+SUM(PaludismeGlobale!G104)</f>
        <v>0</v>
      </c>
      <c r="D103" s="683">
        <f>SUM(PaludismeGlobale!C104)+SUM(PaludismeGlobale!F104)</f>
        <v>0</v>
      </c>
      <c r="E103" s="681" t="str">
        <f>IFERROR(C103*1000/Population!C103,"")</f>
        <v/>
      </c>
      <c r="F103" s="681" t="str">
        <f>IFERROR(D103*1000/Population!F103,"")</f>
        <v/>
      </c>
    </row>
    <row r="104" spans="1:6" ht="15" customHeight="1">
      <c r="A104" s="685"/>
      <c r="B104" s="686" t="s">
        <v>546</v>
      </c>
      <c r="C104" s="683">
        <f>SUM(PaludismeGlobale!D105)+SUM(PaludismeGlobale!G105)</f>
        <v>0</v>
      </c>
      <c r="D104" s="683">
        <f>SUM(PaludismeGlobale!C105)+SUM(PaludismeGlobale!F105)</f>
        <v>0</v>
      </c>
      <c r="E104" s="681" t="str">
        <f>IFERROR(C104*1000/Population!C104,"")</f>
        <v/>
      </c>
      <c r="F104" s="681" t="str">
        <f>IFERROR(D104*1000/Population!F104,"")</f>
        <v/>
      </c>
    </row>
    <row r="105" spans="1:6" s="87" customFormat="1" ht="15" customHeight="1">
      <c r="A105" s="685"/>
      <c r="B105" s="686" t="s">
        <v>547</v>
      </c>
      <c r="C105" s="683">
        <f>SUM(PaludismeGlobale!D106)+SUM(PaludismeGlobale!G106)</f>
        <v>0</v>
      </c>
      <c r="D105" s="683">
        <f>SUM(PaludismeGlobale!C106)+SUM(PaludismeGlobale!F106)</f>
        <v>0</v>
      </c>
      <c r="E105" s="681" t="str">
        <f>IFERROR(C105*1000/Population!C105,"")</f>
        <v/>
      </c>
      <c r="F105" s="681" t="str">
        <f>IFERROR(D105*1000/Population!F105,"")</f>
        <v/>
      </c>
    </row>
    <row r="106" spans="1:6" s="87" customFormat="1" ht="15" customHeight="1">
      <c r="A106" s="685"/>
      <c r="B106" s="686" t="s">
        <v>548</v>
      </c>
      <c r="C106" s="683">
        <f>SUM(PaludismeGlobale!D107)+SUM(PaludismeGlobale!G107)</f>
        <v>0</v>
      </c>
      <c r="D106" s="683">
        <f>SUM(PaludismeGlobale!C107)+SUM(PaludismeGlobale!F107)</f>
        <v>0</v>
      </c>
      <c r="E106" s="681" t="str">
        <f>IFERROR(C106*1000/Population!C106,"")</f>
        <v/>
      </c>
      <c r="F106" s="681" t="str">
        <f>IFERROR(D106*1000/Population!F106,"")</f>
        <v/>
      </c>
    </row>
    <row r="107" spans="1:6" s="87" customFormat="1" ht="15" customHeight="1">
      <c r="A107" s="685"/>
      <c r="B107" s="686" t="s">
        <v>549</v>
      </c>
      <c r="C107" s="683">
        <f>SUM(PaludismeGlobale!D108)+SUM(PaludismeGlobale!G108)</f>
        <v>0</v>
      </c>
      <c r="D107" s="683">
        <f>SUM(PaludismeGlobale!C108)+SUM(PaludismeGlobale!F108)</f>
        <v>0</v>
      </c>
      <c r="E107" s="681" t="str">
        <f>IFERROR(C107*1000/Population!C107,"")</f>
        <v/>
      </c>
      <c r="F107" s="681" t="str">
        <f>IFERROR(D107*1000/Population!F107,"")</f>
        <v/>
      </c>
    </row>
    <row r="108" spans="1:6" ht="14.25" customHeight="1">
      <c r="A108" s="685"/>
      <c r="B108" s="686" t="s">
        <v>550</v>
      </c>
      <c r="C108" s="683">
        <f>SUM(PaludismeGlobale!D109)+SUM(PaludismeGlobale!G109)</f>
        <v>0</v>
      </c>
      <c r="D108" s="683">
        <f>SUM(PaludismeGlobale!C109)+SUM(PaludismeGlobale!F109)</f>
        <v>0</v>
      </c>
      <c r="E108" s="681" t="str">
        <f>IFERROR(C108*1000/Population!C108,"")</f>
        <v/>
      </c>
      <c r="F108" s="681" t="str">
        <f>IFERROR(D108*1000/Population!F108,"")</f>
        <v/>
      </c>
    </row>
    <row r="109" spans="1:6" ht="14.25" customHeight="1">
      <c r="A109" s="2" t="s">
        <v>551</v>
      </c>
      <c r="B109" s="2"/>
      <c r="C109" s="643">
        <f>SUM(PaludismeGlobale!D110)+SUM(PaludismeGlobale!G110)</f>
        <v>0</v>
      </c>
      <c r="D109" s="643">
        <f>SUM(PaludismeGlobale!C110)+SUM(PaludismeGlobale!F110)</f>
        <v>0</v>
      </c>
      <c r="E109" s="647" t="str">
        <f>IFERROR(C109*1000/Population!C109,"")</f>
        <v/>
      </c>
      <c r="F109" s="64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1" t="s">
        <v>553</v>
      </c>
      <c r="B111" s="281"/>
      <c r="C111" s="205">
        <f>SUM(PaludismeGlobale!D112)+SUM(PaludismeGlobale!G112)</f>
        <v>0</v>
      </c>
      <c r="D111" s="205">
        <f>SUM(PaludismeGlobale!C112)+SUM(PaludismeGlobale!F112)</f>
        <v>0</v>
      </c>
      <c r="E111" s="648" t="str">
        <f>IFERROR(C111*1000/Population!C111,"")</f>
        <v/>
      </c>
      <c r="F111" s="648" t="str">
        <f>IFERROR(D111*1000/Population!F111,"")</f>
        <v/>
      </c>
    </row>
  </sheetData>
  <mergeCells count="1">
    <mergeCell ref="A2:B2"/>
  </mergeCells>
  <conditionalFormatting sqref="C3:F93">
    <cfRule type="containsBlanks" dxfId="116" priority="3">
      <formula>LEN(TRIM(C3))=0</formula>
    </cfRule>
  </conditionalFormatting>
  <conditionalFormatting sqref="C94:F99">
    <cfRule type="containsBlanks" dxfId="115" priority="5">
      <formula>LEN(TRIM(C94))=0</formula>
    </cfRule>
  </conditionalFormatting>
  <conditionalFormatting sqref="C98:F98">
    <cfRule type="containsBlanks" dxfId="114" priority="4" stopIfTrue="1">
      <formula>LEN(TRIM(C98))=0</formula>
    </cfRule>
  </conditionalFormatting>
  <conditionalFormatting sqref="C100:F108">
    <cfRule type="containsBlanks" dxfId="113" priority="2">
      <formula>LEN(TRIM(C100))=0</formula>
    </cfRule>
  </conditionalFormatting>
  <conditionalFormatting sqref="C110:F110">
    <cfRule type="containsBlanks" dxfId="112" priority="1">
      <formula>LEN(TRIM(C110))=0</formula>
    </cfRule>
  </conditionalFormatting>
  <conditionalFormatting sqref="L21">
    <cfRule type="containsBlanks" dxfId="111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1816</v>
      </c>
      <c r="B1" s="66"/>
      <c r="C1" s="66"/>
      <c r="D1" s="66"/>
      <c r="E1" s="66"/>
      <c r="F1" s="66"/>
      <c r="G1" s="66"/>
      <c r="H1" s="12"/>
    </row>
    <row r="2" spans="1:27" ht="14" customHeight="1">
      <c r="A2" s="173"/>
      <c r="B2" s="174"/>
      <c r="C2" s="1000" t="s">
        <v>1259</v>
      </c>
      <c r="D2" s="942"/>
      <c r="E2" s="942"/>
      <c r="F2" s="1000" t="s">
        <v>1233</v>
      </c>
      <c r="G2" s="942"/>
      <c r="H2" s="94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1001" t="s">
        <v>571</v>
      </c>
      <c r="B3" s="942"/>
      <c r="C3" s="176" t="s">
        <v>1809</v>
      </c>
      <c r="D3" s="176" t="s">
        <v>1810</v>
      </c>
      <c r="E3" s="176" t="s">
        <v>1811</v>
      </c>
      <c r="F3" s="176" t="s">
        <v>1812</v>
      </c>
      <c r="G3" s="176" t="s">
        <v>1810</v>
      </c>
      <c r="H3" s="176" t="s">
        <v>1811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5"/>
      <c r="B5" s="686" t="s">
        <v>446</v>
      </c>
      <c r="C5" s="682"/>
      <c r="D5" s="682"/>
      <c r="E5" s="682"/>
      <c r="F5" s="682"/>
      <c r="G5" s="682"/>
      <c r="H5" s="682"/>
    </row>
    <row r="6" spans="1:27" ht="15" customHeight="1">
      <c r="A6" s="685"/>
      <c r="B6" s="686" t="s">
        <v>447</v>
      </c>
      <c r="C6" s="683"/>
      <c r="D6" s="683"/>
      <c r="E6" s="683"/>
      <c r="F6" s="683"/>
      <c r="G6" s="683"/>
      <c r="H6" s="683"/>
    </row>
    <row r="7" spans="1:27" ht="15" customHeight="1">
      <c r="A7" s="685"/>
      <c r="B7" s="686" t="s">
        <v>448</v>
      </c>
      <c r="C7" s="683"/>
      <c r="D7" s="683"/>
      <c r="E7" s="683"/>
      <c r="F7" s="683"/>
      <c r="G7" s="683"/>
      <c r="H7" s="683"/>
    </row>
    <row r="8" spans="1:27" ht="15" customHeight="1">
      <c r="A8" s="685"/>
      <c r="B8" s="686" t="s">
        <v>449</v>
      </c>
      <c r="C8" s="683"/>
      <c r="D8" s="683"/>
      <c r="E8" s="683"/>
      <c r="F8" s="683"/>
      <c r="G8" s="683"/>
      <c r="H8" s="68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</row>
    <row r="11" spans="1:27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</row>
    <row r="12" spans="1:27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</row>
    <row r="13" spans="1:27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</row>
    <row r="14" spans="1:27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</row>
    <row r="15" spans="1:27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</row>
    <row r="18" spans="1:8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</row>
    <row r="19" spans="1:8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</row>
    <row r="22" spans="1:8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</row>
    <row r="23" spans="1:8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</row>
    <row r="24" spans="1:8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</row>
    <row r="25" spans="1:8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</row>
    <row r="26" spans="1:8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</row>
    <row r="27" spans="1:8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</row>
    <row r="28" spans="1:8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</row>
    <row r="29" spans="1:8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</row>
    <row r="32" spans="1:8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</row>
    <row r="33" spans="1:8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</row>
    <row r="34" spans="1:8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</row>
    <row r="35" spans="1:8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</row>
    <row r="36" spans="1:8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</row>
    <row r="37" spans="1:8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</row>
    <row r="38" spans="1:8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</row>
    <row r="39" spans="1:8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</row>
    <row r="40" spans="1:8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</row>
    <row r="41" spans="1:8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</row>
    <row r="42" spans="1:8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</row>
    <row r="45" spans="1:8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</row>
    <row r="46" spans="1:8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</row>
    <row r="47" spans="1:8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</row>
    <row r="48" spans="1:8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</row>
    <row r="49" spans="1:8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</row>
    <row r="50" spans="1:8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</row>
    <row r="53" spans="1:8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</row>
    <row r="54" spans="1:8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</row>
    <row r="55" spans="1:8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</row>
    <row r="58" spans="1:8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</row>
    <row r="59" spans="1:8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</row>
    <row r="60" spans="1:8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</row>
    <row r="61" spans="1:8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</row>
    <row r="62" spans="1:8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</row>
    <row r="63" spans="1:8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</row>
    <row r="64" spans="1:8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</row>
    <row r="67" spans="1:8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</row>
    <row r="68" spans="1:8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</row>
    <row r="69" spans="1:8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</row>
    <row r="70" spans="1:8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</row>
    <row r="71" spans="1:8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</row>
    <row r="72" spans="1:8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</row>
    <row r="73" spans="1:8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</row>
    <row r="76" spans="1:8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</row>
    <row r="77" spans="1:8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</row>
    <row r="78" spans="1:8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</row>
    <row r="79" spans="1:8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</row>
    <row r="82" spans="1:8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</row>
    <row r="83" spans="1:8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</row>
    <row r="84" spans="1:8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</row>
    <row r="87" spans="1:8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</row>
    <row r="88" spans="1:8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</row>
    <row r="93" spans="1:8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</row>
    <row r="94" spans="1:8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</row>
    <row r="97" spans="1:8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</row>
    <row r="98" spans="1:8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</row>
    <row r="99" spans="1:8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</row>
    <row r="104" spans="1:8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</row>
    <row r="105" spans="1:8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</row>
    <row r="106" spans="1:8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</row>
    <row r="107" spans="1:8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</row>
    <row r="108" spans="1:8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</row>
    <row r="109" spans="1:8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</row>
    <row r="110" spans="1:8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</row>
  </sheetData>
  <mergeCells count="3">
    <mergeCell ref="C2:E2"/>
    <mergeCell ref="A3:B3"/>
    <mergeCell ref="F2:H2"/>
  </mergeCells>
  <conditionalFormatting sqref="C4:H94">
    <cfRule type="containsBlanks" dxfId="110" priority="3">
      <formula>LEN(TRIM(C4))=0</formula>
    </cfRule>
  </conditionalFormatting>
  <conditionalFormatting sqref="C95:H100">
    <cfRule type="containsBlanks" dxfId="109" priority="5">
      <formula>LEN(TRIM(C95))=0</formula>
    </cfRule>
  </conditionalFormatting>
  <conditionalFormatting sqref="C99:H99">
    <cfRule type="containsBlanks" dxfId="108" priority="4" stopIfTrue="1">
      <formula>LEN(TRIM(C99))=0</formula>
    </cfRule>
  </conditionalFormatting>
  <conditionalFormatting sqref="C101:H109">
    <cfRule type="containsBlanks" dxfId="107" priority="2">
      <formula>LEN(TRIM(C101))=0</formula>
    </cfRule>
  </conditionalFormatting>
  <conditionalFormatting sqref="C111:H111">
    <cfRule type="containsBlanks" dxfId="106" priority="1">
      <formula>LEN(TRIM(C111))=0</formula>
    </cfRule>
  </conditionalFormatting>
  <conditionalFormatting sqref="L22">
    <cfRule type="containsBlanks" dxfId="105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1817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64" t="s">
        <v>571</v>
      </c>
      <c r="B2" s="942"/>
      <c r="C2" s="172" t="s">
        <v>1818</v>
      </c>
      <c r="D2" s="172" t="s">
        <v>1819</v>
      </c>
      <c r="E2" s="172" t="s">
        <v>1820</v>
      </c>
      <c r="F2" s="172" t="s">
        <v>1821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445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SUM('Paludisme Confirme'!D5)+SUM('Paludisme Confirme'!G5)</f>
        <v>0</v>
      </c>
      <c r="D4" s="682">
        <f>SUM('Paludisme Confirme'!C5)+SUM('Paludisme Confirme'!F5)</f>
        <v>0</v>
      </c>
      <c r="E4" s="680" t="str">
        <f>IFERROR(C4*1000/Population!C4,"")</f>
        <v/>
      </c>
      <c r="F4" s="68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SUM('Paludisme Confirme'!D6)+SUM('Paludisme Confirme'!G6)</f>
        <v>0</v>
      </c>
      <c r="D5" s="683">
        <f>SUM('Paludisme Confirme'!C6)+SUM('Paludisme Confirme'!F6)</f>
        <v>0</v>
      </c>
      <c r="E5" s="681" t="str">
        <f>IFERROR(C5*1000/Population!C5,"")</f>
        <v/>
      </c>
      <c r="F5" s="68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SUM('Paludisme Confirme'!D7)+SUM('Paludisme Confirme'!G7)</f>
        <v>0</v>
      </c>
      <c r="D6" s="683">
        <f>SUM('Paludisme Confirme'!C7)+SUM('Paludisme Confirme'!F7)</f>
        <v>0</v>
      </c>
      <c r="E6" s="681" t="str">
        <f>IFERROR(C6*1000/Population!C6,"")</f>
        <v/>
      </c>
      <c r="F6" s="68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SUM('Paludisme Confirme'!D8)+SUM('Paludisme Confirme'!G8)</f>
        <v>0</v>
      </c>
      <c r="D7" s="683">
        <f>SUM('Paludisme Confirme'!C8)+SUM('Paludisme Confirme'!F8)</f>
        <v>0</v>
      </c>
      <c r="E7" s="681" t="str">
        <f>IFERROR(C7*1000/Population!C7,"")</f>
        <v/>
      </c>
      <c r="F7" s="68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SUM('Paludisme Confirme'!D10)+SUM('Paludisme Confirme'!G10)</f>
        <v>0</v>
      </c>
      <c r="D9" s="683">
        <f>SUM('Paludisme Confirme'!C10)+SUM('Paludisme Confirme'!F10)</f>
        <v>0</v>
      </c>
      <c r="E9" s="681" t="str">
        <f>IFERROR(C9*1000/Population!C9,"")</f>
        <v/>
      </c>
      <c r="F9" s="68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SUM('Paludisme Confirme'!D11)+SUM('Paludisme Confirme'!G11)</f>
        <v>0</v>
      </c>
      <c r="D10" s="683">
        <f>SUM('Paludisme Confirme'!C11)+SUM('Paludisme Confirme'!F11)</f>
        <v>0</v>
      </c>
      <c r="E10" s="681" t="str">
        <f>IFERROR(C10*1000/Population!C10,"")</f>
        <v/>
      </c>
      <c r="F10" s="68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85"/>
      <c r="B11" s="686" t="s">
        <v>453</v>
      </c>
      <c r="C11" s="683">
        <f>SUM('Paludisme Confirme'!D12)+SUM('Paludisme Confirme'!G12)</f>
        <v>0</v>
      </c>
      <c r="D11" s="683">
        <f>SUM('Paludisme Confirme'!C12)+SUM('Paludisme Confirme'!F12)</f>
        <v>0</v>
      </c>
      <c r="E11" s="681" t="str">
        <f>IFERROR(C11*1000/Population!C11,"")</f>
        <v/>
      </c>
      <c r="F11" s="68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5"/>
      <c r="B12" s="686" t="s">
        <v>454</v>
      </c>
      <c r="C12" s="683">
        <f>SUM('Paludisme Confirme'!D13)+SUM('Paludisme Confirme'!G13)</f>
        <v>0</v>
      </c>
      <c r="D12" s="683">
        <f>SUM('Paludisme Confirme'!C13)+SUM('Paludisme Confirme'!F13)</f>
        <v>0</v>
      </c>
      <c r="E12" s="681" t="str">
        <f>IFERROR(C12*1000/Population!C12,"")</f>
        <v/>
      </c>
      <c r="F12" s="68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SUM('Paludisme Confirme'!D14)+SUM('Paludisme Confirme'!G14)</f>
        <v>0</v>
      </c>
      <c r="D13" s="683">
        <f>SUM('Paludisme Confirme'!C14)+SUM('Paludisme Confirme'!F14)</f>
        <v>0</v>
      </c>
      <c r="E13" s="681" t="str">
        <f>IFERROR(C13*1000/Population!C13,"")</f>
        <v/>
      </c>
      <c r="F13" s="68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SUM('Paludisme Confirme'!D15)+SUM('Paludisme Confirme'!G15)</f>
        <v>0</v>
      </c>
      <c r="D14" s="683">
        <f>SUM('Paludisme Confirme'!C15)+SUM('Paludisme Confirme'!F15)</f>
        <v>0</v>
      </c>
      <c r="E14" s="681" t="str">
        <f>IFERROR(C14*1000/Population!C14,"")</f>
        <v/>
      </c>
      <c r="F14" s="68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6"/>
      <c r="B16" s="686" t="s">
        <v>458</v>
      </c>
      <c r="C16" s="683">
        <f>SUM('Paludisme Confirme'!D17)+SUM('Paludisme Confirme'!G17)</f>
        <v>0</v>
      </c>
      <c r="D16" s="683">
        <f>SUM('Paludisme Confirme'!C17)+SUM('Paludisme Confirme'!F17)</f>
        <v>0</v>
      </c>
      <c r="E16" s="681" t="str">
        <f>IFERROR(C16*1000/Population!C16,"")</f>
        <v/>
      </c>
      <c r="F16" s="68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5"/>
      <c r="B17" s="686" t="s">
        <v>459</v>
      </c>
      <c r="C17" s="683">
        <f>SUM('Paludisme Confirme'!D18)+SUM('Paludisme Confirme'!G18)</f>
        <v>0</v>
      </c>
      <c r="D17" s="683">
        <f>SUM('Paludisme Confirme'!C18)+SUM('Paludisme Confirme'!F18)</f>
        <v>0</v>
      </c>
      <c r="E17" s="681" t="str">
        <f>IFERROR(C17*1000/Population!C17,"")</f>
        <v/>
      </c>
      <c r="F17" s="681" t="str">
        <f>IFERROR(D17*1000/Population!F17,"")</f>
        <v/>
      </c>
    </row>
    <row r="18" spans="1:6" ht="15" customHeight="1">
      <c r="A18" s="685"/>
      <c r="B18" s="686" t="s">
        <v>460</v>
      </c>
      <c r="C18" s="683">
        <f>SUM('Paludisme Confirme'!D19)+SUM('Paludisme Confirme'!G19)</f>
        <v>0</v>
      </c>
      <c r="D18" s="683">
        <f>SUM('Paludisme Confirme'!C19)+SUM('Paludisme Confirme'!F19)</f>
        <v>0</v>
      </c>
      <c r="E18" s="681" t="str">
        <f>IFERROR(C18*1000/Population!C18,"")</f>
        <v/>
      </c>
      <c r="F18" s="681" t="str">
        <f>IFERROR(D18*1000/Population!F18,"")</f>
        <v/>
      </c>
    </row>
    <row r="19" spans="1:6" ht="15" customHeight="1">
      <c r="A19" s="2" t="s">
        <v>461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46" t="str">
        <f>IFERROR(C19*1000/Population!C19,"")</f>
        <v/>
      </c>
      <c r="F19" s="646" t="str">
        <f>IFERROR(D19*1000/Population!F19,"")</f>
        <v/>
      </c>
    </row>
    <row r="20" spans="1:6" ht="15" customHeight="1">
      <c r="A20" s="686"/>
      <c r="B20" s="687" t="s">
        <v>462</v>
      </c>
      <c r="C20" s="682">
        <f>SUM('Paludisme Confirme'!D21)+SUM('Paludisme Confirme'!G21)</f>
        <v>0</v>
      </c>
      <c r="D20" s="682">
        <f>SUM('Paludisme Confirme'!C21)+SUM('Paludisme Confirme'!F21)</f>
        <v>0</v>
      </c>
      <c r="E20" s="680" t="str">
        <f>IFERROR(C20*1000/Population!C20,"")</f>
        <v/>
      </c>
      <c r="F20" s="680" t="str">
        <f>IFERROR(D20*1000/Population!F20,"")</f>
        <v/>
      </c>
    </row>
    <row r="21" spans="1:6" ht="15" customHeight="1">
      <c r="A21" s="685"/>
      <c r="B21" s="686" t="s">
        <v>463</v>
      </c>
      <c r="C21" s="683">
        <f>SUM('Paludisme Confirme'!D22)+SUM('Paludisme Confirme'!G22)</f>
        <v>0</v>
      </c>
      <c r="D21" s="683">
        <f>SUM('Paludisme Confirme'!C22)+SUM('Paludisme Confirme'!F22)</f>
        <v>0</v>
      </c>
      <c r="E21" s="681" t="str">
        <f>IFERROR(C21*1000/Population!C21,"")</f>
        <v/>
      </c>
      <c r="F21" s="681" t="str">
        <f>IFERROR(D21*1000/Population!F21,"")</f>
        <v/>
      </c>
    </row>
    <row r="22" spans="1:6" ht="15" customHeight="1">
      <c r="A22" s="685"/>
      <c r="B22" s="686" t="s">
        <v>464</v>
      </c>
      <c r="C22" s="683">
        <f>SUM('Paludisme Confirme'!D23)+SUM('Paludisme Confirme'!G23)</f>
        <v>0</v>
      </c>
      <c r="D22" s="683">
        <f>SUM('Paludisme Confirme'!C23)+SUM('Paludisme Confirme'!F23)</f>
        <v>0</v>
      </c>
      <c r="E22" s="681" t="str">
        <f>IFERROR(C22*1000/Population!C22,"")</f>
        <v/>
      </c>
      <c r="F22" s="681" t="str">
        <f>IFERROR(D22*1000/Population!F22,"")</f>
        <v/>
      </c>
    </row>
    <row r="23" spans="1:6" ht="15" customHeight="1">
      <c r="A23" s="685"/>
      <c r="B23" s="686" t="s">
        <v>465</v>
      </c>
      <c r="C23" s="683">
        <f>SUM('Paludisme Confirme'!D24)+SUM('Paludisme Confirme'!G24)</f>
        <v>0</v>
      </c>
      <c r="D23" s="683">
        <f>SUM('Paludisme Confirme'!C24)+SUM('Paludisme Confirme'!F24)</f>
        <v>0</v>
      </c>
      <c r="E23" s="681" t="str">
        <f>IFERROR(C23*1000/Population!C23,"")</f>
        <v/>
      </c>
      <c r="F23" s="681" t="str">
        <f>IFERROR(D23*1000/Population!F23,"")</f>
        <v/>
      </c>
    </row>
    <row r="24" spans="1:6" ht="15" customHeight="1">
      <c r="A24" s="685"/>
      <c r="B24" s="686" t="s">
        <v>466</v>
      </c>
      <c r="C24" s="683">
        <f>SUM('Paludisme Confirme'!D25)+SUM('Paludisme Confirme'!G25)</f>
        <v>0</v>
      </c>
      <c r="D24" s="683">
        <f>SUM('Paludisme Confirme'!C25)+SUM('Paludisme Confirme'!F25)</f>
        <v>0</v>
      </c>
      <c r="E24" s="681" t="str">
        <f>IFERROR(C24*1000/Population!C24,"")</f>
        <v/>
      </c>
      <c r="F24" s="681" t="str">
        <f>IFERROR(D24*1000/Population!F24,"")</f>
        <v/>
      </c>
    </row>
    <row r="25" spans="1:6" ht="15" customHeight="1">
      <c r="A25" s="685"/>
      <c r="B25" s="686" t="s">
        <v>467</v>
      </c>
      <c r="C25" s="683">
        <f>SUM('Paludisme Confirme'!D26)+SUM('Paludisme Confirme'!G26)</f>
        <v>0</v>
      </c>
      <c r="D25" s="683">
        <f>SUM('Paludisme Confirme'!C26)+SUM('Paludisme Confirme'!F26)</f>
        <v>0</v>
      </c>
      <c r="E25" s="681" t="str">
        <f>IFERROR(C25*1000/Population!C25,"")</f>
        <v/>
      </c>
      <c r="F25" s="681" t="str">
        <f>IFERROR(D25*1000/Population!F25,"")</f>
        <v/>
      </c>
    </row>
    <row r="26" spans="1:6" ht="15" customHeight="1">
      <c r="A26" s="685"/>
      <c r="B26" s="686" t="s">
        <v>468</v>
      </c>
      <c r="C26" s="683">
        <f>SUM('Paludisme Confirme'!D27)+SUM('Paludisme Confirme'!G27)</f>
        <v>0</v>
      </c>
      <c r="D26" s="683">
        <f>SUM('Paludisme Confirme'!C27)+SUM('Paludisme Confirme'!F27)</f>
        <v>0</v>
      </c>
      <c r="E26" s="681" t="str">
        <f>IFERROR(C26*1000/Population!C26,"")</f>
        <v/>
      </c>
      <c r="F26" s="681" t="str">
        <f>IFERROR(D26*1000/Population!F26,"")</f>
        <v/>
      </c>
    </row>
    <row r="27" spans="1:6" ht="15" customHeight="1">
      <c r="A27" s="685"/>
      <c r="B27" s="686" t="s">
        <v>469</v>
      </c>
      <c r="C27" s="683">
        <f>SUM('Paludisme Confirme'!D28)+SUM('Paludisme Confirme'!G28)</f>
        <v>0</v>
      </c>
      <c r="D27" s="683">
        <f>SUM('Paludisme Confirme'!C28)+SUM('Paludisme Confirme'!F28)</f>
        <v>0</v>
      </c>
      <c r="E27" s="681" t="str">
        <f>IFERROR(C27*1000/Population!C27,"")</f>
        <v/>
      </c>
      <c r="F27" s="681" t="str">
        <f>IFERROR(D27*1000/Population!F27,"")</f>
        <v/>
      </c>
    </row>
    <row r="28" spans="1:6" ht="15" customHeight="1">
      <c r="A28" s="685"/>
      <c r="B28" s="686" t="s">
        <v>470</v>
      </c>
      <c r="C28" s="683">
        <f>SUM('Paludisme Confirme'!D29)+SUM('Paludisme Confirme'!G29)</f>
        <v>0</v>
      </c>
      <c r="D28" s="683">
        <f>SUM('Paludisme Confirme'!C29)+SUM('Paludisme Confirme'!F29)</f>
        <v>0</v>
      </c>
      <c r="E28" s="681" t="str">
        <f>IFERROR(C28*1000/Population!C28,"")</f>
        <v/>
      </c>
      <c r="F28" s="681" t="str">
        <f>IFERROR(D28*1000/Population!F28,"")</f>
        <v/>
      </c>
    </row>
    <row r="29" spans="1:6" ht="15" customHeight="1">
      <c r="A29" s="2" t="s">
        <v>471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686"/>
      <c r="B30" s="686" t="s">
        <v>472</v>
      </c>
      <c r="C30" s="682">
        <f>SUM('Paludisme Confirme'!D31)+SUM('Paludisme Confirme'!G31)</f>
        <v>0</v>
      </c>
      <c r="D30" s="682">
        <f>SUM('Paludisme Confirme'!C31)+SUM('Paludisme Confirme'!F31)</f>
        <v>0</v>
      </c>
      <c r="E30" s="680" t="str">
        <f>IFERROR(C30*1000/Population!C30,"")</f>
        <v/>
      </c>
      <c r="F30" s="680" t="str">
        <f>IFERROR(D30*1000/Population!F30,"")</f>
        <v/>
      </c>
    </row>
    <row r="31" spans="1:6" ht="15" customHeight="1">
      <c r="A31" s="686"/>
      <c r="B31" s="686" t="s">
        <v>473</v>
      </c>
      <c r="C31" s="683">
        <f>SUM('Paludisme Confirme'!D32)+SUM('Paludisme Confirme'!G32)</f>
        <v>0</v>
      </c>
      <c r="D31" s="683">
        <f>SUM('Paludisme Confirme'!C32)+SUM('Paludisme Confirme'!F32)</f>
        <v>0</v>
      </c>
      <c r="E31" s="681" t="str">
        <f>IFERROR(C31*1000/Population!C31,"")</f>
        <v/>
      </c>
      <c r="F31" s="681" t="str">
        <f>IFERROR(D31*1000/Population!F31,"")</f>
        <v/>
      </c>
    </row>
    <row r="32" spans="1:6" ht="15" customHeight="1">
      <c r="A32" s="686"/>
      <c r="B32" s="686" t="s">
        <v>474</v>
      </c>
      <c r="C32" s="683">
        <f>SUM('Paludisme Confirme'!D33)+SUM('Paludisme Confirme'!G33)</f>
        <v>0</v>
      </c>
      <c r="D32" s="683">
        <f>SUM('Paludisme Confirme'!C33)+SUM('Paludisme Confirme'!F33)</f>
        <v>0</v>
      </c>
      <c r="E32" s="681" t="str">
        <f>IFERROR(C32*1000/Population!C32,"")</f>
        <v/>
      </c>
      <c r="F32" s="681" t="str">
        <f>IFERROR(D32*1000/Population!F32,"")</f>
        <v/>
      </c>
    </row>
    <row r="33" spans="1:6" ht="15" customHeight="1">
      <c r="A33" s="686"/>
      <c r="B33" s="686" t="s">
        <v>475</v>
      </c>
      <c r="C33" s="683">
        <f>SUM('Paludisme Confirme'!D34)+SUM('Paludisme Confirme'!G34)</f>
        <v>0</v>
      </c>
      <c r="D33" s="683">
        <f>SUM('Paludisme Confirme'!C34)+SUM('Paludisme Confirme'!F34)</f>
        <v>0</v>
      </c>
      <c r="E33" s="681" t="str">
        <f>IFERROR(C33*1000/Population!C33,"")</f>
        <v/>
      </c>
      <c r="F33" s="681" t="str">
        <f>IFERROR(D33*1000/Population!F33,"")</f>
        <v/>
      </c>
    </row>
    <row r="34" spans="1:6" ht="15" customHeight="1">
      <c r="A34" s="686"/>
      <c r="B34" s="686" t="s">
        <v>476</v>
      </c>
      <c r="C34" s="683">
        <f>SUM('Paludisme Confirme'!D35)+SUM('Paludisme Confirme'!G35)</f>
        <v>0</v>
      </c>
      <c r="D34" s="683">
        <f>SUM('Paludisme Confirme'!C35)+SUM('Paludisme Confirme'!F35)</f>
        <v>0</v>
      </c>
      <c r="E34" s="681" t="str">
        <f>IFERROR(C34*1000/Population!C34,"")</f>
        <v/>
      </c>
      <c r="F34" s="681" t="str">
        <f>IFERROR(D34*1000/Population!F34,"")</f>
        <v/>
      </c>
    </row>
    <row r="35" spans="1:6" ht="15" customHeight="1">
      <c r="A35" s="686"/>
      <c r="B35" s="686" t="s">
        <v>477</v>
      </c>
      <c r="C35" s="683">
        <f>SUM('Paludisme Confirme'!D36)+SUM('Paludisme Confirme'!G36)</f>
        <v>0</v>
      </c>
      <c r="D35" s="683">
        <f>SUM('Paludisme Confirme'!C36)+SUM('Paludisme Confirme'!F36)</f>
        <v>0</v>
      </c>
      <c r="E35" s="681" t="str">
        <f>IFERROR(C35*1000/Population!C35,"")</f>
        <v/>
      </c>
      <c r="F35" s="681" t="str">
        <f>IFERROR(D35*1000/Population!F35,"")</f>
        <v/>
      </c>
    </row>
    <row r="36" spans="1:6" ht="15" customHeight="1">
      <c r="A36" s="686"/>
      <c r="B36" s="686" t="s">
        <v>478</v>
      </c>
      <c r="C36" s="683">
        <f>SUM('Paludisme Confirme'!D37)+SUM('Paludisme Confirme'!G37)</f>
        <v>0</v>
      </c>
      <c r="D36" s="683">
        <f>SUM('Paludisme Confirme'!C37)+SUM('Paludisme Confirme'!F37)</f>
        <v>0</v>
      </c>
      <c r="E36" s="681" t="str">
        <f>IFERROR(C36*1000/Population!C36,"")</f>
        <v/>
      </c>
      <c r="F36" s="681" t="str">
        <f>IFERROR(D36*1000/Population!F36,"")</f>
        <v/>
      </c>
    </row>
    <row r="37" spans="1:6" ht="15" customHeight="1">
      <c r="A37" s="685"/>
      <c r="B37" s="686" t="s">
        <v>479</v>
      </c>
      <c r="C37" s="683">
        <f>SUM('Paludisme Confirme'!D38)+SUM('Paludisme Confirme'!G38)</f>
        <v>0</v>
      </c>
      <c r="D37" s="683">
        <f>SUM('Paludisme Confirme'!C38)+SUM('Paludisme Confirme'!F38)</f>
        <v>0</v>
      </c>
      <c r="E37" s="681" t="str">
        <f>IFERROR(C37*1000/Population!C37,"")</f>
        <v/>
      </c>
      <c r="F37" s="681" t="str">
        <f>IFERROR(D37*1000/Population!F37,"")</f>
        <v/>
      </c>
    </row>
    <row r="38" spans="1:6" ht="15" customHeight="1">
      <c r="A38" s="685"/>
      <c r="B38" s="686" t="s">
        <v>480</v>
      </c>
      <c r="C38" s="683">
        <f>SUM('Paludisme Confirme'!D39)+SUM('Paludisme Confirme'!G39)</f>
        <v>0</v>
      </c>
      <c r="D38" s="683">
        <f>SUM('Paludisme Confirme'!C39)+SUM('Paludisme Confirme'!F39)</f>
        <v>0</v>
      </c>
      <c r="E38" s="681" t="str">
        <f>IFERROR(C38*1000/Population!C38,"")</f>
        <v/>
      </c>
      <c r="F38" s="681" t="str">
        <f>IFERROR(D38*1000/Population!F38,"")</f>
        <v/>
      </c>
    </row>
    <row r="39" spans="1:6" ht="15" customHeight="1">
      <c r="A39" s="685"/>
      <c r="B39" s="686" t="s">
        <v>481</v>
      </c>
      <c r="C39" s="683">
        <f>SUM('Paludisme Confirme'!D40)+SUM('Paludisme Confirme'!G40)</f>
        <v>0</v>
      </c>
      <c r="D39" s="683">
        <f>SUM('Paludisme Confirme'!C40)+SUM('Paludisme Confirme'!F40)</f>
        <v>0</v>
      </c>
      <c r="E39" s="681" t="str">
        <f>IFERROR(C39*1000/Population!C39,"")</f>
        <v/>
      </c>
      <c r="F39" s="681" t="str">
        <f>IFERROR(D39*1000/Population!F39,"")</f>
        <v/>
      </c>
    </row>
    <row r="40" spans="1:6" ht="15" customHeight="1">
      <c r="A40" s="685"/>
      <c r="B40" s="686" t="s">
        <v>482</v>
      </c>
      <c r="C40" s="683">
        <f>SUM('Paludisme Confirme'!D41)+SUM('Paludisme Confirme'!G41)</f>
        <v>0</v>
      </c>
      <c r="D40" s="683">
        <f>SUM('Paludisme Confirme'!C41)+SUM('Paludisme Confirme'!F41)</f>
        <v>0</v>
      </c>
      <c r="E40" s="681" t="str">
        <f>IFERROR(C40*1000/Population!C40,"")</f>
        <v/>
      </c>
      <c r="F40" s="681" t="str">
        <f>IFERROR(D40*1000/Population!F40,"")</f>
        <v/>
      </c>
    </row>
    <row r="41" spans="1:6" ht="15" customHeight="1">
      <c r="A41" s="685"/>
      <c r="B41" s="686" t="s">
        <v>483</v>
      </c>
      <c r="C41" s="683">
        <f>SUM('Paludisme Confirme'!D42)+SUM('Paludisme Confirme'!G42)</f>
        <v>0</v>
      </c>
      <c r="D41" s="683">
        <f>SUM('Paludisme Confirme'!C42)+SUM('Paludisme Confirme'!F42)</f>
        <v>0</v>
      </c>
      <c r="E41" s="681" t="str">
        <f>IFERROR(C41*1000/Population!C41,"")</f>
        <v/>
      </c>
      <c r="F41" s="681" t="str">
        <f>IFERROR(D41*1000/Population!F41,"")</f>
        <v/>
      </c>
    </row>
    <row r="42" spans="1:6" ht="15" customHeight="1">
      <c r="A42" s="2" t="s">
        <v>484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686"/>
      <c r="B43" s="686" t="s">
        <v>485</v>
      </c>
      <c r="C43" s="683">
        <f>SUM('Paludisme Confirme'!D44)+SUM('Paludisme Confirme'!G44)</f>
        <v>0</v>
      </c>
      <c r="D43" s="683">
        <f>SUM('Paludisme Confirme'!C44)+SUM('Paludisme Confirme'!F44)</f>
        <v>0</v>
      </c>
      <c r="E43" s="681" t="str">
        <f>IFERROR(C43*1000/Population!C43,"")</f>
        <v/>
      </c>
      <c r="F43" s="681" t="str">
        <f>IFERROR(D43*1000/Population!F43,"")</f>
        <v/>
      </c>
    </row>
    <row r="44" spans="1:6" ht="15" customHeight="1">
      <c r="A44" s="685"/>
      <c r="B44" s="686" t="s">
        <v>486</v>
      </c>
      <c r="C44" s="683">
        <f>SUM('Paludisme Confirme'!D45)+SUM('Paludisme Confirme'!G45)</f>
        <v>0</v>
      </c>
      <c r="D44" s="683">
        <f>SUM('Paludisme Confirme'!C45)+SUM('Paludisme Confirme'!F45)</f>
        <v>0</v>
      </c>
      <c r="E44" s="681" t="str">
        <f>IFERROR(C44*1000/Population!C44,"")</f>
        <v/>
      </c>
      <c r="F44" s="681" t="str">
        <f>IFERROR(D44*1000/Population!F44,"")</f>
        <v/>
      </c>
    </row>
    <row r="45" spans="1:6" ht="15" customHeight="1">
      <c r="A45" s="685"/>
      <c r="B45" s="686" t="s">
        <v>487</v>
      </c>
      <c r="C45" s="683">
        <f>SUM('Paludisme Confirme'!D46)+SUM('Paludisme Confirme'!G46)</f>
        <v>0</v>
      </c>
      <c r="D45" s="683">
        <f>SUM('Paludisme Confirme'!C46)+SUM('Paludisme Confirme'!F46)</f>
        <v>0</v>
      </c>
      <c r="E45" s="681" t="str">
        <f>IFERROR(C45*1000/Population!C45,"")</f>
        <v/>
      </c>
      <c r="F45" s="681" t="str">
        <f>IFERROR(D45*1000/Population!F45,"")</f>
        <v/>
      </c>
    </row>
    <row r="46" spans="1:6" ht="15" customHeight="1">
      <c r="A46" s="685"/>
      <c r="B46" s="686" t="s">
        <v>488</v>
      </c>
      <c r="C46" s="683">
        <f>SUM('Paludisme Confirme'!D47)+SUM('Paludisme Confirme'!G47)</f>
        <v>0</v>
      </c>
      <c r="D46" s="683">
        <f>SUM('Paludisme Confirme'!C47)+SUM('Paludisme Confirme'!F47)</f>
        <v>0</v>
      </c>
      <c r="E46" s="681" t="str">
        <f>IFERROR(C46*1000/Population!C46,"")</f>
        <v/>
      </c>
      <c r="F46" s="681" t="str">
        <f>IFERROR(D46*1000/Population!F46,"")</f>
        <v/>
      </c>
    </row>
    <row r="47" spans="1:6" ht="15" customHeight="1">
      <c r="A47" s="685"/>
      <c r="B47" s="686" t="s">
        <v>489</v>
      </c>
      <c r="C47" s="683">
        <f>SUM('Paludisme Confirme'!D48)+SUM('Paludisme Confirme'!G48)</f>
        <v>0</v>
      </c>
      <c r="D47" s="683">
        <f>SUM('Paludisme Confirme'!C48)+SUM('Paludisme Confirme'!F48)</f>
        <v>0</v>
      </c>
      <c r="E47" s="681" t="str">
        <f>IFERROR(C47*1000/Population!C47,"")</f>
        <v/>
      </c>
      <c r="F47" s="681" t="str">
        <f>IFERROR(D47*1000/Population!F47,"")</f>
        <v/>
      </c>
    </row>
    <row r="48" spans="1:6" ht="15" customHeight="1">
      <c r="A48" s="685"/>
      <c r="B48" s="686" t="s">
        <v>490</v>
      </c>
      <c r="C48" s="683">
        <f>SUM('Paludisme Confirme'!D49)+SUM('Paludisme Confirme'!G49)</f>
        <v>0</v>
      </c>
      <c r="D48" s="683">
        <f>SUM('Paludisme Confirme'!C49)+SUM('Paludisme Confirme'!F49)</f>
        <v>0</v>
      </c>
      <c r="E48" s="681" t="str">
        <f>IFERROR(C48*1000/Population!C48,"")</f>
        <v/>
      </c>
      <c r="F48" s="681" t="str">
        <f>IFERROR(D48*1000/Population!F48,"")</f>
        <v/>
      </c>
    </row>
    <row r="49" spans="1:6" ht="15" customHeight="1">
      <c r="A49" s="685"/>
      <c r="B49" s="686" t="s">
        <v>491</v>
      </c>
      <c r="C49" s="683">
        <f>SUM('Paludisme Confirme'!D50)+SUM('Paludisme Confirme'!G50)</f>
        <v>0</v>
      </c>
      <c r="D49" s="683">
        <f>SUM('Paludisme Confirme'!C50)+SUM('Paludisme Confirme'!F50)</f>
        <v>0</v>
      </c>
      <c r="E49" s="681" t="str">
        <f>IFERROR(C49*1000/Population!C49,"")</f>
        <v/>
      </c>
      <c r="F49" s="681" t="str">
        <f>IFERROR(D49*1000/Population!F49,"")</f>
        <v/>
      </c>
    </row>
    <row r="50" spans="1:6" ht="15" customHeight="1">
      <c r="A50" s="2" t="s">
        <v>492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686"/>
      <c r="B51" s="686" t="s">
        <v>493</v>
      </c>
      <c r="C51" s="683">
        <f>SUM('Paludisme Confirme'!D52)+SUM('Paludisme Confirme'!G52)</f>
        <v>0</v>
      </c>
      <c r="D51" s="683">
        <f>SUM('Paludisme Confirme'!C52)+SUM('Paludisme Confirme'!F52)</f>
        <v>0</v>
      </c>
      <c r="E51" s="681" t="str">
        <f>IFERROR(C51*1000/Population!C51,"")</f>
        <v/>
      </c>
      <c r="F51" s="681" t="str">
        <f>IFERROR(D51*1000/Population!F51,"")</f>
        <v/>
      </c>
    </row>
    <row r="52" spans="1:6" ht="15" customHeight="1">
      <c r="A52" s="685"/>
      <c r="B52" s="686" t="s">
        <v>494</v>
      </c>
      <c r="C52" s="683">
        <f>SUM('Paludisme Confirme'!D53)+SUM('Paludisme Confirme'!G53)</f>
        <v>0</v>
      </c>
      <c r="D52" s="683">
        <f>SUM('Paludisme Confirme'!C53)+SUM('Paludisme Confirme'!F53)</f>
        <v>0</v>
      </c>
      <c r="E52" s="681" t="str">
        <f>IFERROR(C52*1000/Population!C52,"")</f>
        <v/>
      </c>
      <c r="F52" s="681" t="str">
        <f>IFERROR(D52*1000/Population!F52,"")</f>
        <v/>
      </c>
    </row>
    <row r="53" spans="1:6" ht="15" customHeight="1">
      <c r="A53" s="685"/>
      <c r="B53" s="686" t="s">
        <v>495</v>
      </c>
      <c r="C53" s="683">
        <f>SUM('Paludisme Confirme'!D54)+SUM('Paludisme Confirme'!G54)</f>
        <v>0</v>
      </c>
      <c r="D53" s="683">
        <f>SUM('Paludisme Confirme'!C54)+SUM('Paludisme Confirme'!F54)</f>
        <v>0</v>
      </c>
      <c r="E53" s="681" t="str">
        <f>IFERROR(C53*1000/Population!C53,"")</f>
        <v/>
      </c>
      <c r="F53" s="681" t="str">
        <f>IFERROR(D53*1000/Population!F53,"")</f>
        <v/>
      </c>
    </row>
    <row r="54" spans="1:6" ht="15" customHeight="1">
      <c r="A54" s="685"/>
      <c r="B54" s="686" t="s">
        <v>496</v>
      </c>
      <c r="C54" s="683">
        <f>SUM('Paludisme Confirme'!D55)+SUM('Paludisme Confirme'!G55)</f>
        <v>0</v>
      </c>
      <c r="D54" s="683">
        <f>SUM('Paludisme Confirme'!C55)+SUM('Paludisme Confirme'!F55)</f>
        <v>0</v>
      </c>
      <c r="E54" s="681" t="str">
        <f>IFERROR(C54*1000/Population!C54,"")</f>
        <v/>
      </c>
      <c r="F54" s="681" t="str">
        <f>IFERROR(D54*1000/Population!F54,"")</f>
        <v/>
      </c>
    </row>
    <row r="55" spans="1:6" ht="15" customHeight="1">
      <c r="A55" s="2" t="s">
        <v>497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46" t="str">
        <f>IFERROR(C55*1000/Population!C55,"")</f>
        <v/>
      </c>
      <c r="F55" s="646" t="str">
        <f>IFERROR(D55*1000/Population!F55,"")</f>
        <v/>
      </c>
    </row>
    <row r="56" spans="1:6" ht="15" customHeight="1">
      <c r="A56" s="686"/>
      <c r="B56" s="686" t="s">
        <v>498</v>
      </c>
      <c r="C56" s="682">
        <f>SUM('Paludisme Confirme'!D57)+SUM('Paludisme Confirme'!G57)</f>
        <v>0</v>
      </c>
      <c r="D56" s="682">
        <f>SUM('Paludisme Confirme'!C57)+SUM('Paludisme Confirme'!F57)</f>
        <v>0</v>
      </c>
      <c r="E56" s="680" t="str">
        <f>IFERROR(C56*1000/Population!C56,"")</f>
        <v/>
      </c>
      <c r="F56" s="680" t="str">
        <f>IFERROR(D56*1000/Population!F56,"")</f>
        <v/>
      </c>
    </row>
    <row r="57" spans="1:6" ht="15" customHeight="1">
      <c r="A57" s="685"/>
      <c r="B57" s="686" t="s">
        <v>499</v>
      </c>
      <c r="C57" s="683">
        <f>SUM('Paludisme Confirme'!D58)+SUM('Paludisme Confirme'!G58)</f>
        <v>0</v>
      </c>
      <c r="D57" s="683">
        <f>SUM('Paludisme Confirme'!C58)+SUM('Paludisme Confirme'!F58)</f>
        <v>0</v>
      </c>
      <c r="E57" s="681" t="str">
        <f>IFERROR(C57*1000/Population!C57,"")</f>
        <v/>
      </c>
      <c r="F57" s="681" t="str">
        <f>IFERROR(D57*1000/Population!F57,"")</f>
        <v/>
      </c>
    </row>
    <row r="58" spans="1:6" ht="15" customHeight="1">
      <c r="A58" s="685"/>
      <c r="B58" s="686" t="s">
        <v>500</v>
      </c>
      <c r="C58" s="683">
        <f>SUM('Paludisme Confirme'!D59)+SUM('Paludisme Confirme'!G59)</f>
        <v>0</v>
      </c>
      <c r="D58" s="683">
        <f>SUM('Paludisme Confirme'!C59)+SUM('Paludisme Confirme'!F59)</f>
        <v>0</v>
      </c>
      <c r="E58" s="681" t="str">
        <f>IFERROR(C58*1000/Population!C58,"")</f>
        <v/>
      </c>
      <c r="F58" s="681" t="str">
        <f>IFERROR(D58*1000/Population!F58,"")</f>
        <v/>
      </c>
    </row>
    <row r="59" spans="1:6" ht="15" customHeight="1">
      <c r="A59" s="685"/>
      <c r="B59" s="686" t="s">
        <v>501</v>
      </c>
      <c r="C59" s="683">
        <f>SUM('Paludisme Confirme'!D60)+SUM('Paludisme Confirme'!G60)</f>
        <v>0</v>
      </c>
      <c r="D59" s="683">
        <f>SUM('Paludisme Confirme'!C60)+SUM('Paludisme Confirme'!F60)</f>
        <v>0</v>
      </c>
      <c r="E59" s="681" t="str">
        <f>IFERROR(C59*1000/Population!C59,"")</f>
        <v/>
      </c>
      <c r="F59" s="681" t="str">
        <f>IFERROR(D59*1000/Population!F59,"")</f>
        <v/>
      </c>
    </row>
    <row r="60" spans="1:6" ht="15" customHeight="1">
      <c r="A60" s="685"/>
      <c r="B60" s="686" t="s">
        <v>502</v>
      </c>
      <c r="C60" s="683">
        <f>SUM('Paludisme Confirme'!D61)+SUM('Paludisme Confirme'!G61)</f>
        <v>0</v>
      </c>
      <c r="D60" s="683">
        <f>SUM('Paludisme Confirme'!C61)+SUM('Paludisme Confirme'!F61)</f>
        <v>0</v>
      </c>
      <c r="E60" s="681" t="str">
        <f>IFERROR(C60*1000/Population!C60,"")</f>
        <v/>
      </c>
      <c r="F60" s="681" t="str">
        <f>IFERROR(D60*1000/Population!F60,"")</f>
        <v/>
      </c>
    </row>
    <row r="61" spans="1:6" ht="15" customHeight="1">
      <c r="A61" s="685"/>
      <c r="B61" s="686" t="s">
        <v>503</v>
      </c>
      <c r="C61" s="683">
        <f>SUM('Paludisme Confirme'!D62)+SUM('Paludisme Confirme'!G62)</f>
        <v>0</v>
      </c>
      <c r="D61" s="683">
        <f>SUM('Paludisme Confirme'!C62)+SUM('Paludisme Confirme'!F62)</f>
        <v>0</v>
      </c>
      <c r="E61" s="681" t="str">
        <f>IFERROR(C61*1000/Population!C61,"")</f>
        <v/>
      </c>
      <c r="F61" s="681" t="str">
        <f>IFERROR(D61*1000/Population!F61,"")</f>
        <v/>
      </c>
    </row>
    <row r="62" spans="1:6" ht="15" customHeight="1">
      <c r="A62" s="685"/>
      <c r="B62" s="686" t="s">
        <v>504</v>
      </c>
      <c r="C62" s="683">
        <f>SUM('Paludisme Confirme'!D63)+SUM('Paludisme Confirme'!G63)</f>
        <v>0</v>
      </c>
      <c r="D62" s="683">
        <f>SUM('Paludisme Confirme'!C63)+SUM('Paludisme Confirme'!F63)</f>
        <v>0</v>
      </c>
      <c r="E62" s="681" t="str">
        <f>IFERROR(C62*1000/Population!C62,"")</f>
        <v/>
      </c>
      <c r="F62" s="681" t="str">
        <f>IFERROR(D62*1000/Population!F62,"")</f>
        <v/>
      </c>
    </row>
    <row r="63" spans="1:6" ht="15" customHeight="1">
      <c r="A63" s="685"/>
      <c r="B63" s="686" t="s">
        <v>505</v>
      </c>
      <c r="C63" s="683">
        <f>SUM('Paludisme Confirme'!D64)+SUM('Paludisme Confirme'!G64)</f>
        <v>0</v>
      </c>
      <c r="D63" s="683">
        <f>SUM('Paludisme Confirme'!C64)+SUM('Paludisme Confirme'!F64)</f>
        <v>0</v>
      </c>
      <c r="E63" s="681" t="str">
        <f>IFERROR(C63*1000/Population!C63,"")</f>
        <v/>
      </c>
      <c r="F63" s="681" t="str">
        <f>IFERROR(D63*1000/Population!F63,"")</f>
        <v/>
      </c>
    </row>
    <row r="64" spans="1:6" ht="15" customHeight="1">
      <c r="A64" s="2" t="s">
        <v>506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686"/>
      <c r="B65" s="686" t="s">
        <v>507</v>
      </c>
      <c r="C65" s="683">
        <f>SUM('Paludisme Confirme'!D66)+SUM('Paludisme Confirme'!G66)</f>
        <v>0</v>
      </c>
      <c r="D65" s="683">
        <f>SUM('Paludisme Confirme'!C66)+SUM('Paludisme Confirme'!F66)</f>
        <v>0</v>
      </c>
      <c r="E65" s="681" t="str">
        <f>IFERROR(C65*1000/Population!C65,"")</f>
        <v/>
      </c>
      <c r="F65" s="681" t="str">
        <f>IFERROR(D65*1000/Population!F65,"")</f>
        <v/>
      </c>
    </row>
    <row r="66" spans="1:6" ht="15" customHeight="1">
      <c r="A66" s="685"/>
      <c r="B66" s="686" t="s">
        <v>508</v>
      </c>
      <c r="C66" s="683">
        <f>SUM('Paludisme Confirme'!D67)+SUM('Paludisme Confirme'!G67)</f>
        <v>0</v>
      </c>
      <c r="D66" s="683">
        <f>SUM('Paludisme Confirme'!C67)+SUM('Paludisme Confirme'!F67)</f>
        <v>0</v>
      </c>
      <c r="E66" s="681" t="str">
        <f>IFERROR(C66*1000/Population!C66,"")</f>
        <v/>
      </c>
      <c r="F66" s="681" t="str">
        <f>IFERROR(D66*1000/Population!F66,"")</f>
        <v/>
      </c>
    </row>
    <row r="67" spans="1:6" ht="15" customHeight="1">
      <c r="A67" s="685"/>
      <c r="B67" s="686" t="s">
        <v>509</v>
      </c>
      <c r="C67" s="683">
        <f>SUM('Paludisme Confirme'!D68)+SUM('Paludisme Confirme'!G68)</f>
        <v>0</v>
      </c>
      <c r="D67" s="683">
        <f>SUM('Paludisme Confirme'!C68)+SUM('Paludisme Confirme'!F68)</f>
        <v>0</v>
      </c>
      <c r="E67" s="681" t="str">
        <f>IFERROR(C67*1000/Population!C67,"")</f>
        <v/>
      </c>
      <c r="F67" s="681" t="str">
        <f>IFERROR(D67*1000/Population!F67,"")</f>
        <v/>
      </c>
    </row>
    <row r="68" spans="1:6" ht="15" customHeight="1">
      <c r="A68" s="685"/>
      <c r="B68" s="686" t="s">
        <v>510</v>
      </c>
      <c r="C68" s="683">
        <f>SUM('Paludisme Confirme'!D69)+SUM('Paludisme Confirme'!G69)</f>
        <v>0</v>
      </c>
      <c r="D68" s="683">
        <f>SUM('Paludisme Confirme'!C69)+SUM('Paludisme Confirme'!F69)</f>
        <v>0</v>
      </c>
      <c r="E68" s="681" t="str">
        <f>IFERROR(C68*1000/Population!C68,"")</f>
        <v/>
      </c>
      <c r="F68" s="681" t="str">
        <f>IFERROR(D68*1000/Population!F68,"")</f>
        <v/>
      </c>
    </row>
    <row r="69" spans="1:6" ht="15" customHeight="1">
      <c r="A69" s="685"/>
      <c r="B69" s="686" t="s">
        <v>511</v>
      </c>
      <c r="C69" s="683">
        <f>SUM('Paludisme Confirme'!D70)+SUM('Paludisme Confirme'!G70)</f>
        <v>0</v>
      </c>
      <c r="D69" s="683">
        <f>SUM('Paludisme Confirme'!C70)+SUM('Paludisme Confirme'!F70)</f>
        <v>0</v>
      </c>
      <c r="E69" s="681" t="str">
        <f>IFERROR(C69*1000/Population!C69,"")</f>
        <v/>
      </c>
      <c r="F69" s="681" t="str">
        <f>IFERROR(D69*1000/Population!F69,"")</f>
        <v/>
      </c>
    </row>
    <row r="70" spans="1:6" ht="15" customHeight="1">
      <c r="A70" s="685"/>
      <c r="B70" s="686" t="s">
        <v>512</v>
      </c>
      <c r="C70" s="683">
        <f>SUM('Paludisme Confirme'!D71)+SUM('Paludisme Confirme'!G71)</f>
        <v>0</v>
      </c>
      <c r="D70" s="683">
        <f>SUM('Paludisme Confirme'!C71)+SUM('Paludisme Confirme'!F71)</f>
        <v>0</v>
      </c>
      <c r="E70" s="681" t="str">
        <f>IFERROR(C70*1000/Population!C70,"")</f>
        <v/>
      </c>
      <c r="F70" s="681" t="str">
        <f>IFERROR(D70*1000/Population!F70,"")</f>
        <v/>
      </c>
    </row>
    <row r="71" spans="1:6" ht="15" customHeight="1">
      <c r="A71" s="685"/>
      <c r="B71" s="686" t="s">
        <v>513</v>
      </c>
      <c r="C71" s="683">
        <f>SUM('Paludisme Confirme'!D72)+SUM('Paludisme Confirme'!G72)</f>
        <v>0</v>
      </c>
      <c r="D71" s="683">
        <f>SUM('Paludisme Confirme'!C72)+SUM('Paludisme Confirme'!F72)</f>
        <v>0</v>
      </c>
      <c r="E71" s="681" t="str">
        <f>IFERROR(C71*1000/Population!C71,"")</f>
        <v/>
      </c>
      <c r="F71" s="681" t="str">
        <f>IFERROR(D71*1000/Population!F71,"")</f>
        <v/>
      </c>
    </row>
    <row r="72" spans="1:6" ht="15" customHeight="1">
      <c r="A72" s="685"/>
      <c r="B72" s="686" t="s">
        <v>514</v>
      </c>
      <c r="C72" s="683">
        <f>SUM('Paludisme Confirme'!D73)+SUM('Paludisme Confirme'!G73)</f>
        <v>0</v>
      </c>
      <c r="D72" s="683">
        <f>SUM('Paludisme Confirme'!C73)+SUM('Paludisme Confirme'!F73)</f>
        <v>0</v>
      </c>
      <c r="E72" s="681" t="str">
        <f>IFERROR(C72*1000/Population!C72,"")</f>
        <v/>
      </c>
      <c r="F72" s="681" t="str">
        <f>IFERROR(D72*1000/Population!F72,"")</f>
        <v/>
      </c>
    </row>
    <row r="73" spans="1:6" ht="15" customHeight="1">
      <c r="A73" s="2" t="s">
        <v>515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686"/>
      <c r="B74" s="686" t="s">
        <v>516</v>
      </c>
      <c r="C74" s="683">
        <f>SUM('Paludisme Confirme'!D75)+SUM('Paludisme Confirme'!G75)</f>
        <v>0</v>
      </c>
      <c r="D74" s="683">
        <f>SUM('Paludisme Confirme'!C75)+SUM('Paludisme Confirme'!F75)</f>
        <v>0</v>
      </c>
      <c r="E74" s="681" t="str">
        <f>IFERROR(C74*1000/Population!C74,"")</f>
        <v/>
      </c>
      <c r="F74" s="681" t="str">
        <f>IFERROR(D74*1000/Population!F74,"")</f>
        <v/>
      </c>
    </row>
    <row r="75" spans="1:6" ht="15" customHeight="1">
      <c r="A75" s="685"/>
      <c r="B75" s="686" t="s">
        <v>517</v>
      </c>
      <c r="C75" s="683">
        <f>SUM('Paludisme Confirme'!D76)+SUM('Paludisme Confirme'!G76)</f>
        <v>0</v>
      </c>
      <c r="D75" s="683">
        <f>SUM('Paludisme Confirme'!C76)+SUM('Paludisme Confirme'!F76)</f>
        <v>0</v>
      </c>
      <c r="E75" s="681" t="str">
        <f>IFERROR(C75*1000/Population!C75,"")</f>
        <v/>
      </c>
      <c r="F75" s="681" t="str">
        <f>IFERROR(D75*1000/Population!F75,"")</f>
        <v/>
      </c>
    </row>
    <row r="76" spans="1:6" ht="15" customHeight="1">
      <c r="A76" s="685"/>
      <c r="B76" s="686" t="s">
        <v>518</v>
      </c>
      <c r="C76" s="683">
        <f>SUM('Paludisme Confirme'!D77)+SUM('Paludisme Confirme'!G77)</f>
        <v>0</v>
      </c>
      <c r="D76" s="683">
        <f>SUM('Paludisme Confirme'!C77)+SUM('Paludisme Confirme'!F77)</f>
        <v>0</v>
      </c>
      <c r="E76" s="681" t="str">
        <f>IFERROR(C76*1000/Population!C76,"")</f>
        <v/>
      </c>
      <c r="F76" s="681" t="str">
        <f>IFERROR(D76*1000/Population!F76,"")</f>
        <v/>
      </c>
    </row>
    <row r="77" spans="1:6" ht="15" customHeight="1">
      <c r="A77" s="685"/>
      <c r="B77" s="686" t="s">
        <v>519</v>
      </c>
      <c r="C77" s="683">
        <f>SUM('Paludisme Confirme'!D78)+SUM('Paludisme Confirme'!G78)</f>
        <v>0</v>
      </c>
      <c r="D77" s="683">
        <f>SUM('Paludisme Confirme'!C78)+SUM('Paludisme Confirme'!F78)</f>
        <v>0</v>
      </c>
      <c r="E77" s="681" t="str">
        <f>IFERROR(C77*1000/Population!C77,"")</f>
        <v/>
      </c>
      <c r="F77" s="681" t="str">
        <f>IFERROR(D77*1000/Population!F77,"")</f>
        <v/>
      </c>
    </row>
    <row r="78" spans="1:6" ht="15" customHeight="1">
      <c r="A78" s="685"/>
      <c r="B78" s="686" t="s">
        <v>520</v>
      </c>
      <c r="C78" s="683">
        <f>SUM('Paludisme Confirme'!D79)+SUM('Paludisme Confirme'!G79)</f>
        <v>0</v>
      </c>
      <c r="D78" s="683">
        <f>SUM('Paludisme Confirme'!C79)+SUM('Paludisme Confirme'!F79)</f>
        <v>0</v>
      </c>
      <c r="E78" s="681" t="str">
        <f>IFERROR(C78*1000/Population!C78,"")</f>
        <v/>
      </c>
      <c r="F78" s="681" t="str">
        <f>IFERROR(D78*1000/Population!F78,"")</f>
        <v/>
      </c>
    </row>
    <row r="79" spans="1:6" ht="15" customHeight="1">
      <c r="A79" s="2" t="s">
        <v>521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46" t="str">
        <f>IFERROR(C79*1000/Population!C79,"")</f>
        <v/>
      </c>
      <c r="F79" s="646" t="str">
        <f>IFERROR(D79*1000/Population!F79,"")</f>
        <v/>
      </c>
    </row>
    <row r="80" spans="1:6" ht="15" customHeight="1">
      <c r="A80" s="686"/>
      <c r="B80" s="686" t="s">
        <v>522</v>
      </c>
      <c r="C80" s="682">
        <f>SUM('Paludisme Confirme'!D81)+SUM('Paludisme Confirme'!G81)</f>
        <v>0</v>
      </c>
      <c r="D80" s="682">
        <f>SUM('Paludisme Confirme'!C81)+SUM('Paludisme Confirme'!F81)</f>
        <v>0</v>
      </c>
      <c r="E80" s="680" t="str">
        <f>IFERROR(C80*1000/Population!C80,"")</f>
        <v/>
      </c>
      <c r="F80" s="680" t="str">
        <f>IFERROR(D80*1000/Population!F80,"")</f>
        <v/>
      </c>
    </row>
    <row r="81" spans="1:6" ht="15" customHeight="1">
      <c r="A81" s="685"/>
      <c r="B81" s="686" t="s">
        <v>523</v>
      </c>
      <c r="C81" s="683">
        <f>SUM('Paludisme Confirme'!D82)+SUM('Paludisme Confirme'!G82)</f>
        <v>0</v>
      </c>
      <c r="D81" s="683">
        <f>SUM('Paludisme Confirme'!C82)+SUM('Paludisme Confirme'!F82)</f>
        <v>0</v>
      </c>
      <c r="E81" s="681" t="str">
        <f>IFERROR(C81*1000/Population!C81,"")</f>
        <v/>
      </c>
      <c r="F81" s="681" t="str">
        <f>IFERROR(D81*1000/Population!F81,"")</f>
        <v/>
      </c>
    </row>
    <row r="82" spans="1:6" ht="15" customHeight="1">
      <c r="A82" s="685"/>
      <c r="B82" s="686" t="s">
        <v>524</v>
      </c>
      <c r="C82" s="683">
        <f>SUM('Paludisme Confirme'!D83)+SUM('Paludisme Confirme'!G83)</f>
        <v>0</v>
      </c>
      <c r="D82" s="683">
        <f>SUM('Paludisme Confirme'!C83)+SUM('Paludisme Confirme'!F83)</f>
        <v>0</v>
      </c>
      <c r="E82" s="681" t="str">
        <f>IFERROR(C82*1000/Population!C82,"")</f>
        <v/>
      </c>
      <c r="F82" s="681" t="str">
        <f>IFERROR(D82*1000/Population!F82,"")</f>
        <v/>
      </c>
    </row>
    <row r="83" spans="1:6" ht="15" customHeight="1">
      <c r="A83" s="685"/>
      <c r="B83" s="686" t="s">
        <v>525</v>
      </c>
      <c r="C83" s="683">
        <f>SUM('Paludisme Confirme'!D84)+SUM('Paludisme Confirme'!G84)</f>
        <v>0</v>
      </c>
      <c r="D83" s="683">
        <f>SUM('Paludisme Confirme'!C84)+SUM('Paludisme Confirme'!F84)</f>
        <v>0</v>
      </c>
      <c r="E83" s="681" t="str">
        <f>IFERROR(C83*1000/Population!C83,"")</f>
        <v/>
      </c>
      <c r="F83" s="681" t="str">
        <f>IFERROR(D83*1000/Population!F83,"")</f>
        <v/>
      </c>
    </row>
    <row r="84" spans="1:6" ht="15" customHeight="1">
      <c r="A84" s="2" t="s">
        <v>526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685"/>
      <c r="B85" s="686" t="s">
        <v>527</v>
      </c>
      <c r="C85" s="683">
        <f>SUM('Paludisme Confirme'!D86)+SUM('Paludisme Confirme'!G86)</f>
        <v>0</v>
      </c>
      <c r="D85" s="683">
        <f>SUM('Paludisme Confirme'!C86)+SUM('Paludisme Confirme'!F86)</f>
        <v>0</v>
      </c>
      <c r="E85" s="681" t="str">
        <f>IFERROR(C85*1000/Population!C85,"")</f>
        <v/>
      </c>
      <c r="F85" s="681" t="str">
        <f>IFERROR(D85*1000/Population!F85,"")</f>
        <v/>
      </c>
    </row>
    <row r="86" spans="1:6" ht="15" customHeight="1">
      <c r="A86" s="685"/>
      <c r="B86" s="686" t="s">
        <v>528</v>
      </c>
      <c r="C86" s="683">
        <f>SUM('Paludisme Confirme'!D87)+SUM('Paludisme Confirme'!G87)</f>
        <v>0</v>
      </c>
      <c r="D86" s="683">
        <f>SUM('Paludisme Confirme'!C87)+SUM('Paludisme Confirme'!F87)</f>
        <v>0</v>
      </c>
      <c r="E86" s="681" t="str">
        <f>IFERROR(C86*1000/Population!C86,"")</f>
        <v/>
      </c>
      <c r="F86" s="681" t="str">
        <f>IFERROR(D86*1000/Population!F86,"")</f>
        <v/>
      </c>
    </row>
    <row r="87" spans="1:6" ht="15" customHeight="1">
      <c r="A87" s="685"/>
      <c r="B87" s="686" t="s">
        <v>529</v>
      </c>
      <c r="C87" s="683">
        <f>SUM('Paludisme Confirme'!D88)+SUM('Paludisme Confirme'!G88)</f>
        <v>0</v>
      </c>
      <c r="D87" s="683">
        <f>SUM('Paludisme Confirme'!C88)+SUM('Paludisme Confirme'!F88)</f>
        <v>0</v>
      </c>
      <c r="E87" s="681" t="str">
        <f>IFERROR(C87*1000/Population!C87,"")</f>
        <v/>
      </c>
      <c r="F87" s="681" t="str">
        <f>IFERROR(D87*1000/Population!F87,"")</f>
        <v/>
      </c>
    </row>
    <row r="88" spans="1:6" ht="15" customHeight="1">
      <c r="A88" s="2" t="s">
        <v>530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46" t="str">
        <f>IFERROR(C88*1000/Population!C88,"")</f>
        <v/>
      </c>
      <c r="F88" s="646" t="str">
        <f>IFERROR(D88*1000/Population!F88,"")</f>
        <v/>
      </c>
    </row>
    <row r="89" spans="1:6" ht="15" customHeight="1">
      <c r="A89" s="685"/>
      <c r="B89" s="686" t="s">
        <v>531</v>
      </c>
      <c r="C89" s="683">
        <f>SUM('Paludisme Confirme'!D90)+SUM('Paludisme Confirme'!G90)</f>
        <v>0</v>
      </c>
      <c r="D89" s="683">
        <f>SUM('Paludisme Confirme'!C90)+SUM('Paludisme Confirme'!F90)</f>
        <v>0</v>
      </c>
      <c r="E89" s="681" t="str">
        <f>IFERROR(C89*1000/Population!C89,"")</f>
        <v/>
      </c>
      <c r="F89" s="681" t="str">
        <f>IFERROR(D89*1000/Population!F89,"")</f>
        <v/>
      </c>
    </row>
    <row r="90" spans="1:6" ht="15" customHeight="1">
      <c r="A90" s="2" t="s">
        <v>532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685"/>
      <c r="B91" s="686" t="s">
        <v>533</v>
      </c>
      <c r="C91" s="683">
        <f>SUM('Paludisme Confirme'!D92)+SUM('Paludisme Confirme'!G92)</f>
        <v>0</v>
      </c>
      <c r="D91" s="683">
        <f>SUM('Paludisme Confirme'!C92)+SUM('Paludisme Confirme'!F92)</f>
        <v>0</v>
      </c>
      <c r="E91" s="681" t="str">
        <f>IFERROR(C91*1000/Population!C91,"")</f>
        <v/>
      </c>
      <c r="F91" s="681" t="str">
        <f>IFERROR(D91*1000/Population!F91,"")</f>
        <v/>
      </c>
    </row>
    <row r="92" spans="1:6" ht="15" customHeight="1">
      <c r="A92" s="685"/>
      <c r="B92" s="686" t="s">
        <v>534</v>
      </c>
      <c r="C92" s="683">
        <f>SUM('Paludisme Confirme'!D93)+SUM('Paludisme Confirme'!G93)</f>
        <v>0</v>
      </c>
      <c r="D92" s="683">
        <f>SUM('Paludisme Confirme'!C93)+SUM('Paludisme Confirme'!F93)</f>
        <v>0</v>
      </c>
      <c r="E92" s="681" t="str">
        <f>IFERROR(C92*1000/Population!C92,"")</f>
        <v/>
      </c>
      <c r="F92" s="681" t="str">
        <f>IFERROR(D92*1000/Population!F92,"")</f>
        <v/>
      </c>
    </row>
    <row r="93" spans="1:6" ht="15" customHeight="1">
      <c r="A93" s="685"/>
      <c r="B93" s="686" t="s">
        <v>535</v>
      </c>
      <c r="C93" s="683">
        <f>SUM('Paludisme Confirme'!D94)+SUM('Paludisme Confirme'!G94)</f>
        <v>0</v>
      </c>
      <c r="D93" s="683">
        <f>SUM('Paludisme Confirme'!C94)+SUM('Paludisme Confirme'!F94)</f>
        <v>0</v>
      </c>
      <c r="E93" s="681" t="str">
        <f>IFERROR(C93*1000/Population!C93,"")</f>
        <v/>
      </c>
      <c r="F93" s="681" t="str">
        <f>IFERROR(D93*1000/Population!F93,"")</f>
        <v/>
      </c>
    </row>
    <row r="94" spans="1:6" ht="15" customHeight="1">
      <c r="A94" s="2" t="s">
        <v>536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686"/>
      <c r="B95" s="686" t="s">
        <v>537</v>
      </c>
      <c r="C95" s="683">
        <f>SUM('Paludisme Confirme'!D96)+SUM('Paludisme Confirme'!G96)</f>
        <v>0</v>
      </c>
      <c r="D95" s="683">
        <f>SUM('Paludisme Confirme'!C96)+SUM('Paludisme Confirme'!F96)</f>
        <v>0</v>
      </c>
      <c r="E95" s="681" t="str">
        <f>IFERROR(C95*1000/Population!C95,"")</f>
        <v/>
      </c>
      <c r="F95" s="681" t="str">
        <f>IFERROR(D95*1000/Population!F95,"")</f>
        <v/>
      </c>
    </row>
    <row r="96" spans="1:6" ht="15" customHeight="1">
      <c r="A96" s="686"/>
      <c r="B96" s="686" t="s">
        <v>538</v>
      </c>
      <c r="C96" s="683">
        <f>SUM('Paludisme Confirme'!D97)+SUM('Paludisme Confirme'!G97)</f>
        <v>0</v>
      </c>
      <c r="D96" s="683">
        <f>SUM('Paludisme Confirme'!C97)+SUM('Paludisme Confirme'!F97)</f>
        <v>0</v>
      </c>
      <c r="E96" s="681" t="str">
        <f>IFERROR(C96*1000/Population!C96,"")</f>
        <v/>
      </c>
      <c r="F96" s="681" t="str">
        <f>IFERROR(D96*1000/Population!F96,"")</f>
        <v/>
      </c>
    </row>
    <row r="97" spans="1:6" ht="15" customHeight="1">
      <c r="A97" s="686"/>
      <c r="B97" s="686" t="s">
        <v>539</v>
      </c>
      <c r="C97" s="683">
        <f>SUM('Paludisme Confirme'!D98)+SUM('Paludisme Confirme'!G98)</f>
        <v>0</v>
      </c>
      <c r="D97" s="683">
        <f>SUM('Paludisme Confirme'!C98)+SUM('Paludisme Confirme'!F98)</f>
        <v>0</v>
      </c>
      <c r="E97" s="681" t="str">
        <f>IFERROR(C97*1000/Population!C97,"")</f>
        <v/>
      </c>
      <c r="F97" s="681" t="str">
        <f>IFERROR(D97*1000/Population!F97,"")</f>
        <v/>
      </c>
    </row>
    <row r="98" spans="1:6" ht="15" customHeight="1">
      <c r="A98" s="686"/>
      <c r="B98" s="686" t="s">
        <v>540</v>
      </c>
      <c r="C98" s="683">
        <f>SUM('Paludisme Confirme'!D99)+SUM('Paludisme Confirme'!G99)</f>
        <v>0</v>
      </c>
      <c r="D98" s="683">
        <f>SUM('Paludisme Confirme'!C99)+SUM('Paludisme Confirme'!F99)</f>
        <v>0</v>
      </c>
      <c r="E98" s="681" t="str">
        <f>IFERROR(C98*1000/Population!C98,"")</f>
        <v/>
      </c>
      <c r="F98" s="681" t="str">
        <f>IFERROR(D98*1000/Population!F98,"")</f>
        <v/>
      </c>
    </row>
    <row r="99" spans="1:6" ht="15" customHeight="1">
      <c r="A99" s="2" t="s">
        <v>541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46" t="str">
        <f>IFERROR(C99*1000/Population!C99,"")</f>
        <v/>
      </c>
      <c r="F99" s="646" t="str">
        <f>IFERROR(D99*1000/Population!F99,"")</f>
        <v/>
      </c>
    </row>
    <row r="100" spans="1:6" ht="15" customHeight="1">
      <c r="A100" s="685"/>
      <c r="B100" s="686" t="s">
        <v>542</v>
      </c>
      <c r="C100" s="683">
        <f>SUM('Paludisme Confirme'!D101)+SUM('Paludisme Confirme'!G101)</f>
        <v>0</v>
      </c>
      <c r="D100" s="683">
        <f>SUM('Paludisme Confirme'!C101)+SUM('Paludisme Confirme'!F101)</f>
        <v>0</v>
      </c>
      <c r="E100" s="681" t="str">
        <f>IFERROR(C100*1000/Population!C100,"")</f>
        <v/>
      </c>
      <c r="F100" s="68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686"/>
      <c r="B102" s="686" t="s">
        <v>544</v>
      </c>
      <c r="C102" s="683">
        <f>SUM('Paludisme Confirme'!D103)+SUM('Paludisme Confirme'!G103)</f>
        <v>0</v>
      </c>
      <c r="D102" s="683">
        <f>SUM('Paludisme Confirme'!C103)+SUM('Paludisme Confirme'!F103)</f>
        <v>0</v>
      </c>
      <c r="E102" s="681" t="str">
        <f>IFERROR(C102*1000/Population!C102,"")</f>
        <v/>
      </c>
      <c r="F102" s="681" t="str">
        <f>IFERROR(D102*1000/Population!F102,"")</f>
        <v/>
      </c>
    </row>
    <row r="103" spans="1:6" ht="15" customHeight="1">
      <c r="A103" s="685"/>
      <c r="B103" s="686" t="s">
        <v>545</v>
      </c>
      <c r="C103" s="683">
        <f>SUM('Paludisme Confirme'!D104)+SUM('Paludisme Confirme'!G104)</f>
        <v>0</v>
      </c>
      <c r="D103" s="683">
        <f>SUM('Paludisme Confirme'!C104)+SUM('Paludisme Confirme'!F104)</f>
        <v>0</v>
      </c>
      <c r="E103" s="681" t="str">
        <f>IFERROR(C103*1000/Population!C103,"")</f>
        <v/>
      </c>
      <c r="F103" s="681" t="str">
        <f>IFERROR(D103*1000/Population!F103,"")</f>
        <v/>
      </c>
    </row>
    <row r="104" spans="1:6" ht="15" customHeight="1">
      <c r="A104" s="685"/>
      <c r="B104" s="686" t="s">
        <v>546</v>
      </c>
      <c r="C104" s="683">
        <f>SUM('Paludisme Confirme'!D105)+SUM('Paludisme Confirme'!G105)</f>
        <v>0</v>
      </c>
      <c r="D104" s="683">
        <f>SUM('Paludisme Confirme'!C105)+SUM('Paludisme Confirme'!F105)</f>
        <v>0</v>
      </c>
      <c r="E104" s="681" t="str">
        <f>IFERROR(C104*1000/Population!C104,"")</f>
        <v/>
      </c>
      <c r="F104" s="681" t="str">
        <f>IFERROR(D104*1000/Population!F104,"")</f>
        <v/>
      </c>
    </row>
    <row r="105" spans="1:6" ht="15" customHeight="1">
      <c r="A105" s="685"/>
      <c r="B105" s="686" t="s">
        <v>547</v>
      </c>
      <c r="C105" s="683">
        <f>SUM('Paludisme Confirme'!D106)+SUM('Paludisme Confirme'!G106)</f>
        <v>0</v>
      </c>
      <c r="D105" s="683">
        <f>SUM('Paludisme Confirme'!C106)+SUM('Paludisme Confirme'!F106)</f>
        <v>0</v>
      </c>
      <c r="E105" s="681" t="str">
        <f>IFERROR(C105*1000/Population!C105,"")</f>
        <v/>
      </c>
      <c r="F105" s="681" t="str">
        <f>IFERROR(D105*1000/Population!F105,"")</f>
        <v/>
      </c>
    </row>
    <row r="106" spans="1:6" ht="14.25" customHeight="1">
      <c r="A106" s="685"/>
      <c r="B106" s="686" t="s">
        <v>548</v>
      </c>
      <c r="C106" s="683">
        <f>SUM('Paludisme Confirme'!D107)+SUM('Paludisme Confirme'!G107)</f>
        <v>0</v>
      </c>
      <c r="D106" s="683">
        <f>SUM('Paludisme Confirme'!C107)+SUM('Paludisme Confirme'!F107)</f>
        <v>0</v>
      </c>
      <c r="E106" s="681" t="str">
        <f>IFERROR(C106*1000/Population!C106,"")</f>
        <v/>
      </c>
      <c r="F106" s="681" t="str">
        <f>IFERROR(D106*1000/Population!F106,"")</f>
        <v/>
      </c>
    </row>
    <row r="107" spans="1:6" ht="14.25" customHeight="1">
      <c r="A107" s="685"/>
      <c r="B107" s="686" t="s">
        <v>549</v>
      </c>
      <c r="C107" s="683">
        <f>SUM('Paludisme Confirme'!D108)+SUM('Paludisme Confirme'!G108)</f>
        <v>0</v>
      </c>
      <c r="D107" s="683">
        <f>SUM('Paludisme Confirme'!C108)+SUM('Paludisme Confirme'!F108)</f>
        <v>0</v>
      </c>
      <c r="E107" s="681" t="str">
        <f>IFERROR(C107*1000/Population!C107,"")</f>
        <v/>
      </c>
      <c r="F107" s="681" t="str">
        <f>IFERROR(D107*1000/Population!F107,"")</f>
        <v/>
      </c>
    </row>
    <row r="108" spans="1:6" ht="14.25" customHeight="1">
      <c r="A108" s="685"/>
      <c r="B108" s="686" t="s">
        <v>550</v>
      </c>
      <c r="C108" s="683">
        <f>SUM('Paludisme Confirme'!D109)+SUM('Paludisme Confirme'!G109)</f>
        <v>0</v>
      </c>
      <c r="D108" s="683">
        <f>SUM('Paludisme Confirme'!C109)+SUM('Paludisme Confirme'!F109)</f>
        <v>0</v>
      </c>
      <c r="E108" s="681" t="str">
        <f>IFERROR(C108*1000/Population!C108,"")</f>
        <v/>
      </c>
      <c r="F108" s="681" t="str">
        <f>IFERROR(D108*1000/Population!F108,"")</f>
        <v/>
      </c>
    </row>
    <row r="109" spans="1:6" ht="14.25" customHeight="1">
      <c r="A109" s="2" t="s">
        <v>551</v>
      </c>
      <c r="B109" s="2"/>
      <c r="C109" s="643">
        <f>SUM('Paludisme Confirme'!D110)+SUM('Paludisme Confirme'!G110)</f>
        <v>0</v>
      </c>
      <c r="D109" s="643">
        <f>SUM('Paludisme Confirme'!C110)+SUM('Paludisme Confirme'!F110)</f>
        <v>0</v>
      </c>
      <c r="E109" s="647" t="str">
        <f>IFERROR(C109*1000/Population!C109,"")</f>
        <v/>
      </c>
      <c r="F109" s="64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1" t="s">
        <v>553</v>
      </c>
      <c r="B111" s="281"/>
      <c r="C111" s="205">
        <f>SUM('Paludisme Confirme'!D112)+SUM('Paludisme Confirme'!G112)</f>
        <v>0</v>
      </c>
      <c r="D111" s="205">
        <f>SUM('Paludisme Confirme'!C112)+SUM('Paludisme Confirme'!F112)</f>
        <v>0</v>
      </c>
      <c r="E111" s="648" t="str">
        <f>IFERROR(C111*1000/Population!C111,"")</f>
        <v/>
      </c>
      <c r="F111" s="648" t="str">
        <f>IFERROR(D111*1000/Population!F111,"")</f>
        <v/>
      </c>
    </row>
  </sheetData>
  <mergeCells count="1">
    <mergeCell ref="A2:B2"/>
  </mergeCells>
  <conditionalFormatting sqref="C3:F93">
    <cfRule type="containsBlanks" dxfId="104" priority="3">
      <formula>LEN(TRIM(C3))=0</formula>
    </cfRule>
  </conditionalFormatting>
  <conditionalFormatting sqref="C94:F99">
    <cfRule type="containsBlanks" dxfId="103" priority="5">
      <formula>LEN(TRIM(C94))=0</formula>
    </cfRule>
  </conditionalFormatting>
  <conditionalFormatting sqref="C98:F98">
    <cfRule type="containsBlanks" dxfId="102" priority="4" stopIfTrue="1">
      <formula>LEN(TRIM(C98))=0</formula>
    </cfRule>
  </conditionalFormatting>
  <conditionalFormatting sqref="C100:F108">
    <cfRule type="containsBlanks" dxfId="101" priority="2">
      <formula>LEN(TRIM(C100))=0</formula>
    </cfRule>
  </conditionalFormatting>
  <conditionalFormatting sqref="C110:F110">
    <cfRule type="containsBlanks" dxfId="100" priority="1">
      <formula>LEN(TRIM(C110))=0</formula>
    </cfRule>
  </conditionalFormatting>
  <conditionalFormatting sqref="L21">
    <cfRule type="containsBlanks" dxfId="99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1822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1002" t="s">
        <v>571</v>
      </c>
      <c r="B2" s="942"/>
      <c r="C2" s="168" t="s">
        <v>1823</v>
      </c>
      <c r="D2" s="168" t="s">
        <v>1824</v>
      </c>
      <c r="E2" s="168" t="s">
        <v>1825</v>
      </c>
      <c r="F2" s="168" t="s">
        <v>1826</v>
      </c>
    </row>
    <row r="3" spans="1:22" ht="15" customHeight="1">
      <c r="A3" s="2" t="s">
        <v>445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685"/>
      <c r="B4" s="686" t="s">
        <v>446</v>
      </c>
      <c r="C4" s="682"/>
      <c r="D4" s="682"/>
      <c r="E4" s="680" t="str">
        <f>IFERROR(C4*100/PaludismeGlobale!C5,"")</f>
        <v/>
      </c>
      <c r="F4" s="680" t="str">
        <f>IFERROR(+D4*100/'Paludisme Confirme'!C5,"")</f>
        <v/>
      </c>
    </row>
    <row r="5" spans="1:22" ht="15" customHeight="1">
      <c r="A5" s="685"/>
      <c r="B5" s="686" t="s">
        <v>447</v>
      </c>
      <c r="C5" s="683"/>
      <c r="D5" s="683"/>
      <c r="E5" s="681" t="str">
        <f>IFERROR(C5*100/PaludismeGlobale!C6,"")</f>
        <v/>
      </c>
      <c r="F5" s="681" t="str">
        <f>IFERROR(+D5*100/'Paludisme Confirme'!C6,"")</f>
        <v/>
      </c>
    </row>
    <row r="6" spans="1:22" ht="15" customHeight="1">
      <c r="A6" s="685"/>
      <c r="B6" s="686" t="s">
        <v>448</v>
      </c>
      <c r="C6" s="683"/>
      <c r="D6" s="683"/>
      <c r="E6" s="681" t="str">
        <f>IFERROR(C6*100/PaludismeGlobale!C7,"")</f>
        <v/>
      </c>
      <c r="F6" s="681" t="str">
        <f>IFERROR(+D6*100/'Paludisme Confirme'!C7,"")</f>
        <v/>
      </c>
    </row>
    <row r="7" spans="1:22" ht="15" customHeight="1">
      <c r="A7" s="685"/>
      <c r="B7" s="686" t="s">
        <v>449</v>
      </c>
      <c r="C7" s="683"/>
      <c r="D7" s="683"/>
      <c r="E7" s="681" t="str">
        <f>IFERROR(C7*100/PaludismeGlobale!C8,"")</f>
        <v/>
      </c>
      <c r="F7" s="681" t="str">
        <f>IFERROR(+D7*100/'Paludisme Confirme'!C8,"")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685"/>
      <c r="B9" s="686" t="s">
        <v>451</v>
      </c>
      <c r="C9" s="683"/>
      <c r="D9" s="683"/>
      <c r="E9" s="681" t="str">
        <f>IFERROR(C9*100/PaludismeGlobale!C10,"")</f>
        <v/>
      </c>
      <c r="F9" s="681" t="str">
        <f>IFERROR(+D9*100/'Paludisme Confirme'!C10,"")</f>
        <v/>
      </c>
    </row>
    <row r="10" spans="1:22" ht="15" customHeight="1">
      <c r="A10" s="685"/>
      <c r="B10" s="686" t="s">
        <v>452</v>
      </c>
      <c r="C10" s="683"/>
      <c r="D10" s="683"/>
      <c r="E10" s="681" t="str">
        <f>IFERROR(C10*100/PaludismeGlobale!C11,"")</f>
        <v/>
      </c>
      <c r="F10" s="681" t="str">
        <f>IFERROR(+D10*100/'Paludisme Confirme'!C11,"")</f>
        <v/>
      </c>
    </row>
    <row r="11" spans="1:22" ht="15" customHeight="1">
      <c r="A11" s="685"/>
      <c r="B11" s="686" t="s">
        <v>453</v>
      </c>
      <c r="C11" s="683"/>
      <c r="D11" s="683"/>
      <c r="E11" s="681" t="str">
        <f>IFERROR(C11*100/PaludismeGlobale!C12,"")</f>
        <v/>
      </c>
      <c r="F11" s="681" t="str">
        <f>IFERROR(+D11*100/'Paludisme Confirme'!C12,"")</f>
        <v/>
      </c>
    </row>
    <row r="12" spans="1:22" ht="15" customHeight="1">
      <c r="A12" s="685"/>
      <c r="B12" s="686" t="s">
        <v>454</v>
      </c>
      <c r="C12" s="683"/>
      <c r="D12" s="683"/>
      <c r="E12" s="681" t="str">
        <f>IFERROR(C12*100/PaludismeGlobale!C13,"")</f>
        <v/>
      </c>
      <c r="F12" s="681" t="str">
        <f>IFERROR(+D12*100/'Paludisme Confirme'!C13,"")</f>
        <v/>
      </c>
    </row>
    <row r="13" spans="1:22" ht="15" customHeight="1">
      <c r="A13" s="685"/>
      <c r="B13" s="686" t="s">
        <v>455</v>
      </c>
      <c r="C13" s="683"/>
      <c r="D13" s="683"/>
      <c r="E13" s="681" t="str">
        <f>IFERROR(C13*100/PaludismeGlobale!C14,"")</f>
        <v/>
      </c>
      <c r="F13" s="681" t="str">
        <f>IFERROR(+D13*100/'Paludisme Confirme'!C14,"")</f>
        <v/>
      </c>
    </row>
    <row r="14" spans="1:22" ht="15" customHeight="1">
      <c r="A14" s="685"/>
      <c r="B14" s="686" t="s">
        <v>456</v>
      </c>
      <c r="C14" s="683"/>
      <c r="D14" s="683"/>
      <c r="E14" s="681" t="str">
        <f>IFERROR(C14*100/PaludismeGlobale!C15,"")</f>
        <v/>
      </c>
      <c r="F14" s="681" t="str">
        <f>IFERROR(+D14*100/'Paludisme Confirme'!C15,"")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686"/>
      <c r="B16" s="686" t="s">
        <v>458</v>
      </c>
      <c r="C16" s="683"/>
      <c r="D16" s="683"/>
      <c r="E16" s="681" t="str">
        <f>IFERROR(C16*100/PaludismeGlobale!C17,"")</f>
        <v/>
      </c>
      <c r="F16" s="681" t="str">
        <f>IFERROR(+D16*100/'Paludisme Confirme'!C17,"")</f>
        <v/>
      </c>
    </row>
    <row r="17" spans="1:6" ht="15" customHeight="1">
      <c r="A17" s="685"/>
      <c r="B17" s="686" t="s">
        <v>459</v>
      </c>
      <c r="C17" s="683"/>
      <c r="D17" s="683"/>
      <c r="E17" s="681" t="str">
        <f>IFERROR(C17*100/PaludismeGlobale!C18,"")</f>
        <v/>
      </c>
      <c r="F17" s="681" t="str">
        <f>IFERROR(+D17*100/'Paludisme Confirme'!C18,"")</f>
        <v/>
      </c>
    </row>
    <row r="18" spans="1:6" ht="15" customHeight="1">
      <c r="A18" s="685"/>
      <c r="B18" s="686" t="s">
        <v>460</v>
      </c>
      <c r="C18" s="683"/>
      <c r="D18" s="683"/>
      <c r="E18" s="681" t="str">
        <f>IFERROR(C18*100/PaludismeGlobale!C19,"")</f>
        <v/>
      </c>
      <c r="F18" s="681" t="str">
        <f>IFERROR(+D18*100/'Paludisme Confirme'!C19,"")</f>
        <v/>
      </c>
    </row>
    <row r="19" spans="1:6" ht="15" customHeight="1">
      <c r="A19" s="2" t="s">
        <v>461</v>
      </c>
      <c r="B19" s="6"/>
      <c r="C19" s="49"/>
      <c r="D19" s="49"/>
      <c r="E19" s="646" t="str">
        <f>IFERROR(C19*100/PaludismeGlobale!C20,"")</f>
        <v/>
      </c>
      <c r="F19" s="646" t="str">
        <f>IFERROR(+D19*100/'Paludisme Confirme'!C20,"")</f>
        <v/>
      </c>
    </row>
    <row r="20" spans="1:6" ht="15" customHeight="1">
      <c r="A20" s="686"/>
      <c r="B20" s="687" t="s">
        <v>462</v>
      </c>
      <c r="C20" s="682"/>
      <c r="D20" s="682"/>
      <c r="E20" s="680" t="str">
        <f>IFERROR(C20*100/PaludismeGlobale!C21,"")</f>
        <v/>
      </c>
      <c r="F20" s="680" t="str">
        <f>IFERROR(+D20*100/'Paludisme Confirme'!C21,"")</f>
        <v/>
      </c>
    </row>
    <row r="21" spans="1:6" ht="15" customHeight="1">
      <c r="A21" s="685"/>
      <c r="B21" s="686" t="s">
        <v>463</v>
      </c>
      <c r="C21" s="683"/>
      <c r="D21" s="683"/>
      <c r="E21" s="681" t="str">
        <f>IFERROR(C21*100/PaludismeGlobale!C22,"")</f>
        <v/>
      </c>
      <c r="F21" s="681" t="str">
        <f>IFERROR(+D21*100/'Paludisme Confirme'!C22,"")</f>
        <v/>
      </c>
    </row>
    <row r="22" spans="1:6" ht="15" customHeight="1">
      <c r="A22" s="685"/>
      <c r="B22" s="686" t="s">
        <v>464</v>
      </c>
      <c r="C22" s="683"/>
      <c r="D22" s="683"/>
      <c r="E22" s="681" t="str">
        <f>IFERROR(C22*100/PaludismeGlobale!C23,"")</f>
        <v/>
      </c>
      <c r="F22" s="681" t="str">
        <f>IFERROR(+D22*100/'Paludisme Confirme'!C23,"")</f>
        <v/>
      </c>
    </row>
    <row r="23" spans="1:6" ht="15" customHeight="1">
      <c r="A23" s="685"/>
      <c r="B23" s="686" t="s">
        <v>465</v>
      </c>
      <c r="C23" s="683"/>
      <c r="D23" s="683"/>
      <c r="E23" s="681" t="str">
        <f>IFERROR(C23*100/PaludismeGlobale!C24,"")</f>
        <v/>
      </c>
      <c r="F23" s="681" t="str">
        <f>IFERROR(+D23*100/'Paludisme Confirme'!C24,"")</f>
        <v/>
      </c>
    </row>
    <row r="24" spans="1:6" ht="15" customHeight="1">
      <c r="A24" s="685"/>
      <c r="B24" s="686" t="s">
        <v>466</v>
      </c>
      <c r="C24" s="683"/>
      <c r="D24" s="683"/>
      <c r="E24" s="681" t="str">
        <f>IFERROR(C24*100/PaludismeGlobale!C25,"")</f>
        <v/>
      </c>
      <c r="F24" s="681" t="str">
        <f>IFERROR(+D24*100/'Paludisme Confirme'!C25,"")</f>
        <v/>
      </c>
    </row>
    <row r="25" spans="1:6" ht="15" customHeight="1">
      <c r="A25" s="685"/>
      <c r="B25" s="686" t="s">
        <v>467</v>
      </c>
      <c r="C25" s="683"/>
      <c r="D25" s="683"/>
      <c r="E25" s="681" t="str">
        <f>IFERROR(C25*100/PaludismeGlobale!C26,"")</f>
        <v/>
      </c>
      <c r="F25" s="681" t="str">
        <f>IFERROR(+D25*100/'Paludisme Confirme'!C26,"")</f>
        <v/>
      </c>
    </row>
    <row r="26" spans="1:6" ht="15" customHeight="1">
      <c r="A26" s="685"/>
      <c r="B26" s="686" t="s">
        <v>468</v>
      </c>
      <c r="C26" s="683"/>
      <c r="D26" s="683"/>
      <c r="E26" s="681" t="str">
        <f>IFERROR(C26*100/PaludismeGlobale!C27,"")</f>
        <v/>
      </c>
      <c r="F26" s="681" t="str">
        <f>IFERROR(+D26*100/'Paludisme Confirme'!C27,"")</f>
        <v/>
      </c>
    </row>
    <row r="27" spans="1:6" ht="15" customHeight="1">
      <c r="A27" s="685"/>
      <c r="B27" s="686" t="s">
        <v>469</v>
      </c>
      <c r="C27" s="683"/>
      <c r="D27" s="683"/>
      <c r="E27" s="681" t="str">
        <f>IFERROR(C27*100/PaludismeGlobale!C28,"")</f>
        <v/>
      </c>
      <c r="F27" s="681" t="str">
        <f>IFERROR(+D27*100/'Paludisme Confirme'!C28,"")</f>
        <v/>
      </c>
    </row>
    <row r="28" spans="1:6" ht="15" customHeight="1">
      <c r="A28" s="685"/>
      <c r="B28" s="686" t="s">
        <v>470</v>
      </c>
      <c r="C28" s="683"/>
      <c r="D28" s="683"/>
      <c r="E28" s="681" t="str">
        <f>IFERROR(C28*100/PaludismeGlobale!C29,"")</f>
        <v/>
      </c>
      <c r="F28" s="681" t="str">
        <f>IFERROR(+D28*100/'Paludisme Confirme'!C29,"")</f>
        <v/>
      </c>
    </row>
    <row r="29" spans="1:6" ht="15" customHeight="1">
      <c r="A29" s="2" t="s">
        <v>471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686"/>
      <c r="B30" s="686" t="s">
        <v>472</v>
      </c>
      <c r="C30" s="682"/>
      <c r="D30" s="682"/>
      <c r="E30" s="680" t="str">
        <f>IFERROR(C30*100/PaludismeGlobale!C31,"")</f>
        <v/>
      </c>
      <c r="F30" s="680" t="str">
        <f>IFERROR(+D30*100/'Paludisme Confirme'!C31,"")</f>
        <v/>
      </c>
    </row>
    <row r="31" spans="1:6" ht="15" customHeight="1">
      <c r="A31" s="686"/>
      <c r="B31" s="686" t="s">
        <v>473</v>
      </c>
      <c r="C31" s="683"/>
      <c r="D31" s="683"/>
      <c r="E31" s="681" t="str">
        <f>IFERROR(C31*100/PaludismeGlobale!C32,"")</f>
        <v/>
      </c>
      <c r="F31" s="681" t="str">
        <f>IFERROR(+D31*100/'Paludisme Confirme'!C32,"")</f>
        <v/>
      </c>
    </row>
    <row r="32" spans="1:6" ht="15" customHeight="1">
      <c r="A32" s="686"/>
      <c r="B32" s="686" t="s">
        <v>474</v>
      </c>
      <c r="C32" s="683"/>
      <c r="D32" s="683"/>
      <c r="E32" s="681" t="str">
        <f>IFERROR(C32*100/PaludismeGlobale!C33,"")</f>
        <v/>
      </c>
      <c r="F32" s="681" t="str">
        <f>IFERROR(+D32*100/'Paludisme Confirme'!C33,"")</f>
        <v/>
      </c>
    </row>
    <row r="33" spans="1:6" ht="15" customHeight="1">
      <c r="A33" s="686"/>
      <c r="B33" s="686" t="s">
        <v>475</v>
      </c>
      <c r="C33" s="683"/>
      <c r="D33" s="683"/>
      <c r="E33" s="681" t="str">
        <f>IFERROR(C33*100/PaludismeGlobale!C34,"")</f>
        <v/>
      </c>
      <c r="F33" s="681" t="str">
        <f>IFERROR(+D33*100/'Paludisme Confirme'!C34,"")</f>
        <v/>
      </c>
    </row>
    <row r="34" spans="1:6" ht="15" customHeight="1">
      <c r="A34" s="686"/>
      <c r="B34" s="686" t="s">
        <v>476</v>
      </c>
      <c r="C34" s="683"/>
      <c r="D34" s="683"/>
      <c r="E34" s="681" t="str">
        <f>IFERROR(C34*100/PaludismeGlobale!C35,"")</f>
        <v/>
      </c>
      <c r="F34" s="681" t="str">
        <f>IFERROR(+D34*100/'Paludisme Confirme'!C35,"")</f>
        <v/>
      </c>
    </row>
    <row r="35" spans="1:6" ht="15" customHeight="1">
      <c r="A35" s="686"/>
      <c r="B35" s="686" t="s">
        <v>477</v>
      </c>
      <c r="C35" s="683"/>
      <c r="D35" s="683"/>
      <c r="E35" s="681" t="str">
        <f>IFERROR(C35*100/PaludismeGlobale!C36,"")</f>
        <v/>
      </c>
      <c r="F35" s="681" t="str">
        <f>IFERROR(+D35*100/'Paludisme Confirme'!C36,"")</f>
        <v/>
      </c>
    </row>
    <row r="36" spans="1:6" ht="15" customHeight="1">
      <c r="A36" s="686"/>
      <c r="B36" s="686" t="s">
        <v>478</v>
      </c>
      <c r="C36" s="683"/>
      <c r="D36" s="683"/>
      <c r="E36" s="681" t="str">
        <f>IFERROR(C36*100/PaludismeGlobale!C37,"")</f>
        <v/>
      </c>
      <c r="F36" s="681" t="str">
        <f>IFERROR(+D36*100/'Paludisme Confirme'!C37,"")</f>
        <v/>
      </c>
    </row>
    <row r="37" spans="1:6" ht="15" customHeight="1">
      <c r="A37" s="685"/>
      <c r="B37" s="686" t="s">
        <v>479</v>
      </c>
      <c r="C37" s="683"/>
      <c r="D37" s="683"/>
      <c r="E37" s="681" t="str">
        <f>IFERROR(C37*100/PaludismeGlobale!C38,"")</f>
        <v/>
      </c>
      <c r="F37" s="681" t="str">
        <f>IFERROR(+D37*100/'Paludisme Confirme'!C38,"")</f>
        <v/>
      </c>
    </row>
    <row r="38" spans="1:6" s="6" customFormat="1" ht="15" customHeight="1">
      <c r="A38" s="685"/>
      <c r="B38" s="686" t="s">
        <v>480</v>
      </c>
      <c r="C38" s="683"/>
      <c r="D38" s="683"/>
      <c r="E38" s="681" t="str">
        <f>IFERROR(C38*100/PaludismeGlobale!C39,"")</f>
        <v/>
      </c>
      <c r="F38" s="681" t="str">
        <f>IFERROR(+D38*100/'Paludisme Confirme'!C39,"")</f>
        <v/>
      </c>
    </row>
    <row r="39" spans="1:6" ht="15" customHeight="1">
      <c r="A39" s="685"/>
      <c r="B39" s="686" t="s">
        <v>481</v>
      </c>
      <c r="C39" s="683"/>
      <c r="D39" s="683"/>
      <c r="E39" s="681" t="str">
        <f>IFERROR(C39*100/PaludismeGlobale!C40,"")</f>
        <v/>
      </c>
      <c r="F39" s="681" t="str">
        <f>IFERROR(+D39*100/'Paludisme Confirme'!C40,"")</f>
        <v/>
      </c>
    </row>
    <row r="40" spans="1:6" ht="15" customHeight="1">
      <c r="A40" s="685"/>
      <c r="B40" s="686" t="s">
        <v>482</v>
      </c>
      <c r="C40" s="683"/>
      <c r="D40" s="683"/>
      <c r="E40" s="681" t="str">
        <f>IFERROR(C40*100/PaludismeGlobale!C41,"")</f>
        <v/>
      </c>
      <c r="F40" s="681" t="str">
        <f>IFERROR(+D40*100/'Paludisme Confirme'!C41,"")</f>
        <v/>
      </c>
    </row>
    <row r="41" spans="1:6" ht="15" customHeight="1">
      <c r="A41" s="685"/>
      <c r="B41" s="686" t="s">
        <v>483</v>
      </c>
      <c r="C41" s="683"/>
      <c r="D41" s="683"/>
      <c r="E41" s="681" t="str">
        <f>IFERROR(C41*100/PaludismeGlobale!C42,"")</f>
        <v/>
      </c>
      <c r="F41" s="681" t="str">
        <f>IFERROR(+D41*100/'Paludisme Confirme'!C42,"")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686"/>
      <c r="B43" s="686" t="s">
        <v>485</v>
      </c>
      <c r="C43" s="683"/>
      <c r="D43" s="683"/>
      <c r="E43" s="681" t="str">
        <f>IFERROR(C43*100/PaludismeGlobale!C44,"")</f>
        <v/>
      </c>
      <c r="F43" s="681" t="str">
        <f>IFERROR(+D43*100/'Paludisme Confirme'!C44,"")</f>
        <v/>
      </c>
    </row>
    <row r="44" spans="1:6" ht="15" customHeight="1">
      <c r="A44" s="685"/>
      <c r="B44" s="686" t="s">
        <v>486</v>
      </c>
      <c r="C44" s="683"/>
      <c r="D44" s="683"/>
      <c r="E44" s="681" t="str">
        <f>IFERROR(C44*100/PaludismeGlobale!C45,"")</f>
        <v/>
      </c>
      <c r="F44" s="681" t="str">
        <f>IFERROR(+D44*100/'Paludisme Confirme'!C45,"")</f>
        <v/>
      </c>
    </row>
    <row r="45" spans="1:6" ht="15" customHeight="1">
      <c r="A45" s="685"/>
      <c r="B45" s="686" t="s">
        <v>487</v>
      </c>
      <c r="C45" s="683"/>
      <c r="D45" s="683"/>
      <c r="E45" s="681" t="str">
        <f>IFERROR(C45*100/PaludismeGlobale!C46,"")</f>
        <v/>
      </c>
      <c r="F45" s="681" t="str">
        <f>IFERROR(+D45*100/'Paludisme Confirme'!C46,"")</f>
        <v/>
      </c>
    </row>
    <row r="46" spans="1:6" s="6" customFormat="1" ht="15" customHeight="1">
      <c r="A46" s="685"/>
      <c r="B46" s="686" t="s">
        <v>488</v>
      </c>
      <c r="C46" s="683"/>
      <c r="D46" s="683"/>
      <c r="E46" s="681" t="str">
        <f>IFERROR(C46*100/PaludismeGlobale!C47,"")</f>
        <v/>
      </c>
      <c r="F46" s="681" t="str">
        <f>IFERROR(+D46*100/'Paludisme Confirme'!C47,"")</f>
        <v/>
      </c>
    </row>
    <row r="47" spans="1:6" ht="15" customHeight="1">
      <c r="A47" s="685"/>
      <c r="B47" s="686" t="s">
        <v>489</v>
      </c>
      <c r="C47" s="683"/>
      <c r="D47" s="683"/>
      <c r="E47" s="681" t="str">
        <f>IFERROR(C47*100/PaludismeGlobale!C48,"")</f>
        <v/>
      </c>
      <c r="F47" s="681" t="str">
        <f>IFERROR(+D47*100/'Paludisme Confirme'!C48,"")</f>
        <v/>
      </c>
    </row>
    <row r="48" spans="1:6" ht="15" customHeight="1">
      <c r="A48" s="685"/>
      <c r="B48" s="686" t="s">
        <v>490</v>
      </c>
      <c r="C48" s="683"/>
      <c r="D48" s="683"/>
      <c r="E48" s="681" t="str">
        <f>IFERROR(C48*100/PaludismeGlobale!C49,"")</f>
        <v/>
      </c>
      <c r="F48" s="681" t="str">
        <f>IFERROR(+D48*100/'Paludisme Confirme'!C49,"")</f>
        <v/>
      </c>
    </row>
    <row r="49" spans="1:6" ht="15" customHeight="1">
      <c r="A49" s="685"/>
      <c r="B49" s="686" t="s">
        <v>491</v>
      </c>
      <c r="C49" s="683"/>
      <c r="D49" s="683"/>
      <c r="E49" s="681" t="str">
        <f>IFERROR(C49*100/PaludismeGlobale!C50,"")</f>
        <v/>
      </c>
      <c r="F49" s="681" t="str">
        <f>IFERROR(+D49*100/'Paludisme Confirme'!C50,"")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686"/>
      <c r="B51" s="686" t="s">
        <v>493</v>
      </c>
      <c r="C51" s="683"/>
      <c r="D51" s="683"/>
      <c r="E51" s="681" t="str">
        <f>IFERROR(C51*100/PaludismeGlobale!C52,"")</f>
        <v/>
      </c>
      <c r="F51" s="681" t="str">
        <f>IFERROR(+D51*100/'Paludisme Confirme'!C52,"")</f>
        <v/>
      </c>
    </row>
    <row r="52" spans="1:6" ht="15" customHeight="1">
      <c r="A52" s="685"/>
      <c r="B52" s="686" t="s">
        <v>494</v>
      </c>
      <c r="C52" s="683"/>
      <c r="D52" s="683"/>
      <c r="E52" s="681" t="str">
        <f>IFERROR(C52*100/PaludismeGlobale!C53,"")</f>
        <v/>
      </c>
      <c r="F52" s="681" t="str">
        <f>IFERROR(+D52*100/'Paludisme Confirme'!C53,"")</f>
        <v/>
      </c>
    </row>
    <row r="53" spans="1:6" ht="15" customHeight="1">
      <c r="A53" s="685"/>
      <c r="B53" s="686" t="s">
        <v>495</v>
      </c>
      <c r="C53" s="683"/>
      <c r="D53" s="683"/>
      <c r="E53" s="681" t="str">
        <f>IFERROR(C53*100/PaludismeGlobale!C54,"")</f>
        <v/>
      </c>
      <c r="F53" s="681" t="str">
        <f>IFERROR(+D53*100/'Paludisme Confirme'!C54,"")</f>
        <v/>
      </c>
    </row>
    <row r="54" spans="1:6" ht="15" customHeight="1">
      <c r="A54" s="685"/>
      <c r="B54" s="686" t="s">
        <v>496</v>
      </c>
      <c r="C54" s="683"/>
      <c r="D54" s="683"/>
      <c r="E54" s="681" t="str">
        <f>IFERROR(C54*100/PaludismeGlobale!C55,"")</f>
        <v/>
      </c>
      <c r="F54" s="681" t="str">
        <f>IFERROR(+D54*100/'Paludisme Confirme'!C55,"")</f>
        <v/>
      </c>
    </row>
    <row r="55" spans="1:6" ht="15" customHeight="1">
      <c r="A55" s="2" t="s">
        <v>497</v>
      </c>
      <c r="B55" s="2"/>
      <c r="C55" s="49"/>
      <c r="D55" s="49"/>
      <c r="E55" s="646" t="str">
        <f>IFERROR(C55*100/PaludismeGlobale!C56,"")</f>
        <v/>
      </c>
      <c r="F55" s="646" t="str">
        <f>IFERROR(+D55*100/'Paludisme Confirme'!C56,"")</f>
        <v/>
      </c>
    </row>
    <row r="56" spans="1:6" ht="15" customHeight="1">
      <c r="A56" s="686"/>
      <c r="B56" s="686" t="s">
        <v>498</v>
      </c>
      <c r="C56" s="682"/>
      <c r="D56" s="682"/>
      <c r="E56" s="680" t="str">
        <f>IFERROR(C56*100/PaludismeGlobale!C57,"")</f>
        <v/>
      </c>
      <c r="F56" s="680" t="str">
        <f>IFERROR(+D56*100/'Paludisme Confirme'!C57,"")</f>
        <v/>
      </c>
    </row>
    <row r="57" spans="1:6" ht="15" customHeight="1">
      <c r="A57" s="685"/>
      <c r="B57" s="686" t="s">
        <v>499</v>
      </c>
      <c r="C57" s="683"/>
      <c r="D57" s="683"/>
      <c r="E57" s="681" t="str">
        <f>IFERROR(C57*100/PaludismeGlobale!C58,"")</f>
        <v/>
      </c>
      <c r="F57" s="681" t="str">
        <f>IFERROR(+D57*100/'Paludisme Confirme'!C58,"")</f>
        <v/>
      </c>
    </row>
    <row r="58" spans="1:6" ht="15" customHeight="1">
      <c r="A58" s="685"/>
      <c r="B58" s="686" t="s">
        <v>500</v>
      </c>
      <c r="C58" s="683"/>
      <c r="D58" s="683"/>
      <c r="E58" s="681" t="str">
        <f>IFERROR(C58*100/PaludismeGlobale!C59,"")</f>
        <v/>
      </c>
      <c r="F58" s="681" t="str">
        <f>IFERROR(+D58*100/'Paludisme Confirme'!C59,"")</f>
        <v/>
      </c>
    </row>
    <row r="59" spans="1:6" ht="15" customHeight="1">
      <c r="A59" s="685"/>
      <c r="B59" s="686" t="s">
        <v>501</v>
      </c>
      <c r="C59" s="683"/>
      <c r="D59" s="683"/>
      <c r="E59" s="681" t="str">
        <f>IFERROR(C59*100/PaludismeGlobale!C60,"")</f>
        <v/>
      </c>
      <c r="F59" s="681" t="str">
        <f>IFERROR(+D59*100/'Paludisme Confirme'!C60,"")</f>
        <v/>
      </c>
    </row>
    <row r="60" spans="1:6" ht="15" customHeight="1">
      <c r="A60" s="685"/>
      <c r="B60" s="686" t="s">
        <v>502</v>
      </c>
      <c r="C60" s="683"/>
      <c r="D60" s="683"/>
      <c r="E60" s="681" t="str">
        <f>IFERROR(C60*100/PaludismeGlobale!C61,"")</f>
        <v/>
      </c>
      <c r="F60" s="681" t="str">
        <f>IFERROR(+D60*100/'Paludisme Confirme'!C61,"")</f>
        <v/>
      </c>
    </row>
    <row r="61" spans="1:6" s="6" customFormat="1" ht="15" customHeight="1">
      <c r="A61" s="685"/>
      <c r="B61" s="686" t="s">
        <v>503</v>
      </c>
      <c r="C61" s="683"/>
      <c r="D61" s="683"/>
      <c r="E61" s="681" t="str">
        <f>IFERROR(C61*100/PaludismeGlobale!C62,"")</f>
        <v/>
      </c>
      <c r="F61" s="681" t="str">
        <f>IFERROR(+D61*100/'Paludisme Confirme'!C62,"")</f>
        <v/>
      </c>
    </row>
    <row r="62" spans="1:6" ht="15" customHeight="1">
      <c r="A62" s="685"/>
      <c r="B62" s="686" t="s">
        <v>504</v>
      </c>
      <c r="C62" s="683"/>
      <c r="D62" s="683"/>
      <c r="E62" s="681" t="str">
        <f>IFERROR(C62*100/PaludismeGlobale!C63,"")</f>
        <v/>
      </c>
      <c r="F62" s="681" t="str">
        <f>IFERROR(+D62*100/'Paludisme Confirme'!C63,"")</f>
        <v/>
      </c>
    </row>
    <row r="63" spans="1:6" ht="15" customHeight="1">
      <c r="A63" s="685"/>
      <c r="B63" s="686" t="s">
        <v>505</v>
      </c>
      <c r="C63" s="683"/>
      <c r="D63" s="683"/>
      <c r="E63" s="681" t="str">
        <f>IFERROR(C63*100/PaludismeGlobale!C64,"")</f>
        <v/>
      </c>
      <c r="F63" s="681" t="str">
        <f>IFERROR(+D63*100/'Paludisme Confirme'!C64,"")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686"/>
      <c r="B65" s="686" t="s">
        <v>507</v>
      </c>
      <c r="C65" s="683"/>
      <c r="D65" s="683"/>
      <c r="E65" s="681" t="str">
        <f>IFERROR(C65*100/PaludismeGlobale!C66,"")</f>
        <v/>
      </c>
      <c r="F65" s="681" t="str">
        <f>IFERROR(+D65*100/'Paludisme Confirme'!C66,"")</f>
        <v/>
      </c>
    </row>
    <row r="66" spans="1:6" ht="15" customHeight="1">
      <c r="A66" s="685"/>
      <c r="B66" s="686" t="s">
        <v>508</v>
      </c>
      <c r="C66" s="683"/>
      <c r="D66" s="683"/>
      <c r="E66" s="681" t="str">
        <f>IFERROR(C66*100/PaludismeGlobale!C67,"")</f>
        <v/>
      </c>
      <c r="F66" s="681" t="str">
        <f>IFERROR(+D66*100/'Paludisme Confirme'!C67,"")</f>
        <v/>
      </c>
    </row>
    <row r="67" spans="1:6" ht="15" customHeight="1">
      <c r="A67" s="685"/>
      <c r="B67" s="686" t="s">
        <v>509</v>
      </c>
      <c r="C67" s="683"/>
      <c r="D67" s="683"/>
      <c r="E67" s="681" t="str">
        <f>IFERROR(C67*100/PaludismeGlobale!C68,"")</f>
        <v/>
      </c>
      <c r="F67" s="681" t="str">
        <f>IFERROR(+D67*100/'Paludisme Confirme'!C68,"")</f>
        <v/>
      </c>
    </row>
    <row r="68" spans="1:6" ht="15" customHeight="1">
      <c r="A68" s="685"/>
      <c r="B68" s="686" t="s">
        <v>510</v>
      </c>
      <c r="C68" s="683"/>
      <c r="D68" s="683"/>
      <c r="E68" s="681" t="str">
        <f>IFERROR(C68*100/PaludismeGlobale!C69,"")</f>
        <v/>
      </c>
      <c r="F68" s="681" t="str">
        <f>IFERROR(+D68*100/'Paludisme Confirme'!C69,"")</f>
        <v/>
      </c>
    </row>
    <row r="69" spans="1:6" s="6" customFormat="1" ht="15" customHeight="1">
      <c r="A69" s="685"/>
      <c r="B69" s="686" t="s">
        <v>511</v>
      </c>
      <c r="C69" s="683"/>
      <c r="D69" s="683"/>
      <c r="E69" s="681" t="str">
        <f>IFERROR(C69*100/PaludismeGlobale!C70,"")</f>
        <v/>
      </c>
      <c r="F69" s="681" t="str">
        <f>IFERROR(+D69*100/'Paludisme Confirme'!C70,"")</f>
        <v/>
      </c>
    </row>
    <row r="70" spans="1:6" ht="15" customHeight="1">
      <c r="A70" s="685"/>
      <c r="B70" s="686" t="s">
        <v>512</v>
      </c>
      <c r="C70" s="683"/>
      <c r="D70" s="683"/>
      <c r="E70" s="681" t="str">
        <f>IFERROR(C70*100/PaludismeGlobale!C71,"")</f>
        <v/>
      </c>
      <c r="F70" s="681" t="str">
        <f>IFERROR(+D70*100/'Paludisme Confirme'!C71,"")</f>
        <v/>
      </c>
    </row>
    <row r="71" spans="1:6" ht="15" customHeight="1">
      <c r="A71" s="685"/>
      <c r="B71" s="686" t="s">
        <v>513</v>
      </c>
      <c r="C71" s="683"/>
      <c r="D71" s="683"/>
      <c r="E71" s="681" t="str">
        <f>IFERROR(C71*100/PaludismeGlobale!C72,"")</f>
        <v/>
      </c>
      <c r="F71" s="681" t="str">
        <f>IFERROR(+D71*100/'Paludisme Confirme'!C72,"")</f>
        <v/>
      </c>
    </row>
    <row r="72" spans="1:6" ht="15" customHeight="1">
      <c r="A72" s="685"/>
      <c r="B72" s="686" t="s">
        <v>514</v>
      </c>
      <c r="C72" s="683"/>
      <c r="D72" s="683"/>
      <c r="E72" s="681" t="str">
        <f>IFERROR(C72*100/PaludismeGlobale!C73,"")</f>
        <v/>
      </c>
      <c r="F72" s="681" t="str">
        <f>IFERROR(+D72*100/'Paludisme Confirme'!C73,"")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686"/>
      <c r="B74" s="686" t="s">
        <v>516</v>
      </c>
      <c r="C74" s="683"/>
      <c r="D74" s="683"/>
      <c r="E74" s="681" t="str">
        <f>IFERROR(C74*100/PaludismeGlobale!C75,"")</f>
        <v/>
      </c>
      <c r="F74" s="681" t="str">
        <f>IFERROR(+D74*100/'Paludisme Confirme'!C75,"")</f>
        <v/>
      </c>
    </row>
    <row r="75" spans="1:6" ht="15" customHeight="1">
      <c r="A75" s="685"/>
      <c r="B75" s="686" t="s">
        <v>517</v>
      </c>
      <c r="C75" s="683"/>
      <c r="D75" s="683"/>
      <c r="E75" s="681" t="str">
        <f>IFERROR(C75*100/PaludismeGlobale!C76,"")</f>
        <v/>
      </c>
      <c r="F75" s="681" t="str">
        <f>IFERROR(+D75*100/'Paludisme Confirme'!C76,"")</f>
        <v/>
      </c>
    </row>
    <row r="76" spans="1:6" ht="15" customHeight="1">
      <c r="A76" s="685"/>
      <c r="B76" s="686" t="s">
        <v>518</v>
      </c>
      <c r="C76" s="683"/>
      <c r="D76" s="683"/>
      <c r="E76" s="681" t="str">
        <f>IFERROR(C76*100/PaludismeGlobale!C77,"")</f>
        <v/>
      </c>
      <c r="F76" s="681" t="str">
        <f>IFERROR(+D76*100/'Paludisme Confirme'!C77,"")</f>
        <v/>
      </c>
    </row>
    <row r="77" spans="1:6" ht="15" customHeight="1">
      <c r="A77" s="685"/>
      <c r="B77" s="686" t="s">
        <v>519</v>
      </c>
      <c r="C77" s="683"/>
      <c r="D77" s="683"/>
      <c r="E77" s="681" t="str">
        <f>IFERROR(C77*100/PaludismeGlobale!C78,"")</f>
        <v/>
      </c>
      <c r="F77" s="681" t="str">
        <f>IFERROR(+D77*100/'Paludisme Confirme'!C78,"")</f>
        <v/>
      </c>
    </row>
    <row r="78" spans="1:6" ht="15" customHeight="1">
      <c r="A78" s="685"/>
      <c r="B78" s="686" t="s">
        <v>520</v>
      </c>
      <c r="C78" s="683"/>
      <c r="D78" s="683"/>
      <c r="E78" s="681" t="str">
        <f>IFERROR(C78*100/PaludismeGlobale!C79,"")</f>
        <v/>
      </c>
      <c r="F78" s="681" t="str">
        <f>IFERROR(+D78*100/'Paludisme Confirme'!C79,"")</f>
        <v/>
      </c>
    </row>
    <row r="79" spans="1:6" s="6" customFormat="1" ht="15" customHeight="1">
      <c r="A79" s="2" t="s">
        <v>521</v>
      </c>
      <c r="B79" s="2"/>
      <c r="C79" s="49"/>
      <c r="D79" s="49"/>
      <c r="E79" s="646" t="str">
        <f>IFERROR(C79*100/PaludismeGlobale!C80,"")</f>
        <v/>
      </c>
      <c r="F79" s="646" t="str">
        <f>IFERROR(+D79*100/'Paludisme Confirme'!C80,"")</f>
        <v/>
      </c>
    </row>
    <row r="80" spans="1:6" ht="15" customHeight="1">
      <c r="A80" s="686"/>
      <c r="B80" s="686" t="s">
        <v>522</v>
      </c>
      <c r="C80" s="682"/>
      <c r="D80" s="682"/>
      <c r="E80" s="680" t="str">
        <f>IFERROR(C80*100/PaludismeGlobale!C81,"")</f>
        <v/>
      </c>
      <c r="F80" s="680" t="str">
        <f>IFERROR(+D80*100/'Paludisme Confirme'!C81,"")</f>
        <v/>
      </c>
    </row>
    <row r="81" spans="1:6" ht="15" customHeight="1">
      <c r="A81" s="685"/>
      <c r="B81" s="686" t="s">
        <v>523</v>
      </c>
      <c r="C81" s="683"/>
      <c r="D81" s="683"/>
      <c r="E81" s="681" t="str">
        <f>IFERROR(C81*100/PaludismeGlobale!C82,"")</f>
        <v/>
      </c>
      <c r="F81" s="681" t="str">
        <f>IFERROR(+D81*100/'Paludisme Confirme'!C82,"")</f>
        <v/>
      </c>
    </row>
    <row r="82" spans="1:6" ht="15" customHeight="1">
      <c r="A82" s="685"/>
      <c r="B82" s="686" t="s">
        <v>524</v>
      </c>
      <c r="C82" s="683"/>
      <c r="D82" s="683"/>
      <c r="E82" s="681" t="str">
        <f>IFERROR(C82*100/PaludismeGlobale!C83,"")</f>
        <v/>
      </c>
      <c r="F82" s="681" t="str">
        <f>IFERROR(+D82*100/'Paludisme Confirme'!C83,"")</f>
        <v/>
      </c>
    </row>
    <row r="83" spans="1:6" ht="15" customHeight="1">
      <c r="A83" s="685"/>
      <c r="B83" s="686" t="s">
        <v>525</v>
      </c>
      <c r="C83" s="683"/>
      <c r="D83" s="683"/>
      <c r="E83" s="681" t="str">
        <f>IFERROR(C83*100/PaludismeGlobale!C84,"")</f>
        <v/>
      </c>
      <c r="F83" s="681" t="str">
        <f>IFERROR(+D83*100/'Paludisme Confirme'!C84,"")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685"/>
      <c r="B85" s="686" t="s">
        <v>527</v>
      </c>
      <c r="C85" s="683"/>
      <c r="D85" s="683"/>
      <c r="E85" s="681" t="str">
        <f>IFERROR(C85*100/PaludismeGlobale!C86,"")</f>
        <v/>
      </c>
      <c r="F85" s="681" t="str">
        <f>IFERROR(+D85*100/'Paludisme Confirme'!C86,"")</f>
        <v/>
      </c>
    </row>
    <row r="86" spans="1:6" ht="15" customHeight="1">
      <c r="A86" s="685"/>
      <c r="B86" s="686" t="s">
        <v>528</v>
      </c>
      <c r="C86" s="683"/>
      <c r="D86" s="683"/>
      <c r="E86" s="681" t="str">
        <f>IFERROR(C86*100/PaludismeGlobale!C87,"")</f>
        <v/>
      </c>
      <c r="F86" s="681" t="str">
        <f>IFERROR(+D86*100/'Paludisme Confirme'!C87,"")</f>
        <v/>
      </c>
    </row>
    <row r="87" spans="1:6" s="6" customFormat="1" ht="15" customHeight="1">
      <c r="A87" s="685"/>
      <c r="B87" s="686" t="s">
        <v>529</v>
      </c>
      <c r="C87" s="683"/>
      <c r="D87" s="683"/>
      <c r="E87" s="681" t="str">
        <f>IFERROR(C87*100/PaludismeGlobale!C88,"")</f>
        <v/>
      </c>
      <c r="F87" s="681" t="str">
        <f>IFERROR(+D87*100/'Paludisme Confirme'!C88,"")</f>
        <v/>
      </c>
    </row>
    <row r="88" spans="1:6" ht="15" customHeight="1">
      <c r="A88" s="2" t="s">
        <v>530</v>
      </c>
      <c r="B88" s="2"/>
      <c r="C88" s="49"/>
      <c r="D88" s="49"/>
      <c r="E88" s="646" t="str">
        <f>IFERROR(C88*100/PaludismeGlobale!C89,"")</f>
        <v/>
      </c>
      <c r="F88" s="646" t="str">
        <f>IFERROR(+D88*100/'Paludisme Confirme'!C89,"")</f>
        <v/>
      </c>
    </row>
    <row r="89" spans="1:6" ht="15" customHeight="1">
      <c r="A89" s="685"/>
      <c r="B89" s="686" t="s">
        <v>531</v>
      </c>
      <c r="C89" s="683"/>
      <c r="D89" s="683"/>
      <c r="E89" s="681" t="str">
        <f>IFERROR(C89*100/PaludismeGlobale!C90,"")</f>
        <v/>
      </c>
      <c r="F89" s="681" t="str">
        <f>IFERROR(+D89*100/'Paludisme Confirme'!C90,"")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685"/>
      <c r="B91" s="686" t="s">
        <v>533</v>
      </c>
      <c r="C91" s="683"/>
      <c r="D91" s="683"/>
      <c r="E91" s="681" t="str">
        <f>IFERROR(C91*100/PaludismeGlobale!C92,"")</f>
        <v/>
      </c>
      <c r="F91" s="681" t="str">
        <f>IFERROR(+D91*100/'Paludisme Confirme'!C92,"")</f>
        <v/>
      </c>
    </row>
    <row r="92" spans="1:6" s="6" customFormat="1" ht="15" customHeight="1">
      <c r="A92" s="685"/>
      <c r="B92" s="686" t="s">
        <v>534</v>
      </c>
      <c r="C92" s="683"/>
      <c r="D92" s="683"/>
      <c r="E92" s="681" t="str">
        <f>IFERROR(C92*100/PaludismeGlobale!C93,"")</f>
        <v/>
      </c>
      <c r="F92" s="681" t="str">
        <f>IFERROR(+D92*100/'Paludisme Confirme'!C93,"")</f>
        <v/>
      </c>
    </row>
    <row r="93" spans="1:6" ht="15" customHeight="1">
      <c r="A93" s="685"/>
      <c r="B93" s="686" t="s">
        <v>535</v>
      </c>
      <c r="C93" s="683"/>
      <c r="D93" s="683"/>
      <c r="E93" s="681" t="str">
        <f>IFERROR(C93*100/PaludismeGlobale!C94,"")</f>
        <v/>
      </c>
      <c r="F93" s="681" t="str">
        <f>IFERROR(+D93*100/'Paludisme Confirme'!C94,"")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686"/>
      <c r="B95" s="686" t="s">
        <v>537</v>
      </c>
      <c r="C95" s="683"/>
      <c r="D95" s="683"/>
      <c r="E95" s="681" t="str">
        <f>IFERROR(C95*100/PaludismeGlobale!C96,"")</f>
        <v/>
      </c>
      <c r="F95" s="681" t="str">
        <f>IFERROR(+D95*100/'Paludisme Confirme'!C96,"")</f>
        <v/>
      </c>
    </row>
    <row r="96" spans="1:6" ht="15" customHeight="1">
      <c r="A96" s="686"/>
      <c r="B96" s="686" t="s">
        <v>538</v>
      </c>
      <c r="C96" s="683"/>
      <c r="D96" s="683"/>
      <c r="E96" s="681" t="str">
        <f>IFERROR(C96*100/PaludismeGlobale!C97,"")</f>
        <v/>
      </c>
      <c r="F96" s="681" t="str">
        <f>IFERROR(+D96*100/'Paludisme Confirme'!C97,"")</f>
        <v/>
      </c>
    </row>
    <row r="97" spans="1:6" ht="15" customHeight="1">
      <c r="A97" s="686"/>
      <c r="B97" s="686" t="s">
        <v>539</v>
      </c>
      <c r="C97" s="683"/>
      <c r="D97" s="683"/>
      <c r="E97" s="681" t="str">
        <f>IFERROR(C97*100/PaludismeGlobale!C98,"")</f>
        <v/>
      </c>
      <c r="F97" s="681" t="str">
        <f>IFERROR(+D97*100/'Paludisme Confirme'!C98,"")</f>
        <v/>
      </c>
    </row>
    <row r="98" spans="1:6" s="6" customFormat="1" ht="15" customHeight="1">
      <c r="A98" s="686"/>
      <c r="B98" s="686" t="s">
        <v>540</v>
      </c>
      <c r="C98" s="683"/>
      <c r="D98" s="683"/>
      <c r="E98" s="681" t="str">
        <f>IFERROR(C98*100/PaludismeGlobale!C99,"")</f>
        <v/>
      </c>
      <c r="F98" s="681" t="str">
        <f>IFERROR(+D98*100/'Paludisme Confirme'!C99,"")</f>
        <v/>
      </c>
    </row>
    <row r="99" spans="1:6" ht="15" customHeight="1">
      <c r="A99" s="2" t="s">
        <v>541</v>
      </c>
      <c r="B99" s="2"/>
      <c r="C99" s="49"/>
      <c r="D99" s="49"/>
      <c r="E99" s="681" t="str">
        <f>IFERROR(C99*100/PaludismeGlobale!C100,"")</f>
        <v/>
      </c>
      <c r="F99" s="681" t="str">
        <f>IFERROR(+D99*100/'Paludisme Confirme'!C100,"")</f>
        <v/>
      </c>
    </row>
    <row r="100" spans="1:6" ht="15" customHeight="1">
      <c r="A100" s="685"/>
      <c r="B100" s="686" t="s">
        <v>542</v>
      </c>
      <c r="C100" s="683"/>
      <c r="D100" s="683"/>
      <c r="E100" s="681" t="str">
        <f>IFERROR(C100*100/PaludismeGlobale!C101,"")</f>
        <v/>
      </c>
      <c r="F100" s="681" t="str">
        <f>IFERROR(+D100*100/'Paludisme Confirme'!C101,"")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686"/>
      <c r="B102" s="686" t="s">
        <v>544</v>
      </c>
      <c r="C102" s="683"/>
      <c r="D102" s="683"/>
      <c r="E102" s="681" t="str">
        <f>IFERROR(C102*100/PaludismeGlobale!C103,"")</f>
        <v/>
      </c>
      <c r="F102" s="681" t="str">
        <f>IFERROR(+D102*100/'Paludisme Confirme'!C103,"")</f>
        <v/>
      </c>
    </row>
    <row r="103" spans="1:6" ht="15" customHeight="1">
      <c r="A103" s="685"/>
      <c r="B103" s="686" t="s">
        <v>545</v>
      </c>
      <c r="C103" s="683"/>
      <c r="D103" s="683"/>
      <c r="E103" s="681" t="str">
        <f>IFERROR(C103*100/PaludismeGlobale!C104,"")</f>
        <v/>
      </c>
      <c r="F103" s="681" t="str">
        <f>IFERROR(+D103*100/'Paludisme Confirme'!C104,"")</f>
        <v/>
      </c>
    </row>
    <row r="104" spans="1:6" ht="15" customHeight="1">
      <c r="A104" s="685"/>
      <c r="B104" s="686" t="s">
        <v>546</v>
      </c>
      <c r="C104" s="683"/>
      <c r="D104" s="683"/>
      <c r="E104" s="681" t="str">
        <f>IFERROR(C104*100/PaludismeGlobale!C105,"")</f>
        <v/>
      </c>
      <c r="F104" s="681" t="str">
        <f>IFERROR(+D104*100/'Paludisme Confirme'!C105,"")</f>
        <v/>
      </c>
    </row>
    <row r="105" spans="1:6" ht="15" customHeight="1">
      <c r="A105" s="685"/>
      <c r="B105" s="686" t="s">
        <v>547</v>
      </c>
      <c r="C105" s="683"/>
      <c r="D105" s="683"/>
      <c r="E105" s="681" t="str">
        <f>IFERROR(C105*100/PaludismeGlobale!C106,"")</f>
        <v/>
      </c>
      <c r="F105" s="681" t="str">
        <f>IFERROR(+D105*100/'Paludisme Confirme'!C106,"")</f>
        <v/>
      </c>
    </row>
    <row r="106" spans="1:6" ht="14.25" customHeight="1">
      <c r="A106" s="685"/>
      <c r="B106" s="686" t="s">
        <v>548</v>
      </c>
      <c r="C106" s="683"/>
      <c r="D106" s="683"/>
      <c r="E106" s="681" t="str">
        <f>IFERROR(C106*100/PaludismeGlobale!C107,"")</f>
        <v/>
      </c>
      <c r="F106" s="681" t="str">
        <f>IFERROR(+D106*100/'Paludisme Confirme'!C107,"")</f>
        <v/>
      </c>
    </row>
    <row r="107" spans="1:6" ht="14.25" customHeight="1">
      <c r="A107" s="685"/>
      <c r="B107" s="686" t="s">
        <v>549</v>
      </c>
      <c r="C107" s="683"/>
      <c r="D107" s="683"/>
      <c r="E107" s="681" t="str">
        <f>IFERROR(C107*100/PaludismeGlobale!C108,"")</f>
        <v/>
      </c>
      <c r="F107" s="681" t="str">
        <f>IFERROR(+D107*100/'Paludisme Confirme'!C108,"")</f>
        <v/>
      </c>
    </row>
    <row r="108" spans="1:6" ht="14.25" customHeight="1">
      <c r="A108" s="685"/>
      <c r="B108" s="686" t="s">
        <v>550</v>
      </c>
      <c r="C108" s="683"/>
      <c r="D108" s="683"/>
      <c r="E108" s="681" t="str">
        <f>IFERROR(C108*100/PaludismeGlobale!C109,"")</f>
        <v/>
      </c>
      <c r="F108" s="681" t="str">
        <f>IFERROR(+D108*100/'Paludisme Confirme'!C109,"")</f>
        <v/>
      </c>
    </row>
    <row r="109" spans="1:6" ht="14.25" customHeight="1">
      <c r="A109" s="2" t="s">
        <v>551</v>
      </c>
      <c r="B109" s="2"/>
      <c r="C109" s="643"/>
      <c r="D109" s="643"/>
      <c r="E109" s="647" t="str">
        <f>IFERROR(C109*100/PaludismeGlobale!C110,"")</f>
        <v/>
      </c>
      <c r="F109" s="647" t="str">
        <f>IFERROR(+D109*100/'Paludisme Confirme'!C110,"")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648" t="str">
        <f>IFERROR(C111*100/PaludismeGlobale!C112,"")</f>
        <v/>
      </c>
      <c r="F111" s="648" t="str">
        <f>IFERROR(+D111*100/'Paludisme Confirme'!C112,"")</f>
        <v/>
      </c>
    </row>
  </sheetData>
  <mergeCells count="1">
    <mergeCell ref="A2:B2"/>
  </mergeCells>
  <conditionalFormatting sqref="C3:D93">
    <cfRule type="containsBlanks" dxfId="98" priority="18">
      <formula>LEN(TRIM(C3))=0</formula>
    </cfRule>
  </conditionalFormatting>
  <conditionalFormatting sqref="C94:D99">
    <cfRule type="containsBlanks" dxfId="97" priority="20">
      <formula>LEN(TRIM(C94))=0</formula>
    </cfRule>
  </conditionalFormatting>
  <conditionalFormatting sqref="C98:D98">
    <cfRule type="containsBlanks" dxfId="96" priority="19" stopIfTrue="1">
      <formula>LEN(TRIM(C98))=0</formula>
    </cfRule>
  </conditionalFormatting>
  <conditionalFormatting sqref="C100:D108">
    <cfRule type="containsBlanks" dxfId="95" priority="17">
      <formula>LEN(TRIM(C100))=0</formula>
    </cfRule>
  </conditionalFormatting>
  <conditionalFormatting sqref="C110:F110">
    <cfRule type="containsBlanks" dxfId="94" priority="1">
      <formula>LEN(TRIM(C110))=0</formula>
    </cfRule>
  </conditionalFormatting>
  <conditionalFormatting sqref="E3:F108">
    <cfRule type="containsBlanks" dxfId="93" priority="2">
      <formula>LEN(TRIM(E3))=0</formula>
    </cfRule>
  </conditionalFormatting>
  <conditionalFormatting sqref="G21">
    <cfRule type="containsBlanks" dxfId="92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1827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1002" t="s">
        <v>571</v>
      </c>
      <c r="B2" s="942"/>
      <c r="C2" s="169" t="s">
        <v>1828</v>
      </c>
      <c r="D2" s="170" t="s">
        <v>1829</v>
      </c>
      <c r="E2" s="170" t="s">
        <v>1830</v>
      </c>
      <c r="F2" s="169" t="s">
        <v>351</v>
      </c>
      <c r="G2" s="170" t="s">
        <v>1831</v>
      </c>
      <c r="H2" s="170" t="s">
        <v>1832</v>
      </c>
    </row>
    <row r="3" spans="1:26" ht="15" customHeight="1">
      <c r="A3" s="2" t="s">
        <v>445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685"/>
      <c r="B4" s="686" t="s">
        <v>446</v>
      </c>
      <c r="C4" s="682"/>
      <c r="D4" s="682"/>
      <c r="E4" s="682"/>
      <c r="F4" s="680" t="str">
        <f>IFERROR(C4*100/PaludismeGlobale!F5,"")</f>
        <v/>
      </c>
      <c r="G4" s="680" t="str">
        <f>IFERROR(D4*100/PaludismeGlobale!G5,"")</f>
        <v/>
      </c>
      <c r="H4" s="680" t="str">
        <f>IFERROR(E4*100/PaludismeGlobale!H5,"")</f>
        <v/>
      </c>
      <c r="I4" s="171"/>
      <c r="J4" s="171"/>
      <c r="K4" s="171"/>
    </row>
    <row r="5" spans="1:26" ht="15" customHeight="1">
      <c r="A5" s="685"/>
      <c r="B5" s="686" t="s">
        <v>447</v>
      </c>
      <c r="C5" s="683"/>
      <c r="D5" s="683"/>
      <c r="E5" s="683"/>
      <c r="F5" s="681" t="str">
        <f>IFERROR(C5*100/PaludismeGlobale!F6,"")</f>
        <v/>
      </c>
      <c r="G5" s="681" t="str">
        <f>IFERROR(D5*100/PaludismeGlobale!G6,"")</f>
        <v/>
      </c>
      <c r="H5" s="681" t="str">
        <f>IFERROR(E5*100/PaludismeGlobale!H6,"")</f>
        <v/>
      </c>
      <c r="I5" s="171"/>
      <c r="J5" s="171"/>
      <c r="K5" s="171"/>
    </row>
    <row r="6" spans="1:26" ht="15" customHeight="1">
      <c r="A6" s="685"/>
      <c r="B6" s="686" t="s">
        <v>448</v>
      </c>
      <c r="C6" s="683"/>
      <c r="D6" s="683"/>
      <c r="E6" s="683"/>
      <c r="F6" s="681" t="str">
        <f>IFERROR(C6*100/PaludismeGlobale!F7,"")</f>
        <v/>
      </c>
      <c r="G6" s="681" t="str">
        <f>IFERROR(D6*100/PaludismeGlobale!G7,"")</f>
        <v/>
      </c>
      <c r="H6" s="681" t="str">
        <f>IFERROR(E6*100/PaludismeGlobale!H7,"")</f>
        <v/>
      </c>
      <c r="I6" s="171"/>
      <c r="J6" s="171"/>
      <c r="K6" s="171"/>
    </row>
    <row r="7" spans="1:26" ht="15" customHeight="1">
      <c r="A7" s="685"/>
      <c r="B7" s="686" t="s">
        <v>449</v>
      </c>
      <c r="C7" s="683"/>
      <c r="D7" s="683"/>
      <c r="E7" s="683"/>
      <c r="F7" s="681" t="str">
        <f>IFERROR(C7*100/PaludismeGlobale!F8,"")</f>
        <v/>
      </c>
      <c r="G7" s="681" t="str">
        <f>IFERROR(D7*100/PaludismeGlobale!G8,"")</f>
        <v/>
      </c>
      <c r="H7" s="681" t="str">
        <f>IFERROR(E7*100/PaludismeGlobale!H8,"")</f>
        <v/>
      </c>
      <c r="I7" s="171"/>
      <c r="J7" s="171"/>
      <c r="K7" s="171"/>
    </row>
    <row r="8" spans="1:26" ht="15" customHeight="1">
      <c r="A8" s="2" t="s">
        <v>450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685"/>
      <c r="B9" s="686" t="s">
        <v>451</v>
      </c>
      <c r="C9" s="683"/>
      <c r="D9" s="683"/>
      <c r="E9" s="683"/>
      <c r="F9" s="681" t="str">
        <f>IFERROR(C9*100/PaludismeGlobale!F10,"")</f>
        <v/>
      </c>
      <c r="G9" s="681" t="str">
        <f>IFERROR(D9*100/PaludismeGlobale!G10,"")</f>
        <v/>
      </c>
      <c r="H9" s="681" t="str">
        <f>IFERROR(E9*100/PaludismeGlobale!H10,"")</f>
        <v/>
      </c>
      <c r="I9" s="171"/>
      <c r="J9" s="171"/>
      <c r="K9" s="171"/>
    </row>
    <row r="10" spans="1:26" ht="15" customHeight="1">
      <c r="A10" s="685"/>
      <c r="B10" s="686" t="s">
        <v>452</v>
      </c>
      <c r="C10" s="683"/>
      <c r="D10" s="683"/>
      <c r="E10" s="683"/>
      <c r="F10" s="681" t="str">
        <f>IFERROR(C10*100/PaludismeGlobale!F11,"")</f>
        <v/>
      </c>
      <c r="G10" s="681" t="str">
        <f>IFERROR(D10*100/PaludismeGlobale!G11,"")</f>
        <v/>
      </c>
      <c r="H10" s="681" t="str">
        <f>IFERROR(E10*100/PaludismeGlobale!H11,"")</f>
        <v/>
      </c>
      <c r="I10" s="171"/>
      <c r="J10" s="171"/>
      <c r="K10" s="171"/>
    </row>
    <row r="11" spans="1:26" ht="15" customHeight="1">
      <c r="A11" s="685"/>
      <c r="B11" s="686" t="s">
        <v>453</v>
      </c>
      <c r="C11" s="683"/>
      <c r="D11" s="683"/>
      <c r="E11" s="683"/>
      <c r="F11" s="681" t="str">
        <f>IFERROR(C11*100/PaludismeGlobale!F12,"")</f>
        <v/>
      </c>
      <c r="G11" s="681" t="str">
        <f>IFERROR(D11*100/PaludismeGlobale!G12,"")</f>
        <v/>
      </c>
      <c r="H11" s="681" t="str">
        <f>IFERROR(E11*100/PaludismeGlobale!H12,"")</f>
        <v/>
      </c>
      <c r="I11" s="171"/>
      <c r="J11" s="171"/>
      <c r="K11" s="171"/>
    </row>
    <row r="12" spans="1:26" ht="15" customHeight="1">
      <c r="A12" s="685"/>
      <c r="B12" s="686" t="s">
        <v>454</v>
      </c>
      <c r="C12" s="683"/>
      <c r="D12" s="683"/>
      <c r="E12" s="683"/>
      <c r="F12" s="681" t="str">
        <f>IFERROR(C12*100/PaludismeGlobale!F13,"")</f>
        <v/>
      </c>
      <c r="G12" s="681" t="str">
        <f>IFERROR(D12*100/PaludismeGlobale!G13,"")</f>
        <v/>
      </c>
      <c r="H12" s="681" t="str">
        <f>IFERROR(E12*100/PaludismeGlobale!H13,"")</f>
        <v/>
      </c>
      <c r="I12" s="171"/>
      <c r="J12" s="171"/>
      <c r="K12" s="171"/>
    </row>
    <row r="13" spans="1:26" ht="15" customHeight="1">
      <c r="A13" s="685"/>
      <c r="B13" s="686" t="s">
        <v>455</v>
      </c>
      <c r="C13" s="683"/>
      <c r="D13" s="683"/>
      <c r="E13" s="683"/>
      <c r="F13" s="681" t="str">
        <f>IFERROR(C13*100/PaludismeGlobale!F14,"")</f>
        <v/>
      </c>
      <c r="G13" s="681" t="str">
        <f>IFERROR(D13*100/PaludismeGlobale!G14,"")</f>
        <v/>
      </c>
      <c r="H13" s="681" t="str">
        <f>IFERROR(E13*100/PaludismeGlobale!H14,"")</f>
        <v/>
      </c>
      <c r="I13" s="171"/>
      <c r="J13" s="171"/>
      <c r="K13" s="171"/>
    </row>
    <row r="14" spans="1:26" ht="15" customHeight="1">
      <c r="A14" s="685"/>
      <c r="B14" s="686" t="s">
        <v>456</v>
      </c>
      <c r="C14" s="683"/>
      <c r="D14" s="683"/>
      <c r="E14" s="683"/>
      <c r="F14" s="681" t="str">
        <f>IFERROR(C14*100/PaludismeGlobale!F15,"")</f>
        <v/>
      </c>
      <c r="G14" s="681" t="str">
        <f>IFERROR(D14*100/PaludismeGlobale!G15,"")</f>
        <v/>
      </c>
      <c r="H14" s="681" t="str">
        <f>IFERROR(E14*100/PaludismeGlobale!H15,"")</f>
        <v/>
      </c>
      <c r="I14" s="171"/>
      <c r="J14" s="171"/>
      <c r="K14" s="171"/>
    </row>
    <row r="15" spans="1:26" ht="15" customHeight="1">
      <c r="A15" s="2" t="s">
        <v>457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686"/>
      <c r="B16" s="686" t="s">
        <v>458</v>
      </c>
      <c r="C16" s="683"/>
      <c r="D16" s="683"/>
      <c r="E16" s="683"/>
      <c r="F16" s="681" t="str">
        <f>IFERROR(C16*100/PaludismeGlobale!F17,"")</f>
        <v/>
      </c>
      <c r="G16" s="681" t="str">
        <f>IFERROR(D16*100/PaludismeGlobale!G17,"")</f>
        <v/>
      </c>
      <c r="H16" s="681" t="str">
        <f>IFERROR(E16*100/PaludismeGlobale!H17,"")</f>
        <v/>
      </c>
      <c r="I16" s="171"/>
      <c r="J16" s="171"/>
      <c r="K16" s="171"/>
    </row>
    <row r="17" spans="1:8" ht="15" customHeight="1">
      <c r="A17" s="685"/>
      <c r="B17" s="686" t="s">
        <v>459</v>
      </c>
      <c r="C17" s="683"/>
      <c r="D17" s="683"/>
      <c r="E17" s="683"/>
      <c r="F17" s="681" t="str">
        <f>IFERROR(C17*100/PaludismeGlobale!F18,"")</f>
        <v/>
      </c>
      <c r="G17" s="681" t="str">
        <f>IFERROR(D17*100/PaludismeGlobale!G18,"")</f>
        <v/>
      </c>
      <c r="H17" s="681" t="str">
        <f>IFERROR(E17*100/PaludismeGlobale!H18,"")</f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1" t="str">
        <f>IFERROR(C18*100/PaludismeGlobale!F19,"")</f>
        <v/>
      </c>
      <c r="G18" s="681" t="str">
        <f>IFERROR(D18*100/PaludismeGlobale!G19,"")</f>
        <v/>
      </c>
      <c r="H18" s="681" t="str">
        <f>IFERROR(E18*100/PaludismeGlobale!H19,"")</f>
        <v/>
      </c>
    </row>
    <row r="19" spans="1:8" ht="15" customHeight="1">
      <c r="A19" s="2" t="s">
        <v>461</v>
      </c>
      <c r="B19" s="6"/>
      <c r="C19" s="49"/>
      <c r="D19" s="49"/>
      <c r="E19" s="49"/>
      <c r="F19" s="646" t="str">
        <f>IFERROR(C19*100/PaludismeGlobale!F20,"")</f>
        <v/>
      </c>
      <c r="G19" s="646" t="str">
        <f>IFERROR(D19*100/PaludismeGlobale!G20,"")</f>
        <v/>
      </c>
      <c r="H19" s="646" t="str">
        <f>IFERROR(E19*100/PaludismeGlobale!H20,"")</f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0" t="str">
        <f>IFERROR(C20*100/PaludismeGlobale!F21,"")</f>
        <v/>
      </c>
      <c r="G20" s="680" t="str">
        <f>IFERROR(D20*100/PaludismeGlobale!G21,"")</f>
        <v/>
      </c>
      <c r="H20" s="680" t="str">
        <f>IFERROR(E20*100/PaludismeGlobale!H21,"")</f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1" t="str">
        <f>IFERROR(C21*100/PaludismeGlobale!F22,"")</f>
        <v/>
      </c>
      <c r="G21" s="681" t="str">
        <f>IFERROR(D21*100/PaludismeGlobale!G22,"")</f>
        <v/>
      </c>
      <c r="H21" s="681" t="str">
        <f>IFERROR(E21*100/PaludismeGlobale!H22,"")</f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1" t="str">
        <f>IFERROR(C22*100/PaludismeGlobale!F23,"")</f>
        <v/>
      </c>
      <c r="G22" s="681" t="str">
        <f>IFERROR(D22*100/PaludismeGlobale!G23,"")</f>
        <v/>
      </c>
      <c r="H22" s="681" t="str">
        <f>IFERROR(E22*100/PaludismeGlobale!H23,"")</f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1" t="str">
        <f>IFERROR(C23*100/PaludismeGlobale!F24,"")</f>
        <v/>
      </c>
      <c r="G23" s="681" t="str">
        <f>IFERROR(D23*100/PaludismeGlobale!G24,"")</f>
        <v/>
      </c>
      <c r="H23" s="681" t="str">
        <f>IFERROR(E23*100/PaludismeGlobale!H24,"")</f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1" t="str">
        <f>IFERROR(C24*100/PaludismeGlobale!F25,"")</f>
        <v/>
      </c>
      <c r="G24" s="681" t="str">
        <f>IFERROR(D24*100/PaludismeGlobale!G25,"")</f>
        <v/>
      </c>
      <c r="H24" s="681" t="str">
        <f>IFERROR(E24*100/PaludismeGlobale!H25,"")</f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1" t="str">
        <f>IFERROR(C25*100/PaludismeGlobale!F26,"")</f>
        <v/>
      </c>
      <c r="G25" s="681" t="str">
        <f>IFERROR(D25*100/PaludismeGlobale!G26,"")</f>
        <v/>
      </c>
      <c r="H25" s="681" t="str">
        <f>IFERROR(E25*100/PaludismeGlobale!H26,"")</f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1" t="str">
        <f>IFERROR(C26*100/PaludismeGlobale!F27,"")</f>
        <v/>
      </c>
      <c r="G26" s="681" t="str">
        <f>IFERROR(D26*100/PaludismeGlobale!G27,"")</f>
        <v/>
      </c>
      <c r="H26" s="681" t="str">
        <f>IFERROR(E26*100/PaludismeGlobale!H27,"")</f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1" t="str">
        <f>IFERROR(C27*100/PaludismeGlobale!F28,"")</f>
        <v/>
      </c>
      <c r="G27" s="681" t="str">
        <f>IFERROR(D27*100/PaludismeGlobale!G28,"")</f>
        <v/>
      </c>
      <c r="H27" s="681" t="str">
        <f>IFERROR(E27*100/PaludismeGlobale!H28,"")</f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1" t="str">
        <f>IFERROR(C28*100/PaludismeGlobale!F29,"")</f>
        <v/>
      </c>
      <c r="G28" s="681" t="str">
        <f>IFERROR(D28*100/PaludismeGlobale!G29,"")</f>
        <v/>
      </c>
      <c r="H28" s="681" t="str">
        <f>IFERROR(E28*100/PaludismeGlobale!H29,"")</f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0" t="str">
        <f>IFERROR(C30*100/PaludismeGlobale!F31,"")</f>
        <v/>
      </c>
      <c r="G30" s="680" t="str">
        <f>IFERROR(D30*100/PaludismeGlobale!G31,"")</f>
        <v/>
      </c>
      <c r="H30" s="680" t="str">
        <f>IFERROR(E30*100/PaludismeGlobale!H31,"")</f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1" t="str">
        <f>IFERROR(C31*100/PaludismeGlobale!F32,"")</f>
        <v/>
      </c>
      <c r="G31" s="681" t="str">
        <f>IFERROR(D31*100/PaludismeGlobale!G32,"")</f>
        <v/>
      </c>
      <c r="H31" s="681" t="str">
        <f>IFERROR(E31*100/PaludismeGlobale!H32,"")</f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1" t="str">
        <f>IFERROR(C32*100/PaludismeGlobale!F33,"")</f>
        <v/>
      </c>
      <c r="G32" s="681" t="str">
        <f>IFERROR(D32*100/PaludismeGlobale!G33,"")</f>
        <v/>
      </c>
      <c r="H32" s="681" t="str">
        <f>IFERROR(E32*100/PaludismeGlobale!H33,"")</f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1" t="str">
        <f>IFERROR(C33*100/PaludismeGlobale!F34,"")</f>
        <v/>
      </c>
      <c r="G33" s="681" t="str">
        <f>IFERROR(D33*100/PaludismeGlobale!G34,"")</f>
        <v/>
      </c>
      <c r="H33" s="681" t="str">
        <f>IFERROR(E33*100/PaludismeGlobale!H34,"")</f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1" t="str">
        <f>IFERROR(C34*100/PaludismeGlobale!F35,"")</f>
        <v/>
      </c>
      <c r="G34" s="681" t="str">
        <f>IFERROR(D34*100/PaludismeGlobale!G35,"")</f>
        <v/>
      </c>
      <c r="H34" s="681" t="str">
        <f>IFERROR(E34*100/PaludismeGlobale!H35,"")</f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1" t="str">
        <f>IFERROR(C35*100/PaludismeGlobale!F36,"")</f>
        <v/>
      </c>
      <c r="G35" s="681" t="str">
        <f>IFERROR(D35*100/PaludismeGlobale!G36,"")</f>
        <v/>
      </c>
      <c r="H35" s="681" t="str">
        <f>IFERROR(E35*100/PaludismeGlobale!H36,"")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1" t="str">
        <f>IFERROR(C36*100/PaludismeGlobale!F37,"")</f>
        <v/>
      </c>
      <c r="G36" s="681" t="str">
        <f>IFERROR(D36*100/PaludismeGlobale!G37,"")</f>
        <v/>
      </c>
      <c r="H36" s="681" t="str">
        <f>IFERROR(E36*100/PaludismeGlobale!H37,"")</f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1" t="str">
        <f>IFERROR(C37*100/PaludismeGlobale!F38,"")</f>
        <v/>
      </c>
      <c r="G37" s="681" t="str">
        <f>IFERROR(D37*100/PaludismeGlobale!G38,"")</f>
        <v/>
      </c>
      <c r="H37" s="681" t="str">
        <f>IFERROR(E37*100/PaludismeGlobale!H38,"")</f>
        <v/>
      </c>
    </row>
    <row r="38" spans="1:8" s="6" customFormat="1" ht="15" customHeight="1">
      <c r="A38" s="685"/>
      <c r="B38" s="686" t="s">
        <v>480</v>
      </c>
      <c r="C38" s="683"/>
      <c r="D38" s="683"/>
      <c r="E38" s="683"/>
      <c r="F38" s="681" t="str">
        <f>IFERROR(C38*100/PaludismeGlobale!F39,"")</f>
        <v/>
      </c>
      <c r="G38" s="681" t="str">
        <f>IFERROR(D38*100/PaludismeGlobale!G39,"")</f>
        <v/>
      </c>
      <c r="H38" s="681" t="str">
        <f>IFERROR(E38*100/PaludismeGlobale!H39,"")</f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1" t="str">
        <f>IFERROR(C39*100/PaludismeGlobale!F40,"")</f>
        <v/>
      </c>
      <c r="G39" s="681" t="str">
        <f>IFERROR(D39*100/PaludismeGlobale!G40,"")</f>
        <v/>
      </c>
      <c r="H39" s="681" t="str">
        <f>IFERROR(E39*100/PaludismeGlobale!H40,"")</f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1" t="str">
        <f>IFERROR(C40*100/PaludismeGlobale!F41,"")</f>
        <v/>
      </c>
      <c r="G40" s="681" t="str">
        <f>IFERROR(D40*100/PaludismeGlobale!G41,"")</f>
        <v/>
      </c>
      <c r="H40" s="681" t="str">
        <f>IFERROR(E40*100/PaludismeGlobale!H41,"")</f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1" t="str">
        <f>IFERROR(C41*100/PaludismeGlobale!F42,"")</f>
        <v/>
      </c>
      <c r="G41" s="681" t="str">
        <f>IFERROR(D41*100/PaludismeGlobale!G42,"")</f>
        <v/>
      </c>
      <c r="H41" s="681" t="str">
        <f>IFERROR(E41*100/PaludismeGlobale!H42,"")</f>
        <v/>
      </c>
    </row>
    <row r="42" spans="1:8" ht="15" customHeight="1">
      <c r="A42" s="2" t="s">
        <v>484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1" t="str">
        <f>IFERROR(C43*100/PaludismeGlobale!F44,"")</f>
        <v/>
      </c>
      <c r="G43" s="681" t="str">
        <f>IFERROR(D43*100/PaludismeGlobale!G44,"")</f>
        <v/>
      </c>
      <c r="H43" s="681" t="str">
        <f>IFERROR(E43*100/PaludismeGlobale!H44,"")</f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1" t="str">
        <f>IFERROR(C44*100/PaludismeGlobale!F45,"")</f>
        <v/>
      </c>
      <c r="G44" s="681" t="str">
        <f>IFERROR(D44*100/PaludismeGlobale!G45,"")</f>
        <v/>
      </c>
      <c r="H44" s="681" t="str">
        <f>IFERROR(E44*100/PaludismeGlobale!H45,"")</f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1" t="str">
        <f>IFERROR(C45*100/PaludismeGlobale!F46,"")</f>
        <v/>
      </c>
      <c r="G45" s="681" t="str">
        <f>IFERROR(D45*100/PaludismeGlobale!G46,"")</f>
        <v/>
      </c>
      <c r="H45" s="681" t="str">
        <f>IFERROR(E45*100/PaludismeGlobale!H46,"")</f>
        <v/>
      </c>
    </row>
    <row r="46" spans="1:8" s="6" customFormat="1" ht="15" customHeight="1">
      <c r="A46" s="685"/>
      <c r="B46" s="686" t="s">
        <v>488</v>
      </c>
      <c r="C46" s="683"/>
      <c r="D46" s="683"/>
      <c r="E46" s="683"/>
      <c r="F46" s="681" t="str">
        <f>IFERROR(C46*100/PaludismeGlobale!F47,"")</f>
        <v/>
      </c>
      <c r="G46" s="681" t="str">
        <f>IFERROR(D46*100/PaludismeGlobale!G47,"")</f>
        <v/>
      </c>
      <c r="H46" s="681" t="str">
        <f>IFERROR(E46*100/PaludismeGlobale!H47,"")</f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1" t="str">
        <f>IFERROR(C47*100/PaludismeGlobale!F48,"")</f>
        <v/>
      </c>
      <c r="G47" s="681" t="str">
        <f>IFERROR(D47*100/PaludismeGlobale!G48,"")</f>
        <v/>
      </c>
      <c r="H47" s="681" t="str">
        <f>IFERROR(E47*100/PaludismeGlobale!H48,"")</f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1" t="str">
        <f>IFERROR(C48*100/PaludismeGlobale!F49,"")</f>
        <v/>
      </c>
      <c r="G48" s="681" t="str">
        <f>IFERROR(D48*100/PaludismeGlobale!G49,"")</f>
        <v/>
      </c>
      <c r="H48" s="681" t="str">
        <f>IFERROR(E48*100/PaludismeGlobale!H49,"")</f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1" t="str">
        <f>IFERROR(C49*100/PaludismeGlobale!F50,"")</f>
        <v/>
      </c>
      <c r="G49" s="681" t="str">
        <f>IFERROR(D49*100/PaludismeGlobale!G50,"")</f>
        <v/>
      </c>
      <c r="H49" s="681" t="str">
        <f>IFERROR(E49*100/PaludismeGlobale!H50,"")</f>
        <v/>
      </c>
    </row>
    <row r="50" spans="1:8" ht="15" customHeight="1">
      <c r="A50" s="2" t="s">
        <v>492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1" t="str">
        <f>IFERROR(C51*100/PaludismeGlobale!F52,"")</f>
        <v/>
      </c>
      <c r="G51" s="681" t="str">
        <f>IFERROR(D51*100/PaludismeGlobale!G52,"")</f>
        <v/>
      </c>
      <c r="H51" s="681" t="str">
        <f>IFERROR(E51*100/PaludismeGlobale!H52,"")</f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1" t="str">
        <f>IFERROR(C52*100/PaludismeGlobale!F53,"")</f>
        <v/>
      </c>
      <c r="G52" s="681" t="str">
        <f>IFERROR(D52*100/PaludismeGlobale!G53,"")</f>
        <v/>
      </c>
      <c r="H52" s="681" t="str">
        <f>IFERROR(E52*100/PaludismeGlobale!H53,"")</f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1" t="str">
        <f>IFERROR(C53*100/PaludismeGlobale!F54,"")</f>
        <v/>
      </c>
      <c r="G53" s="681" t="str">
        <f>IFERROR(D53*100/PaludismeGlobale!G54,"")</f>
        <v/>
      </c>
      <c r="H53" s="681" t="str">
        <f>IFERROR(E53*100/PaludismeGlobale!H54,"")</f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1" t="str">
        <f>IFERROR(C54*100/PaludismeGlobale!F55,"")</f>
        <v/>
      </c>
      <c r="G54" s="681" t="str">
        <f>IFERROR(D54*100/PaludismeGlobale!G55,"")</f>
        <v/>
      </c>
      <c r="H54" s="681" t="str">
        <f>IFERROR(E54*100/PaludismeGlobale!H55,"")</f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646" t="str">
        <f>IFERROR(C55*100/PaludismeGlobale!F56,"")</f>
        <v/>
      </c>
      <c r="G55" s="646" t="str">
        <f>IFERROR(D55*100/PaludismeGlobale!G56,"")</f>
        <v/>
      </c>
      <c r="H55" s="646" t="str">
        <f>IFERROR(E55*100/PaludismeGlobale!H56,"")</f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0" t="str">
        <f>IFERROR(C56*100/PaludismeGlobale!F57,"")</f>
        <v/>
      </c>
      <c r="G56" s="680" t="str">
        <f>IFERROR(D56*100/PaludismeGlobale!G57,"")</f>
        <v/>
      </c>
      <c r="H56" s="680" t="str">
        <f>IFERROR(E56*100/PaludismeGlobale!H57,"")</f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1" t="str">
        <f>IFERROR(C57*100/PaludismeGlobale!F58,"")</f>
        <v/>
      </c>
      <c r="G57" s="681" t="str">
        <f>IFERROR(D57*100/PaludismeGlobale!G58,"")</f>
        <v/>
      </c>
      <c r="H57" s="681" t="str">
        <f>IFERROR(E57*100/PaludismeGlobale!H58,"")</f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1" t="str">
        <f>IFERROR(C58*100/PaludismeGlobale!F59,"")</f>
        <v/>
      </c>
      <c r="G58" s="681" t="str">
        <f>IFERROR(D58*100/PaludismeGlobale!G59,"")</f>
        <v/>
      </c>
      <c r="H58" s="681" t="str">
        <f>IFERROR(E58*100/PaludismeGlobale!H59,"")</f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1" t="str">
        <f>IFERROR(C59*100/PaludismeGlobale!F60,"")</f>
        <v/>
      </c>
      <c r="G59" s="681" t="str">
        <f>IFERROR(D59*100/PaludismeGlobale!G60,"")</f>
        <v/>
      </c>
      <c r="H59" s="681" t="str">
        <f>IFERROR(E59*100/PaludismeGlobale!H60,"")</f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1" t="str">
        <f>IFERROR(C60*100/PaludismeGlobale!F61,"")</f>
        <v/>
      </c>
      <c r="G60" s="681" t="str">
        <f>IFERROR(D60*100/PaludismeGlobale!G61,"")</f>
        <v/>
      </c>
      <c r="H60" s="681" t="str">
        <f>IFERROR(E60*100/PaludismeGlobale!H61,"")</f>
        <v/>
      </c>
    </row>
    <row r="61" spans="1:8" s="6" customFormat="1" ht="15" customHeight="1">
      <c r="A61" s="685"/>
      <c r="B61" s="686" t="s">
        <v>503</v>
      </c>
      <c r="C61" s="683"/>
      <c r="D61" s="683"/>
      <c r="E61" s="683"/>
      <c r="F61" s="681" t="str">
        <f>IFERROR(C61*100/PaludismeGlobale!F62,"")</f>
        <v/>
      </c>
      <c r="G61" s="681" t="str">
        <f>IFERROR(D61*100/PaludismeGlobale!G62,"")</f>
        <v/>
      </c>
      <c r="H61" s="681" t="str">
        <f>IFERROR(E61*100/PaludismeGlobale!H62,"")</f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1" t="str">
        <f>IFERROR(C62*100/PaludismeGlobale!F63,"")</f>
        <v/>
      </c>
      <c r="G62" s="681" t="str">
        <f>IFERROR(D62*100/PaludismeGlobale!G63,"")</f>
        <v/>
      </c>
      <c r="H62" s="681" t="str">
        <f>IFERROR(E62*100/PaludismeGlobale!H63,"")</f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1" t="str">
        <f>IFERROR(C63*100/PaludismeGlobale!F64,"")</f>
        <v/>
      </c>
      <c r="G63" s="681" t="str">
        <f>IFERROR(D63*100/PaludismeGlobale!G64,"")</f>
        <v/>
      </c>
      <c r="H63" s="681" t="str">
        <f>IFERROR(E63*100/PaludismeGlobale!H64,"")</f>
        <v/>
      </c>
    </row>
    <row r="64" spans="1:8" ht="15" customHeight="1">
      <c r="A64" s="2" t="s">
        <v>506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1" t="str">
        <f>IFERROR(C65*100/PaludismeGlobale!F66,"")</f>
        <v/>
      </c>
      <c r="G65" s="681" t="str">
        <f>IFERROR(D65*100/PaludismeGlobale!G66,"")</f>
        <v/>
      </c>
      <c r="H65" s="681" t="str">
        <f>IFERROR(E65*100/PaludismeGlobale!H66,"")</f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1" t="str">
        <f>IFERROR(C66*100/PaludismeGlobale!F67,"")</f>
        <v/>
      </c>
      <c r="G66" s="681" t="str">
        <f>IFERROR(D66*100/PaludismeGlobale!G67,"")</f>
        <v/>
      </c>
      <c r="H66" s="681" t="str">
        <f>IFERROR(E66*100/PaludismeGlobale!H67,"")</f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1" t="str">
        <f>IFERROR(C67*100/PaludismeGlobale!F68,"")</f>
        <v/>
      </c>
      <c r="G67" s="681" t="str">
        <f>IFERROR(D67*100/PaludismeGlobale!G68,"")</f>
        <v/>
      </c>
      <c r="H67" s="681" t="str">
        <f>IFERROR(E67*100/PaludismeGlobale!H68,"")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1" t="str">
        <f>IFERROR(C68*100/PaludismeGlobale!F69,"")</f>
        <v/>
      </c>
      <c r="G68" s="681" t="str">
        <f>IFERROR(D68*100/PaludismeGlobale!G69,"")</f>
        <v/>
      </c>
      <c r="H68" s="681" t="str">
        <f>IFERROR(E68*100/PaludismeGlobale!H69,"")</f>
        <v/>
      </c>
    </row>
    <row r="69" spans="1:8" s="6" customFormat="1" ht="15" customHeight="1">
      <c r="A69" s="685"/>
      <c r="B69" s="686" t="s">
        <v>511</v>
      </c>
      <c r="C69" s="683"/>
      <c r="D69" s="683"/>
      <c r="E69" s="683"/>
      <c r="F69" s="681" t="str">
        <f>IFERROR(C69*100/PaludismeGlobale!F70,"")</f>
        <v/>
      </c>
      <c r="G69" s="681" t="str">
        <f>IFERROR(D69*100/PaludismeGlobale!G70,"")</f>
        <v/>
      </c>
      <c r="H69" s="681" t="str">
        <f>IFERROR(E69*100/PaludismeGlobale!H70,"")</f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1" t="str">
        <f>IFERROR(C70*100/PaludismeGlobale!F71,"")</f>
        <v/>
      </c>
      <c r="G70" s="681" t="str">
        <f>IFERROR(D70*100/PaludismeGlobale!G71,"")</f>
        <v/>
      </c>
      <c r="H70" s="681" t="str">
        <f>IFERROR(E70*100/PaludismeGlobale!H71,"")</f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1" t="str">
        <f>IFERROR(C71*100/PaludismeGlobale!F72,"")</f>
        <v/>
      </c>
      <c r="G71" s="681" t="str">
        <f>IFERROR(D71*100/PaludismeGlobale!G72,"")</f>
        <v/>
      </c>
      <c r="H71" s="681" t="str">
        <f>IFERROR(E71*100/PaludismeGlobale!H72,"")</f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1" t="str">
        <f>IFERROR(C72*100/PaludismeGlobale!F73,"")</f>
        <v/>
      </c>
      <c r="G72" s="681" t="str">
        <f>IFERROR(D72*100/PaludismeGlobale!G73,"")</f>
        <v/>
      </c>
      <c r="H72" s="681" t="str">
        <f>IFERROR(E72*100/PaludismeGlobale!H73,"")</f>
        <v/>
      </c>
    </row>
    <row r="73" spans="1:8" ht="15" customHeight="1">
      <c r="A73" s="2" t="s">
        <v>515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1" t="str">
        <f>IFERROR(C74*100/PaludismeGlobale!F75,"")</f>
        <v/>
      </c>
      <c r="G74" s="681" t="str">
        <f>IFERROR(D74*100/PaludismeGlobale!G75,"")</f>
        <v/>
      </c>
      <c r="H74" s="681" t="str">
        <f>IFERROR(E74*100/PaludismeGlobale!H75,"")</f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1" t="str">
        <f>IFERROR(C75*100/PaludismeGlobale!F76,"")</f>
        <v/>
      </c>
      <c r="G75" s="681" t="str">
        <f>IFERROR(D75*100/PaludismeGlobale!G76,"")</f>
        <v/>
      </c>
      <c r="H75" s="681" t="str">
        <f>IFERROR(E75*100/PaludismeGlobale!H76,"")</f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1" t="str">
        <f>IFERROR(C76*100/PaludismeGlobale!F77,"")</f>
        <v/>
      </c>
      <c r="G76" s="681" t="str">
        <f>IFERROR(D76*100/PaludismeGlobale!G77,"")</f>
        <v/>
      </c>
      <c r="H76" s="681" t="str">
        <f>IFERROR(E76*100/PaludismeGlobale!H77,"")</f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1" t="str">
        <f>IFERROR(C77*100/PaludismeGlobale!F78,"")</f>
        <v/>
      </c>
      <c r="G77" s="681" t="str">
        <f>IFERROR(D77*100/PaludismeGlobale!G78,"")</f>
        <v/>
      </c>
      <c r="H77" s="681" t="str">
        <f>IFERROR(E77*100/PaludismeGlobale!H78,"")</f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1" t="str">
        <f>IFERROR(C78*100/PaludismeGlobale!F79,"")</f>
        <v/>
      </c>
      <c r="G78" s="681" t="str">
        <f>IFERROR(D78*100/PaludismeGlobale!G79,"")</f>
        <v/>
      </c>
      <c r="H78" s="681" t="str">
        <f>IFERROR(E78*100/PaludismeGlobale!H79,"")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646" t="str">
        <f>IFERROR(C79*100/PaludismeGlobale!F80,"")</f>
        <v/>
      </c>
      <c r="G79" s="646" t="str">
        <f>IFERROR(D79*100/PaludismeGlobale!G80,"")</f>
        <v/>
      </c>
      <c r="H79" s="646" t="str">
        <f>IFERROR(E79*100/PaludismeGlobale!H80,"")</f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0" t="str">
        <f>IFERROR(C80*100/PaludismeGlobale!F81,"")</f>
        <v/>
      </c>
      <c r="G80" s="680" t="str">
        <f>IFERROR(D80*100/PaludismeGlobale!G81,"")</f>
        <v/>
      </c>
      <c r="H80" s="680" t="str">
        <f>IFERROR(E80*100/PaludismeGlobale!H81,"")</f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1" t="str">
        <f>IFERROR(C81*100/PaludismeGlobale!F82,"")</f>
        <v/>
      </c>
      <c r="G81" s="681" t="str">
        <f>IFERROR(D81*100/PaludismeGlobale!G82,"")</f>
        <v/>
      </c>
      <c r="H81" s="681" t="str">
        <f>IFERROR(E81*100/PaludismeGlobale!H82,"")</f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1" t="str">
        <f>IFERROR(C82*100/PaludismeGlobale!F83,"")</f>
        <v/>
      </c>
      <c r="G82" s="681" t="str">
        <f>IFERROR(D82*100/PaludismeGlobale!G83,"")</f>
        <v/>
      </c>
      <c r="H82" s="681" t="str">
        <f>IFERROR(E82*100/PaludismeGlobale!H83,"")</f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1" t="str">
        <f>IFERROR(C83*100/PaludismeGlobale!F84,"")</f>
        <v/>
      </c>
      <c r="G83" s="681" t="str">
        <f>IFERROR(D83*100/PaludismeGlobale!G84,"")</f>
        <v/>
      </c>
      <c r="H83" s="681" t="str">
        <f>IFERROR(E83*100/PaludismeGlobale!H84,"")</f>
        <v/>
      </c>
    </row>
    <row r="84" spans="1:8" ht="15" customHeight="1">
      <c r="A84" s="2" t="s">
        <v>526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1" t="str">
        <f>IFERROR(C85*100/PaludismeGlobale!F86,"")</f>
        <v/>
      </c>
      <c r="G85" s="681" t="str">
        <f>IFERROR(D85*100/PaludismeGlobale!G86,"")</f>
        <v/>
      </c>
      <c r="H85" s="681" t="str">
        <f>IFERROR(E85*100/PaludismeGlobale!H86,"")</f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1" t="str">
        <f>IFERROR(C86*100/PaludismeGlobale!F87,"")</f>
        <v/>
      </c>
      <c r="G86" s="681" t="str">
        <f>IFERROR(D86*100/PaludismeGlobale!G87,"")</f>
        <v/>
      </c>
      <c r="H86" s="681" t="str">
        <f>IFERROR(E86*100/PaludismeGlobale!H87,"")</f>
        <v/>
      </c>
    </row>
    <row r="87" spans="1:8" s="6" customFormat="1" ht="15" customHeight="1">
      <c r="A87" s="685"/>
      <c r="B87" s="686" t="s">
        <v>529</v>
      </c>
      <c r="C87" s="683"/>
      <c r="D87" s="683"/>
      <c r="E87" s="683"/>
      <c r="F87" s="681" t="str">
        <f>IFERROR(C87*100/PaludismeGlobale!F88,"")</f>
        <v/>
      </c>
      <c r="G87" s="681" t="str">
        <f>IFERROR(D87*100/PaludismeGlobale!G88,"")</f>
        <v/>
      </c>
      <c r="H87" s="681" t="str">
        <f>IFERROR(E87*100/PaludismeGlobale!H88,"")</f>
        <v/>
      </c>
    </row>
    <row r="88" spans="1:8" ht="15" customHeight="1">
      <c r="A88" s="2" t="s">
        <v>530</v>
      </c>
      <c r="B88" s="2"/>
      <c r="C88" s="49"/>
      <c r="D88" s="49"/>
      <c r="E88" s="49"/>
      <c r="F88" s="646" t="str">
        <f>IFERROR(C88*100/PaludismeGlobale!F89,"")</f>
        <v/>
      </c>
      <c r="G88" s="646" t="str">
        <f>IFERROR(D88*100/PaludismeGlobale!G89,"")</f>
        <v/>
      </c>
      <c r="H88" s="646" t="str">
        <f>IFERROR(E88*100/PaludismeGlobale!H89,"")</f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1" t="str">
        <f>IFERROR(C89*100/PaludismeGlobale!F90,"")</f>
        <v/>
      </c>
      <c r="G89" s="681" t="str">
        <f>IFERROR(D89*100/PaludismeGlobale!G90,"")</f>
        <v/>
      </c>
      <c r="H89" s="681" t="str">
        <f>IFERROR(E89*100/PaludismeGlobale!H90,"")</f>
        <v/>
      </c>
    </row>
    <row r="90" spans="1:8" ht="15" customHeight="1">
      <c r="A90" s="2" t="s">
        <v>532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1" t="str">
        <f>IFERROR(C91*100/PaludismeGlobale!F92,"")</f>
        <v/>
      </c>
      <c r="G91" s="681" t="str">
        <f>IFERROR(D91*100/PaludismeGlobale!G92,"")</f>
        <v/>
      </c>
      <c r="H91" s="681" t="str">
        <f>IFERROR(E91*100/PaludismeGlobale!H92,"")</f>
        <v/>
      </c>
    </row>
    <row r="92" spans="1:8" s="6" customFormat="1" ht="15" customHeight="1">
      <c r="A92" s="685"/>
      <c r="B92" s="686" t="s">
        <v>534</v>
      </c>
      <c r="C92" s="683"/>
      <c r="D92" s="683"/>
      <c r="E92" s="683"/>
      <c r="F92" s="681" t="str">
        <f>IFERROR(C92*100/PaludismeGlobale!F93,"")</f>
        <v/>
      </c>
      <c r="G92" s="681" t="str">
        <f>IFERROR(D92*100/PaludismeGlobale!G93,"")</f>
        <v/>
      </c>
      <c r="H92" s="681" t="str">
        <f>IFERROR(E92*100/PaludismeGlobale!H93,"")</f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1" t="str">
        <f>IFERROR(C93*100/PaludismeGlobale!F94,"")</f>
        <v/>
      </c>
      <c r="G93" s="681" t="str">
        <f>IFERROR(D93*100/PaludismeGlobale!G94,"")</f>
        <v/>
      </c>
      <c r="H93" s="681" t="str">
        <f>IFERROR(E93*100/PaludismeGlobale!H94,"")</f>
        <v/>
      </c>
    </row>
    <row r="94" spans="1:8" ht="15" customHeight="1">
      <c r="A94" s="2" t="s">
        <v>536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1" t="str">
        <f>IFERROR(C95*100/PaludismeGlobale!F96,"")</f>
        <v/>
      </c>
      <c r="G95" s="681" t="str">
        <f>IFERROR(D95*100/PaludismeGlobale!G96,"")</f>
        <v/>
      </c>
      <c r="H95" s="681" t="str">
        <f>IFERROR(E95*100/PaludismeGlobale!H96,"")</f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1" t="str">
        <f>IFERROR(C96*100/PaludismeGlobale!F97,"")</f>
        <v/>
      </c>
      <c r="G96" s="681" t="str">
        <f>IFERROR(D96*100/PaludismeGlobale!G97,"")</f>
        <v/>
      </c>
      <c r="H96" s="681" t="str">
        <f>IFERROR(E96*100/PaludismeGlobale!H97,"")</f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1" t="str">
        <f>IFERROR(C97*100/PaludismeGlobale!F98,"")</f>
        <v/>
      </c>
      <c r="G97" s="681" t="str">
        <f>IFERROR(D97*100/PaludismeGlobale!G98,"")</f>
        <v/>
      </c>
      <c r="H97" s="681" t="str">
        <f>IFERROR(E97*100/PaludismeGlobale!H98,"")</f>
        <v/>
      </c>
    </row>
    <row r="98" spans="1:8" s="6" customFormat="1" ht="15" customHeight="1">
      <c r="A98" s="686"/>
      <c r="B98" s="686" t="s">
        <v>540</v>
      </c>
      <c r="C98" s="683"/>
      <c r="D98" s="683"/>
      <c r="E98" s="683"/>
      <c r="F98" s="681" t="str">
        <f>IFERROR(C98*100/PaludismeGlobale!F99,"")</f>
        <v/>
      </c>
      <c r="G98" s="681" t="str">
        <f>IFERROR(D98*100/PaludismeGlobale!G99,"")</f>
        <v/>
      </c>
      <c r="H98" s="681" t="str">
        <f>IFERROR(E98*100/PaludismeGlobale!H99,"")</f>
        <v/>
      </c>
    </row>
    <row r="99" spans="1:8" ht="15" customHeight="1">
      <c r="A99" s="2" t="s">
        <v>541</v>
      </c>
      <c r="B99" s="2"/>
      <c r="C99" s="49"/>
      <c r="D99" s="49"/>
      <c r="E99" s="49"/>
      <c r="F99" s="646" t="str">
        <f>IFERROR(C99*100/PaludismeGlobale!F100,"")</f>
        <v/>
      </c>
      <c r="G99" s="646" t="str">
        <f>IFERROR(D99*100/PaludismeGlobale!G100,"")</f>
        <v/>
      </c>
      <c r="H99" s="646" t="str">
        <f>IFERROR(E99*100/PaludismeGlobale!H100,"")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1" t="str">
        <f>IFERROR(C100*100/PaludismeGlobale!F101,"")</f>
        <v/>
      </c>
      <c r="G100" s="681" t="str">
        <f>IFERROR(D100*100/PaludismeGlobale!G101,"")</f>
        <v/>
      </c>
      <c r="H100" s="681" t="str">
        <f>IFERROR(E100*100/PaludismeGlobale!H101,"")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1" t="str">
        <f>IFERROR(C102*100/PaludismeGlobale!F103,"")</f>
        <v/>
      </c>
      <c r="G102" s="681" t="str">
        <f>IFERROR(D102*100/PaludismeGlobale!G103,"")</f>
        <v/>
      </c>
      <c r="H102" s="681" t="str">
        <f>IFERROR(E102*100/PaludismeGlobale!H103,"")</f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1" t="str">
        <f>IFERROR(C103*100/PaludismeGlobale!F104,"")</f>
        <v/>
      </c>
      <c r="G103" s="681" t="str">
        <f>IFERROR(D103*100/PaludismeGlobale!G104,"")</f>
        <v/>
      </c>
      <c r="H103" s="681" t="str">
        <f>IFERROR(E103*100/PaludismeGlobale!H104,"")</f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1" t="str">
        <f>IFERROR(C104*100/PaludismeGlobale!F105,"")</f>
        <v/>
      </c>
      <c r="G104" s="681" t="str">
        <f>IFERROR(D104*100/PaludismeGlobale!G105,"")</f>
        <v/>
      </c>
      <c r="H104" s="681" t="str">
        <f>IFERROR(E104*100/PaludismeGlobale!H105,"")</f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1" t="str">
        <f>IFERROR(C105*100/PaludismeGlobale!F106,"")</f>
        <v/>
      </c>
      <c r="G105" s="681" t="str">
        <f>IFERROR(D105*100/PaludismeGlobale!G106,"")</f>
        <v/>
      </c>
      <c r="H105" s="681" t="str">
        <f>IFERROR(E105*100/PaludismeGlobale!H106,"")</f>
        <v/>
      </c>
    </row>
    <row r="106" spans="1:8" ht="14.25" customHeight="1">
      <c r="A106" s="685"/>
      <c r="B106" s="686" t="s">
        <v>548</v>
      </c>
      <c r="C106" s="683"/>
      <c r="D106" s="683"/>
      <c r="E106" s="683"/>
      <c r="F106" s="681" t="str">
        <f>IFERROR(C106*100/PaludismeGlobale!F107,"")</f>
        <v/>
      </c>
      <c r="G106" s="681" t="str">
        <f>IFERROR(D106*100/PaludismeGlobale!G107,"")</f>
        <v/>
      </c>
      <c r="H106" s="681" t="str">
        <f>IFERROR(E106*100/PaludismeGlobale!H107,"")</f>
        <v/>
      </c>
    </row>
    <row r="107" spans="1:8" ht="14.25" customHeight="1">
      <c r="A107" s="685"/>
      <c r="B107" s="686" t="s">
        <v>549</v>
      </c>
      <c r="C107" s="683"/>
      <c r="D107" s="683"/>
      <c r="E107" s="683"/>
      <c r="F107" s="681" t="str">
        <f>IFERROR(C107*100/PaludismeGlobale!F108,"")</f>
        <v/>
      </c>
      <c r="G107" s="681" t="str">
        <f>IFERROR(D107*100/PaludismeGlobale!G108,"")</f>
        <v/>
      </c>
      <c r="H107" s="681" t="str">
        <f>IFERROR(E107*100/PaludismeGlobale!H108,"")</f>
        <v/>
      </c>
    </row>
    <row r="108" spans="1:8" ht="14.25" customHeight="1">
      <c r="A108" s="685"/>
      <c r="B108" s="686" t="s">
        <v>550</v>
      </c>
      <c r="C108" s="683"/>
      <c r="D108" s="683"/>
      <c r="E108" s="683"/>
      <c r="F108" s="681" t="str">
        <f>IFERROR(C108*100/PaludismeGlobale!F109,"")</f>
        <v/>
      </c>
      <c r="G108" s="681" t="str">
        <f>IFERROR(D108*100/PaludismeGlobale!G109,"")</f>
        <v/>
      </c>
      <c r="H108" s="681" t="str">
        <f>IFERROR(E108*100/PaludismeGlobale!H109,"")</f>
        <v/>
      </c>
    </row>
    <row r="109" spans="1:8" ht="14.25" customHeight="1">
      <c r="A109" s="2" t="s">
        <v>551</v>
      </c>
      <c r="B109" s="2"/>
      <c r="C109" s="643"/>
      <c r="D109" s="643"/>
      <c r="E109" s="643"/>
      <c r="F109" s="647" t="str">
        <f>IFERROR(C109*100/PaludismeGlobale!F110,"")</f>
        <v/>
      </c>
      <c r="G109" s="647" t="str">
        <f>IFERROR(D109*100/PaludismeGlobale!G110,"")</f>
        <v/>
      </c>
      <c r="H109" s="647" t="str">
        <f>IFERROR(E109*100/PaludismeGlobale!H110,"")</f>
        <v/>
      </c>
    </row>
    <row r="110" spans="1:8" ht="14.25" customHeight="1">
      <c r="A110" s="2" t="s">
        <v>552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1" t="s">
        <v>553</v>
      </c>
      <c r="B111" s="281"/>
      <c r="C111" s="205"/>
      <c r="D111" s="205"/>
      <c r="E111" s="205"/>
      <c r="F111" s="648" t="str">
        <f>IFERROR(C111*100/PaludismeGlobale!F112,"")</f>
        <v/>
      </c>
      <c r="G111" s="648" t="str">
        <f>IFERROR(D111*100/PaludismeGlobale!G112,"")</f>
        <v/>
      </c>
      <c r="H111" s="648" t="str">
        <f>IFERROR(E111*100/PaludismeGlobale!H112,"")</f>
        <v/>
      </c>
    </row>
  </sheetData>
  <mergeCells count="1">
    <mergeCell ref="A2:B2"/>
  </mergeCells>
  <conditionalFormatting sqref="C3:H93">
    <cfRule type="containsBlanks" dxfId="91" priority="3">
      <formula>LEN(TRIM(C3))=0</formula>
    </cfRule>
  </conditionalFormatting>
  <conditionalFormatting sqref="C94:H99">
    <cfRule type="containsBlanks" dxfId="90" priority="5">
      <formula>LEN(TRIM(C94))=0</formula>
    </cfRule>
  </conditionalFormatting>
  <conditionalFormatting sqref="C98:H98">
    <cfRule type="containsBlanks" dxfId="89" priority="4" stopIfTrue="1">
      <formula>LEN(TRIM(C98))=0</formula>
    </cfRule>
  </conditionalFormatting>
  <conditionalFormatting sqref="C100:H108">
    <cfRule type="containsBlanks" dxfId="88" priority="2">
      <formula>LEN(TRIM(C100))=0</formula>
    </cfRule>
  </conditionalFormatting>
  <conditionalFormatting sqref="C110:H110">
    <cfRule type="containsBlanks" dxfId="87" priority="1">
      <formula>LEN(TRIM(C110))=0</formula>
    </cfRule>
  </conditionalFormatting>
  <conditionalFormatting sqref="J106">
    <cfRule type="containsBlanks" dxfId="86" priority="51">
      <formula>LEN(TRIM(J106))=0</formula>
    </cfRule>
  </conditionalFormatting>
  <conditionalFormatting sqref="K21">
    <cfRule type="containsBlanks" dxfId="85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1833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1003" t="s">
        <v>571</v>
      </c>
      <c r="B2" s="942"/>
      <c r="C2" s="168" t="s">
        <v>1834</v>
      </c>
      <c r="D2" s="168" t="s">
        <v>1835</v>
      </c>
      <c r="E2" s="168" t="s">
        <v>1836</v>
      </c>
      <c r="F2" s="168" t="s">
        <v>1837</v>
      </c>
    </row>
    <row r="3" spans="1:22" ht="15" customHeight="1">
      <c r="A3" s="2" t="s">
        <v>445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685"/>
      <c r="B4" s="686" t="s">
        <v>446</v>
      </c>
      <c r="C4" s="682"/>
      <c r="D4" s="682"/>
      <c r="E4" s="680" t="str">
        <f>IFERROR(C4*100/Pop_cible!D4,"")</f>
        <v/>
      </c>
      <c r="F4" s="680" t="str">
        <f>IFERROR(D4*100/Pop_cible!G4,"")</f>
        <v/>
      </c>
    </row>
    <row r="5" spans="1:22" ht="15" customHeight="1">
      <c r="A5" s="685"/>
      <c r="B5" s="686" t="s">
        <v>447</v>
      </c>
      <c r="C5" s="683"/>
      <c r="D5" s="683"/>
      <c r="E5" s="681" t="str">
        <f>IFERROR(C5*100/Pop_cible!D5,"")</f>
        <v/>
      </c>
      <c r="F5" s="681" t="str">
        <f>IFERROR(D5*100/Pop_cible!G5,"")</f>
        <v/>
      </c>
    </row>
    <row r="6" spans="1:22" ht="15" customHeight="1">
      <c r="A6" s="685"/>
      <c r="B6" s="686" t="s">
        <v>448</v>
      </c>
      <c r="C6" s="683"/>
      <c r="D6" s="683"/>
      <c r="E6" s="681" t="str">
        <f>IFERROR(C6*100/Pop_cible!D6,"")</f>
        <v/>
      </c>
      <c r="F6" s="681" t="str">
        <f>IFERROR(D6*100/Pop_cible!G6,"")</f>
        <v/>
      </c>
    </row>
    <row r="7" spans="1:22" ht="15" customHeight="1">
      <c r="A7" s="685"/>
      <c r="B7" s="686" t="s">
        <v>449</v>
      </c>
      <c r="C7" s="683"/>
      <c r="D7" s="683"/>
      <c r="E7" s="681" t="str">
        <f>IFERROR(C7*100/Pop_cible!D7,"")</f>
        <v/>
      </c>
      <c r="F7" s="681" t="str">
        <f>IFERROR(D7*100/Pop_cible!G7,"")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685"/>
      <c r="B9" s="686" t="s">
        <v>451</v>
      </c>
      <c r="C9" s="683"/>
      <c r="D9" s="683"/>
      <c r="E9" s="681" t="str">
        <f>IFERROR(C9*100/Pop_cible!D9,"")</f>
        <v/>
      </c>
      <c r="F9" s="681" t="str">
        <f>IFERROR(D9*100/Pop_cible!G9,"")</f>
        <v/>
      </c>
    </row>
    <row r="10" spans="1:22" ht="15" customHeight="1">
      <c r="A10" s="685"/>
      <c r="B10" s="686" t="s">
        <v>452</v>
      </c>
      <c r="C10" s="683"/>
      <c r="D10" s="683"/>
      <c r="E10" s="681" t="str">
        <f>IFERROR(C10*100/Pop_cible!D10,"")</f>
        <v/>
      </c>
      <c r="F10" s="681" t="str">
        <f>IFERROR(D10*100/Pop_cible!G10,"")</f>
        <v/>
      </c>
    </row>
    <row r="11" spans="1:22" ht="15" customHeight="1">
      <c r="A11" s="685"/>
      <c r="B11" s="686" t="s">
        <v>453</v>
      </c>
      <c r="C11" s="683"/>
      <c r="D11" s="683"/>
      <c r="E11" s="681" t="str">
        <f>IFERROR(C11*100/Pop_cible!D11,"")</f>
        <v/>
      </c>
      <c r="F11" s="681" t="str">
        <f>IFERROR(D11*100/Pop_cible!G11,"")</f>
        <v/>
      </c>
    </row>
    <row r="12" spans="1:22" ht="15" customHeight="1">
      <c r="A12" s="685"/>
      <c r="B12" s="686" t="s">
        <v>454</v>
      </c>
      <c r="C12" s="683"/>
      <c r="D12" s="683"/>
      <c r="E12" s="681" t="str">
        <f>IFERROR(C12*100/Pop_cible!D12,"")</f>
        <v/>
      </c>
      <c r="F12" s="681" t="str">
        <f>IFERROR(D12*100/Pop_cible!G12,"")</f>
        <v/>
      </c>
    </row>
    <row r="13" spans="1:22" ht="15" customHeight="1">
      <c r="A13" s="685"/>
      <c r="B13" s="686" t="s">
        <v>455</v>
      </c>
      <c r="C13" s="683"/>
      <c r="D13" s="683"/>
      <c r="E13" s="681" t="str">
        <f>IFERROR(C13*100/Pop_cible!D13,"")</f>
        <v/>
      </c>
      <c r="F13" s="681" t="str">
        <f>IFERROR(D13*100/Pop_cible!G13,"")</f>
        <v/>
      </c>
    </row>
    <row r="14" spans="1:22" ht="15" customHeight="1">
      <c r="A14" s="685"/>
      <c r="B14" s="686" t="s">
        <v>456</v>
      </c>
      <c r="C14" s="683"/>
      <c r="D14" s="683"/>
      <c r="E14" s="681" t="str">
        <f>IFERROR(C14*100/Pop_cible!D14,"")</f>
        <v/>
      </c>
      <c r="F14" s="681" t="str">
        <f>IFERROR(D14*100/Pop_cible!G14,"")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686"/>
      <c r="B16" s="686" t="s">
        <v>458</v>
      </c>
      <c r="C16" s="683"/>
      <c r="D16" s="683"/>
      <c r="E16" s="681" t="str">
        <f>IFERROR(C16*100/Pop_cible!D16,"")</f>
        <v/>
      </c>
      <c r="F16" s="681" t="str">
        <f>IFERROR(D16*100/Pop_cible!G16,"")</f>
        <v/>
      </c>
    </row>
    <row r="17" spans="1:6" ht="15" customHeight="1">
      <c r="A17" s="685"/>
      <c r="B17" s="686" t="s">
        <v>459</v>
      </c>
      <c r="C17" s="683"/>
      <c r="D17" s="683"/>
      <c r="E17" s="681" t="str">
        <f>IFERROR(C17*100/Pop_cible!D17,"")</f>
        <v/>
      </c>
      <c r="F17" s="681" t="str">
        <f>IFERROR(D17*100/Pop_cible!G17,"")</f>
        <v/>
      </c>
    </row>
    <row r="18" spans="1:6" ht="15" customHeight="1">
      <c r="A18" s="685"/>
      <c r="B18" s="686" t="s">
        <v>460</v>
      </c>
      <c r="C18" s="683"/>
      <c r="D18" s="683"/>
      <c r="E18" s="681" t="str">
        <f>IFERROR(C18*100/Pop_cible!D18,"")</f>
        <v/>
      </c>
      <c r="F18" s="681" t="str">
        <f>IFERROR(D18*100/Pop_cible!G18,"")</f>
        <v/>
      </c>
    </row>
    <row r="19" spans="1:6" ht="15" customHeight="1">
      <c r="A19" s="2" t="s">
        <v>461</v>
      </c>
      <c r="B19" s="6"/>
      <c r="C19" s="49"/>
      <c r="D19" s="49"/>
      <c r="E19" s="646" t="str">
        <f>IFERROR(C19*100/Pop_cible!D19,"")</f>
        <v/>
      </c>
      <c r="F19" s="646" t="str">
        <f>IFERROR(D19*100/Pop_cible!G19,"")</f>
        <v/>
      </c>
    </row>
    <row r="20" spans="1:6" ht="15" customHeight="1">
      <c r="A20" s="686"/>
      <c r="B20" s="687" t="s">
        <v>462</v>
      </c>
      <c r="C20" s="682"/>
      <c r="D20" s="682"/>
      <c r="E20" s="680" t="str">
        <f>IFERROR(C20*100/Pop_cible!D20,"")</f>
        <v/>
      </c>
      <c r="F20" s="680" t="str">
        <f>IFERROR(D20*100/Pop_cible!G20,"")</f>
        <v/>
      </c>
    </row>
    <row r="21" spans="1:6" ht="15" customHeight="1">
      <c r="A21" s="685"/>
      <c r="B21" s="686" t="s">
        <v>463</v>
      </c>
      <c r="C21" s="683"/>
      <c r="D21" s="683"/>
      <c r="E21" s="681" t="str">
        <f>IFERROR(C21*100/Pop_cible!D21,"")</f>
        <v/>
      </c>
      <c r="F21" s="681" t="str">
        <f>IFERROR(D21*100/Pop_cible!G21,"")</f>
        <v/>
      </c>
    </row>
    <row r="22" spans="1:6" ht="15" customHeight="1">
      <c r="A22" s="685"/>
      <c r="B22" s="686" t="s">
        <v>464</v>
      </c>
      <c r="C22" s="683"/>
      <c r="D22" s="683"/>
      <c r="E22" s="681" t="str">
        <f>IFERROR(C22*100/Pop_cible!D22,"")</f>
        <v/>
      </c>
      <c r="F22" s="681" t="str">
        <f>IFERROR(D22*100/Pop_cible!G22,"")</f>
        <v/>
      </c>
    </row>
    <row r="23" spans="1:6" ht="15" customHeight="1">
      <c r="A23" s="685"/>
      <c r="B23" s="686" t="s">
        <v>465</v>
      </c>
      <c r="C23" s="683"/>
      <c r="D23" s="683"/>
      <c r="E23" s="681" t="str">
        <f>IFERROR(C23*100/Pop_cible!D23,"")</f>
        <v/>
      </c>
      <c r="F23" s="681" t="str">
        <f>IFERROR(D23*100/Pop_cible!G23,"")</f>
        <v/>
      </c>
    </row>
    <row r="24" spans="1:6" ht="15" customHeight="1">
      <c r="A24" s="685"/>
      <c r="B24" s="686" t="s">
        <v>466</v>
      </c>
      <c r="C24" s="683"/>
      <c r="D24" s="683"/>
      <c r="E24" s="681" t="str">
        <f>IFERROR(C24*100/Pop_cible!D24,"")</f>
        <v/>
      </c>
      <c r="F24" s="681" t="str">
        <f>IFERROR(D24*100/Pop_cible!G24,"")</f>
        <v/>
      </c>
    </row>
    <row r="25" spans="1:6" ht="15" customHeight="1">
      <c r="A25" s="685"/>
      <c r="B25" s="686" t="s">
        <v>467</v>
      </c>
      <c r="C25" s="683"/>
      <c r="D25" s="683"/>
      <c r="E25" s="681" t="str">
        <f>IFERROR(C25*100/Pop_cible!D25,"")</f>
        <v/>
      </c>
      <c r="F25" s="681" t="str">
        <f>IFERROR(D25*100/Pop_cible!G25,"")</f>
        <v/>
      </c>
    </row>
    <row r="26" spans="1:6" ht="15" customHeight="1">
      <c r="A26" s="685"/>
      <c r="B26" s="686" t="s">
        <v>468</v>
      </c>
      <c r="C26" s="683"/>
      <c r="D26" s="683"/>
      <c r="E26" s="681" t="str">
        <f>IFERROR(C26*100/Pop_cible!D26,"")</f>
        <v/>
      </c>
      <c r="F26" s="681" t="str">
        <f>IFERROR(D26*100/Pop_cible!G26,"")</f>
        <v/>
      </c>
    </row>
    <row r="27" spans="1:6" ht="15" customHeight="1">
      <c r="A27" s="685"/>
      <c r="B27" s="686" t="s">
        <v>469</v>
      </c>
      <c r="C27" s="683"/>
      <c r="D27" s="683"/>
      <c r="E27" s="681" t="str">
        <f>IFERROR(C27*100/Pop_cible!D27,"")</f>
        <v/>
      </c>
      <c r="F27" s="681" t="str">
        <f>IFERROR(D27*100/Pop_cible!G27,"")</f>
        <v/>
      </c>
    </row>
    <row r="28" spans="1:6" ht="15" customHeight="1">
      <c r="A28" s="685"/>
      <c r="B28" s="686" t="s">
        <v>470</v>
      </c>
      <c r="C28" s="683"/>
      <c r="D28" s="683"/>
      <c r="E28" s="681" t="str">
        <f>IFERROR(C28*100/Pop_cible!D28,"")</f>
        <v/>
      </c>
      <c r="F28" s="681" t="str">
        <f>IFERROR(D28*100/Pop_cible!G28,"")</f>
        <v/>
      </c>
    </row>
    <row r="29" spans="1:6" s="6" customFormat="1" ht="15" customHeight="1">
      <c r="A29" s="2" t="s">
        <v>471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686"/>
      <c r="B30" s="686" t="s">
        <v>472</v>
      </c>
      <c r="C30" s="682"/>
      <c r="D30" s="682"/>
      <c r="E30" s="680" t="str">
        <f>IFERROR(C30*100/Pop_cible!D30,"")</f>
        <v/>
      </c>
      <c r="F30" s="680" t="str">
        <f>IFERROR(D30*100/Pop_cible!G30,"")</f>
        <v/>
      </c>
    </row>
    <row r="31" spans="1:6" ht="15" customHeight="1">
      <c r="A31" s="686"/>
      <c r="B31" s="686" t="s">
        <v>473</v>
      </c>
      <c r="C31" s="683"/>
      <c r="D31" s="683"/>
      <c r="E31" s="681" t="str">
        <f>IFERROR(C31*100/Pop_cible!D31,"")</f>
        <v/>
      </c>
      <c r="F31" s="681" t="str">
        <f>IFERROR(D31*100/Pop_cible!G31,"")</f>
        <v/>
      </c>
    </row>
    <row r="32" spans="1:6" ht="15" customHeight="1">
      <c r="A32" s="686"/>
      <c r="B32" s="686" t="s">
        <v>474</v>
      </c>
      <c r="C32" s="683"/>
      <c r="D32" s="683"/>
      <c r="E32" s="681" t="str">
        <f>IFERROR(C32*100/Pop_cible!D32,"")</f>
        <v/>
      </c>
      <c r="F32" s="681" t="str">
        <f>IFERROR(D32*100/Pop_cible!G32,"")</f>
        <v/>
      </c>
    </row>
    <row r="33" spans="1:6" ht="15" customHeight="1">
      <c r="A33" s="686"/>
      <c r="B33" s="686" t="s">
        <v>475</v>
      </c>
      <c r="C33" s="683"/>
      <c r="D33" s="683"/>
      <c r="E33" s="681" t="str">
        <f>IFERROR(C33*100/Pop_cible!D33,"")</f>
        <v/>
      </c>
      <c r="F33" s="681" t="str">
        <f>IFERROR(D33*100/Pop_cible!G33,"")</f>
        <v/>
      </c>
    </row>
    <row r="34" spans="1:6" ht="15" customHeight="1">
      <c r="A34" s="686"/>
      <c r="B34" s="686" t="s">
        <v>476</v>
      </c>
      <c r="C34" s="683"/>
      <c r="D34" s="683"/>
      <c r="E34" s="681" t="str">
        <f>IFERROR(C34*100/Pop_cible!D34,"")</f>
        <v/>
      </c>
      <c r="F34" s="681" t="str">
        <f>IFERROR(D34*100/Pop_cible!G34,"")</f>
        <v/>
      </c>
    </row>
    <row r="35" spans="1:6" ht="15" customHeight="1">
      <c r="A35" s="686"/>
      <c r="B35" s="686" t="s">
        <v>477</v>
      </c>
      <c r="C35" s="683"/>
      <c r="D35" s="683"/>
      <c r="E35" s="681" t="str">
        <f>IFERROR(C35*100/Pop_cible!D35,"")</f>
        <v/>
      </c>
      <c r="F35" s="681" t="str">
        <f>IFERROR(D35*100/Pop_cible!G35,"")</f>
        <v/>
      </c>
    </row>
    <row r="36" spans="1:6" ht="15" customHeight="1">
      <c r="A36" s="686"/>
      <c r="B36" s="686" t="s">
        <v>478</v>
      </c>
      <c r="C36" s="683"/>
      <c r="D36" s="683"/>
      <c r="E36" s="681" t="str">
        <f>IFERROR(C36*100/Pop_cible!D36,"")</f>
        <v/>
      </c>
      <c r="F36" s="681" t="str">
        <f>IFERROR(D36*100/Pop_cible!G36,"")</f>
        <v/>
      </c>
    </row>
    <row r="37" spans="1:6" ht="15" customHeight="1">
      <c r="A37" s="685"/>
      <c r="B37" s="686" t="s">
        <v>479</v>
      </c>
      <c r="C37" s="683"/>
      <c r="D37" s="683"/>
      <c r="E37" s="681" t="str">
        <f>IFERROR(C37*100/Pop_cible!D37,"")</f>
        <v/>
      </c>
      <c r="F37" s="681" t="str">
        <f>IFERROR(D37*100/Pop_cible!G37,"")</f>
        <v/>
      </c>
    </row>
    <row r="38" spans="1:6" s="6" customFormat="1" ht="15" customHeight="1">
      <c r="A38" s="685"/>
      <c r="B38" s="686" t="s">
        <v>480</v>
      </c>
      <c r="C38" s="683"/>
      <c r="D38" s="683"/>
      <c r="E38" s="681" t="str">
        <f>IFERROR(C38*100/Pop_cible!D38,"")</f>
        <v/>
      </c>
      <c r="F38" s="681" t="str">
        <f>IFERROR(D38*100/Pop_cible!G38,"")</f>
        <v/>
      </c>
    </row>
    <row r="39" spans="1:6" ht="15" customHeight="1">
      <c r="A39" s="685"/>
      <c r="B39" s="686" t="s">
        <v>481</v>
      </c>
      <c r="C39" s="683"/>
      <c r="D39" s="683"/>
      <c r="E39" s="681" t="str">
        <f>IFERROR(C39*100/Pop_cible!D39,"")</f>
        <v/>
      </c>
      <c r="F39" s="681" t="str">
        <f>IFERROR(D39*100/Pop_cible!G39,"")</f>
        <v/>
      </c>
    </row>
    <row r="40" spans="1:6" ht="15" customHeight="1">
      <c r="A40" s="685"/>
      <c r="B40" s="686" t="s">
        <v>482</v>
      </c>
      <c r="C40" s="683"/>
      <c r="D40" s="683"/>
      <c r="E40" s="681" t="str">
        <f>IFERROR(C40*100/Pop_cible!D40,"")</f>
        <v/>
      </c>
      <c r="F40" s="681" t="str">
        <f>IFERROR(D40*100/Pop_cible!G40,"")</f>
        <v/>
      </c>
    </row>
    <row r="41" spans="1:6" ht="15" customHeight="1">
      <c r="A41" s="685"/>
      <c r="B41" s="686" t="s">
        <v>483</v>
      </c>
      <c r="C41" s="683"/>
      <c r="D41" s="683"/>
      <c r="E41" s="681" t="str">
        <f>IFERROR(C41*100/Pop_cible!D41,"")</f>
        <v/>
      </c>
      <c r="F41" s="681" t="str">
        <f>IFERROR(D41*100/Pop_cible!G41,"")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686"/>
      <c r="B43" s="686" t="s">
        <v>485</v>
      </c>
      <c r="C43" s="683"/>
      <c r="D43" s="683"/>
      <c r="E43" s="681" t="str">
        <f>IFERROR(C43*100/Pop_cible!D43,"")</f>
        <v/>
      </c>
      <c r="F43" s="681" t="str">
        <f>IFERROR(D43*100/Pop_cible!G43,"")</f>
        <v/>
      </c>
    </row>
    <row r="44" spans="1:6" ht="15" customHeight="1">
      <c r="A44" s="685"/>
      <c r="B44" s="686" t="s">
        <v>486</v>
      </c>
      <c r="C44" s="683"/>
      <c r="D44" s="683"/>
      <c r="E44" s="681" t="str">
        <f>IFERROR(C44*100/Pop_cible!D44,"")</f>
        <v/>
      </c>
      <c r="F44" s="681" t="str">
        <f>IFERROR(D44*100/Pop_cible!G44,"")</f>
        <v/>
      </c>
    </row>
    <row r="45" spans="1:6" ht="15" customHeight="1">
      <c r="A45" s="685"/>
      <c r="B45" s="686" t="s">
        <v>487</v>
      </c>
      <c r="C45" s="683"/>
      <c r="D45" s="683"/>
      <c r="E45" s="681" t="str">
        <f>IFERROR(C45*100/Pop_cible!D45,"")</f>
        <v/>
      </c>
      <c r="F45" s="681" t="str">
        <f>IFERROR(D45*100/Pop_cible!G45,"")</f>
        <v/>
      </c>
    </row>
    <row r="46" spans="1:6" ht="15" customHeight="1">
      <c r="A46" s="685"/>
      <c r="B46" s="686" t="s">
        <v>488</v>
      </c>
      <c r="C46" s="683"/>
      <c r="D46" s="683"/>
      <c r="E46" s="681" t="str">
        <f>IFERROR(C46*100/Pop_cible!D46,"")</f>
        <v/>
      </c>
      <c r="F46" s="681" t="str">
        <f>IFERROR(D46*100/Pop_cible!G46,"")</f>
        <v/>
      </c>
    </row>
    <row r="47" spans="1:6" ht="15" customHeight="1">
      <c r="A47" s="685"/>
      <c r="B47" s="686" t="s">
        <v>489</v>
      </c>
      <c r="C47" s="683"/>
      <c r="D47" s="683"/>
      <c r="E47" s="681" t="str">
        <f>IFERROR(C47*100/Pop_cible!D47,"")</f>
        <v/>
      </c>
      <c r="F47" s="681" t="str">
        <f>IFERROR(D47*100/Pop_cible!G47,"")</f>
        <v/>
      </c>
    </row>
    <row r="48" spans="1:6" ht="15" customHeight="1">
      <c r="A48" s="685"/>
      <c r="B48" s="686" t="s">
        <v>490</v>
      </c>
      <c r="C48" s="683"/>
      <c r="D48" s="683"/>
      <c r="E48" s="681" t="str">
        <f>IFERROR(C48*100/Pop_cible!D48,"")</f>
        <v/>
      </c>
      <c r="F48" s="681" t="str">
        <f>IFERROR(D48*100/Pop_cible!G48,"")</f>
        <v/>
      </c>
    </row>
    <row r="49" spans="1:6" ht="15" customHeight="1">
      <c r="A49" s="685"/>
      <c r="B49" s="686" t="s">
        <v>491</v>
      </c>
      <c r="C49" s="683"/>
      <c r="D49" s="683"/>
      <c r="E49" s="681" t="str">
        <f>IFERROR(C49*100/Pop_cible!D49,"")</f>
        <v/>
      </c>
      <c r="F49" s="681" t="str">
        <f>IFERROR(D49*100/Pop_cible!G49,"")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686"/>
      <c r="B51" s="686" t="s">
        <v>493</v>
      </c>
      <c r="C51" s="683"/>
      <c r="D51" s="683"/>
      <c r="E51" s="681" t="str">
        <f>IFERROR(C51*100/Pop_cible!D51,"")</f>
        <v/>
      </c>
      <c r="F51" s="681" t="str">
        <f>IFERROR(D51*100/Pop_cible!G51,"")</f>
        <v/>
      </c>
    </row>
    <row r="52" spans="1:6" ht="15" customHeight="1">
      <c r="A52" s="685"/>
      <c r="B52" s="686" t="s">
        <v>494</v>
      </c>
      <c r="C52" s="683"/>
      <c r="D52" s="683"/>
      <c r="E52" s="681" t="str">
        <f>IFERROR(C52*100/Pop_cible!D52,"")</f>
        <v/>
      </c>
      <c r="F52" s="681" t="str">
        <f>IFERROR(D52*100/Pop_cible!G52,"")</f>
        <v/>
      </c>
    </row>
    <row r="53" spans="1:6" ht="15" customHeight="1">
      <c r="A53" s="685"/>
      <c r="B53" s="686" t="s">
        <v>495</v>
      </c>
      <c r="C53" s="683"/>
      <c r="D53" s="683"/>
      <c r="E53" s="681" t="str">
        <f>IFERROR(C53*100/Pop_cible!D53,"")</f>
        <v/>
      </c>
      <c r="F53" s="681" t="str">
        <f>IFERROR(D53*100/Pop_cible!G53,"")</f>
        <v/>
      </c>
    </row>
    <row r="54" spans="1:6" ht="15" customHeight="1">
      <c r="A54" s="685"/>
      <c r="B54" s="686" t="s">
        <v>496</v>
      </c>
      <c r="C54" s="683"/>
      <c r="D54" s="683"/>
      <c r="E54" s="681" t="str">
        <f>IFERROR(C54*100/Pop_cible!D54,"")</f>
        <v/>
      </c>
      <c r="F54" s="681" t="str">
        <f>IFERROR(D54*100/Pop_cible!G54,"")</f>
        <v/>
      </c>
    </row>
    <row r="55" spans="1:6" s="6" customFormat="1" ht="15" customHeight="1">
      <c r="A55" s="2" t="s">
        <v>497</v>
      </c>
      <c r="B55" s="2"/>
      <c r="C55" s="49"/>
      <c r="D55" s="49"/>
      <c r="E55" s="646" t="str">
        <f>IFERROR(C55*100/Pop_cible!D55,"")</f>
        <v/>
      </c>
      <c r="F55" s="646" t="str">
        <f>IFERROR(D55*100/Pop_cible!G55,"")</f>
        <v/>
      </c>
    </row>
    <row r="56" spans="1:6" ht="15" customHeight="1">
      <c r="A56" s="686"/>
      <c r="B56" s="686" t="s">
        <v>498</v>
      </c>
      <c r="C56" s="682"/>
      <c r="D56" s="682"/>
      <c r="E56" s="680" t="str">
        <f>IFERROR(C56*100/Pop_cible!D56,"")</f>
        <v/>
      </c>
      <c r="F56" s="680" t="str">
        <f>IFERROR(D56*100/Pop_cible!G56,"")</f>
        <v/>
      </c>
    </row>
    <row r="57" spans="1:6" ht="15" customHeight="1">
      <c r="A57" s="685"/>
      <c r="B57" s="686" t="s">
        <v>499</v>
      </c>
      <c r="C57" s="683"/>
      <c r="D57" s="683"/>
      <c r="E57" s="681" t="str">
        <f>IFERROR(C57*100/Pop_cible!D57,"")</f>
        <v/>
      </c>
      <c r="F57" s="681" t="str">
        <f>IFERROR(D57*100/Pop_cible!G57,"")</f>
        <v/>
      </c>
    </row>
    <row r="58" spans="1:6" ht="15" customHeight="1">
      <c r="A58" s="685"/>
      <c r="B58" s="686" t="s">
        <v>500</v>
      </c>
      <c r="C58" s="683"/>
      <c r="D58" s="683"/>
      <c r="E58" s="681" t="str">
        <f>IFERROR(C58*100/Pop_cible!D58,"")</f>
        <v/>
      </c>
      <c r="F58" s="681" t="str">
        <f>IFERROR(D58*100/Pop_cible!G58,"")</f>
        <v/>
      </c>
    </row>
    <row r="59" spans="1:6" ht="15" customHeight="1">
      <c r="A59" s="685"/>
      <c r="B59" s="686" t="s">
        <v>501</v>
      </c>
      <c r="C59" s="683"/>
      <c r="D59" s="683"/>
      <c r="E59" s="681" t="str">
        <f>IFERROR(C59*100/Pop_cible!D59,"")</f>
        <v/>
      </c>
      <c r="F59" s="681" t="str">
        <f>IFERROR(D59*100/Pop_cible!G59,"")</f>
        <v/>
      </c>
    </row>
    <row r="60" spans="1:6" ht="15" customHeight="1">
      <c r="A60" s="685"/>
      <c r="B60" s="686" t="s">
        <v>502</v>
      </c>
      <c r="C60" s="683"/>
      <c r="D60" s="683"/>
      <c r="E60" s="681" t="str">
        <f>IFERROR(C60*100/Pop_cible!D60,"")</f>
        <v/>
      </c>
      <c r="F60" s="681" t="str">
        <f>IFERROR(D60*100/Pop_cible!G60,"")</f>
        <v/>
      </c>
    </row>
    <row r="61" spans="1:6" s="6" customFormat="1" ht="15" customHeight="1">
      <c r="A61" s="685"/>
      <c r="B61" s="686" t="s">
        <v>503</v>
      </c>
      <c r="C61" s="683"/>
      <c r="D61" s="683"/>
      <c r="E61" s="681" t="str">
        <f>IFERROR(C61*100/Pop_cible!D61,"")</f>
        <v/>
      </c>
      <c r="F61" s="681" t="str">
        <f>IFERROR(D61*100/Pop_cible!G61,"")</f>
        <v/>
      </c>
    </row>
    <row r="62" spans="1:6" ht="15" customHeight="1">
      <c r="A62" s="685"/>
      <c r="B62" s="686" t="s">
        <v>504</v>
      </c>
      <c r="C62" s="683"/>
      <c r="D62" s="683"/>
      <c r="E62" s="681" t="str">
        <f>IFERROR(C62*100/Pop_cible!D62,"")</f>
        <v/>
      </c>
      <c r="F62" s="681" t="str">
        <f>IFERROR(D62*100/Pop_cible!G62,"")</f>
        <v/>
      </c>
    </row>
    <row r="63" spans="1:6" ht="15" customHeight="1">
      <c r="A63" s="685"/>
      <c r="B63" s="686" t="s">
        <v>505</v>
      </c>
      <c r="C63" s="683"/>
      <c r="D63" s="683"/>
      <c r="E63" s="681" t="str">
        <f>IFERROR(C63*100/Pop_cible!D63,"")</f>
        <v/>
      </c>
      <c r="F63" s="681" t="str">
        <f>IFERROR(D63*100/Pop_cible!G63,"")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686"/>
      <c r="B65" s="686" t="s">
        <v>507</v>
      </c>
      <c r="C65" s="683"/>
      <c r="D65" s="683"/>
      <c r="E65" s="681" t="str">
        <f>IFERROR(C65*100/Pop_cible!D65,"")</f>
        <v/>
      </c>
      <c r="F65" s="681" t="str">
        <f>IFERROR(D65*100/Pop_cible!G65,"")</f>
        <v/>
      </c>
    </row>
    <row r="66" spans="1:6" ht="15" customHeight="1">
      <c r="A66" s="685"/>
      <c r="B66" s="686" t="s">
        <v>508</v>
      </c>
      <c r="C66" s="683"/>
      <c r="D66" s="683"/>
      <c r="E66" s="681" t="str">
        <f>IFERROR(C66*100/Pop_cible!D66,"")</f>
        <v/>
      </c>
      <c r="F66" s="681" t="str">
        <f>IFERROR(D66*100/Pop_cible!G66,"")</f>
        <v/>
      </c>
    </row>
    <row r="67" spans="1:6" ht="15" customHeight="1">
      <c r="A67" s="685"/>
      <c r="B67" s="686" t="s">
        <v>509</v>
      </c>
      <c r="C67" s="683"/>
      <c r="D67" s="683"/>
      <c r="E67" s="681" t="str">
        <f>IFERROR(C67*100/Pop_cible!D67,"")</f>
        <v/>
      </c>
      <c r="F67" s="681" t="str">
        <f>IFERROR(D67*100/Pop_cible!G67,"")</f>
        <v/>
      </c>
    </row>
    <row r="68" spans="1:6" ht="15" customHeight="1">
      <c r="A68" s="685"/>
      <c r="B68" s="686" t="s">
        <v>510</v>
      </c>
      <c r="C68" s="683"/>
      <c r="D68" s="683"/>
      <c r="E68" s="681" t="str">
        <f>IFERROR(C68*100/Pop_cible!D68,"")</f>
        <v/>
      </c>
      <c r="F68" s="681" t="str">
        <f>IFERROR(D68*100/Pop_cible!G68,"")</f>
        <v/>
      </c>
    </row>
    <row r="69" spans="1:6" s="6" customFormat="1" ht="15" customHeight="1">
      <c r="A69" s="685"/>
      <c r="B69" s="686" t="s">
        <v>511</v>
      </c>
      <c r="C69" s="683"/>
      <c r="D69" s="683"/>
      <c r="E69" s="681" t="str">
        <f>IFERROR(C69*100/Pop_cible!D69,"")</f>
        <v/>
      </c>
      <c r="F69" s="681" t="str">
        <f>IFERROR(D69*100/Pop_cible!G69,"")</f>
        <v/>
      </c>
    </row>
    <row r="70" spans="1:6" ht="15" customHeight="1">
      <c r="A70" s="685"/>
      <c r="B70" s="686" t="s">
        <v>512</v>
      </c>
      <c r="C70" s="683"/>
      <c r="D70" s="683"/>
      <c r="E70" s="681" t="str">
        <f>IFERROR(C70*100/Pop_cible!D70,"")</f>
        <v/>
      </c>
      <c r="F70" s="681" t="str">
        <f>IFERROR(D70*100/Pop_cible!G70,"")</f>
        <v/>
      </c>
    </row>
    <row r="71" spans="1:6" ht="15" customHeight="1">
      <c r="A71" s="685"/>
      <c r="B71" s="686" t="s">
        <v>513</v>
      </c>
      <c r="C71" s="683"/>
      <c r="D71" s="683"/>
      <c r="E71" s="681" t="str">
        <f>IFERROR(C71*100/Pop_cible!D71,"")</f>
        <v/>
      </c>
      <c r="F71" s="681" t="str">
        <f>IFERROR(D71*100/Pop_cible!G71,"")</f>
        <v/>
      </c>
    </row>
    <row r="72" spans="1:6" ht="15" customHeight="1">
      <c r="A72" s="685"/>
      <c r="B72" s="686" t="s">
        <v>514</v>
      </c>
      <c r="C72" s="683"/>
      <c r="D72" s="683"/>
      <c r="E72" s="681" t="str">
        <f>IFERROR(C72*100/Pop_cible!D72,"")</f>
        <v/>
      </c>
      <c r="F72" s="681" t="str">
        <f>IFERROR(D72*100/Pop_cible!G72,"")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686"/>
      <c r="B74" s="686" t="s">
        <v>516</v>
      </c>
      <c r="C74" s="683"/>
      <c r="D74" s="683"/>
      <c r="E74" s="681" t="str">
        <f>IFERROR(C74*100/Pop_cible!D74,"")</f>
        <v/>
      </c>
      <c r="F74" s="681" t="str">
        <f>IFERROR(D74*100/Pop_cible!G74,"")</f>
        <v/>
      </c>
    </row>
    <row r="75" spans="1:6" ht="15" customHeight="1">
      <c r="A75" s="685"/>
      <c r="B75" s="686" t="s">
        <v>517</v>
      </c>
      <c r="C75" s="683"/>
      <c r="D75" s="683"/>
      <c r="E75" s="681" t="str">
        <f>IFERROR(C75*100/Pop_cible!D75,"")</f>
        <v/>
      </c>
      <c r="F75" s="681" t="str">
        <f>IFERROR(D75*100/Pop_cible!G75,"")</f>
        <v/>
      </c>
    </row>
    <row r="76" spans="1:6" ht="15" customHeight="1">
      <c r="A76" s="685"/>
      <c r="B76" s="686" t="s">
        <v>518</v>
      </c>
      <c r="C76" s="683"/>
      <c r="D76" s="683"/>
      <c r="E76" s="681" t="str">
        <f>IFERROR(C76*100/Pop_cible!D76,"")</f>
        <v/>
      </c>
      <c r="F76" s="681" t="str">
        <f>IFERROR(D76*100/Pop_cible!G76,"")</f>
        <v/>
      </c>
    </row>
    <row r="77" spans="1:6" ht="15" customHeight="1">
      <c r="A77" s="685"/>
      <c r="B77" s="686" t="s">
        <v>519</v>
      </c>
      <c r="C77" s="683"/>
      <c r="D77" s="683"/>
      <c r="E77" s="681" t="str">
        <f>IFERROR(C77*100/Pop_cible!D77,"")</f>
        <v/>
      </c>
      <c r="F77" s="681" t="str">
        <f>IFERROR(D77*100/Pop_cible!G77,"")</f>
        <v/>
      </c>
    </row>
    <row r="78" spans="1:6" ht="15" customHeight="1">
      <c r="A78" s="685"/>
      <c r="B78" s="686" t="s">
        <v>520</v>
      </c>
      <c r="C78" s="683"/>
      <c r="D78" s="683"/>
      <c r="E78" s="681" t="str">
        <f>IFERROR(C78*100/Pop_cible!D78,"")</f>
        <v/>
      </c>
      <c r="F78" s="681" t="str">
        <f>IFERROR(D78*100/Pop_cible!G78,"")</f>
        <v/>
      </c>
    </row>
    <row r="79" spans="1:6" ht="15" customHeight="1">
      <c r="A79" s="2" t="s">
        <v>521</v>
      </c>
      <c r="B79" s="2"/>
      <c r="C79" s="49"/>
      <c r="D79" s="49"/>
      <c r="E79" s="646" t="str">
        <f>IFERROR(C79*100/Pop_cible!D79,"")</f>
        <v/>
      </c>
      <c r="F79" s="646" t="str">
        <f>IFERROR(D79*100/Pop_cible!G79,"")</f>
        <v/>
      </c>
    </row>
    <row r="80" spans="1:6" ht="15" customHeight="1">
      <c r="A80" s="686"/>
      <c r="B80" s="686" t="s">
        <v>522</v>
      </c>
      <c r="C80" s="682"/>
      <c r="D80" s="682"/>
      <c r="E80" s="680" t="str">
        <f>IFERROR(C80*100/Pop_cible!D80,"")</f>
        <v/>
      </c>
      <c r="F80" s="680" t="str">
        <f>IFERROR(D80*100/Pop_cible!G80,"")</f>
        <v/>
      </c>
    </row>
    <row r="81" spans="1:6" ht="15" customHeight="1">
      <c r="A81" s="685"/>
      <c r="B81" s="686" t="s">
        <v>523</v>
      </c>
      <c r="C81" s="683"/>
      <c r="D81" s="683"/>
      <c r="E81" s="681" t="str">
        <f>IFERROR(C81*100/Pop_cible!D81,"")</f>
        <v/>
      </c>
      <c r="F81" s="681" t="str">
        <f>IFERROR(D81*100/Pop_cible!G81,"")</f>
        <v/>
      </c>
    </row>
    <row r="82" spans="1:6" ht="15" customHeight="1">
      <c r="A82" s="685"/>
      <c r="B82" s="686" t="s">
        <v>524</v>
      </c>
      <c r="C82" s="683"/>
      <c r="D82" s="683"/>
      <c r="E82" s="681" t="str">
        <f>IFERROR(C82*100/Pop_cible!D82,"")</f>
        <v/>
      </c>
      <c r="F82" s="681" t="str">
        <f>IFERROR(D82*100/Pop_cible!G82,"")</f>
        <v/>
      </c>
    </row>
    <row r="83" spans="1:6" ht="15" customHeight="1">
      <c r="A83" s="685"/>
      <c r="B83" s="686" t="s">
        <v>525</v>
      </c>
      <c r="C83" s="683"/>
      <c r="D83" s="683"/>
      <c r="E83" s="681" t="str">
        <f>IFERROR(C83*100/Pop_cible!D83,"")</f>
        <v/>
      </c>
      <c r="F83" s="681" t="str">
        <f>IFERROR(D83*100/Pop_cible!G83,"")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685"/>
      <c r="B85" s="686" t="s">
        <v>527</v>
      </c>
      <c r="C85" s="683"/>
      <c r="D85" s="683"/>
      <c r="E85" s="681" t="str">
        <f>IFERROR(C85*100/Pop_cible!D85,"")</f>
        <v/>
      </c>
      <c r="F85" s="681" t="str">
        <f>IFERROR(D85*100/Pop_cible!G85,"")</f>
        <v/>
      </c>
    </row>
    <row r="86" spans="1:6" ht="15" customHeight="1">
      <c r="A86" s="685"/>
      <c r="B86" s="686" t="s">
        <v>528</v>
      </c>
      <c r="C86" s="683"/>
      <c r="D86" s="683"/>
      <c r="E86" s="681" t="str">
        <f>IFERROR(C86*100/Pop_cible!D86,"")</f>
        <v/>
      </c>
      <c r="F86" s="681" t="str">
        <f>IFERROR(D86*100/Pop_cible!G86,"")</f>
        <v/>
      </c>
    </row>
    <row r="87" spans="1:6" s="6" customFormat="1" ht="15" customHeight="1">
      <c r="A87" s="685"/>
      <c r="B87" s="686" t="s">
        <v>529</v>
      </c>
      <c r="C87" s="683"/>
      <c r="D87" s="683"/>
      <c r="E87" s="681" t="str">
        <f>IFERROR(C87*100/Pop_cible!D87,"")</f>
        <v/>
      </c>
      <c r="F87" s="681" t="str">
        <f>IFERROR(D87*100/Pop_cible!G87,"")</f>
        <v/>
      </c>
    </row>
    <row r="88" spans="1:6" ht="15" customHeight="1">
      <c r="A88" s="2" t="s">
        <v>530</v>
      </c>
      <c r="B88" s="2"/>
      <c r="C88" s="49"/>
      <c r="D88" s="49"/>
      <c r="E88" s="646" t="str">
        <f>IFERROR(C88*100/Pop_cible!D88,"")</f>
        <v/>
      </c>
      <c r="F88" s="646" t="str">
        <f>IFERROR(D88*100/Pop_cible!G88,"")</f>
        <v/>
      </c>
    </row>
    <row r="89" spans="1:6" ht="15" customHeight="1">
      <c r="A89" s="685"/>
      <c r="B89" s="686" t="s">
        <v>531</v>
      </c>
      <c r="C89" s="683"/>
      <c r="D89" s="683"/>
      <c r="E89" s="681" t="str">
        <f>IFERROR(C89*100/Pop_cible!D89,"")</f>
        <v/>
      </c>
      <c r="F89" s="681" t="str">
        <f>IFERROR(D89*100/Pop_cible!G89,"")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685"/>
      <c r="B91" s="686" t="s">
        <v>533</v>
      </c>
      <c r="C91" s="683"/>
      <c r="D91" s="683"/>
      <c r="E91" s="681" t="str">
        <f>IFERROR(C91*100/Pop_cible!D91,"")</f>
        <v/>
      </c>
      <c r="F91" s="681" t="str">
        <f>IFERROR(D91*100/Pop_cible!G91,"")</f>
        <v/>
      </c>
    </row>
    <row r="92" spans="1:6" s="6" customFormat="1" ht="15" customHeight="1">
      <c r="A92" s="685"/>
      <c r="B92" s="686" t="s">
        <v>534</v>
      </c>
      <c r="C92" s="683"/>
      <c r="D92" s="683"/>
      <c r="E92" s="681" t="str">
        <f>IFERROR(C92*100/Pop_cible!D92,"")</f>
        <v/>
      </c>
      <c r="F92" s="681" t="str">
        <f>IFERROR(D92*100/Pop_cible!G92,"")</f>
        <v/>
      </c>
    </row>
    <row r="93" spans="1:6" ht="15" customHeight="1">
      <c r="A93" s="685"/>
      <c r="B93" s="686" t="s">
        <v>535</v>
      </c>
      <c r="C93" s="683"/>
      <c r="D93" s="683"/>
      <c r="E93" s="681" t="str">
        <f>IFERROR(C93*100/Pop_cible!D93,"")</f>
        <v/>
      </c>
      <c r="F93" s="681" t="str">
        <f>IFERROR(D93*100/Pop_cible!G93,"")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686"/>
      <c r="B95" s="686" t="s">
        <v>537</v>
      </c>
      <c r="C95" s="683"/>
      <c r="D95" s="683"/>
      <c r="E95" s="681" t="str">
        <f>IFERROR(C95*100/Pop_cible!D95,"")</f>
        <v/>
      </c>
      <c r="F95" s="681" t="str">
        <f>IFERROR(D95*100/Pop_cible!G95,"")</f>
        <v/>
      </c>
    </row>
    <row r="96" spans="1:6" ht="15" customHeight="1">
      <c r="A96" s="686"/>
      <c r="B96" s="686" t="s">
        <v>538</v>
      </c>
      <c r="C96" s="683"/>
      <c r="D96" s="683"/>
      <c r="E96" s="681" t="str">
        <f>IFERROR(C96*100/Pop_cible!D96,"")</f>
        <v/>
      </c>
      <c r="F96" s="681" t="str">
        <f>IFERROR(D96*100/Pop_cible!G96,"")</f>
        <v/>
      </c>
    </row>
    <row r="97" spans="1:6" ht="15" customHeight="1">
      <c r="A97" s="686"/>
      <c r="B97" s="686" t="s">
        <v>539</v>
      </c>
      <c r="C97" s="683"/>
      <c r="D97" s="683"/>
      <c r="E97" s="681" t="str">
        <f>IFERROR(C97*100/Pop_cible!D97,"")</f>
        <v/>
      </c>
      <c r="F97" s="681" t="str">
        <f>IFERROR(D97*100/Pop_cible!G97,"")</f>
        <v/>
      </c>
    </row>
    <row r="98" spans="1:6" s="6" customFormat="1" ht="15" customHeight="1">
      <c r="A98" s="686"/>
      <c r="B98" s="686" t="s">
        <v>540</v>
      </c>
      <c r="C98" s="683"/>
      <c r="D98" s="683"/>
      <c r="E98" s="681" t="str">
        <f>IFERROR(C98*100/Pop_cible!D98,"")</f>
        <v/>
      </c>
      <c r="F98" s="681" t="str">
        <f>IFERROR(D98*100/Pop_cible!G98,"")</f>
        <v/>
      </c>
    </row>
    <row r="99" spans="1:6" ht="15" customHeight="1">
      <c r="A99" s="2" t="s">
        <v>541</v>
      </c>
      <c r="B99" s="2"/>
      <c r="C99" s="49"/>
      <c r="D99" s="49"/>
      <c r="E99" s="646" t="str">
        <f>IFERROR(C99*100/Pop_cible!D99,"")</f>
        <v/>
      </c>
      <c r="F99" s="646" t="str">
        <f>IFERROR(D99*100/Pop_cible!G99,"")</f>
        <v/>
      </c>
    </row>
    <row r="100" spans="1:6" ht="15" customHeight="1">
      <c r="A100" s="685"/>
      <c r="B100" s="686" t="s">
        <v>542</v>
      </c>
      <c r="C100" s="683"/>
      <c r="D100" s="683"/>
      <c r="E100" s="681" t="str">
        <f>IFERROR(C100*100/Pop_cible!D100,"")</f>
        <v/>
      </c>
      <c r="F100" s="681" t="str">
        <f>IFERROR(D100*100/Pop_cible!G100,"")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686"/>
      <c r="B102" s="686" t="s">
        <v>544</v>
      </c>
      <c r="C102" s="683"/>
      <c r="D102" s="683"/>
      <c r="E102" s="681" t="str">
        <f>IFERROR(C102*100/Pop_cible!D102,"")</f>
        <v/>
      </c>
      <c r="F102" s="681" t="str">
        <f>IFERROR(D102*100/Pop_cible!G102,"")</f>
        <v/>
      </c>
    </row>
    <row r="103" spans="1:6" ht="15" customHeight="1">
      <c r="A103" s="685"/>
      <c r="B103" s="686" t="s">
        <v>545</v>
      </c>
      <c r="C103" s="683"/>
      <c r="D103" s="683"/>
      <c r="E103" s="681" t="str">
        <f>IFERROR(C103*100/Pop_cible!D103,"")</f>
        <v/>
      </c>
      <c r="F103" s="681" t="str">
        <f>IFERROR(D103*100/Pop_cible!G103,"")</f>
        <v/>
      </c>
    </row>
    <row r="104" spans="1:6" ht="15" customHeight="1">
      <c r="A104" s="685"/>
      <c r="B104" s="686" t="s">
        <v>546</v>
      </c>
      <c r="C104" s="683"/>
      <c r="D104" s="683"/>
      <c r="E104" s="681" t="str">
        <f>IFERROR(C104*100/Pop_cible!D104,"")</f>
        <v/>
      </c>
      <c r="F104" s="681" t="str">
        <f>IFERROR(D104*100/Pop_cible!G104,"")</f>
        <v/>
      </c>
    </row>
    <row r="105" spans="1:6" ht="15" customHeight="1">
      <c r="A105" s="685"/>
      <c r="B105" s="686" t="s">
        <v>547</v>
      </c>
      <c r="C105" s="683"/>
      <c r="D105" s="683"/>
      <c r="E105" s="681" t="str">
        <f>IFERROR(C105*100/Pop_cible!D105,"")</f>
        <v/>
      </c>
      <c r="F105" s="681" t="str">
        <f>IFERROR(D105*100/Pop_cible!G105,"")</f>
        <v/>
      </c>
    </row>
    <row r="106" spans="1:6" ht="14.25" customHeight="1">
      <c r="A106" s="685"/>
      <c r="B106" s="686" t="s">
        <v>548</v>
      </c>
      <c r="C106" s="683"/>
      <c r="D106" s="683"/>
      <c r="E106" s="681" t="str">
        <f>IFERROR(C106*100/Pop_cible!D106,"")</f>
        <v/>
      </c>
      <c r="F106" s="681" t="str">
        <f>IFERROR(D106*100/Pop_cible!G106,"")</f>
        <v/>
      </c>
    </row>
    <row r="107" spans="1:6" ht="14.25" customHeight="1">
      <c r="A107" s="685"/>
      <c r="B107" s="686" t="s">
        <v>549</v>
      </c>
      <c r="C107" s="683"/>
      <c r="D107" s="683"/>
      <c r="E107" s="681" t="str">
        <f>IFERROR(C107*100/Pop_cible!D107,"")</f>
        <v/>
      </c>
      <c r="F107" s="681" t="str">
        <f>IFERROR(D107*100/Pop_cible!G107,"")</f>
        <v/>
      </c>
    </row>
    <row r="108" spans="1:6" ht="14.25" customHeight="1">
      <c r="A108" s="685"/>
      <c r="B108" s="686" t="s">
        <v>550</v>
      </c>
      <c r="C108" s="683"/>
      <c r="D108" s="683"/>
      <c r="E108" s="681" t="str">
        <f>IFERROR(C108*100/Pop_cible!D108,"")</f>
        <v/>
      </c>
      <c r="F108" s="681" t="str">
        <f>IFERROR(D108*100/Pop_cible!G108,"")</f>
        <v/>
      </c>
    </row>
    <row r="109" spans="1:6" ht="14.25" customHeight="1">
      <c r="A109" s="2" t="s">
        <v>551</v>
      </c>
      <c r="B109" s="2"/>
      <c r="C109" s="643"/>
      <c r="D109" s="643"/>
      <c r="E109" s="647" t="str">
        <f>IFERROR(C109*100/Pop_cible!D109,"")</f>
        <v/>
      </c>
      <c r="F109" s="647" t="str">
        <f>IFERROR(D109*100/Pop_cible!G109,"")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648" t="str">
        <f>IFERROR(C111*100/Pop_cible!D111,"")</f>
        <v/>
      </c>
      <c r="F111" s="648" t="str">
        <f>IFERROR(D111*100/Pop_cible!G111,"")</f>
        <v/>
      </c>
    </row>
  </sheetData>
  <mergeCells count="1">
    <mergeCell ref="A2:B2"/>
  </mergeCells>
  <conditionalFormatting sqref="C3:F93">
    <cfRule type="containsBlanks" dxfId="84" priority="3">
      <formula>LEN(TRIM(C3))=0</formula>
    </cfRule>
  </conditionalFormatting>
  <conditionalFormatting sqref="C94:F99">
    <cfRule type="containsBlanks" dxfId="83" priority="5">
      <formula>LEN(TRIM(C94))=0</formula>
    </cfRule>
  </conditionalFormatting>
  <conditionalFormatting sqref="C98:F98">
    <cfRule type="containsBlanks" dxfId="82" priority="4" stopIfTrue="1">
      <formula>LEN(TRIM(C98))=0</formula>
    </cfRule>
  </conditionalFormatting>
  <conditionalFormatting sqref="C100:F108">
    <cfRule type="containsBlanks" dxfId="81" priority="2">
      <formula>LEN(TRIM(C100))=0</formula>
    </cfRule>
  </conditionalFormatting>
  <conditionalFormatting sqref="C110:F110">
    <cfRule type="containsBlanks" dxfId="80" priority="1">
      <formula>LEN(TRIM(C110))=0</formula>
    </cfRule>
  </conditionalFormatting>
  <conditionalFormatting sqref="G21">
    <cfRule type="containsBlanks" dxfId="79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1004" t="s">
        <v>1838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4"/>
      <c r="B3" s="1009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686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6" t="s">
        <v>447</v>
      </c>
      <c r="C5" s="682"/>
      <c r="D5" s="682"/>
      <c r="E5" s="682"/>
      <c r="F5" s="682"/>
      <c r="G5" s="682"/>
      <c r="H5" s="682"/>
      <c r="I5" s="680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6" t="s">
        <v>448</v>
      </c>
      <c r="C6" s="683"/>
      <c r="D6" s="683"/>
      <c r="E6" s="683"/>
      <c r="F6" s="683"/>
      <c r="G6" s="683"/>
      <c r="H6" s="683"/>
      <c r="I6" s="681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686" t="s">
        <v>449</v>
      </c>
      <c r="C7" s="683"/>
      <c r="D7" s="683"/>
      <c r="E7" s="683"/>
      <c r="F7" s="683"/>
      <c r="G7" s="683"/>
      <c r="H7" s="683"/>
      <c r="I7" s="681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686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6" t="s">
        <v>452</v>
      </c>
      <c r="C9" s="683">
        <v>24016</v>
      </c>
      <c r="D9" s="683">
        <v>3929</v>
      </c>
      <c r="E9" s="683">
        <v>20087</v>
      </c>
      <c r="F9" s="683">
        <v>25508</v>
      </c>
      <c r="G9" s="683">
        <v>4054</v>
      </c>
      <c r="H9" s="683">
        <v>21454</v>
      </c>
      <c r="I9" s="681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6" t="s">
        <v>453</v>
      </c>
      <c r="C10" s="683">
        <v>52876</v>
      </c>
      <c r="D10" s="683">
        <v>8650</v>
      </c>
      <c r="E10" s="683">
        <v>44226</v>
      </c>
      <c r="F10" s="683">
        <v>57185</v>
      </c>
      <c r="G10" s="683">
        <v>8640</v>
      </c>
      <c r="H10" s="683">
        <v>48545</v>
      </c>
      <c r="I10" s="681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6" t="s">
        <v>454</v>
      </c>
      <c r="C11" s="683">
        <v>32617</v>
      </c>
      <c r="D11" s="683">
        <v>5336</v>
      </c>
      <c r="E11" s="683">
        <v>27281</v>
      </c>
      <c r="F11" s="683">
        <v>36403</v>
      </c>
      <c r="G11" s="683">
        <v>5845</v>
      </c>
      <c r="H11" s="683">
        <v>30558</v>
      </c>
      <c r="I11" s="681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6" t="s">
        <v>455</v>
      </c>
      <c r="C12" s="683">
        <v>52712</v>
      </c>
      <c r="D12" s="683">
        <v>8685</v>
      </c>
      <c r="E12" s="683">
        <v>44027</v>
      </c>
      <c r="F12" s="683">
        <v>55921</v>
      </c>
      <c r="G12" s="683">
        <v>7894</v>
      </c>
      <c r="H12" s="683">
        <v>48027</v>
      </c>
      <c r="I12" s="681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686" t="s">
        <v>456</v>
      </c>
      <c r="C13" s="683">
        <v>36680</v>
      </c>
      <c r="D13" s="683">
        <v>5827</v>
      </c>
      <c r="E13" s="683">
        <v>30853</v>
      </c>
      <c r="F13" s="683">
        <v>36636</v>
      </c>
      <c r="G13" s="683">
        <v>5807</v>
      </c>
      <c r="H13" s="683">
        <v>30829</v>
      </c>
      <c r="I13" s="681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457</v>
      </c>
      <c r="B14" s="686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6" t="s">
        <v>459</v>
      </c>
      <c r="C15" s="683"/>
      <c r="D15" s="683"/>
      <c r="E15" s="683"/>
      <c r="F15" s="683"/>
      <c r="G15" s="683"/>
      <c r="H15" s="683"/>
      <c r="I15" s="681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686" t="s">
        <v>460</v>
      </c>
      <c r="C16" s="683">
        <v>30197</v>
      </c>
      <c r="D16" s="683">
        <v>4601</v>
      </c>
      <c r="E16" s="683">
        <v>25596</v>
      </c>
      <c r="F16" s="683">
        <v>25204</v>
      </c>
      <c r="G16" s="683">
        <v>3795</v>
      </c>
      <c r="H16" s="683">
        <v>21409</v>
      </c>
      <c r="I16" s="681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461</v>
      </c>
      <c r="B17" s="686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686" t="s">
        <v>463</v>
      </c>
      <c r="C18" s="683">
        <v>91867</v>
      </c>
      <c r="D18" s="683">
        <v>19183</v>
      </c>
      <c r="E18" s="683">
        <v>72684</v>
      </c>
      <c r="F18" s="683">
        <v>102593</v>
      </c>
      <c r="G18" s="683">
        <v>18565</v>
      </c>
      <c r="H18" s="683">
        <v>84028</v>
      </c>
      <c r="I18" s="681">
        <f t="shared" si="0"/>
        <v>111.67557447179075</v>
      </c>
    </row>
    <row r="19" spans="1:9" ht="15" customHeight="1">
      <c r="A19" s="2"/>
      <c r="B19" s="686" t="s">
        <v>464</v>
      </c>
      <c r="C19" s="683">
        <v>63038</v>
      </c>
      <c r="D19" s="683">
        <v>9895</v>
      </c>
      <c r="E19" s="683">
        <v>53143</v>
      </c>
      <c r="F19" s="683">
        <v>65211</v>
      </c>
      <c r="G19" s="683">
        <v>9641</v>
      </c>
      <c r="H19" s="683">
        <v>55570</v>
      </c>
      <c r="I19" s="681">
        <f t="shared" si="0"/>
        <v>103.44712712966782</v>
      </c>
    </row>
    <row r="20" spans="1:9" ht="15" customHeight="1">
      <c r="A20" s="2"/>
      <c r="B20" s="687" t="s">
        <v>465</v>
      </c>
      <c r="C20" s="682">
        <v>154106</v>
      </c>
      <c r="D20" s="682">
        <v>30754</v>
      </c>
      <c r="E20" s="682">
        <v>123352</v>
      </c>
      <c r="F20" s="682">
        <v>189168</v>
      </c>
      <c r="G20" s="682">
        <v>30466</v>
      </c>
      <c r="H20" s="682">
        <v>158702</v>
      </c>
      <c r="I20" s="680">
        <f t="shared" si="0"/>
        <v>122.7518720880433</v>
      </c>
    </row>
    <row r="21" spans="1:9" ht="15" customHeight="1">
      <c r="A21" s="2"/>
      <c r="B21" s="687" t="s">
        <v>466</v>
      </c>
      <c r="C21" s="682">
        <v>62458</v>
      </c>
      <c r="D21" s="682">
        <v>11566</v>
      </c>
      <c r="E21" s="682">
        <v>50892</v>
      </c>
      <c r="F21" s="682">
        <v>73166</v>
      </c>
      <c r="G21" s="682">
        <v>11264</v>
      </c>
      <c r="H21" s="682">
        <v>61902</v>
      </c>
      <c r="I21" s="680">
        <f t="shared" si="0"/>
        <v>117.14432098370105</v>
      </c>
    </row>
    <row r="22" spans="1:9" ht="15" customHeight="1">
      <c r="A22" s="2"/>
      <c r="B22" s="686" t="s">
        <v>467</v>
      </c>
      <c r="C22" s="683">
        <v>25111</v>
      </c>
      <c r="D22" s="683">
        <v>3996</v>
      </c>
      <c r="E22" s="683">
        <v>21115</v>
      </c>
      <c r="F22" s="683">
        <v>34710</v>
      </c>
      <c r="G22" s="683">
        <v>4998</v>
      </c>
      <c r="H22" s="683">
        <v>29712</v>
      </c>
      <c r="I22" s="681">
        <f t="shared" si="0"/>
        <v>138.22627533750151</v>
      </c>
    </row>
    <row r="23" spans="1:9" ht="15" customHeight="1">
      <c r="A23" s="2"/>
      <c r="B23" s="686" t="s">
        <v>468</v>
      </c>
      <c r="C23" s="683">
        <v>17059</v>
      </c>
      <c r="D23" s="683">
        <v>2743</v>
      </c>
      <c r="E23" s="683">
        <v>14316</v>
      </c>
      <c r="F23" s="683">
        <v>17195</v>
      </c>
      <c r="G23" s="683">
        <v>2615</v>
      </c>
      <c r="H23" s="683">
        <v>14580</v>
      </c>
      <c r="I23" s="681">
        <f t="shared" si="0"/>
        <v>100.79723313207106</v>
      </c>
    </row>
    <row r="24" spans="1:9" ht="15" customHeight="1">
      <c r="A24" s="2"/>
      <c r="B24" s="686" t="s">
        <v>469</v>
      </c>
      <c r="C24" s="683">
        <v>30040</v>
      </c>
      <c r="D24" s="683">
        <v>5396</v>
      </c>
      <c r="E24" s="683">
        <v>24644</v>
      </c>
      <c r="F24" s="683">
        <v>30926</v>
      </c>
      <c r="G24" s="683">
        <v>5267</v>
      </c>
      <c r="H24" s="683">
        <v>25659</v>
      </c>
      <c r="I24" s="681">
        <f t="shared" si="0"/>
        <v>102.94940079893476</v>
      </c>
    </row>
    <row r="25" spans="1:9" ht="15" customHeight="1">
      <c r="A25" s="2"/>
      <c r="B25" s="686" t="s">
        <v>470</v>
      </c>
      <c r="C25" s="683">
        <v>48756</v>
      </c>
      <c r="D25" s="683">
        <v>9190</v>
      </c>
      <c r="E25" s="683">
        <v>39566</v>
      </c>
      <c r="F25" s="683">
        <v>49986</v>
      </c>
      <c r="G25" s="683">
        <v>8606</v>
      </c>
      <c r="H25" s="683">
        <v>41380</v>
      </c>
      <c r="I25" s="681">
        <f t="shared" si="0"/>
        <v>102.52276642874722</v>
      </c>
    </row>
    <row r="26" spans="1:9" ht="15" customHeight="1">
      <c r="A26" s="2" t="s">
        <v>471</v>
      </c>
      <c r="B26" s="686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686" t="s">
        <v>479</v>
      </c>
      <c r="C27" s="683"/>
      <c r="D27" s="683"/>
      <c r="E27" s="683"/>
      <c r="F27" s="683"/>
      <c r="G27" s="683"/>
      <c r="H27" s="683"/>
      <c r="I27" s="681" t="str">
        <f t="shared" si="0"/>
        <v/>
      </c>
    </row>
    <row r="28" spans="1:9" ht="15" customHeight="1">
      <c r="A28" s="2"/>
      <c r="B28" s="686" t="s">
        <v>480</v>
      </c>
      <c r="C28" s="683"/>
      <c r="D28" s="683"/>
      <c r="E28" s="683"/>
      <c r="F28" s="683"/>
      <c r="G28" s="683"/>
      <c r="H28" s="683"/>
      <c r="I28" s="681" t="str">
        <f t="shared" si="0"/>
        <v/>
      </c>
    </row>
    <row r="29" spans="1:9" ht="15" customHeight="1">
      <c r="A29" s="2"/>
      <c r="B29" s="686" t="s">
        <v>481</v>
      </c>
      <c r="C29" s="683"/>
      <c r="D29" s="683"/>
      <c r="E29" s="683"/>
      <c r="F29" s="683"/>
      <c r="G29" s="683"/>
      <c r="H29" s="683"/>
      <c r="I29" s="681" t="str">
        <f t="shared" si="0"/>
        <v/>
      </c>
    </row>
    <row r="30" spans="1:9" ht="15" customHeight="1">
      <c r="A30" s="2"/>
      <c r="B30" s="686" t="s">
        <v>482</v>
      </c>
      <c r="C30" s="683"/>
      <c r="D30" s="683"/>
      <c r="E30" s="683"/>
      <c r="F30" s="683"/>
      <c r="G30" s="683"/>
      <c r="H30" s="683"/>
      <c r="I30" s="681" t="str">
        <f t="shared" si="0"/>
        <v/>
      </c>
    </row>
    <row r="31" spans="1:9" ht="15" customHeight="1">
      <c r="A31" s="2"/>
      <c r="B31" s="686" t="s">
        <v>483</v>
      </c>
      <c r="C31" s="682"/>
      <c r="D31" s="682"/>
      <c r="E31" s="682"/>
      <c r="F31" s="682"/>
      <c r="G31" s="682"/>
      <c r="H31" s="682"/>
      <c r="I31" s="680" t="str">
        <f t="shared" si="0"/>
        <v/>
      </c>
    </row>
    <row r="32" spans="1:9" ht="15" customHeight="1">
      <c r="A32" s="2" t="s">
        <v>484</v>
      </c>
      <c r="B32" s="686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686" t="s">
        <v>486</v>
      </c>
      <c r="C33" s="683"/>
      <c r="D33" s="683"/>
      <c r="E33" s="683"/>
      <c r="F33" s="683"/>
      <c r="G33" s="683"/>
      <c r="H33" s="683"/>
      <c r="I33" s="681" t="str">
        <f t="shared" si="0"/>
        <v/>
      </c>
    </row>
    <row r="34" spans="1:9" ht="15" customHeight="1">
      <c r="A34" s="2"/>
      <c r="B34" s="686" t="s">
        <v>487</v>
      </c>
      <c r="C34" s="683"/>
      <c r="D34" s="683"/>
      <c r="E34" s="683"/>
      <c r="F34" s="683"/>
      <c r="G34" s="683"/>
      <c r="H34" s="683"/>
      <c r="I34" s="681" t="str">
        <f t="shared" si="0"/>
        <v/>
      </c>
    </row>
    <row r="35" spans="1:9" ht="15" customHeight="1">
      <c r="A35" s="2"/>
      <c r="B35" s="686" t="s">
        <v>488</v>
      </c>
      <c r="C35" s="683"/>
      <c r="D35" s="683"/>
      <c r="E35" s="683"/>
      <c r="F35" s="683"/>
      <c r="G35" s="683"/>
      <c r="H35" s="683"/>
      <c r="I35" s="681" t="str">
        <f t="shared" si="0"/>
        <v/>
      </c>
    </row>
    <row r="36" spans="1:9" ht="15" customHeight="1">
      <c r="A36" s="2"/>
      <c r="B36" s="686" t="s">
        <v>489</v>
      </c>
      <c r="C36" s="683"/>
      <c r="D36" s="683"/>
      <c r="E36" s="683"/>
      <c r="F36" s="683"/>
      <c r="G36" s="683"/>
      <c r="H36" s="683"/>
      <c r="I36" s="681" t="str">
        <f t="shared" si="0"/>
        <v/>
      </c>
    </row>
    <row r="37" spans="1:9" ht="15" customHeight="1">
      <c r="A37" s="2"/>
      <c r="B37" s="686" t="s">
        <v>490</v>
      </c>
      <c r="C37" s="683"/>
      <c r="D37" s="683"/>
      <c r="E37" s="683"/>
      <c r="F37" s="683"/>
      <c r="G37" s="683"/>
      <c r="H37" s="683"/>
      <c r="I37" s="681" t="str">
        <f t="shared" si="0"/>
        <v/>
      </c>
    </row>
    <row r="38" spans="1:9" ht="15" customHeight="1">
      <c r="A38" s="2"/>
      <c r="B38" s="686" t="s">
        <v>491</v>
      </c>
      <c r="C38" s="683"/>
      <c r="D38" s="683"/>
      <c r="E38" s="683"/>
      <c r="F38" s="683"/>
      <c r="G38" s="683"/>
      <c r="H38" s="683"/>
      <c r="I38" s="681" t="str">
        <f t="shared" si="0"/>
        <v/>
      </c>
    </row>
    <row r="39" spans="1:9" ht="15" customHeight="1">
      <c r="A39" s="2" t="s">
        <v>492</v>
      </c>
      <c r="B39" s="686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686" t="s">
        <v>494</v>
      </c>
      <c r="C40" s="683"/>
      <c r="D40" s="683"/>
      <c r="E40" s="683"/>
      <c r="F40" s="683"/>
      <c r="G40" s="683"/>
      <c r="H40" s="683"/>
      <c r="I40" s="681" t="str">
        <f t="shared" si="0"/>
        <v/>
      </c>
    </row>
    <row r="41" spans="1:9" ht="15" customHeight="1">
      <c r="A41" s="2"/>
      <c r="B41" s="686" t="s">
        <v>495</v>
      </c>
      <c r="C41" s="683"/>
      <c r="D41" s="683"/>
      <c r="E41" s="683"/>
      <c r="F41" s="683"/>
      <c r="G41" s="683"/>
      <c r="H41" s="683"/>
      <c r="I41" s="681" t="str">
        <f t="shared" si="0"/>
        <v/>
      </c>
    </row>
    <row r="42" spans="1:9" ht="15" customHeight="1">
      <c r="A42" s="2"/>
      <c r="B42" s="686" t="s">
        <v>496</v>
      </c>
      <c r="C42" s="683"/>
      <c r="D42" s="683"/>
      <c r="E42" s="683"/>
      <c r="F42" s="683"/>
      <c r="G42" s="683"/>
      <c r="H42" s="683"/>
      <c r="I42" s="681" t="str">
        <f t="shared" si="0"/>
        <v/>
      </c>
    </row>
    <row r="43" spans="1:9" ht="15" customHeight="1">
      <c r="A43" s="2" t="s">
        <v>497</v>
      </c>
      <c r="B43" s="686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686" t="s">
        <v>499</v>
      </c>
      <c r="C44" s="683"/>
      <c r="D44" s="683"/>
      <c r="E44" s="683"/>
      <c r="F44" s="683"/>
      <c r="G44" s="683"/>
      <c r="H44" s="683"/>
      <c r="I44" s="681" t="str">
        <f t="shared" si="0"/>
        <v/>
      </c>
    </row>
    <row r="45" spans="1:9" ht="15" customHeight="1">
      <c r="A45" s="2"/>
      <c r="B45" s="686" t="s">
        <v>500</v>
      </c>
      <c r="C45" s="683"/>
      <c r="D45" s="683"/>
      <c r="E45" s="683"/>
      <c r="F45" s="683"/>
      <c r="G45" s="683"/>
      <c r="H45" s="683"/>
      <c r="I45" s="681" t="str">
        <f t="shared" si="0"/>
        <v/>
      </c>
    </row>
    <row r="46" spans="1:9" ht="15" customHeight="1">
      <c r="A46" s="2"/>
      <c r="B46" s="686" t="s">
        <v>501</v>
      </c>
      <c r="C46" s="683"/>
      <c r="D46" s="683"/>
      <c r="E46" s="683"/>
      <c r="F46" s="683"/>
      <c r="G46" s="683"/>
      <c r="H46" s="683"/>
      <c r="I46" s="681" t="str">
        <f t="shared" si="0"/>
        <v/>
      </c>
    </row>
    <row r="47" spans="1:9" ht="15" customHeight="1">
      <c r="A47" s="2"/>
      <c r="B47" s="686" t="s">
        <v>502</v>
      </c>
      <c r="C47" s="683"/>
      <c r="D47" s="683"/>
      <c r="E47" s="683"/>
      <c r="F47" s="683"/>
      <c r="G47" s="683"/>
      <c r="H47" s="683"/>
      <c r="I47" s="681" t="str">
        <f t="shared" si="0"/>
        <v/>
      </c>
    </row>
    <row r="48" spans="1:9" ht="15" customHeight="1">
      <c r="A48" s="2"/>
      <c r="B48" s="686" t="s">
        <v>503</v>
      </c>
      <c r="C48" s="683"/>
      <c r="D48" s="683"/>
      <c r="E48" s="683"/>
      <c r="F48" s="683"/>
      <c r="G48" s="683"/>
      <c r="H48" s="683"/>
      <c r="I48" s="681" t="str">
        <f t="shared" si="0"/>
        <v/>
      </c>
    </row>
    <row r="49" spans="1:9" ht="15" customHeight="1">
      <c r="A49" s="2"/>
      <c r="B49" s="686" t="s">
        <v>504</v>
      </c>
      <c r="C49" s="683"/>
      <c r="D49" s="683"/>
      <c r="E49" s="683"/>
      <c r="F49" s="683"/>
      <c r="G49" s="683"/>
      <c r="H49" s="683"/>
      <c r="I49" s="681" t="str">
        <f t="shared" si="0"/>
        <v/>
      </c>
    </row>
    <row r="50" spans="1:9" ht="15" customHeight="1">
      <c r="A50" s="2"/>
      <c r="B50" s="686" t="s">
        <v>505</v>
      </c>
      <c r="C50" s="683">
        <v>36313</v>
      </c>
      <c r="D50" s="683">
        <v>5551</v>
      </c>
      <c r="E50" s="683">
        <v>30762</v>
      </c>
      <c r="F50" s="683">
        <v>40229</v>
      </c>
      <c r="G50" s="683">
        <v>5336</v>
      </c>
      <c r="H50" s="683">
        <v>34893</v>
      </c>
      <c r="I50" s="681">
        <f t="shared" si="0"/>
        <v>110.78401674331506</v>
      </c>
    </row>
    <row r="51" spans="1:9" ht="15" customHeight="1">
      <c r="A51" s="2" t="s">
        <v>506</v>
      </c>
      <c r="B51" s="686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686" t="s">
        <v>508</v>
      </c>
      <c r="C52" s="683"/>
      <c r="D52" s="683"/>
      <c r="E52" s="683"/>
      <c r="F52" s="683"/>
      <c r="G52" s="683"/>
      <c r="H52" s="683"/>
      <c r="I52" s="681" t="str">
        <f t="shared" si="0"/>
        <v/>
      </c>
    </row>
    <row r="53" spans="1:9" ht="15" customHeight="1">
      <c r="A53" s="2"/>
      <c r="B53" s="686" t="s">
        <v>509</v>
      </c>
      <c r="C53" s="683">
        <v>68261</v>
      </c>
      <c r="D53" s="683">
        <v>11154</v>
      </c>
      <c r="E53" s="683">
        <v>57107</v>
      </c>
      <c r="F53" s="683">
        <v>71107</v>
      </c>
      <c r="G53" s="683">
        <v>10534</v>
      </c>
      <c r="H53" s="683">
        <v>60573</v>
      </c>
      <c r="I53" s="681">
        <f t="shared" si="0"/>
        <v>104.16929139625847</v>
      </c>
    </row>
    <row r="54" spans="1:9" ht="15" customHeight="1">
      <c r="A54" s="2"/>
      <c r="B54" s="686" t="s">
        <v>510</v>
      </c>
      <c r="C54" s="683"/>
      <c r="D54" s="683"/>
      <c r="E54" s="683"/>
      <c r="F54" s="683"/>
      <c r="G54" s="683"/>
      <c r="H54" s="683"/>
      <c r="I54" s="681" t="str">
        <f t="shared" si="0"/>
        <v/>
      </c>
    </row>
    <row r="55" spans="1:9" ht="15" customHeight="1">
      <c r="A55" s="2"/>
      <c r="B55" s="686" t="s">
        <v>511</v>
      </c>
      <c r="C55" s="683"/>
      <c r="D55" s="683"/>
      <c r="E55" s="683"/>
      <c r="F55" s="683"/>
      <c r="G55" s="683"/>
      <c r="H55" s="683"/>
      <c r="I55" s="681" t="str">
        <f t="shared" si="0"/>
        <v/>
      </c>
    </row>
    <row r="56" spans="1:9" ht="15" customHeight="1">
      <c r="A56" s="2"/>
      <c r="B56" s="686" t="s">
        <v>512</v>
      </c>
      <c r="C56" s="682"/>
      <c r="D56" s="682"/>
      <c r="E56" s="682"/>
      <c r="F56" s="682"/>
      <c r="G56" s="682"/>
      <c r="H56" s="682"/>
      <c r="I56" s="680" t="str">
        <f t="shared" si="0"/>
        <v/>
      </c>
    </row>
    <row r="57" spans="1:9" ht="15" customHeight="1">
      <c r="A57" s="2"/>
      <c r="B57" s="686" t="s">
        <v>513</v>
      </c>
      <c r="C57" s="682">
        <v>55697</v>
      </c>
      <c r="D57" s="682">
        <v>9101</v>
      </c>
      <c r="E57" s="682">
        <v>46596</v>
      </c>
      <c r="F57" s="682">
        <v>60045</v>
      </c>
      <c r="G57" s="682">
        <v>8788</v>
      </c>
      <c r="H57" s="682">
        <v>51257</v>
      </c>
      <c r="I57" s="680">
        <f t="shared" si="0"/>
        <v>107.80652458839795</v>
      </c>
    </row>
    <row r="58" spans="1:9" ht="15" customHeight="1">
      <c r="A58" s="2"/>
      <c r="B58" s="686" t="s">
        <v>514</v>
      </c>
      <c r="C58" s="683"/>
      <c r="D58" s="683"/>
      <c r="E58" s="683"/>
      <c r="F58" s="683"/>
      <c r="G58" s="683"/>
      <c r="H58" s="683"/>
      <c r="I58" s="681" t="str">
        <f t="shared" si="0"/>
        <v/>
      </c>
    </row>
    <row r="59" spans="1:9" ht="15" customHeight="1">
      <c r="A59" s="2" t="s">
        <v>515</v>
      </c>
      <c r="B59" s="686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686" t="s">
        <v>517</v>
      </c>
      <c r="C60" s="683"/>
      <c r="D60" s="683"/>
      <c r="E60" s="683"/>
      <c r="F60" s="683"/>
      <c r="G60" s="683"/>
      <c r="H60" s="683"/>
      <c r="I60" s="681" t="str">
        <f t="shared" si="0"/>
        <v/>
      </c>
    </row>
    <row r="61" spans="1:9" ht="15" customHeight="1">
      <c r="A61" s="2"/>
      <c r="B61" s="686" t="s">
        <v>518</v>
      </c>
      <c r="C61" s="683"/>
      <c r="D61" s="683"/>
      <c r="E61" s="683"/>
      <c r="F61" s="683"/>
      <c r="G61" s="683"/>
      <c r="H61" s="683"/>
      <c r="I61" s="681" t="str">
        <f t="shared" si="0"/>
        <v/>
      </c>
    </row>
    <row r="62" spans="1:9" ht="15" customHeight="1">
      <c r="A62" s="2"/>
      <c r="B62" s="686" t="s">
        <v>519</v>
      </c>
      <c r="C62" s="683">
        <v>45313</v>
      </c>
      <c r="D62" s="683">
        <v>7507</v>
      </c>
      <c r="E62" s="683">
        <v>37806</v>
      </c>
      <c r="F62" s="683">
        <v>38183</v>
      </c>
      <c r="G62" s="683">
        <v>5376</v>
      </c>
      <c r="H62" s="683">
        <v>32807</v>
      </c>
      <c r="I62" s="681">
        <f t="shared" si="0"/>
        <v>84.265001213779712</v>
      </c>
    </row>
    <row r="63" spans="1:9" ht="15" customHeight="1">
      <c r="A63" s="2"/>
      <c r="B63" s="686" t="s">
        <v>520</v>
      </c>
      <c r="C63" s="683"/>
      <c r="D63" s="683"/>
      <c r="E63" s="683"/>
      <c r="F63" s="683"/>
      <c r="G63" s="683"/>
      <c r="H63" s="683"/>
      <c r="I63" s="681" t="str">
        <f t="shared" si="0"/>
        <v/>
      </c>
    </row>
    <row r="64" spans="1:9" ht="15" customHeight="1">
      <c r="A64" s="2" t="s">
        <v>521</v>
      </c>
      <c r="B64" s="686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686" t="s">
        <v>523</v>
      </c>
      <c r="C65" s="683"/>
      <c r="D65" s="683"/>
      <c r="E65" s="683"/>
      <c r="F65" s="683"/>
      <c r="G65" s="683"/>
      <c r="H65" s="683"/>
      <c r="I65" s="681" t="str">
        <f t="shared" si="0"/>
        <v/>
      </c>
    </row>
    <row r="66" spans="1:9" ht="15" customHeight="1">
      <c r="A66" s="2"/>
      <c r="B66" s="686" t="s">
        <v>524</v>
      </c>
      <c r="C66" s="683"/>
      <c r="D66" s="683"/>
      <c r="E66" s="683"/>
      <c r="F66" s="683"/>
      <c r="G66" s="683"/>
      <c r="H66" s="683"/>
      <c r="I66" s="681" t="str">
        <f t="shared" si="0"/>
        <v/>
      </c>
    </row>
    <row r="67" spans="1:9" ht="15" customHeight="1">
      <c r="A67" s="2"/>
      <c r="B67" s="686" t="s">
        <v>525</v>
      </c>
      <c r="C67" s="683"/>
      <c r="D67" s="683"/>
      <c r="E67" s="683"/>
      <c r="F67" s="683"/>
      <c r="G67" s="683"/>
      <c r="H67" s="683"/>
      <c r="I67" s="681" t="str">
        <f t="shared" si="0"/>
        <v/>
      </c>
    </row>
    <row r="68" spans="1:9" ht="15" customHeight="1">
      <c r="A68" s="2" t="s">
        <v>526</v>
      </c>
      <c r="B68" s="686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686" t="s">
        <v>527</v>
      </c>
      <c r="C69" s="683"/>
      <c r="D69" s="683"/>
      <c r="E69" s="683"/>
      <c r="F69" s="683"/>
      <c r="G69" s="683"/>
      <c r="H69" s="683"/>
      <c r="I69" s="681" t="str">
        <f t="shared" ref="I69:I91" si="1">IFERROR((F69/C69)*100,"")</f>
        <v/>
      </c>
    </row>
    <row r="70" spans="1:9" ht="15" customHeight="1">
      <c r="A70" s="2"/>
      <c r="B70" s="686" t="s">
        <v>528</v>
      </c>
      <c r="C70" s="683"/>
      <c r="D70" s="683"/>
      <c r="E70" s="683"/>
      <c r="F70" s="683"/>
      <c r="G70" s="683"/>
      <c r="H70" s="683"/>
      <c r="I70" s="681" t="str">
        <f t="shared" si="1"/>
        <v/>
      </c>
    </row>
    <row r="71" spans="1:9" ht="15" customHeight="1">
      <c r="A71" s="2"/>
      <c r="B71" s="686" t="s">
        <v>529</v>
      </c>
      <c r="C71" s="683"/>
      <c r="D71" s="683"/>
      <c r="E71" s="683"/>
      <c r="F71" s="683"/>
      <c r="G71" s="683"/>
      <c r="H71" s="683"/>
      <c r="I71" s="681" t="str">
        <f t="shared" si="1"/>
        <v/>
      </c>
    </row>
    <row r="72" spans="1:9" ht="15" customHeight="1">
      <c r="A72" s="2" t="s">
        <v>530</v>
      </c>
      <c r="B72" s="686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686" t="s">
        <v>531</v>
      </c>
      <c r="C73" s="683"/>
      <c r="D73" s="683"/>
      <c r="E73" s="683"/>
      <c r="F73" s="683"/>
      <c r="G73" s="683"/>
      <c r="H73" s="683"/>
      <c r="I73" s="681" t="str">
        <f t="shared" si="1"/>
        <v/>
      </c>
    </row>
    <row r="74" spans="1:9" ht="15" customHeight="1">
      <c r="A74" s="2" t="s">
        <v>532</v>
      </c>
      <c r="B74" s="686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686" t="s">
        <v>533</v>
      </c>
      <c r="C75" s="683"/>
      <c r="D75" s="683"/>
      <c r="E75" s="683"/>
      <c r="F75" s="683"/>
      <c r="G75" s="683"/>
      <c r="H75" s="683"/>
      <c r="I75" s="681" t="str">
        <f t="shared" si="1"/>
        <v/>
      </c>
    </row>
    <row r="76" spans="1:9" ht="15" customHeight="1">
      <c r="A76" s="2"/>
      <c r="B76" s="686" t="s">
        <v>534</v>
      </c>
      <c r="C76" s="683"/>
      <c r="D76" s="683"/>
      <c r="E76" s="683"/>
      <c r="F76" s="683"/>
      <c r="G76" s="683"/>
      <c r="H76" s="683"/>
      <c r="I76" s="681" t="str">
        <f t="shared" si="1"/>
        <v/>
      </c>
    </row>
    <row r="77" spans="1:9" ht="15" customHeight="1">
      <c r="A77" s="2"/>
      <c r="B77" s="686" t="s">
        <v>535</v>
      </c>
      <c r="C77" s="683"/>
      <c r="D77" s="683"/>
      <c r="E77" s="683"/>
      <c r="F77" s="683"/>
      <c r="G77" s="683"/>
      <c r="H77" s="683"/>
      <c r="I77" s="681" t="str">
        <f t="shared" si="1"/>
        <v/>
      </c>
    </row>
    <row r="78" spans="1:9" ht="15" customHeight="1">
      <c r="A78" s="2" t="s">
        <v>536</v>
      </c>
      <c r="B78" s="686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686" t="s">
        <v>538</v>
      </c>
      <c r="C79" s="683">
        <v>80353</v>
      </c>
      <c r="D79" s="683">
        <v>14547</v>
      </c>
      <c r="E79" s="683">
        <v>65806</v>
      </c>
      <c r="F79" s="683">
        <v>91514</v>
      </c>
      <c r="G79" s="683">
        <v>14696</v>
      </c>
      <c r="H79" s="683">
        <v>76818</v>
      </c>
      <c r="I79" s="681">
        <f t="shared" si="1"/>
        <v>113.8899605490772</v>
      </c>
    </row>
    <row r="80" spans="1:9" ht="15" customHeight="1">
      <c r="A80" s="2"/>
      <c r="B80" s="686" t="s">
        <v>539</v>
      </c>
      <c r="C80" s="682">
        <v>78478</v>
      </c>
      <c r="D80" s="682">
        <v>12425</v>
      </c>
      <c r="E80" s="682">
        <v>66053</v>
      </c>
      <c r="F80" s="682">
        <v>79971</v>
      </c>
      <c r="G80" s="682">
        <v>12229</v>
      </c>
      <c r="H80" s="682">
        <v>67742</v>
      </c>
      <c r="I80" s="680">
        <f t="shared" si="1"/>
        <v>101.90244399704376</v>
      </c>
    </row>
    <row r="81" spans="1:9" ht="15" customHeight="1">
      <c r="A81" s="2"/>
      <c r="B81" s="686" t="s">
        <v>540</v>
      </c>
      <c r="C81" s="682">
        <v>34890</v>
      </c>
      <c r="D81" s="682">
        <v>5997</v>
      </c>
      <c r="E81" s="682">
        <v>28893</v>
      </c>
      <c r="F81" s="682">
        <v>41666</v>
      </c>
      <c r="G81" s="682">
        <v>6780</v>
      </c>
      <c r="H81" s="682">
        <v>34886</v>
      </c>
      <c r="I81" s="680">
        <f t="shared" si="1"/>
        <v>119.42103754657496</v>
      </c>
    </row>
    <row r="82" spans="1:9" ht="15" customHeight="1">
      <c r="A82" s="2" t="s">
        <v>541</v>
      </c>
      <c r="B82" s="686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686" t="s">
        <v>542</v>
      </c>
      <c r="C83" s="683"/>
      <c r="D83" s="683"/>
      <c r="E83" s="683"/>
      <c r="F83" s="683"/>
      <c r="G83" s="683"/>
      <c r="H83" s="683"/>
      <c r="I83" s="681" t="str">
        <f t="shared" si="1"/>
        <v/>
      </c>
    </row>
    <row r="84" spans="1:9" ht="15" customHeight="1">
      <c r="A84" s="2" t="s">
        <v>543</v>
      </c>
      <c r="B84" s="686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686" t="s">
        <v>545</v>
      </c>
      <c r="C85" s="683"/>
      <c r="D85" s="683"/>
      <c r="E85" s="683"/>
      <c r="F85" s="683"/>
      <c r="G85" s="683"/>
      <c r="H85" s="683"/>
      <c r="I85" s="681" t="str">
        <f t="shared" si="1"/>
        <v/>
      </c>
    </row>
    <row r="86" spans="1:9" ht="15" customHeight="1">
      <c r="A86" s="2"/>
      <c r="B86" s="686" t="s">
        <v>546</v>
      </c>
      <c r="C86" s="683"/>
      <c r="D86" s="683"/>
      <c r="E86" s="683"/>
      <c r="F86" s="683"/>
      <c r="G86" s="683"/>
      <c r="H86" s="683"/>
      <c r="I86" s="681" t="str">
        <f t="shared" si="1"/>
        <v/>
      </c>
    </row>
    <row r="87" spans="1:9" ht="15" customHeight="1">
      <c r="A87" s="2"/>
      <c r="B87" s="686" t="s">
        <v>547</v>
      </c>
      <c r="C87" s="683"/>
      <c r="D87" s="683"/>
      <c r="E87" s="683"/>
      <c r="F87" s="683"/>
      <c r="G87" s="683"/>
      <c r="H87" s="683"/>
      <c r="I87" s="681" t="str">
        <f t="shared" si="1"/>
        <v/>
      </c>
    </row>
    <row r="88" spans="1:9" ht="15" customHeight="1">
      <c r="A88" s="2"/>
      <c r="B88" s="686" t="s">
        <v>548</v>
      </c>
      <c r="C88" s="683"/>
      <c r="D88" s="683"/>
      <c r="E88" s="683"/>
      <c r="F88" s="683"/>
      <c r="G88" s="683"/>
      <c r="H88" s="683"/>
      <c r="I88" s="681" t="str">
        <f t="shared" si="1"/>
        <v/>
      </c>
    </row>
    <row r="89" spans="1:9" ht="14.25" customHeight="1">
      <c r="A89" s="2"/>
      <c r="B89" s="686" t="s">
        <v>549</v>
      </c>
      <c r="C89" s="682"/>
      <c r="D89" s="682"/>
      <c r="E89" s="682"/>
      <c r="F89" s="682"/>
      <c r="G89" s="682"/>
      <c r="H89" s="682"/>
      <c r="I89" s="680" t="str">
        <f t="shared" si="1"/>
        <v/>
      </c>
    </row>
    <row r="90" spans="1:9" ht="14.25" customHeight="1">
      <c r="A90" s="2"/>
      <c r="B90" s="686" t="s">
        <v>550</v>
      </c>
      <c r="C90" s="683"/>
      <c r="D90" s="683"/>
      <c r="E90" s="683"/>
      <c r="F90" s="683"/>
      <c r="G90" s="683"/>
      <c r="H90" s="683"/>
      <c r="I90" s="681" t="str">
        <f t="shared" si="1"/>
        <v/>
      </c>
    </row>
    <row r="91" spans="1:9" ht="14.25" customHeight="1" thickBot="1">
      <c r="A91" s="281" t="s">
        <v>553</v>
      </c>
      <c r="B91" s="691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662">
        <f t="shared" si="1"/>
        <v>109.07258676097706</v>
      </c>
    </row>
    <row r="92" spans="1:9" ht="14.25" customHeight="1">
      <c r="A92" s="706" t="s">
        <v>2862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7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1004" t="s">
        <v>1849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4"/>
      <c r="B3" s="1009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73394</v>
      </c>
      <c r="D5" s="682">
        <v>12069</v>
      </c>
      <c r="E5" s="682">
        <v>61325</v>
      </c>
      <c r="F5" s="682">
        <v>80241</v>
      </c>
      <c r="G5" s="682">
        <v>11417</v>
      </c>
      <c r="H5" s="682">
        <v>68824</v>
      </c>
      <c r="I5" s="680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87158</v>
      </c>
      <c r="D6" s="683">
        <v>14333</v>
      </c>
      <c r="E6" s="683">
        <v>72825</v>
      </c>
      <c r="F6" s="683">
        <v>76520</v>
      </c>
      <c r="G6" s="683">
        <v>11303</v>
      </c>
      <c r="H6" s="683">
        <v>65217</v>
      </c>
      <c r="I6" s="681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78448</v>
      </c>
      <c r="D7" s="683">
        <v>12901</v>
      </c>
      <c r="E7" s="683">
        <v>65547</v>
      </c>
      <c r="F7" s="683">
        <v>80293</v>
      </c>
      <c r="G7" s="683">
        <v>13068</v>
      </c>
      <c r="H7" s="683">
        <v>67225</v>
      </c>
      <c r="I7" s="681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24545</v>
      </c>
      <c r="D9" s="683">
        <v>4058</v>
      </c>
      <c r="E9" s="683">
        <v>20487</v>
      </c>
      <c r="F9" s="683">
        <v>26733</v>
      </c>
      <c r="G9" s="683">
        <v>4263</v>
      </c>
      <c r="H9" s="683">
        <v>22470</v>
      </c>
      <c r="I9" s="681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54040</v>
      </c>
      <c r="D10" s="683">
        <v>8933</v>
      </c>
      <c r="E10" s="683">
        <v>45107</v>
      </c>
      <c r="F10" s="683">
        <v>59507</v>
      </c>
      <c r="G10" s="683">
        <v>9347</v>
      </c>
      <c r="H10" s="683">
        <v>50160</v>
      </c>
      <c r="I10" s="681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33335</v>
      </c>
      <c r="D11" s="683">
        <v>5511</v>
      </c>
      <c r="E11" s="683">
        <v>27824</v>
      </c>
      <c r="F11" s="683">
        <v>46899</v>
      </c>
      <c r="G11" s="683">
        <v>7181</v>
      </c>
      <c r="H11" s="683">
        <v>39718</v>
      </c>
      <c r="I11" s="681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53880</v>
      </c>
      <c r="D12" s="683">
        <v>8969</v>
      </c>
      <c r="E12" s="683">
        <v>44911</v>
      </c>
      <c r="F12" s="683">
        <v>55921</v>
      </c>
      <c r="G12" s="683">
        <v>7894</v>
      </c>
      <c r="H12" s="683">
        <v>48027</v>
      </c>
      <c r="I12" s="681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37464</v>
      </c>
      <c r="D13" s="683">
        <v>6018</v>
      </c>
      <c r="E13" s="683">
        <v>31446</v>
      </c>
      <c r="F13" s="683">
        <v>37712</v>
      </c>
      <c r="G13" s="683">
        <v>6043</v>
      </c>
      <c r="H13" s="683">
        <v>31669</v>
      </c>
      <c r="I13" s="681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101819</v>
      </c>
      <c r="D15" s="683">
        <v>15690</v>
      </c>
      <c r="E15" s="683">
        <v>86129</v>
      </c>
      <c r="F15" s="683">
        <v>109227</v>
      </c>
      <c r="G15" s="683">
        <v>14666</v>
      </c>
      <c r="H15" s="683">
        <v>94561</v>
      </c>
      <c r="I15" s="681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30816</v>
      </c>
      <c r="D16" s="683">
        <v>4752</v>
      </c>
      <c r="E16" s="683">
        <v>26064</v>
      </c>
      <c r="F16" s="683">
        <v>24169</v>
      </c>
      <c r="G16" s="683">
        <v>3225</v>
      </c>
      <c r="H16" s="683">
        <v>20944</v>
      </c>
      <c r="I16" s="681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686" t="s">
        <v>463</v>
      </c>
      <c r="C18" s="683">
        <v>94448</v>
      </c>
      <c r="D18" s="683">
        <v>19811</v>
      </c>
      <c r="E18" s="683">
        <v>74637</v>
      </c>
      <c r="F18" s="683">
        <v>108570</v>
      </c>
      <c r="G18" s="683">
        <v>19671</v>
      </c>
      <c r="H18" s="683">
        <v>88899</v>
      </c>
      <c r="I18" s="681">
        <f t="shared" si="0"/>
        <v>114.95214297814671</v>
      </c>
    </row>
    <row r="19" spans="1:9" ht="15" customHeight="1">
      <c r="A19" s="2"/>
      <c r="B19" s="686" t="s">
        <v>464</v>
      </c>
      <c r="C19" s="683">
        <v>64369</v>
      </c>
      <c r="D19" s="683">
        <v>10219</v>
      </c>
      <c r="E19" s="683">
        <v>54150</v>
      </c>
      <c r="F19" s="683">
        <v>67024</v>
      </c>
      <c r="G19" s="683">
        <v>9952</v>
      </c>
      <c r="H19" s="683">
        <v>57072</v>
      </c>
      <c r="I19" s="681">
        <f t="shared" si="0"/>
        <v>104.12465627864344</v>
      </c>
    </row>
    <row r="20" spans="1:9" ht="15" customHeight="1">
      <c r="A20" s="2"/>
      <c r="B20" s="687" t="s">
        <v>465</v>
      </c>
      <c r="C20" s="682">
        <v>158244</v>
      </c>
      <c r="D20" s="682">
        <v>31761</v>
      </c>
      <c r="E20" s="682">
        <v>126483</v>
      </c>
      <c r="F20" s="682">
        <v>202007</v>
      </c>
      <c r="G20" s="682">
        <v>32948</v>
      </c>
      <c r="H20" s="682">
        <v>169059</v>
      </c>
      <c r="I20" s="680">
        <f t="shared" si="0"/>
        <v>127.65539293748893</v>
      </c>
    </row>
    <row r="21" spans="1:9" ht="15" customHeight="1">
      <c r="A21" s="2"/>
      <c r="B21" s="687" t="s">
        <v>466</v>
      </c>
      <c r="C21" s="682">
        <v>64015</v>
      </c>
      <c r="D21" s="682">
        <v>11945</v>
      </c>
      <c r="E21" s="682">
        <v>52070</v>
      </c>
      <c r="F21" s="682">
        <v>76897</v>
      </c>
      <c r="G21" s="682">
        <v>11925</v>
      </c>
      <c r="H21" s="682">
        <v>64972</v>
      </c>
      <c r="I21" s="680">
        <f t="shared" si="0"/>
        <v>120.12340857611497</v>
      </c>
    </row>
    <row r="22" spans="1:9" ht="15" customHeight="1">
      <c r="A22" s="2"/>
      <c r="B22" s="686" t="s">
        <v>467</v>
      </c>
      <c r="C22" s="683">
        <v>25649</v>
      </c>
      <c r="D22" s="683">
        <v>4127</v>
      </c>
      <c r="E22" s="683">
        <v>21522</v>
      </c>
      <c r="F22" s="683">
        <v>34852</v>
      </c>
      <c r="G22" s="683">
        <v>5113</v>
      </c>
      <c r="H22" s="683">
        <v>29739</v>
      </c>
      <c r="I22" s="681">
        <f t="shared" si="0"/>
        <v>135.88054115170183</v>
      </c>
    </row>
    <row r="23" spans="1:9" ht="15" customHeight="1">
      <c r="A23" s="2"/>
      <c r="B23" s="686" t="s">
        <v>468</v>
      </c>
      <c r="C23" s="683">
        <v>17428</v>
      </c>
      <c r="D23" s="683">
        <v>2833</v>
      </c>
      <c r="E23" s="683">
        <v>14595</v>
      </c>
      <c r="F23" s="683">
        <v>17644</v>
      </c>
      <c r="G23" s="683">
        <v>2693</v>
      </c>
      <c r="H23" s="683">
        <v>14951</v>
      </c>
      <c r="I23" s="681">
        <f t="shared" si="0"/>
        <v>101.23938489786551</v>
      </c>
    </row>
    <row r="24" spans="1:9" ht="15" customHeight="1">
      <c r="A24" s="2"/>
      <c r="B24" s="686" t="s">
        <v>469</v>
      </c>
      <c r="C24" s="683">
        <v>30766</v>
      </c>
      <c r="D24" s="683">
        <v>5573</v>
      </c>
      <c r="E24" s="683">
        <v>25193</v>
      </c>
      <c r="F24" s="683">
        <v>31720</v>
      </c>
      <c r="G24" s="683">
        <v>5600</v>
      </c>
      <c r="H24" s="683">
        <v>26120</v>
      </c>
      <c r="I24" s="681">
        <f t="shared" si="0"/>
        <v>103.10082558668661</v>
      </c>
    </row>
    <row r="25" spans="1:9" ht="15" customHeight="1">
      <c r="A25" s="2"/>
      <c r="B25" s="686" t="s">
        <v>470</v>
      </c>
      <c r="C25" s="683">
        <v>49993</v>
      </c>
      <c r="D25" s="683">
        <v>9491</v>
      </c>
      <c r="E25" s="683">
        <v>40502</v>
      </c>
      <c r="F25" s="683">
        <v>51664</v>
      </c>
      <c r="G25" s="683">
        <v>8759</v>
      </c>
      <c r="H25" s="683">
        <v>42905</v>
      </c>
      <c r="I25" s="681">
        <f t="shared" si="0"/>
        <v>103.34246794551237</v>
      </c>
    </row>
    <row r="26" spans="1:9" ht="15" customHeight="1">
      <c r="A26" s="2" t="s">
        <v>471</v>
      </c>
      <c r="B26" s="686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686" t="s">
        <v>479</v>
      </c>
      <c r="C27" s="683">
        <v>47753</v>
      </c>
      <c r="D27" s="683">
        <v>12185</v>
      </c>
      <c r="E27" s="683">
        <v>35568</v>
      </c>
      <c r="F27" s="683">
        <v>49551</v>
      </c>
      <c r="G27" s="683">
        <v>11571</v>
      </c>
      <c r="H27" s="683">
        <v>37980</v>
      </c>
      <c r="I27" s="681">
        <f t="shared" si="0"/>
        <v>103.76520846857788</v>
      </c>
    </row>
    <row r="28" spans="1:9" ht="15" customHeight="1">
      <c r="A28" s="2"/>
      <c r="B28" s="686" t="s">
        <v>480</v>
      </c>
      <c r="C28" s="683">
        <v>216906</v>
      </c>
      <c r="D28" s="683">
        <v>45903</v>
      </c>
      <c r="E28" s="683">
        <v>171003</v>
      </c>
      <c r="F28" s="683">
        <v>297483</v>
      </c>
      <c r="G28" s="683">
        <v>48656</v>
      </c>
      <c r="H28" s="683">
        <v>248827</v>
      </c>
      <c r="I28" s="681">
        <f t="shared" si="0"/>
        <v>137.14834997648751</v>
      </c>
    </row>
    <row r="29" spans="1:9" ht="15" customHeight="1">
      <c r="A29" s="2"/>
      <c r="B29" s="686" t="s">
        <v>481</v>
      </c>
      <c r="C29" s="683">
        <v>250617</v>
      </c>
      <c r="D29" s="683">
        <v>50194</v>
      </c>
      <c r="E29" s="683">
        <v>200423</v>
      </c>
      <c r="F29" s="683">
        <v>331977</v>
      </c>
      <c r="G29" s="683">
        <v>55497</v>
      </c>
      <c r="H29" s="683">
        <v>276480</v>
      </c>
      <c r="I29" s="681">
        <f t="shared" si="0"/>
        <v>132.463879146267</v>
      </c>
    </row>
    <row r="30" spans="1:9" ht="15" customHeight="1">
      <c r="A30" s="2"/>
      <c r="B30" s="686" t="s">
        <v>482</v>
      </c>
      <c r="C30" s="683">
        <v>98217</v>
      </c>
      <c r="D30" s="683">
        <v>21573</v>
      </c>
      <c r="E30" s="683">
        <v>76644</v>
      </c>
      <c r="F30" s="683">
        <v>148690</v>
      </c>
      <c r="G30" s="683">
        <v>20945</v>
      </c>
      <c r="H30" s="683">
        <v>127745</v>
      </c>
      <c r="I30" s="681">
        <f t="shared" si="0"/>
        <v>151.38927069651893</v>
      </c>
    </row>
    <row r="31" spans="1:9" ht="15" customHeight="1">
      <c r="A31" s="2"/>
      <c r="B31" s="686" t="s">
        <v>483</v>
      </c>
      <c r="C31" s="682">
        <v>117439</v>
      </c>
      <c r="D31" s="682">
        <v>23587</v>
      </c>
      <c r="E31" s="682">
        <v>93852</v>
      </c>
      <c r="F31" s="682">
        <v>169077</v>
      </c>
      <c r="G31" s="682">
        <v>24631</v>
      </c>
      <c r="H31" s="682">
        <v>144446</v>
      </c>
      <c r="I31" s="680">
        <f t="shared" si="0"/>
        <v>143.9700610529722</v>
      </c>
    </row>
    <row r="32" spans="1:9" ht="15" customHeight="1">
      <c r="A32" s="2" t="s">
        <v>484</v>
      </c>
      <c r="B32" s="686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686" t="s">
        <v>486</v>
      </c>
      <c r="C33" s="683">
        <v>51870</v>
      </c>
      <c r="D33" s="683">
        <v>7613</v>
      </c>
      <c r="E33" s="683">
        <v>44257</v>
      </c>
      <c r="F33" s="683">
        <v>35184</v>
      </c>
      <c r="G33" s="683">
        <v>5106</v>
      </c>
      <c r="H33" s="683">
        <v>30078</v>
      </c>
      <c r="I33" s="681">
        <f t="shared" si="0"/>
        <v>67.831116252168883</v>
      </c>
    </row>
    <row r="34" spans="1:9" ht="15" customHeight="1">
      <c r="A34" s="2"/>
      <c r="B34" s="686" t="s">
        <v>487</v>
      </c>
      <c r="C34" s="683">
        <v>49000</v>
      </c>
      <c r="D34" s="683">
        <v>7871</v>
      </c>
      <c r="E34" s="683">
        <v>41129</v>
      </c>
      <c r="F34" s="683">
        <v>46805</v>
      </c>
      <c r="G34" s="683">
        <v>6845</v>
      </c>
      <c r="H34" s="683">
        <v>39960</v>
      </c>
      <c r="I34" s="681">
        <f t="shared" si="0"/>
        <v>95.520408163265301</v>
      </c>
    </row>
    <row r="35" spans="1:9" ht="15" customHeight="1">
      <c r="A35" s="2"/>
      <c r="B35" s="686" t="s">
        <v>488</v>
      </c>
      <c r="C35" s="683">
        <v>48489</v>
      </c>
      <c r="D35" s="683">
        <v>7910</v>
      </c>
      <c r="E35" s="683">
        <v>40579</v>
      </c>
      <c r="F35" s="683">
        <v>58834</v>
      </c>
      <c r="G35" s="683">
        <v>8749</v>
      </c>
      <c r="H35" s="683">
        <v>50085</v>
      </c>
      <c r="I35" s="681">
        <f t="shared" si="0"/>
        <v>121.33473571325455</v>
      </c>
    </row>
    <row r="36" spans="1:9" ht="15" customHeight="1">
      <c r="A36" s="2"/>
      <c r="B36" s="686" t="s">
        <v>489</v>
      </c>
      <c r="C36" s="683">
        <v>123178</v>
      </c>
      <c r="D36" s="683">
        <v>19023</v>
      </c>
      <c r="E36" s="683">
        <v>104155</v>
      </c>
      <c r="F36" s="683">
        <v>145000</v>
      </c>
      <c r="G36" s="683">
        <v>19852</v>
      </c>
      <c r="H36" s="683">
        <v>125148</v>
      </c>
      <c r="I36" s="681">
        <f t="shared" ref="I36:I67" si="1">IFERROR((F36/C36)*100,"")</f>
        <v>117.71582587799769</v>
      </c>
    </row>
    <row r="37" spans="1:9" ht="15" customHeight="1">
      <c r="A37" s="2"/>
      <c r="B37" s="686" t="s">
        <v>490</v>
      </c>
      <c r="C37" s="683">
        <v>97867</v>
      </c>
      <c r="D37" s="683">
        <v>15588</v>
      </c>
      <c r="E37" s="683">
        <v>82279</v>
      </c>
      <c r="F37" s="683">
        <v>108022</v>
      </c>
      <c r="G37" s="683">
        <v>15387</v>
      </c>
      <c r="H37" s="683">
        <v>92635</v>
      </c>
      <c r="I37" s="681">
        <f t="shared" si="1"/>
        <v>110.37632705610676</v>
      </c>
    </row>
    <row r="38" spans="1:9" ht="15" customHeight="1">
      <c r="A38" s="2"/>
      <c r="B38" s="686" t="s">
        <v>491</v>
      </c>
      <c r="C38" s="683">
        <v>63212</v>
      </c>
      <c r="D38" s="683">
        <v>9996</v>
      </c>
      <c r="E38" s="683">
        <v>53216</v>
      </c>
      <c r="F38" s="683">
        <v>56660</v>
      </c>
      <c r="G38" s="683">
        <v>8665</v>
      </c>
      <c r="H38" s="683">
        <v>47995</v>
      </c>
      <c r="I38" s="681">
        <f t="shared" si="1"/>
        <v>89.634879453268368</v>
      </c>
    </row>
    <row r="39" spans="1:9" ht="15" customHeight="1">
      <c r="A39" s="2" t="s">
        <v>492</v>
      </c>
      <c r="B39" s="686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686" t="s">
        <v>494</v>
      </c>
      <c r="C40" s="683">
        <v>89388</v>
      </c>
      <c r="D40" s="683">
        <v>14708</v>
      </c>
      <c r="E40" s="683">
        <v>74680</v>
      </c>
      <c r="F40" s="683">
        <v>72528</v>
      </c>
      <c r="G40" s="683">
        <v>11186</v>
      </c>
      <c r="H40" s="683">
        <v>61342</v>
      </c>
      <c r="I40" s="681">
        <f t="shared" si="1"/>
        <v>81.138407839978527</v>
      </c>
    </row>
    <row r="41" spans="1:9" ht="15" customHeight="1">
      <c r="A41" s="2"/>
      <c r="B41" s="686" t="s">
        <v>495</v>
      </c>
      <c r="C41" s="683">
        <v>70919</v>
      </c>
      <c r="D41" s="683">
        <v>11522</v>
      </c>
      <c r="E41" s="683">
        <v>59397</v>
      </c>
      <c r="F41" s="683">
        <v>28890</v>
      </c>
      <c r="G41" s="683">
        <v>4387</v>
      </c>
      <c r="H41" s="683">
        <v>24503</v>
      </c>
      <c r="I41" s="681">
        <f t="shared" si="1"/>
        <v>40.736615011491985</v>
      </c>
    </row>
    <row r="42" spans="1:9" ht="15" customHeight="1">
      <c r="A42" s="2"/>
      <c r="B42" s="686" t="s">
        <v>496</v>
      </c>
      <c r="C42" s="683">
        <v>51294</v>
      </c>
      <c r="D42" s="683">
        <v>8193</v>
      </c>
      <c r="E42" s="683">
        <v>43101</v>
      </c>
      <c r="F42" s="683">
        <v>5159</v>
      </c>
      <c r="G42" s="683">
        <v>940</v>
      </c>
      <c r="H42" s="683">
        <v>4219</v>
      </c>
      <c r="I42" s="681">
        <f t="shared" si="1"/>
        <v>10.05770655437283</v>
      </c>
    </row>
    <row r="43" spans="1:9" ht="15" customHeight="1">
      <c r="A43" s="2" t="s">
        <v>497</v>
      </c>
      <c r="B43" s="686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686" t="s">
        <v>499</v>
      </c>
      <c r="C44" s="683">
        <v>31576</v>
      </c>
      <c r="D44" s="683">
        <v>4727</v>
      </c>
      <c r="E44" s="683">
        <v>26849</v>
      </c>
      <c r="F44" s="683">
        <v>32557</v>
      </c>
      <c r="G44" s="683">
        <v>4495</v>
      </c>
      <c r="H44" s="683">
        <v>28062</v>
      </c>
      <c r="I44" s="681">
        <f t="shared" si="1"/>
        <v>103.10678996706359</v>
      </c>
    </row>
    <row r="45" spans="1:9" ht="15" customHeight="1">
      <c r="A45" s="2"/>
      <c r="B45" s="686" t="s">
        <v>500</v>
      </c>
      <c r="C45" s="683">
        <v>45643</v>
      </c>
      <c r="D45" s="683">
        <v>7861</v>
      </c>
      <c r="E45" s="683">
        <v>37782</v>
      </c>
      <c r="F45" s="683">
        <v>48319</v>
      </c>
      <c r="G45" s="683">
        <v>6590</v>
      </c>
      <c r="H45" s="683">
        <v>41729</v>
      </c>
      <c r="I45" s="681">
        <f t="shared" si="1"/>
        <v>105.86289244791097</v>
      </c>
    </row>
    <row r="46" spans="1:9" ht="15" customHeight="1">
      <c r="A46" s="2"/>
      <c r="B46" s="686" t="s">
        <v>501</v>
      </c>
      <c r="C46" s="683">
        <v>53543</v>
      </c>
      <c r="D46" s="683">
        <v>8790</v>
      </c>
      <c r="E46" s="683">
        <v>44753</v>
      </c>
      <c r="F46" s="683">
        <v>63637</v>
      </c>
      <c r="G46" s="683">
        <v>9538</v>
      </c>
      <c r="H46" s="683">
        <v>54099</v>
      </c>
      <c r="I46" s="681">
        <f t="shared" si="1"/>
        <v>118.8521375343182</v>
      </c>
    </row>
    <row r="47" spans="1:9" ht="15" customHeight="1">
      <c r="A47" s="2"/>
      <c r="B47" s="686" t="s">
        <v>502</v>
      </c>
      <c r="C47" s="683">
        <v>81978</v>
      </c>
      <c r="D47" s="683">
        <v>13251</v>
      </c>
      <c r="E47" s="683">
        <v>68727</v>
      </c>
      <c r="F47" s="683">
        <v>80159</v>
      </c>
      <c r="G47" s="683">
        <v>11031</v>
      </c>
      <c r="H47" s="683">
        <v>69128</v>
      </c>
      <c r="I47" s="681">
        <f t="shared" si="1"/>
        <v>97.781112005660049</v>
      </c>
    </row>
    <row r="48" spans="1:9" ht="15" customHeight="1">
      <c r="A48" s="2"/>
      <c r="B48" s="686" t="s">
        <v>503</v>
      </c>
      <c r="C48" s="683">
        <v>50011</v>
      </c>
      <c r="D48" s="683">
        <v>7944</v>
      </c>
      <c r="E48" s="683">
        <v>42067</v>
      </c>
      <c r="F48" s="683">
        <v>70146</v>
      </c>
      <c r="G48" s="683">
        <v>9910</v>
      </c>
      <c r="H48" s="683">
        <v>60236</v>
      </c>
      <c r="I48" s="681">
        <f t="shared" si="1"/>
        <v>140.2611425486393</v>
      </c>
    </row>
    <row r="49" spans="1:9" ht="15" customHeight="1">
      <c r="A49" s="2"/>
      <c r="B49" s="686" t="s">
        <v>504</v>
      </c>
      <c r="C49" s="683">
        <v>52608</v>
      </c>
      <c r="D49" s="683">
        <v>8646</v>
      </c>
      <c r="E49" s="683">
        <v>43962</v>
      </c>
      <c r="F49" s="683">
        <v>57303</v>
      </c>
      <c r="G49" s="683">
        <v>8824</v>
      </c>
      <c r="H49" s="683">
        <v>48479</v>
      </c>
      <c r="I49" s="681">
        <f t="shared" si="1"/>
        <v>108.92449817518248</v>
      </c>
    </row>
    <row r="50" spans="1:9" ht="15" customHeight="1">
      <c r="A50" s="2"/>
      <c r="B50" s="686" t="s">
        <v>505</v>
      </c>
      <c r="C50" s="683">
        <v>37060</v>
      </c>
      <c r="D50" s="683">
        <v>5733</v>
      </c>
      <c r="E50" s="683">
        <v>31327</v>
      </c>
      <c r="F50" s="683">
        <v>40702</v>
      </c>
      <c r="G50" s="683">
        <v>5597</v>
      </c>
      <c r="H50" s="683">
        <v>35105</v>
      </c>
      <c r="I50" s="681">
        <f t="shared" si="1"/>
        <v>109.82730706961684</v>
      </c>
    </row>
    <row r="51" spans="1:9" ht="15" customHeight="1">
      <c r="A51" s="2" t="s">
        <v>506</v>
      </c>
      <c r="B51" s="686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686" t="s">
        <v>508</v>
      </c>
      <c r="C52" s="683">
        <v>79189</v>
      </c>
      <c r="D52" s="683">
        <v>13540</v>
      </c>
      <c r="E52" s="683">
        <v>65649</v>
      </c>
      <c r="F52" s="683">
        <v>83411</v>
      </c>
      <c r="G52" s="683">
        <v>11775</v>
      </c>
      <c r="H52" s="683">
        <v>71636</v>
      </c>
      <c r="I52" s="681">
        <f t="shared" si="1"/>
        <v>105.33154857366553</v>
      </c>
    </row>
    <row r="53" spans="1:9" ht="15" customHeight="1">
      <c r="A53" s="2"/>
      <c r="B53" s="686" t="s">
        <v>509</v>
      </c>
      <c r="C53" s="683">
        <v>69762</v>
      </c>
      <c r="D53" s="683">
        <v>11519</v>
      </c>
      <c r="E53" s="683">
        <v>58243</v>
      </c>
      <c r="F53" s="683">
        <v>73556</v>
      </c>
      <c r="G53" s="683">
        <v>10984</v>
      </c>
      <c r="H53" s="683">
        <v>62572</v>
      </c>
      <c r="I53" s="681">
        <f t="shared" si="1"/>
        <v>105.43849086895445</v>
      </c>
    </row>
    <row r="54" spans="1:9" ht="15" customHeight="1">
      <c r="A54" s="2"/>
      <c r="B54" s="686" t="s">
        <v>510</v>
      </c>
      <c r="C54" s="683">
        <v>38398</v>
      </c>
      <c r="D54" s="683">
        <v>6028</v>
      </c>
      <c r="E54" s="683">
        <v>32370</v>
      </c>
      <c r="F54" s="683">
        <v>39074</v>
      </c>
      <c r="G54" s="683">
        <v>5749</v>
      </c>
      <c r="H54" s="683">
        <v>33325</v>
      </c>
      <c r="I54" s="681">
        <f t="shared" si="1"/>
        <v>101.76050835981042</v>
      </c>
    </row>
    <row r="55" spans="1:9" ht="15" customHeight="1">
      <c r="A55" s="2"/>
      <c r="B55" s="686" t="s">
        <v>511</v>
      </c>
      <c r="C55" s="683">
        <v>42836</v>
      </c>
      <c r="D55" s="683">
        <v>7169</v>
      </c>
      <c r="E55" s="683">
        <v>35667</v>
      </c>
      <c r="F55" s="683">
        <v>45232</v>
      </c>
      <c r="G55" s="683">
        <v>6856</v>
      </c>
      <c r="H55" s="683">
        <v>38376</v>
      </c>
      <c r="I55" s="681">
        <f t="shared" si="1"/>
        <v>105.5934260902045</v>
      </c>
    </row>
    <row r="56" spans="1:9" ht="15" customHeight="1">
      <c r="A56" s="2"/>
      <c r="B56" s="686" t="s">
        <v>512</v>
      </c>
      <c r="C56" s="682">
        <v>24301</v>
      </c>
      <c r="D56" s="682">
        <v>3860</v>
      </c>
      <c r="E56" s="682">
        <v>20441</v>
      </c>
      <c r="F56" s="682">
        <v>25732</v>
      </c>
      <c r="G56" s="682">
        <v>3830</v>
      </c>
      <c r="H56" s="682">
        <v>21902</v>
      </c>
      <c r="I56" s="680">
        <f t="shared" si="1"/>
        <v>105.88864655775483</v>
      </c>
    </row>
    <row r="57" spans="1:9" ht="15" customHeight="1">
      <c r="A57" s="2"/>
      <c r="B57" s="686" t="s">
        <v>513</v>
      </c>
      <c r="C57" s="682">
        <v>56922</v>
      </c>
      <c r="D57" s="682">
        <v>9399</v>
      </c>
      <c r="E57" s="682">
        <v>47523</v>
      </c>
      <c r="F57" s="682">
        <v>61993</v>
      </c>
      <c r="G57" s="682">
        <v>9299</v>
      </c>
      <c r="H57" s="682">
        <v>52694</v>
      </c>
      <c r="I57" s="680">
        <f t="shared" si="1"/>
        <v>108.90868205614701</v>
      </c>
    </row>
    <row r="58" spans="1:9" ht="15" customHeight="1">
      <c r="A58" s="2"/>
      <c r="B58" s="686" t="s">
        <v>514</v>
      </c>
      <c r="C58" s="683">
        <v>40168</v>
      </c>
      <c r="D58" s="683">
        <v>6537</v>
      </c>
      <c r="E58" s="683">
        <v>33631</v>
      </c>
      <c r="F58" s="683">
        <v>35922</v>
      </c>
      <c r="G58" s="683">
        <v>5690</v>
      </c>
      <c r="H58" s="683">
        <v>30232</v>
      </c>
      <c r="I58" s="681">
        <f t="shared" si="1"/>
        <v>89.429396534554868</v>
      </c>
    </row>
    <row r="59" spans="1:9" ht="15" customHeight="1">
      <c r="A59" s="2" t="s">
        <v>515</v>
      </c>
      <c r="B59" s="686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686" t="s">
        <v>517</v>
      </c>
      <c r="C60" s="683">
        <v>41042</v>
      </c>
      <c r="D60" s="683">
        <v>6753</v>
      </c>
      <c r="E60" s="683">
        <v>34289</v>
      </c>
      <c r="F60" s="683">
        <v>36731</v>
      </c>
      <c r="G60" s="683">
        <v>5118</v>
      </c>
      <c r="H60" s="683">
        <v>31613</v>
      </c>
      <c r="I60" s="681">
        <f t="shared" si="1"/>
        <v>89.496125919789478</v>
      </c>
    </row>
    <row r="61" spans="1:9" ht="15" customHeight="1">
      <c r="A61" s="2"/>
      <c r="B61" s="686" t="s">
        <v>518</v>
      </c>
      <c r="C61" s="683">
        <v>70107</v>
      </c>
      <c r="D61" s="683">
        <v>11733</v>
      </c>
      <c r="E61" s="683">
        <v>58374</v>
      </c>
      <c r="F61" s="683">
        <v>59724</v>
      </c>
      <c r="G61" s="683">
        <v>8624</v>
      </c>
      <c r="H61" s="683">
        <v>51100</v>
      </c>
      <c r="I61" s="681">
        <f t="shared" si="1"/>
        <v>85.189781334246234</v>
      </c>
    </row>
    <row r="62" spans="1:9" ht="15" customHeight="1">
      <c r="A62" s="2"/>
      <c r="B62" s="686" t="s">
        <v>519</v>
      </c>
      <c r="C62" s="683">
        <v>46323</v>
      </c>
      <c r="D62" s="683">
        <v>7753</v>
      </c>
      <c r="E62" s="683">
        <v>38570</v>
      </c>
      <c r="F62" s="683">
        <v>39743</v>
      </c>
      <c r="G62" s="683">
        <v>5555</v>
      </c>
      <c r="H62" s="683">
        <v>34188</v>
      </c>
      <c r="I62" s="681">
        <f t="shared" si="1"/>
        <v>85.795393217192327</v>
      </c>
    </row>
    <row r="63" spans="1:9" ht="15" customHeight="1">
      <c r="A63" s="2"/>
      <c r="B63" s="686" t="s">
        <v>520</v>
      </c>
      <c r="C63" s="683">
        <v>18366</v>
      </c>
      <c r="D63" s="683">
        <v>3169</v>
      </c>
      <c r="E63" s="683">
        <v>15197</v>
      </c>
      <c r="F63" s="683">
        <v>18546</v>
      </c>
      <c r="G63" s="683">
        <v>2909</v>
      </c>
      <c r="H63" s="683">
        <v>15637</v>
      </c>
      <c r="I63" s="681">
        <f t="shared" si="1"/>
        <v>100.98007187193727</v>
      </c>
    </row>
    <row r="64" spans="1:9" ht="15" customHeight="1">
      <c r="A64" s="2" t="s">
        <v>521</v>
      </c>
      <c r="B64" s="686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686" t="s">
        <v>523</v>
      </c>
      <c r="C65" s="683">
        <v>38941</v>
      </c>
      <c r="D65" s="683">
        <v>6326</v>
      </c>
      <c r="E65" s="683">
        <v>32615</v>
      </c>
      <c r="F65" s="683">
        <v>40553</v>
      </c>
      <c r="G65" s="683">
        <v>6246</v>
      </c>
      <c r="H65" s="683">
        <v>34307</v>
      </c>
      <c r="I65" s="681">
        <f t="shared" si="1"/>
        <v>104.1395957987725</v>
      </c>
    </row>
    <row r="66" spans="1:9" ht="15" customHeight="1">
      <c r="A66" s="2"/>
      <c r="B66" s="686" t="s">
        <v>524</v>
      </c>
      <c r="C66" s="683">
        <v>68814</v>
      </c>
      <c r="D66" s="683">
        <v>11180</v>
      </c>
      <c r="E66" s="683">
        <v>57634</v>
      </c>
      <c r="F66" s="683">
        <v>85671</v>
      </c>
      <c r="G66" s="683">
        <v>11970</v>
      </c>
      <c r="H66" s="683">
        <v>73701</v>
      </c>
      <c r="I66" s="681">
        <f t="shared" si="1"/>
        <v>124.49646874182578</v>
      </c>
    </row>
    <row r="67" spans="1:9" ht="15" customHeight="1">
      <c r="A67" s="2"/>
      <c r="B67" s="686" t="s">
        <v>525</v>
      </c>
      <c r="C67" s="683">
        <v>103271</v>
      </c>
      <c r="D67" s="683">
        <v>16779</v>
      </c>
      <c r="E67" s="683">
        <v>86492</v>
      </c>
      <c r="F67" s="683">
        <v>136227</v>
      </c>
      <c r="G67" s="683">
        <v>19456</v>
      </c>
      <c r="H67" s="683">
        <v>116771</v>
      </c>
      <c r="I67" s="681">
        <f t="shared" si="1"/>
        <v>131.91215346031316</v>
      </c>
    </row>
    <row r="68" spans="1:9" ht="15" customHeight="1">
      <c r="A68" s="2" t="s">
        <v>526</v>
      </c>
      <c r="B68" s="686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686" t="s">
        <v>527</v>
      </c>
      <c r="C69" s="683">
        <v>92263</v>
      </c>
      <c r="D69" s="683">
        <v>14373</v>
      </c>
      <c r="E69" s="683">
        <v>77890</v>
      </c>
      <c r="F69" s="683">
        <v>111571</v>
      </c>
      <c r="G69" s="683">
        <v>16012</v>
      </c>
      <c r="H69" s="683">
        <v>95559</v>
      </c>
      <c r="I69" s="681">
        <f t="shared" si="2"/>
        <v>120.92713221984978</v>
      </c>
    </row>
    <row r="70" spans="1:9" ht="15" customHeight="1">
      <c r="A70" s="2"/>
      <c r="B70" s="686" t="s">
        <v>528</v>
      </c>
      <c r="C70" s="683">
        <v>28832</v>
      </c>
      <c r="D70" s="683">
        <v>4443</v>
      </c>
      <c r="E70" s="683">
        <v>24389</v>
      </c>
      <c r="F70" s="683">
        <v>26155</v>
      </c>
      <c r="G70" s="683">
        <v>4170</v>
      </c>
      <c r="H70" s="683">
        <v>21985</v>
      </c>
      <c r="I70" s="681">
        <f t="shared" si="2"/>
        <v>90.715177580466147</v>
      </c>
    </row>
    <row r="71" spans="1:9" ht="15" customHeight="1">
      <c r="A71" s="2"/>
      <c r="B71" s="686" t="s">
        <v>529</v>
      </c>
      <c r="C71" s="683">
        <v>60498</v>
      </c>
      <c r="D71" s="683">
        <v>9124</v>
      </c>
      <c r="E71" s="683">
        <v>51374</v>
      </c>
      <c r="F71" s="683">
        <v>60169</v>
      </c>
      <c r="G71" s="683">
        <v>10296</v>
      </c>
      <c r="H71" s="683">
        <v>49873</v>
      </c>
      <c r="I71" s="681">
        <f t="shared" si="2"/>
        <v>99.456180369598997</v>
      </c>
    </row>
    <row r="72" spans="1:9" ht="15" customHeight="1">
      <c r="A72" s="2" t="s">
        <v>530</v>
      </c>
      <c r="B72" s="686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686" t="s">
        <v>531</v>
      </c>
      <c r="C73" s="683">
        <v>71383</v>
      </c>
      <c r="D73" s="683">
        <v>11618</v>
      </c>
      <c r="E73" s="683">
        <v>59765</v>
      </c>
      <c r="F73" s="683">
        <v>39153</v>
      </c>
      <c r="G73" s="683">
        <v>5755</v>
      </c>
      <c r="H73" s="683">
        <v>33398</v>
      </c>
      <c r="I73" s="681">
        <f t="shared" si="2"/>
        <v>54.849193785635229</v>
      </c>
    </row>
    <row r="74" spans="1:9" ht="15" customHeight="1">
      <c r="A74" s="2" t="s">
        <v>532</v>
      </c>
      <c r="B74" s="686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686" t="s">
        <v>533</v>
      </c>
      <c r="C75" s="683">
        <v>79155</v>
      </c>
      <c r="D75" s="683">
        <v>13017</v>
      </c>
      <c r="E75" s="683">
        <v>66138</v>
      </c>
      <c r="F75" s="683">
        <v>74736</v>
      </c>
      <c r="G75" s="683">
        <v>12038</v>
      </c>
      <c r="H75" s="683">
        <v>62698</v>
      </c>
      <c r="I75" s="681">
        <f t="shared" si="2"/>
        <v>94.417282546901646</v>
      </c>
    </row>
    <row r="76" spans="1:9" ht="15" customHeight="1">
      <c r="A76" s="2"/>
      <c r="B76" s="686" t="s">
        <v>534</v>
      </c>
      <c r="C76" s="683">
        <v>46212</v>
      </c>
      <c r="D76" s="683">
        <v>7600</v>
      </c>
      <c r="E76" s="683">
        <v>38612</v>
      </c>
      <c r="F76" s="683">
        <v>39423</v>
      </c>
      <c r="G76" s="683">
        <v>6325</v>
      </c>
      <c r="H76" s="683">
        <v>33098</v>
      </c>
      <c r="I76" s="681">
        <f t="shared" si="2"/>
        <v>85.309010646585307</v>
      </c>
    </row>
    <row r="77" spans="1:9" ht="15" customHeight="1">
      <c r="A77" s="2"/>
      <c r="B77" s="686" t="s">
        <v>535</v>
      </c>
      <c r="C77" s="683">
        <v>61376</v>
      </c>
      <c r="D77" s="683">
        <v>10093</v>
      </c>
      <c r="E77" s="683">
        <v>51283</v>
      </c>
      <c r="F77" s="683">
        <v>36804</v>
      </c>
      <c r="G77" s="683">
        <v>5829</v>
      </c>
      <c r="H77" s="683">
        <v>30975</v>
      </c>
      <c r="I77" s="681">
        <f t="shared" si="2"/>
        <v>59.964807090719496</v>
      </c>
    </row>
    <row r="78" spans="1:9" ht="15" customHeight="1">
      <c r="A78" s="2" t="s">
        <v>536</v>
      </c>
      <c r="B78" s="686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686" t="s">
        <v>538</v>
      </c>
      <c r="C79" s="683">
        <v>82310</v>
      </c>
      <c r="D79" s="683">
        <v>15023</v>
      </c>
      <c r="E79" s="683">
        <v>67287</v>
      </c>
      <c r="F79" s="683">
        <v>93837</v>
      </c>
      <c r="G79" s="683">
        <v>15378</v>
      </c>
      <c r="H79" s="683">
        <v>78459</v>
      </c>
      <c r="I79" s="681">
        <f t="shared" si="2"/>
        <v>114.00437370914833</v>
      </c>
    </row>
    <row r="80" spans="1:9" ht="15" customHeight="1">
      <c r="A80" s="2"/>
      <c r="B80" s="686" t="s">
        <v>539</v>
      </c>
      <c r="C80" s="682">
        <v>80150</v>
      </c>
      <c r="D80" s="682">
        <v>12832</v>
      </c>
      <c r="E80" s="682">
        <v>67318</v>
      </c>
      <c r="F80" s="682">
        <v>82498</v>
      </c>
      <c r="G80" s="682">
        <v>12804</v>
      </c>
      <c r="H80" s="682">
        <v>69694</v>
      </c>
      <c r="I80" s="680">
        <f t="shared" si="2"/>
        <v>102.92950717404865</v>
      </c>
    </row>
    <row r="81" spans="1:9" ht="15" customHeight="1">
      <c r="A81" s="2"/>
      <c r="B81" s="686" t="s">
        <v>540</v>
      </c>
      <c r="C81" s="682">
        <v>35697</v>
      </c>
      <c r="D81" s="682">
        <v>6193</v>
      </c>
      <c r="E81" s="682">
        <v>29504</v>
      </c>
      <c r="F81" s="682">
        <v>42777</v>
      </c>
      <c r="G81" s="682">
        <v>7068</v>
      </c>
      <c r="H81" s="682">
        <v>35709</v>
      </c>
      <c r="I81" s="680">
        <f t="shared" si="2"/>
        <v>119.83359946213967</v>
      </c>
    </row>
    <row r="82" spans="1:9" ht="15" customHeight="1">
      <c r="A82" s="2" t="s">
        <v>541</v>
      </c>
      <c r="B82" s="686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686" t="s">
        <v>542</v>
      </c>
      <c r="C83" s="683">
        <v>136616</v>
      </c>
      <c r="D83" s="683">
        <v>21052</v>
      </c>
      <c r="E83" s="683">
        <v>115564</v>
      </c>
      <c r="F83" s="683">
        <v>18614</v>
      </c>
      <c r="G83" s="683">
        <v>2858</v>
      </c>
      <c r="H83" s="683">
        <v>15756</v>
      </c>
      <c r="I83" s="681">
        <f t="shared" si="2"/>
        <v>13.625051238507934</v>
      </c>
    </row>
    <row r="84" spans="1:9" ht="15" customHeight="1">
      <c r="A84" s="2" t="s">
        <v>543</v>
      </c>
      <c r="B84" s="686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686" t="s">
        <v>545</v>
      </c>
      <c r="C85" s="683">
        <v>51253</v>
      </c>
      <c r="D85" s="683">
        <v>8205</v>
      </c>
      <c r="E85" s="683">
        <v>43048</v>
      </c>
      <c r="F85" s="683">
        <v>57093</v>
      </c>
      <c r="G85" s="683">
        <v>8060</v>
      </c>
      <c r="H85" s="683">
        <v>49033</v>
      </c>
      <c r="I85" s="681">
        <f t="shared" si="2"/>
        <v>111.39445495873413</v>
      </c>
    </row>
    <row r="86" spans="1:9" ht="15" customHeight="1">
      <c r="A86" s="2"/>
      <c r="B86" s="686" t="s">
        <v>546</v>
      </c>
      <c r="C86" s="683">
        <v>105173</v>
      </c>
      <c r="D86" s="683">
        <v>16678</v>
      </c>
      <c r="E86" s="683">
        <v>88495</v>
      </c>
      <c r="F86" s="683">
        <v>152481</v>
      </c>
      <c r="G86" s="683">
        <v>18786</v>
      </c>
      <c r="H86" s="683">
        <v>133695</v>
      </c>
      <c r="I86" s="681">
        <f t="shared" si="2"/>
        <v>144.98112633470569</v>
      </c>
    </row>
    <row r="87" spans="1:9" ht="15" customHeight="1">
      <c r="A87" s="2"/>
      <c r="B87" s="686" t="s">
        <v>547</v>
      </c>
      <c r="C87" s="683">
        <v>56702</v>
      </c>
      <c r="D87" s="683">
        <v>8733</v>
      </c>
      <c r="E87" s="683">
        <v>47969</v>
      </c>
      <c r="F87" s="683">
        <v>71524</v>
      </c>
      <c r="G87" s="683">
        <v>10029</v>
      </c>
      <c r="H87" s="683">
        <v>61495</v>
      </c>
      <c r="I87" s="681">
        <f t="shared" si="2"/>
        <v>126.14017142252479</v>
      </c>
    </row>
    <row r="88" spans="1:9" ht="15" customHeight="1">
      <c r="A88" s="2"/>
      <c r="B88" s="686" t="s">
        <v>548</v>
      </c>
      <c r="C88" s="683">
        <v>41613</v>
      </c>
      <c r="D88" s="683">
        <v>5924</v>
      </c>
      <c r="E88" s="683">
        <v>35689</v>
      </c>
      <c r="F88" s="683">
        <v>21953</v>
      </c>
      <c r="G88" s="683">
        <v>3198</v>
      </c>
      <c r="H88" s="683">
        <v>18755</v>
      </c>
      <c r="I88" s="681">
        <f t="shared" si="2"/>
        <v>52.755148631437287</v>
      </c>
    </row>
    <row r="89" spans="1:9" ht="14.25" customHeight="1">
      <c r="A89" s="2"/>
      <c r="B89" s="686" t="s">
        <v>549</v>
      </c>
      <c r="C89" s="682">
        <v>37646</v>
      </c>
      <c r="D89" s="682">
        <v>6027</v>
      </c>
      <c r="E89" s="682">
        <v>31619</v>
      </c>
      <c r="F89" s="682">
        <v>22734</v>
      </c>
      <c r="G89" s="682">
        <v>3074</v>
      </c>
      <c r="H89" s="682">
        <v>19660</v>
      </c>
      <c r="I89" s="680">
        <f t="shared" si="2"/>
        <v>60.388885937416994</v>
      </c>
    </row>
    <row r="90" spans="1:9" ht="14.25" customHeight="1">
      <c r="A90" s="2"/>
      <c r="B90" s="686" t="s">
        <v>550</v>
      </c>
      <c r="C90" s="683">
        <v>95297</v>
      </c>
      <c r="D90" s="683">
        <v>15256</v>
      </c>
      <c r="E90" s="683">
        <v>80041</v>
      </c>
      <c r="F90" s="683">
        <v>105997</v>
      </c>
      <c r="G90" s="683">
        <v>16370</v>
      </c>
      <c r="H90" s="683">
        <v>89627</v>
      </c>
      <c r="I90" s="681">
        <f t="shared" si="2"/>
        <v>111.2280554477056</v>
      </c>
    </row>
    <row r="91" spans="1:9" ht="14.25" customHeight="1" thickBot="1">
      <c r="A91" s="281" t="s">
        <v>553</v>
      </c>
      <c r="B91" s="691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662">
        <f t="shared" si="2"/>
        <v>105.62587133772705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1004" t="s">
        <v>1850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4"/>
      <c r="B3" s="1009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75137</v>
      </c>
      <c r="D5" s="682">
        <v>12622</v>
      </c>
      <c r="E5" s="682">
        <v>62515</v>
      </c>
      <c r="F5" s="682">
        <v>81614</v>
      </c>
      <c r="G5" s="682">
        <v>12145</v>
      </c>
      <c r="H5" s="682">
        <v>69469</v>
      </c>
      <c r="I5" s="680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89227</v>
      </c>
      <c r="D6" s="683">
        <v>14989</v>
      </c>
      <c r="E6" s="683">
        <v>74238</v>
      </c>
      <c r="F6" s="683">
        <v>96781</v>
      </c>
      <c r="G6" s="683">
        <v>14556</v>
      </c>
      <c r="H6" s="683">
        <v>82225</v>
      </c>
      <c r="I6" s="681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80310</v>
      </c>
      <c r="D7" s="683">
        <v>13491</v>
      </c>
      <c r="E7" s="683">
        <v>66819</v>
      </c>
      <c r="F7" s="683">
        <v>81546</v>
      </c>
      <c r="G7" s="683">
        <v>13297</v>
      </c>
      <c r="H7" s="683">
        <v>68249</v>
      </c>
      <c r="I7" s="681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25130</v>
      </c>
      <c r="D9" s="683">
        <v>4243</v>
      </c>
      <c r="E9" s="683">
        <v>20887</v>
      </c>
      <c r="F9" s="683">
        <v>27073</v>
      </c>
      <c r="G9" s="683">
        <v>4443</v>
      </c>
      <c r="H9" s="683">
        <v>22630</v>
      </c>
      <c r="I9" s="681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55329</v>
      </c>
      <c r="D10" s="683">
        <v>9342</v>
      </c>
      <c r="E10" s="683">
        <v>45987</v>
      </c>
      <c r="F10" s="683">
        <v>61504</v>
      </c>
      <c r="G10" s="683">
        <v>9851</v>
      </c>
      <c r="H10" s="683">
        <v>51653</v>
      </c>
      <c r="I10" s="681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34131</v>
      </c>
      <c r="D11" s="683">
        <v>5763</v>
      </c>
      <c r="E11" s="683">
        <v>28368</v>
      </c>
      <c r="F11" s="683">
        <v>38651</v>
      </c>
      <c r="G11" s="683">
        <v>6215</v>
      </c>
      <c r="H11" s="683">
        <v>32436</v>
      </c>
      <c r="I11" s="681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55176</v>
      </c>
      <c r="D12" s="683">
        <v>9380</v>
      </c>
      <c r="E12" s="683">
        <v>45796</v>
      </c>
      <c r="F12" s="683">
        <v>57886</v>
      </c>
      <c r="G12" s="683">
        <v>8539</v>
      </c>
      <c r="H12" s="683">
        <v>49347</v>
      </c>
      <c r="I12" s="681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38333</v>
      </c>
      <c r="D13" s="683">
        <v>6293</v>
      </c>
      <c r="E13" s="683">
        <v>32040</v>
      </c>
      <c r="F13" s="683">
        <v>38023</v>
      </c>
      <c r="G13" s="683">
        <v>6330</v>
      </c>
      <c r="H13" s="683">
        <v>31693</v>
      </c>
      <c r="I13" s="681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104084</v>
      </c>
      <c r="D15" s="683">
        <v>16408</v>
      </c>
      <c r="E15" s="683">
        <v>87676</v>
      </c>
      <c r="F15" s="683">
        <v>97281</v>
      </c>
      <c r="G15" s="683">
        <v>12126</v>
      </c>
      <c r="H15" s="683">
        <v>85155</v>
      </c>
      <c r="I15" s="681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31502</v>
      </c>
      <c r="D16" s="683">
        <v>4969</v>
      </c>
      <c r="E16" s="683">
        <v>26533</v>
      </c>
      <c r="F16" s="683">
        <v>23627</v>
      </c>
      <c r="G16" s="683">
        <v>3379</v>
      </c>
      <c r="H16" s="683">
        <v>20248</v>
      </c>
      <c r="I16" s="681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686" t="s">
        <v>463</v>
      </c>
      <c r="C18" s="683">
        <v>97308</v>
      </c>
      <c r="D18" s="683">
        <v>20718</v>
      </c>
      <c r="E18" s="683">
        <v>76590</v>
      </c>
      <c r="F18" s="683">
        <v>106852</v>
      </c>
      <c r="G18" s="683">
        <v>19263</v>
      </c>
      <c r="H18" s="683">
        <v>87589</v>
      </c>
      <c r="I18" s="681">
        <f t="shared" si="0"/>
        <v>109.80803222756607</v>
      </c>
    </row>
    <row r="19" spans="1:9" ht="15" customHeight="1">
      <c r="A19" s="2"/>
      <c r="B19" s="686" t="s">
        <v>464</v>
      </c>
      <c r="C19" s="683">
        <v>65845</v>
      </c>
      <c r="D19" s="683">
        <v>10687</v>
      </c>
      <c r="E19" s="683">
        <v>55158</v>
      </c>
      <c r="F19" s="683">
        <v>68456</v>
      </c>
      <c r="G19" s="683">
        <v>10340</v>
      </c>
      <c r="H19" s="683">
        <v>58116</v>
      </c>
      <c r="I19" s="681">
        <f t="shared" si="0"/>
        <v>103.9653732249981</v>
      </c>
    </row>
    <row r="20" spans="1:9" ht="15" customHeight="1">
      <c r="A20" s="2"/>
      <c r="B20" s="687" t="s">
        <v>465</v>
      </c>
      <c r="C20" s="682">
        <v>162829</v>
      </c>
      <c r="D20" s="682">
        <v>33214</v>
      </c>
      <c r="E20" s="682">
        <v>129615</v>
      </c>
      <c r="F20" s="682">
        <v>204342</v>
      </c>
      <c r="G20" s="682">
        <v>33782</v>
      </c>
      <c r="H20" s="682">
        <v>170560</v>
      </c>
      <c r="I20" s="680">
        <f t="shared" si="0"/>
        <v>125.49484428449477</v>
      </c>
    </row>
    <row r="21" spans="1:9" ht="15" customHeight="1">
      <c r="A21" s="2"/>
      <c r="B21" s="687" t="s">
        <v>466</v>
      </c>
      <c r="C21" s="682">
        <v>65738</v>
      </c>
      <c r="D21" s="682">
        <v>12491</v>
      </c>
      <c r="E21" s="682">
        <v>53247</v>
      </c>
      <c r="F21" s="682">
        <v>79161</v>
      </c>
      <c r="G21" s="682">
        <v>12478</v>
      </c>
      <c r="H21" s="682">
        <v>66683</v>
      </c>
      <c r="I21" s="680">
        <f t="shared" si="0"/>
        <v>120.41893577535063</v>
      </c>
    </row>
    <row r="22" spans="1:9" ht="15" customHeight="1">
      <c r="A22" s="2"/>
      <c r="B22" s="686" t="s">
        <v>467</v>
      </c>
      <c r="C22" s="683">
        <v>26245</v>
      </c>
      <c r="D22" s="683">
        <v>4316</v>
      </c>
      <c r="E22" s="683">
        <v>21929</v>
      </c>
      <c r="F22" s="683">
        <v>36474</v>
      </c>
      <c r="G22" s="683">
        <v>5573</v>
      </c>
      <c r="H22" s="683">
        <v>30901</v>
      </c>
      <c r="I22" s="681">
        <f t="shared" si="0"/>
        <v>138.97504286530767</v>
      </c>
    </row>
    <row r="23" spans="1:9" ht="15" customHeight="1">
      <c r="A23" s="2"/>
      <c r="B23" s="686" t="s">
        <v>468</v>
      </c>
      <c r="C23" s="683">
        <v>17837</v>
      </c>
      <c r="D23" s="683">
        <v>2962</v>
      </c>
      <c r="E23" s="683">
        <v>14875</v>
      </c>
      <c r="F23" s="683">
        <v>18114</v>
      </c>
      <c r="G23" s="683">
        <v>2873</v>
      </c>
      <c r="H23" s="683">
        <v>15241</v>
      </c>
      <c r="I23" s="681">
        <f t="shared" si="0"/>
        <v>101.55295172955094</v>
      </c>
    </row>
    <row r="24" spans="1:9" ht="15" customHeight="1">
      <c r="A24" s="2"/>
      <c r="B24" s="686" t="s">
        <v>469</v>
      </c>
      <c r="C24" s="683">
        <v>31571</v>
      </c>
      <c r="D24" s="683">
        <v>5828</v>
      </c>
      <c r="E24" s="683">
        <v>25743</v>
      </c>
      <c r="F24" s="683">
        <v>33016</v>
      </c>
      <c r="G24" s="683">
        <v>5957</v>
      </c>
      <c r="H24" s="683">
        <v>27059</v>
      </c>
      <c r="I24" s="681">
        <f t="shared" si="0"/>
        <v>104.57698520794401</v>
      </c>
    </row>
    <row r="25" spans="1:9" ht="15" customHeight="1">
      <c r="A25" s="2"/>
      <c r="B25" s="686" t="s">
        <v>470</v>
      </c>
      <c r="C25" s="683">
        <v>51362</v>
      </c>
      <c r="D25" s="683">
        <v>9925</v>
      </c>
      <c r="E25" s="683">
        <v>41437</v>
      </c>
      <c r="F25" s="683">
        <v>53282</v>
      </c>
      <c r="G25" s="683">
        <v>9274</v>
      </c>
      <c r="H25" s="683">
        <v>44008</v>
      </c>
      <c r="I25" s="681">
        <f t="shared" si="0"/>
        <v>103.73817218955648</v>
      </c>
    </row>
    <row r="26" spans="1:9" ht="15" customHeight="1">
      <c r="A26" s="2" t="s">
        <v>471</v>
      </c>
      <c r="B26" s="686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686" t="s">
        <v>479</v>
      </c>
      <c r="C27" s="683">
        <v>49513</v>
      </c>
      <c r="D27" s="683">
        <v>12743</v>
      </c>
      <c r="E27" s="683">
        <v>36770</v>
      </c>
      <c r="F27" s="683">
        <v>52250</v>
      </c>
      <c r="G27" s="683">
        <v>12494</v>
      </c>
      <c r="H27" s="683">
        <v>39756</v>
      </c>
      <c r="I27" s="681">
        <f t="shared" si="0"/>
        <v>105.52784117302527</v>
      </c>
    </row>
    <row r="28" spans="1:9" ht="15" customHeight="1">
      <c r="A28" s="2"/>
      <c r="B28" s="686" t="s">
        <v>480</v>
      </c>
      <c r="C28" s="683">
        <v>223532</v>
      </c>
      <c r="D28" s="683">
        <v>48004</v>
      </c>
      <c r="E28" s="683">
        <v>175528</v>
      </c>
      <c r="F28" s="683">
        <v>299143</v>
      </c>
      <c r="G28" s="683">
        <v>48329</v>
      </c>
      <c r="H28" s="683">
        <v>250814</v>
      </c>
      <c r="I28" s="681">
        <f t="shared" si="0"/>
        <v>133.82558201957661</v>
      </c>
    </row>
    <row r="29" spans="1:9" ht="15" customHeight="1">
      <c r="A29" s="2"/>
      <c r="B29" s="686" t="s">
        <v>481</v>
      </c>
      <c r="C29" s="683">
        <v>257862</v>
      </c>
      <c r="D29" s="683">
        <v>52491</v>
      </c>
      <c r="E29" s="683">
        <v>205371</v>
      </c>
      <c r="F29" s="683">
        <v>342022</v>
      </c>
      <c r="G29" s="683">
        <v>58703</v>
      </c>
      <c r="H29" s="683">
        <v>283319</v>
      </c>
      <c r="I29" s="681">
        <f t="shared" si="0"/>
        <v>132.63761236630444</v>
      </c>
    </row>
    <row r="30" spans="1:9" ht="15" customHeight="1">
      <c r="A30" s="2"/>
      <c r="B30" s="686" t="s">
        <v>482</v>
      </c>
      <c r="C30" s="683">
        <v>101331</v>
      </c>
      <c r="D30" s="683">
        <v>22560</v>
      </c>
      <c r="E30" s="683">
        <v>78771</v>
      </c>
      <c r="F30" s="683">
        <v>136456</v>
      </c>
      <c r="G30" s="683">
        <v>19783</v>
      </c>
      <c r="H30" s="683">
        <v>116673</v>
      </c>
      <c r="I30" s="681">
        <f t="shared" si="0"/>
        <v>134.66362712299295</v>
      </c>
    </row>
    <row r="31" spans="1:9" ht="15" customHeight="1">
      <c r="A31" s="2"/>
      <c r="B31" s="686" t="s">
        <v>483</v>
      </c>
      <c r="C31" s="682">
        <v>120844</v>
      </c>
      <c r="D31" s="682">
        <v>24667</v>
      </c>
      <c r="E31" s="682">
        <v>96177</v>
      </c>
      <c r="F31" s="682">
        <v>174346</v>
      </c>
      <c r="G31" s="682">
        <v>24303</v>
      </c>
      <c r="H31" s="682">
        <v>150043</v>
      </c>
      <c r="I31" s="680">
        <f t="shared" si="0"/>
        <v>144.27360895038231</v>
      </c>
    </row>
    <row r="32" spans="1:9" ht="15" customHeight="1">
      <c r="A32" s="2" t="s">
        <v>484</v>
      </c>
      <c r="B32" s="686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686" t="s">
        <v>486</v>
      </c>
      <c r="C33" s="683">
        <v>52969</v>
      </c>
      <c r="D33" s="683">
        <v>7962</v>
      </c>
      <c r="E33" s="683">
        <v>45007</v>
      </c>
      <c r="F33" s="683">
        <v>35425</v>
      </c>
      <c r="G33" s="683">
        <v>5161</v>
      </c>
      <c r="H33" s="683">
        <v>30264</v>
      </c>
      <c r="I33" s="681">
        <f t="shared" si="0"/>
        <v>66.878740395325565</v>
      </c>
    </row>
    <row r="34" spans="1:9" ht="15" customHeight="1">
      <c r="A34" s="2"/>
      <c r="B34" s="686" t="s">
        <v>487</v>
      </c>
      <c r="C34" s="683">
        <v>50137</v>
      </c>
      <c r="D34" s="683">
        <v>8232</v>
      </c>
      <c r="E34" s="683">
        <v>41905</v>
      </c>
      <c r="F34" s="683">
        <v>48790</v>
      </c>
      <c r="G34" s="683">
        <v>7066</v>
      </c>
      <c r="H34" s="683">
        <v>41724</v>
      </c>
      <c r="I34" s="681">
        <f t="shared" si="0"/>
        <v>97.313361389791979</v>
      </c>
    </row>
    <row r="35" spans="1:9" ht="15" customHeight="1">
      <c r="A35" s="2"/>
      <c r="B35" s="686" t="s">
        <v>488</v>
      </c>
      <c r="C35" s="683">
        <v>49631</v>
      </c>
      <c r="D35" s="683">
        <v>8272</v>
      </c>
      <c r="E35" s="683">
        <v>41359</v>
      </c>
      <c r="F35" s="683">
        <v>61284</v>
      </c>
      <c r="G35" s="683">
        <v>8980</v>
      </c>
      <c r="H35" s="683">
        <v>52304</v>
      </c>
      <c r="I35" s="681">
        <f t="shared" si="0"/>
        <v>123.47927706473776</v>
      </c>
    </row>
    <row r="36" spans="1:9" ht="15" customHeight="1">
      <c r="A36" s="2"/>
      <c r="B36" s="686" t="s">
        <v>489</v>
      </c>
      <c r="C36" s="683">
        <v>125925</v>
      </c>
      <c r="D36" s="683">
        <v>19894</v>
      </c>
      <c r="E36" s="683">
        <v>106031</v>
      </c>
      <c r="F36" s="683">
        <v>144672</v>
      </c>
      <c r="G36" s="683">
        <v>19849</v>
      </c>
      <c r="H36" s="683">
        <v>124823</v>
      </c>
      <c r="I36" s="681">
        <f t="shared" ref="I36:I67" si="1">IFERROR((F36/C36)*100,"")</f>
        <v>114.88743299583086</v>
      </c>
    </row>
    <row r="37" spans="1:9" ht="15" customHeight="1">
      <c r="A37" s="2"/>
      <c r="B37" s="686" t="s">
        <v>490</v>
      </c>
      <c r="C37" s="683">
        <v>100118</v>
      </c>
      <c r="D37" s="683">
        <v>16302</v>
      </c>
      <c r="E37" s="683">
        <v>83816</v>
      </c>
      <c r="F37" s="683">
        <v>106217</v>
      </c>
      <c r="G37" s="683">
        <v>15678</v>
      </c>
      <c r="H37" s="683">
        <v>90539</v>
      </c>
      <c r="I37" s="681">
        <f t="shared" si="1"/>
        <v>106.09181166223856</v>
      </c>
    </row>
    <row r="38" spans="1:9" ht="15" customHeight="1">
      <c r="A38" s="2"/>
      <c r="B38" s="686" t="s">
        <v>491</v>
      </c>
      <c r="C38" s="683">
        <v>64655</v>
      </c>
      <c r="D38" s="683">
        <v>10453</v>
      </c>
      <c r="E38" s="683">
        <v>54202</v>
      </c>
      <c r="F38" s="683">
        <v>62019</v>
      </c>
      <c r="G38" s="683">
        <v>10557</v>
      </c>
      <c r="H38" s="683">
        <v>51462</v>
      </c>
      <c r="I38" s="681">
        <f t="shared" si="1"/>
        <v>95.92297579460211</v>
      </c>
    </row>
    <row r="39" spans="1:9" ht="15" customHeight="1">
      <c r="A39" s="2" t="s">
        <v>492</v>
      </c>
      <c r="B39" s="686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686" t="s">
        <v>494</v>
      </c>
      <c r="C40" s="683">
        <v>91511</v>
      </c>
      <c r="D40" s="683">
        <v>15381</v>
      </c>
      <c r="E40" s="683">
        <v>76130</v>
      </c>
      <c r="F40" s="683">
        <v>71272</v>
      </c>
      <c r="G40" s="683">
        <v>10491</v>
      </c>
      <c r="H40" s="683">
        <v>60781</v>
      </c>
      <c r="I40" s="681">
        <f t="shared" si="1"/>
        <v>77.883533127165038</v>
      </c>
    </row>
    <row r="41" spans="1:9" ht="15" customHeight="1">
      <c r="A41" s="2"/>
      <c r="B41" s="686" t="s">
        <v>495</v>
      </c>
      <c r="C41" s="683">
        <v>72583</v>
      </c>
      <c r="D41" s="683">
        <v>12050</v>
      </c>
      <c r="E41" s="683">
        <v>60533</v>
      </c>
      <c r="F41" s="683">
        <v>80443</v>
      </c>
      <c r="G41" s="683">
        <v>12026</v>
      </c>
      <c r="H41" s="683">
        <v>68417</v>
      </c>
      <c r="I41" s="681">
        <f t="shared" si="1"/>
        <v>110.82898199302866</v>
      </c>
    </row>
    <row r="42" spans="1:9" ht="15" customHeight="1">
      <c r="A42" s="2"/>
      <c r="B42" s="686" t="s">
        <v>496</v>
      </c>
      <c r="C42" s="683">
        <v>52477</v>
      </c>
      <c r="D42" s="683">
        <v>8568</v>
      </c>
      <c r="E42" s="683">
        <v>43909</v>
      </c>
      <c r="F42" s="683">
        <v>4234</v>
      </c>
      <c r="G42" s="683">
        <v>1045</v>
      </c>
      <c r="H42" s="683">
        <v>3189</v>
      </c>
      <c r="I42" s="681">
        <f t="shared" si="1"/>
        <v>8.0682965870762438</v>
      </c>
    </row>
    <row r="43" spans="1:9" ht="15" customHeight="1">
      <c r="A43" s="2" t="s">
        <v>497</v>
      </c>
      <c r="B43" s="686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686" t="s">
        <v>499</v>
      </c>
      <c r="C44" s="683">
        <v>32258</v>
      </c>
      <c r="D44" s="683">
        <v>4943</v>
      </c>
      <c r="E44" s="683">
        <v>27315</v>
      </c>
      <c r="F44" s="683">
        <v>33511</v>
      </c>
      <c r="G44" s="683">
        <v>4951</v>
      </c>
      <c r="H44" s="683">
        <v>28560</v>
      </c>
      <c r="I44" s="681">
        <f t="shared" si="1"/>
        <v>103.88430776861554</v>
      </c>
    </row>
    <row r="45" spans="1:9" ht="15" customHeight="1">
      <c r="A45" s="2"/>
      <c r="B45" s="686" t="s">
        <v>500</v>
      </c>
      <c r="C45" s="683">
        <v>46778</v>
      </c>
      <c r="D45" s="683">
        <v>8221</v>
      </c>
      <c r="E45" s="683">
        <v>38557</v>
      </c>
      <c r="F45" s="683">
        <v>49932</v>
      </c>
      <c r="G45" s="683">
        <v>6853</v>
      </c>
      <c r="H45" s="683">
        <v>43079</v>
      </c>
      <c r="I45" s="681">
        <f t="shared" si="1"/>
        <v>106.74248578391553</v>
      </c>
    </row>
    <row r="46" spans="1:9" ht="15" customHeight="1">
      <c r="A46" s="2"/>
      <c r="B46" s="686" t="s">
        <v>501</v>
      </c>
      <c r="C46" s="683">
        <v>54811</v>
      </c>
      <c r="D46" s="683">
        <v>9192</v>
      </c>
      <c r="E46" s="683">
        <v>45619</v>
      </c>
      <c r="F46" s="683">
        <v>63831</v>
      </c>
      <c r="G46" s="683">
        <v>9626</v>
      </c>
      <c r="H46" s="683">
        <v>54205</v>
      </c>
      <c r="I46" s="681">
        <f t="shared" si="1"/>
        <v>116.45655069237925</v>
      </c>
    </row>
    <row r="47" spans="1:9" ht="15" customHeight="1">
      <c r="A47" s="2"/>
      <c r="B47" s="686" t="s">
        <v>502</v>
      </c>
      <c r="C47" s="683">
        <v>83891</v>
      </c>
      <c r="D47" s="683">
        <v>13857</v>
      </c>
      <c r="E47" s="683">
        <v>70034</v>
      </c>
      <c r="F47" s="683">
        <v>82648</v>
      </c>
      <c r="G47" s="683">
        <v>11500</v>
      </c>
      <c r="H47" s="683">
        <v>71148</v>
      </c>
      <c r="I47" s="681">
        <f t="shared" si="1"/>
        <v>98.518315433121558</v>
      </c>
    </row>
    <row r="48" spans="1:9" ht="15" customHeight="1">
      <c r="A48" s="2"/>
      <c r="B48" s="686" t="s">
        <v>503</v>
      </c>
      <c r="C48" s="683">
        <v>51157</v>
      </c>
      <c r="D48" s="683">
        <v>8307</v>
      </c>
      <c r="E48" s="683">
        <v>42850</v>
      </c>
      <c r="F48" s="683">
        <v>70391</v>
      </c>
      <c r="G48" s="683">
        <v>9928</v>
      </c>
      <c r="H48" s="683">
        <v>60463</v>
      </c>
      <c r="I48" s="681">
        <f t="shared" si="1"/>
        <v>137.59798268076707</v>
      </c>
    </row>
    <row r="49" spans="1:9" ht="15" customHeight="1">
      <c r="A49" s="2"/>
      <c r="B49" s="686" t="s">
        <v>504</v>
      </c>
      <c r="C49" s="683">
        <v>53857</v>
      </c>
      <c r="D49" s="683">
        <v>9042</v>
      </c>
      <c r="E49" s="683">
        <v>44815</v>
      </c>
      <c r="F49" s="683">
        <v>58697</v>
      </c>
      <c r="G49" s="683">
        <v>8863</v>
      </c>
      <c r="H49" s="683">
        <v>49834</v>
      </c>
      <c r="I49" s="681">
        <f t="shared" si="1"/>
        <v>108.98676123809348</v>
      </c>
    </row>
    <row r="50" spans="1:9" ht="15" customHeight="1">
      <c r="A50" s="2"/>
      <c r="B50" s="686" t="s">
        <v>505</v>
      </c>
      <c r="C50" s="683">
        <v>37887</v>
      </c>
      <c r="D50" s="683">
        <v>5995</v>
      </c>
      <c r="E50" s="683">
        <v>31892</v>
      </c>
      <c r="F50" s="683">
        <v>41443</v>
      </c>
      <c r="G50" s="683">
        <v>5757</v>
      </c>
      <c r="H50" s="683">
        <v>35686</v>
      </c>
      <c r="I50" s="681">
        <f t="shared" si="1"/>
        <v>109.38580515744188</v>
      </c>
    </row>
    <row r="51" spans="1:9" ht="15" customHeight="1">
      <c r="A51" s="2" t="s">
        <v>506</v>
      </c>
      <c r="B51" s="686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686" t="s">
        <v>508</v>
      </c>
      <c r="C52" s="683">
        <v>81144</v>
      </c>
      <c r="D52" s="683">
        <v>14160</v>
      </c>
      <c r="E52" s="683">
        <v>66984</v>
      </c>
      <c r="F52" s="683">
        <v>84757</v>
      </c>
      <c r="G52" s="683">
        <v>11901</v>
      </c>
      <c r="H52" s="683">
        <v>72856</v>
      </c>
      <c r="I52" s="681">
        <f t="shared" si="1"/>
        <v>104.45257813270237</v>
      </c>
    </row>
    <row r="53" spans="1:9" ht="15" customHeight="1">
      <c r="A53" s="2"/>
      <c r="B53" s="686" t="s">
        <v>509</v>
      </c>
      <c r="C53" s="683">
        <v>71424</v>
      </c>
      <c r="D53" s="683">
        <v>12046</v>
      </c>
      <c r="E53" s="683">
        <v>59378</v>
      </c>
      <c r="F53" s="683">
        <v>74373</v>
      </c>
      <c r="G53" s="683">
        <v>11361</v>
      </c>
      <c r="H53" s="683">
        <v>63012</v>
      </c>
      <c r="I53" s="681">
        <f t="shared" si="1"/>
        <v>104.12886424731182</v>
      </c>
    </row>
    <row r="54" spans="1:9" ht="15" customHeight="1">
      <c r="A54" s="2"/>
      <c r="B54" s="686" t="s">
        <v>510</v>
      </c>
      <c r="C54" s="683">
        <v>39269</v>
      </c>
      <c r="D54" s="683">
        <v>6304</v>
      </c>
      <c r="E54" s="683">
        <v>32965</v>
      </c>
      <c r="F54" s="683">
        <v>39320</v>
      </c>
      <c r="G54" s="683">
        <v>5731</v>
      </c>
      <c r="H54" s="683">
        <v>33589</v>
      </c>
      <c r="I54" s="681">
        <f t="shared" si="1"/>
        <v>100.12987343706232</v>
      </c>
    </row>
    <row r="55" spans="1:9" ht="15" customHeight="1">
      <c r="A55" s="2"/>
      <c r="B55" s="686" t="s">
        <v>511</v>
      </c>
      <c r="C55" s="683">
        <v>43871</v>
      </c>
      <c r="D55" s="683">
        <v>7497</v>
      </c>
      <c r="E55" s="683">
        <v>36374</v>
      </c>
      <c r="F55" s="683">
        <v>46546</v>
      </c>
      <c r="G55" s="683">
        <v>7173</v>
      </c>
      <c r="H55" s="683">
        <v>39373</v>
      </c>
      <c r="I55" s="681">
        <f t="shared" si="1"/>
        <v>106.09742198718972</v>
      </c>
    </row>
    <row r="56" spans="1:9" ht="15" customHeight="1">
      <c r="A56" s="2"/>
      <c r="B56" s="686" t="s">
        <v>512</v>
      </c>
      <c r="C56" s="682">
        <v>24858</v>
      </c>
      <c r="D56" s="682">
        <v>4037</v>
      </c>
      <c r="E56" s="682">
        <v>20821</v>
      </c>
      <c r="F56" s="682">
        <v>26247</v>
      </c>
      <c r="G56" s="682">
        <v>3946</v>
      </c>
      <c r="H56" s="682">
        <v>22301</v>
      </c>
      <c r="I56" s="680">
        <f t="shared" si="1"/>
        <v>105.58773835384987</v>
      </c>
    </row>
    <row r="57" spans="1:9" ht="15" customHeight="1">
      <c r="A57" s="2"/>
      <c r="B57" s="686" t="s">
        <v>513</v>
      </c>
      <c r="C57" s="682">
        <v>58278</v>
      </c>
      <c r="D57" s="682">
        <v>9829</v>
      </c>
      <c r="E57" s="682">
        <v>48449</v>
      </c>
      <c r="F57" s="682">
        <v>61724</v>
      </c>
      <c r="G57" s="682">
        <v>9570</v>
      </c>
      <c r="H57" s="682">
        <v>52154</v>
      </c>
      <c r="I57" s="680">
        <f t="shared" si="1"/>
        <v>105.9130375098665</v>
      </c>
    </row>
    <row r="58" spans="1:9" ht="15" customHeight="1">
      <c r="A58" s="2"/>
      <c r="B58" s="686" t="s">
        <v>514</v>
      </c>
      <c r="C58" s="683">
        <v>41111</v>
      </c>
      <c r="D58" s="683">
        <v>6836</v>
      </c>
      <c r="E58" s="683">
        <v>34275</v>
      </c>
      <c r="F58" s="683">
        <v>36599</v>
      </c>
      <c r="G58" s="683">
        <v>6018</v>
      </c>
      <c r="H58" s="683">
        <v>30581</v>
      </c>
      <c r="I58" s="681">
        <f t="shared" si="1"/>
        <v>89.024835202257307</v>
      </c>
    </row>
    <row r="59" spans="1:9" ht="15" customHeight="1">
      <c r="A59" s="2" t="s">
        <v>515</v>
      </c>
      <c r="B59" s="686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686" t="s">
        <v>517</v>
      </c>
      <c r="C60" s="683">
        <v>42017</v>
      </c>
      <c r="D60" s="683">
        <v>7062</v>
      </c>
      <c r="E60" s="683">
        <v>34955</v>
      </c>
      <c r="F60" s="683">
        <v>36467</v>
      </c>
      <c r="G60" s="683">
        <v>5198</v>
      </c>
      <c r="H60" s="683">
        <v>31269</v>
      </c>
      <c r="I60" s="681">
        <f t="shared" si="1"/>
        <v>86.791060761120491</v>
      </c>
    </row>
    <row r="61" spans="1:9" ht="15" customHeight="1">
      <c r="A61" s="2"/>
      <c r="B61" s="686" t="s">
        <v>518</v>
      </c>
      <c r="C61" s="683">
        <v>71800</v>
      </c>
      <c r="D61" s="683">
        <v>12270</v>
      </c>
      <c r="E61" s="683">
        <v>59530</v>
      </c>
      <c r="F61" s="683">
        <v>59986</v>
      </c>
      <c r="G61" s="683">
        <v>8730</v>
      </c>
      <c r="H61" s="683">
        <v>51256</v>
      </c>
      <c r="I61" s="681">
        <f t="shared" si="1"/>
        <v>83.545961002785518</v>
      </c>
    </row>
    <row r="62" spans="1:9" ht="15" customHeight="1">
      <c r="A62" s="2"/>
      <c r="B62" s="686" t="s">
        <v>519</v>
      </c>
      <c r="C62" s="683">
        <v>47443</v>
      </c>
      <c r="D62" s="683">
        <v>8108</v>
      </c>
      <c r="E62" s="683">
        <v>39335</v>
      </c>
      <c r="F62" s="683">
        <v>41912</v>
      </c>
      <c r="G62" s="683">
        <v>6024</v>
      </c>
      <c r="H62" s="683">
        <v>35888</v>
      </c>
      <c r="I62" s="681">
        <f t="shared" si="1"/>
        <v>88.341799633244094</v>
      </c>
    </row>
    <row r="63" spans="1:9" ht="15" customHeight="1">
      <c r="A63" s="2"/>
      <c r="B63" s="686" t="s">
        <v>520</v>
      </c>
      <c r="C63" s="683">
        <v>18824</v>
      </c>
      <c r="D63" s="683">
        <v>3314</v>
      </c>
      <c r="E63" s="683">
        <v>15510</v>
      </c>
      <c r="F63" s="683">
        <v>18703</v>
      </c>
      <c r="G63" s="683">
        <v>3048</v>
      </c>
      <c r="H63" s="683">
        <v>15655</v>
      </c>
      <c r="I63" s="681">
        <f t="shared" si="1"/>
        <v>99.357203569910752</v>
      </c>
    </row>
    <row r="64" spans="1:9" ht="15" customHeight="1">
      <c r="A64" s="2" t="s">
        <v>521</v>
      </c>
      <c r="B64" s="686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686" t="s">
        <v>523</v>
      </c>
      <c r="C65" s="683">
        <v>39855</v>
      </c>
      <c r="D65" s="683">
        <v>6616</v>
      </c>
      <c r="E65" s="683">
        <v>33239</v>
      </c>
      <c r="F65" s="683">
        <v>41709</v>
      </c>
      <c r="G65" s="683">
        <v>6594</v>
      </c>
      <c r="H65" s="683">
        <v>35115</v>
      </c>
      <c r="I65" s="681">
        <f t="shared" si="1"/>
        <v>104.65186300338726</v>
      </c>
    </row>
    <row r="66" spans="1:9" ht="15" customHeight="1">
      <c r="A66" s="2"/>
      <c r="B66" s="686" t="s">
        <v>524</v>
      </c>
      <c r="C66" s="683">
        <v>70429</v>
      </c>
      <c r="D66" s="683">
        <v>11692</v>
      </c>
      <c r="E66" s="683">
        <v>58737</v>
      </c>
      <c r="F66" s="683">
        <v>88016</v>
      </c>
      <c r="G66" s="683">
        <v>12677</v>
      </c>
      <c r="H66" s="683">
        <v>75339</v>
      </c>
      <c r="I66" s="681">
        <f t="shared" si="1"/>
        <v>124.9712476394667</v>
      </c>
    </row>
    <row r="67" spans="1:9" ht="15" customHeight="1">
      <c r="A67" s="2"/>
      <c r="B67" s="686" t="s">
        <v>525</v>
      </c>
      <c r="C67" s="683">
        <v>105693</v>
      </c>
      <c r="D67" s="683">
        <v>17547</v>
      </c>
      <c r="E67" s="683">
        <v>88146</v>
      </c>
      <c r="F67" s="683">
        <v>137869</v>
      </c>
      <c r="G67" s="683">
        <v>19752</v>
      </c>
      <c r="H67" s="683">
        <v>118117</v>
      </c>
      <c r="I67" s="681">
        <f t="shared" si="1"/>
        <v>130.44288647308716</v>
      </c>
    </row>
    <row r="68" spans="1:9" ht="15" customHeight="1">
      <c r="A68" s="2" t="s">
        <v>526</v>
      </c>
      <c r="B68" s="686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686" t="s">
        <v>527</v>
      </c>
      <c r="C69" s="683">
        <v>94338</v>
      </c>
      <c r="D69" s="683">
        <v>15031</v>
      </c>
      <c r="E69" s="683">
        <v>79307</v>
      </c>
      <c r="F69" s="683">
        <v>109265</v>
      </c>
      <c r="G69" s="683">
        <v>16377</v>
      </c>
      <c r="H69" s="683">
        <v>92888</v>
      </c>
      <c r="I69" s="681">
        <f t="shared" si="2"/>
        <v>115.82289215374504</v>
      </c>
    </row>
    <row r="70" spans="1:9" ht="15" customHeight="1">
      <c r="A70" s="2"/>
      <c r="B70" s="686" t="s">
        <v>528</v>
      </c>
      <c r="C70" s="683">
        <v>29473</v>
      </c>
      <c r="D70" s="683">
        <v>4646</v>
      </c>
      <c r="E70" s="683">
        <v>24827</v>
      </c>
      <c r="F70" s="683">
        <v>27715</v>
      </c>
      <c r="G70" s="683">
        <v>4375</v>
      </c>
      <c r="H70" s="683">
        <v>23340</v>
      </c>
      <c r="I70" s="681">
        <f t="shared" si="2"/>
        <v>94.035218674719232</v>
      </c>
    </row>
    <row r="71" spans="1:9" ht="15" customHeight="1">
      <c r="A71" s="2"/>
      <c r="B71" s="686" t="s">
        <v>529</v>
      </c>
      <c r="C71" s="683">
        <v>61815</v>
      </c>
      <c r="D71" s="683">
        <v>9542</v>
      </c>
      <c r="E71" s="683">
        <v>52273</v>
      </c>
      <c r="F71" s="683">
        <v>66365</v>
      </c>
      <c r="G71" s="683">
        <v>10125</v>
      </c>
      <c r="H71" s="683">
        <v>56240</v>
      </c>
      <c r="I71" s="681">
        <f t="shared" si="2"/>
        <v>107.36067297581494</v>
      </c>
    </row>
    <row r="72" spans="1:9" ht="15" customHeight="1">
      <c r="A72" s="2" t="s">
        <v>530</v>
      </c>
      <c r="B72" s="686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686" t="s">
        <v>531</v>
      </c>
      <c r="C73" s="683">
        <v>73061</v>
      </c>
      <c r="D73" s="683">
        <v>12150</v>
      </c>
      <c r="E73" s="683">
        <v>60911</v>
      </c>
      <c r="F73" s="683">
        <v>45067</v>
      </c>
      <c r="G73" s="683">
        <v>6715</v>
      </c>
      <c r="H73" s="683">
        <v>38352</v>
      </c>
      <c r="I73" s="681">
        <f t="shared" si="2"/>
        <v>61.684072213629705</v>
      </c>
    </row>
    <row r="74" spans="1:9" ht="15" customHeight="1">
      <c r="A74" s="2" t="s">
        <v>532</v>
      </c>
      <c r="B74" s="686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686" t="s">
        <v>533</v>
      </c>
      <c r="C75" s="683">
        <v>81034</v>
      </c>
      <c r="D75" s="683">
        <v>13612</v>
      </c>
      <c r="E75" s="683">
        <v>67422</v>
      </c>
      <c r="F75" s="683">
        <v>67883</v>
      </c>
      <c r="G75" s="683">
        <v>10566</v>
      </c>
      <c r="H75" s="683">
        <v>57317</v>
      </c>
      <c r="I75" s="681">
        <f t="shared" si="2"/>
        <v>83.771009699632245</v>
      </c>
    </row>
    <row r="76" spans="1:9" ht="15" customHeight="1">
      <c r="A76" s="2"/>
      <c r="B76" s="686" t="s">
        <v>534</v>
      </c>
      <c r="C76" s="683">
        <v>47309</v>
      </c>
      <c r="D76" s="683">
        <v>7948</v>
      </c>
      <c r="E76" s="683">
        <v>39361</v>
      </c>
      <c r="F76" s="683">
        <v>39649</v>
      </c>
      <c r="G76" s="683">
        <v>6503</v>
      </c>
      <c r="H76" s="683">
        <v>33146</v>
      </c>
      <c r="I76" s="681">
        <f t="shared" si="2"/>
        <v>83.808577649073115</v>
      </c>
    </row>
    <row r="77" spans="1:9" ht="15" customHeight="1">
      <c r="A77" s="2"/>
      <c r="B77" s="686" t="s">
        <v>535</v>
      </c>
      <c r="C77" s="683">
        <v>62833</v>
      </c>
      <c r="D77" s="683">
        <v>10555</v>
      </c>
      <c r="E77" s="683">
        <v>52278</v>
      </c>
      <c r="F77" s="683">
        <v>43549</v>
      </c>
      <c r="G77" s="683">
        <v>6719</v>
      </c>
      <c r="H77" s="683">
        <v>36830</v>
      </c>
      <c r="I77" s="681">
        <f t="shared" si="2"/>
        <v>69.30912100329445</v>
      </c>
    </row>
    <row r="78" spans="1:9" ht="15" customHeight="1">
      <c r="A78" s="2" t="s">
        <v>536</v>
      </c>
      <c r="B78" s="686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686" t="s">
        <v>538</v>
      </c>
      <c r="C79" s="683">
        <v>84479</v>
      </c>
      <c r="D79" s="683">
        <v>15711</v>
      </c>
      <c r="E79" s="683">
        <v>68768</v>
      </c>
      <c r="F79" s="683">
        <v>96782</v>
      </c>
      <c r="G79" s="683">
        <v>16062</v>
      </c>
      <c r="H79" s="683">
        <v>80720</v>
      </c>
      <c r="I79" s="681">
        <f t="shared" si="2"/>
        <v>114.56338261579802</v>
      </c>
    </row>
    <row r="80" spans="1:9" ht="15" customHeight="1">
      <c r="A80" s="2"/>
      <c r="B80" s="686" t="s">
        <v>539</v>
      </c>
      <c r="C80" s="682">
        <v>82002</v>
      </c>
      <c r="D80" s="682">
        <v>13419</v>
      </c>
      <c r="E80" s="682">
        <v>68583</v>
      </c>
      <c r="F80" s="682">
        <v>84545</v>
      </c>
      <c r="G80" s="682">
        <v>13542</v>
      </c>
      <c r="H80" s="682">
        <v>71003</v>
      </c>
      <c r="I80" s="680">
        <f t="shared" si="2"/>
        <v>103.10114387453963</v>
      </c>
    </row>
    <row r="81" spans="1:9" ht="15" customHeight="1">
      <c r="A81" s="2"/>
      <c r="B81" s="686" t="s">
        <v>540</v>
      </c>
      <c r="C81" s="682">
        <v>36591</v>
      </c>
      <c r="D81" s="682">
        <v>6477</v>
      </c>
      <c r="E81" s="682">
        <v>30114</v>
      </c>
      <c r="F81" s="682">
        <v>43094</v>
      </c>
      <c r="G81" s="682">
        <v>7152</v>
      </c>
      <c r="H81" s="682">
        <v>35942</v>
      </c>
      <c r="I81" s="680">
        <f t="shared" si="2"/>
        <v>117.77212975868383</v>
      </c>
    </row>
    <row r="82" spans="1:9" ht="15" customHeight="1">
      <c r="A82" s="2" t="s">
        <v>541</v>
      </c>
      <c r="B82" s="686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686" t="s">
        <v>542</v>
      </c>
      <c r="C83" s="683">
        <v>139655</v>
      </c>
      <c r="D83" s="683">
        <v>22016</v>
      </c>
      <c r="E83" s="683">
        <v>117639</v>
      </c>
      <c r="F83" s="683">
        <v>23394</v>
      </c>
      <c r="G83" s="683">
        <v>3297</v>
      </c>
      <c r="H83" s="683">
        <v>20097</v>
      </c>
      <c r="I83" s="681">
        <f t="shared" si="2"/>
        <v>16.751279939851777</v>
      </c>
    </row>
    <row r="84" spans="1:9" ht="15" customHeight="1">
      <c r="A84" s="2" t="s">
        <v>543</v>
      </c>
      <c r="B84" s="686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686" t="s">
        <v>545</v>
      </c>
      <c r="C85" s="683">
        <v>52438</v>
      </c>
      <c r="D85" s="683">
        <v>8581</v>
      </c>
      <c r="E85" s="683">
        <v>43857</v>
      </c>
      <c r="F85" s="683">
        <v>59073</v>
      </c>
      <c r="G85" s="683">
        <v>8308</v>
      </c>
      <c r="H85" s="683">
        <v>50765</v>
      </c>
      <c r="I85" s="681">
        <f t="shared" si="2"/>
        <v>112.65303787329799</v>
      </c>
    </row>
    <row r="86" spans="1:9" ht="15" customHeight="1">
      <c r="A86" s="2"/>
      <c r="B86" s="686" t="s">
        <v>546</v>
      </c>
      <c r="C86" s="683">
        <v>107580</v>
      </c>
      <c r="D86" s="683">
        <v>17441</v>
      </c>
      <c r="E86" s="683">
        <v>90139</v>
      </c>
      <c r="F86" s="683">
        <v>158124</v>
      </c>
      <c r="G86" s="683">
        <v>19130</v>
      </c>
      <c r="H86" s="683">
        <v>138994</v>
      </c>
      <c r="I86" s="681">
        <f t="shared" si="2"/>
        <v>146.98271054099274</v>
      </c>
    </row>
    <row r="87" spans="1:9" ht="15" customHeight="1">
      <c r="A87" s="2"/>
      <c r="B87" s="686" t="s">
        <v>547</v>
      </c>
      <c r="C87" s="683">
        <v>57962</v>
      </c>
      <c r="D87" s="683">
        <v>9132</v>
      </c>
      <c r="E87" s="683">
        <v>48830</v>
      </c>
      <c r="F87" s="683">
        <v>72895</v>
      </c>
      <c r="G87" s="683">
        <v>10382</v>
      </c>
      <c r="H87" s="683">
        <v>62513</v>
      </c>
      <c r="I87" s="681">
        <f t="shared" si="2"/>
        <v>125.76343121355372</v>
      </c>
    </row>
    <row r="88" spans="1:9" ht="15" customHeight="1">
      <c r="A88" s="2"/>
      <c r="B88" s="686" t="s">
        <v>548</v>
      </c>
      <c r="C88" s="683">
        <v>42468</v>
      </c>
      <c r="D88" s="683">
        <v>6195</v>
      </c>
      <c r="E88" s="683">
        <v>36273</v>
      </c>
      <c r="F88" s="683">
        <v>21792</v>
      </c>
      <c r="G88" s="683">
        <v>3333</v>
      </c>
      <c r="H88" s="683">
        <v>18459</v>
      </c>
      <c r="I88" s="681">
        <f t="shared" si="2"/>
        <v>51.313930488838658</v>
      </c>
    </row>
    <row r="89" spans="1:9" ht="14.25" customHeight="1">
      <c r="A89" s="2"/>
      <c r="B89" s="686" t="s">
        <v>549</v>
      </c>
      <c r="C89" s="682">
        <v>38516</v>
      </c>
      <c r="D89" s="682">
        <v>6303</v>
      </c>
      <c r="E89" s="682">
        <v>32213</v>
      </c>
      <c r="F89" s="682">
        <v>23880</v>
      </c>
      <c r="G89" s="682">
        <v>3562</v>
      </c>
      <c r="H89" s="682">
        <v>20318</v>
      </c>
      <c r="I89" s="680">
        <f t="shared" si="2"/>
        <v>62.000207705888464</v>
      </c>
    </row>
    <row r="90" spans="1:9" ht="14.25" customHeight="1">
      <c r="A90" s="2"/>
      <c r="B90" s="686" t="s">
        <v>550</v>
      </c>
      <c r="C90" s="683">
        <v>97500</v>
      </c>
      <c r="D90" s="683">
        <v>15955</v>
      </c>
      <c r="E90" s="683">
        <v>81545</v>
      </c>
      <c r="F90" s="683">
        <v>110042</v>
      </c>
      <c r="G90" s="683">
        <v>17160</v>
      </c>
      <c r="H90" s="683">
        <v>92882</v>
      </c>
      <c r="I90" s="681">
        <f t="shared" si="2"/>
        <v>112.86358974358974</v>
      </c>
    </row>
    <row r="91" spans="1:9" ht="14.25" customHeight="1" thickBot="1">
      <c r="A91" s="281" t="s">
        <v>553</v>
      </c>
      <c r="B91" s="691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662">
        <f t="shared" si="2"/>
        <v>105.88823908372569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1004" t="s">
        <v>1851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84"/>
      <c r="B3" s="1009"/>
      <c r="C3" s="163" t="s">
        <v>1842</v>
      </c>
      <c r="D3" s="164" t="s">
        <v>1843</v>
      </c>
      <c r="E3" s="165" t="s">
        <v>1844</v>
      </c>
      <c r="F3" s="163" t="s">
        <v>1845</v>
      </c>
      <c r="G3" s="166" t="s">
        <v>1846</v>
      </c>
      <c r="H3" s="166" t="s">
        <v>1847</v>
      </c>
      <c r="I3" s="167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77176</v>
      </c>
      <c r="D5" s="682">
        <v>13429</v>
      </c>
      <c r="E5" s="682">
        <v>63747</v>
      </c>
      <c r="F5" s="682">
        <v>82568</v>
      </c>
      <c r="G5" s="682">
        <v>12620</v>
      </c>
      <c r="H5" s="682">
        <v>69948</v>
      </c>
      <c r="I5" s="680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91650</v>
      </c>
      <c r="D6" s="683">
        <v>15948</v>
      </c>
      <c r="E6" s="683">
        <v>75702</v>
      </c>
      <c r="F6" s="683">
        <v>99384</v>
      </c>
      <c r="G6" s="683">
        <v>14987</v>
      </c>
      <c r="H6" s="683">
        <v>84397</v>
      </c>
      <c r="I6" s="681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82490</v>
      </c>
      <c r="D7" s="683">
        <v>14354</v>
      </c>
      <c r="E7" s="683">
        <v>68136</v>
      </c>
      <c r="F7" s="683">
        <v>82926</v>
      </c>
      <c r="G7" s="683">
        <v>14230</v>
      </c>
      <c r="H7" s="683">
        <v>68696</v>
      </c>
      <c r="I7" s="681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25816</v>
      </c>
      <c r="D9" s="683">
        <v>4515</v>
      </c>
      <c r="E9" s="683">
        <v>21301</v>
      </c>
      <c r="F9" s="683">
        <v>28603</v>
      </c>
      <c r="G9" s="683">
        <v>4786</v>
      </c>
      <c r="H9" s="683">
        <v>23817</v>
      </c>
      <c r="I9" s="681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56840</v>
      </c>
      <c r="D10" s="683">
        <v>9940</v>
      </c>
      <c r="E10" s="683">
        <v>46900</v>
      </c>
      <c r="F10" s="683">
        <v>63716</v>
      </c>
      <c r="G10" s="683">
        <v>10220</v>
      </c>
      <c r="H10" s="683">
        <v>53496</v>
      </c>
      <c r="I10" s="681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35062</v>
      </c>
      <c r="D11" s="683">
        <v>6132</v>
      </c>
      <c r="E11" s="683">
        <v>28930</v>
      </c>
      <c r="F11" s="683">
        <v>39596</v>
      </c>
      <c r="G11" s="683">
        <v>6433</v>
      </c>
      <c r="H11" s="683">
        <v>33163</v>
      </c>
      <c r="I11" s="681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56692</v>
      </c>
      <c r="D12" s="683">
        <v>9980</v>
      </c>
      <c r="E12" s="683">
        <v>46712</v>
      </c>
      <c r="F12" s="683">
        <v>59559</v>
      </c>
      <c r="G12" s="683">
        <v>8861</v>
      </c>
      <c r="H12" s="683">
        <v>50698</v>
      </c>
      <c r="I12" s="681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39350</v>
      </c>
      <c r="D13" s="683">
        <v>6696</v>
      </c>
      <c r="E13" s="683">
        <v>32654</v>
      </c>
      <c r="F13" s="683">
        <v>39707</v>
      </c>
      <c r="G13" s="683">
        <v>6689</v>
      </c>
      <c r="H13" s="683">
        <v>33018</v>
      </c>
      <c r="I13" s="681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106736</v>
      </c>
      <c r="D15" s="683">
        <v>17458</v>
      </c>
      <c r="E15" s="683">
        <v>89278</v>
      </c>
      <c r="F15" s="683">
        <v>100331</v>
      </c>
      <c r="G15" s="683">
        <v>12300</v>
      </c>
      <c r="H15" s="683">
        <v>88031</v>
      </c>
      <c r="I15" s="681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32305</v>
      </c>
      <c r="D16" s="683">
        <v>5287</v>
      </c>
      <c r="E16" s="683">
        <v>27018</v>
      </c>
      <c r="F16" s="683">
        <v>21320</v>
      </c>
      <c r="G16" s="683">
        <v>2958</v>
      </c>
      <c r="H16" s="683">
        <v>18362</v>
      </c>
      <c r="I16" s="681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686" t="s">
        <v>463</v>
      </c>
      <c r="C18" s="683">
        <v>100656</v>
      </c>
      <c r="D18" s="683">
        <v>22043</v>
      </c>
      <c r="E18" s="683">
        <v>78613</v>
      </c>
      <c r="F18" s="683">
        <v>109782</v>
      </c>
      <c r="G18" s="683">
        <v>20628</v>
      </c>
      <c r="H18" s="683">
        <v>89154</v>
      </c>
      <c r="I18" s="681">
        <f t="shared" si="0"/>
        <v>109.06652360515021</v>
      </c>
    </row>
    <row r="19" spans="1:9" ht="15" customHeight="1">
      <c r="A19" s="2"/>
      <c r="B19" s="686" t="s">
        <v>464</v>
      </c>
      <c r="C19" s="683">
        <v>67571</v>
      </c>
      <c r="D19" s="683">
        <v>11370</v>
      </c>
      <c r="E19" s="683">
        <v>56201</v>
      </c>
      <c r="F19" s="683">
        <v>69785</v>
      </c>
      <c r="G19" s="683">
        <v>10615</v>
      </c>
      <c r="H19" s="683">
        <v>59170</v>
      </c>
      <c r="I19" s="681">
        <f t="shared" si="0"/>
        <v>103.27655355107962</v>
      </c>
    </row>
    <row r="20" spans="1:9" ht="15" customHeight="1">
      <c r="A20" s="2"/>
      <c r="B20" s="687" t="s">
        <v>465</v>
      </c>
      <c r="C20" s="682">
        <v>168197</v>
      </c>
      <c r="D20" s="682">
        <v>35339</v>
      </c>
      <c r="E20" s="682">
        <v>132858</v>
      </c>
      <c r="F20" s="682">
        <v>207485</v>
      </c>
      <c r="G20" s="682">
        <v>34307</v>
      </c>
      <c r="H20" s="682">
        <v>173178</v>
      </c>
      <c r="I20" s="680">
        <f t="shared" si="0"/>
        <v>123.35832387022361</v>
      </c>
    </row>
    <row r="21" spans="1:9" ht="15" customHeight="1">
      <c r="A21" s="2"/>
      <c r="B21" s="687" t="s">
        <v>466</v>
      </c>
      <c r="C21" s="682">
        <v>67757</v>
      </c>
      <c r="D21" s="682">
        <v>13290</v>
      </c>
      <c r="E21" s="682">
        <v>54467</v>
      </c>
      <c r="F21" s="682">
        <v>80736</v>
      </c>
      <c r="G21" s="682">
        <v>12804</v>
      </c>
      <c r="H21" s="682">
        <v>67932</v>
      </c>
      <c r="I21" s="680">
        <f t="shared" si="0"/>
        <v>119.15521643520226</v>
      </c>
    </row>
    <row r="22" spans="1:9" ht="15" customHeight="1">
      <c r="A22" s="2"/>
      <c r="B22" s="686" t="s">
        <v>467</v>
      </c>
      <c r="C22" s="683">
        <v>26942</v>
      </c>
      <c r="D22" s="683">
        <v>4592</v>
      </c>
      <c r="E22" s="683">
        <v>22350</v>
      </c>
      <c r="F22" s="683">
        <v>36798</v>
      </c>
      <c r="G22" s="683">
        <v>5749</v>
      </c>
      <c r="H22" s="683">
        <v>31049</v>
      </c>
      <c r="I22" s="681">
        <f t="shared" si="0"/>
        <v>136.58228787766313</v>
      </c>
    </row>
    <row r="23" spans="1:9" ht="15" customHeight="1">
      <c r="A23" s="2"/>
      <c r="B23" s="686" t="s">
        <v>468</v>
      </c>
      <c r="C23" s="683">
        <v>18316</v>
      </c>
      <c r="D23" s="683">
        <v>3152</v>
      </c>
      <c r="E23" s="683">
        <v>15164</v>
      </c>
      <c r="F23" s="683">
        <v>18479</v>
      </c>
      <c r="G23" s="683">
        <v>3041</v>
      </c>
      <c r="H23" s="683">
        <v>15438</v>
      </c>
      <c r="I23" s="681">
        <f t="shared" si="0"/>
        <v>100.88993229962875</v>
      </c>
    </row>
    <row r="24" spans="1:9" ht="15" customHeight="1">
      <c r="A24" s="2"/>
      <c r="B24" s="686" t="s">
        <v>469</v>
      </c>
      <c r="C24" s="683">
        <v>32512</v>
      </c>
      <c r="D24" s="683">
        <v>6200</v>
      </c>
      <c r="E24" s="683">
        <v>26312</v>
      </c>
      <c r="F24" s="683">
        <v>33180</v>
      </c>
      <c r="G24" s="683">
        <v>6032</v>
      </c>
      <c r="H24" s="683">
        <v>27148</v>
      </c>
      <c r="I24" s="681">
        <f t="shared" si="0"/>
        <v>102.05462598425197</v>
      </c>
    </row>
    <row r="25" spans="1:9" ht="15" customHeight="1">
      <c r="A25" s="2"/>
      <c r="B25" s="686" t="s">
        <v>470</v>
      </c>
      <c r="C25" s="683">
        <v>52966</v>
      </c>
      <c r="D25" s="683">
        <v>10560</v>
      </c>
      <c r="E25" s="683">
        <v>42406</v>
      </c>
      <c r="F25" s="683">
        <v>53826</v>
      </c>
      <c r="G25" s="683">
        <v>9377</v>
      </c>
      <c r="H25" s="683">
        <v>44449</v>
      </c>
      <c r="I25" s="681">
        <f t="shared" si="0"/>
        <v>101.62368311747159</v>
      </c>
    </row>
    <row r="26" spans="1:9" ht="15" customHeight="1">
      <c r="A26" s="2" t="s">
        <v>471</v>
      </c>
      <c r="B26" s="686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686" t="s">
        <v>479</v>
      </c>
      <c r="C27" s="683">
        <v>51572</v>
      </c>
      <c r="D27" s="683">
        <v>13558</v>
      </c>
      <c r="E27" s="683">
        <v>38014</v>
      </c>
      <c r="F27" s="683">
        <v>54465</v>
      </c>
      <c r="G27" s="683">
        <v>13372</v>
      </c>
      <c r="H27" s="683">
        <v>41093</v>
      </c>
      <c r="I27" s="681">
        <f t="shared" si="0"/>
        <v>105.6096331342589</v>
      </c>
    </row>
    <row r="28" spans="1:9" ht="15" customHeight="1">
      <c r="A28" s="2"/>
      <c r="B28" s="686" t="s">
        <v>480</v>
      </c>
      <c r="C28" s="683">
        <v>231290</v>
      </c>
      <c r="D28" s="683">
        <v>51075</v>
      </c>
      <c r="E28" s="683">
        <v>180215</v>
      </c>
      <c r="F28" s="683">
        <v>292859</v>
      </c>
      <c r="G28" s="683">
        <v>46621</v>
      </c>
      <c r="H28" s="683">
        <v>246238</v>
      </c>
      <c r="I28" s="681">
        <f t="shared" si="0"/>
        <v>126.61982792165681</v>
      </c>
    </row>
    <row r="29" spans="1:9" ht="15" customHeight="1">
      <c r="A29" s="2"/>
      <c r="B29" s="686" t="s">
        <v>481</v>
      </c>
      <c r="C29" s="683">
        <v>266346</v>
      </c>
      <c r="D29" s="683">
        <v>55849</v>
      </c>
      <c r="E29" s="683">
        <v>210497</v>
      </c>
      <c r="F29" s="683">
        <v>353981</v>
      </c>
      <c r="G29" s="683">
        <v>60913</v>
      </c>
      <c r="H29" s="683">
        <v>293068</v>
      </c>
      <c r="I29" s="681">
        <f t="shared" si="0"/>
        <v>132.9026904853086</v>
      </c>
    </row>
    <row r="30" spans="1:9" ht="15" customHeight="1">
      <c r="A30" s="2"/>
      <c r="B30" s="686" t="s">
        <v>482</v>
      </c>
      <c r="C30" s="683">
        <v>104977</v>
      </c>
      <c r="D30" s="683">
        <v>24003</v>
      </c>
      <c r="E30" s="683">
        <v>80974</v>
      </c>
      <c r="F30" s="683">
        <v>141176</v>
      </c>
      <c r="G30" s="683">
        <v>21450</v>
      </c>
      <c r="H30" s="683">
        <v>119726</v>
      </c>
      <c r="I30" s="681">
        <f t="shared" si="0"/>
        <v>134.48279146860739</v>
      </c>
    </row>
    <row r="31" spans="1:9" ht="15" customHeight="1">
      <c r="A31" s="2"/>
      <c r="B31" s="686" t="s">
        <v>483</v>
      </c>
      <c r="C31" s="682">
        <v>124831</v>
      </c>
      <c r="D31" s="682">
        <v>26245</v>
      </c>
      <c r="E31" s="682">
        <v>98586</v>
      </c>
      <c r="F31" s="682">
        <v>172261</v>
      </c>
      <c r="G31" s="682">
        <v>24397</v>
      </c>
      <c r="H31" s="682">
        <v>147864</v>
      </c>
      <c r="I31" s="680">
        <f t="shared" si="0"/>
        <v>137.99536973988833</v>
      </c>
    </row>
    <row r="32" spans="1:9" ht="15" customHeight="1">
      <c r="A32" s="2" t="s">
        <v>484</v>
      </c>
      <c r="B32" s="686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686" t="s">
        <v>486</v>
      </c>
      <c r="C33" s="683">
        <v>54256</v>
      </c>
      <c r="D33" s="683">
        <v>8471</v>
      </c>
      <c r="E33" s="683">
        <v>45785</v>
      </c>
      <c r="F33" s="683">
        <v>35908</v>
      </c>
      <c r="G33" s="683">
        <v>5317</v>
      </c>
      <c r="H33" s="683">
        <v>30591</v>
      </c>
      <c r="I33" s="681">
        <f t="shared" si="0"/>
        <v>66.182542023002071</v>
      </c>
    </row>
    <row r="34" spans="1:9" ht="15" customHeight="1">
      <c r="A34" s="2"/>
      <c r="B34" s="686" t="s">
        <v>487</v>
      </c>
      <c r="C34" s="683">
        <v>51467</v>
      </c>
      <c r="D34" s="683">
        <v>8758</v>
      </c>
      <c r="E34" s="683">
        <v>42709</v>
      </c>
      <c r="F34" s="683">
        <v>47704</v>
      </c>
      <c r="G34" s="683">
        <v>6925</v>
      </c>
      <c r="H34" s="683">
        <v>40779</v>
      </c>
      <c r="I34" s="681">
        <f t="shared" si="0"/>
        <v>92.688518856743158</v>
      </c>
    </row>
    <row r="35" spans="1:9" ht="15" customHeight="1">
      <c r="A35" s="2"/>
      <c r="B35" s="686" t="s">
        <v>488</v>
      </c>
      <c r="C35" s="683">
        <v>50967</v>
      </c>
      <c r="D35" s="683">
        <v>8801</v>
      </c>
      <c r="E35" s="683">
        <v>42166</v>
      </c>
      <c r="F35" s="683">
        <v>61393</v>
      </c>
      <c r="G35" s="683">
        <v>9091</v>
      </c>
      <c r="H35" s="683">
        <v>52302</v>
      </c>
      <c r="I35" s="681">
        <f t="shared" si="0"/>
        <v>120.4563737320227</v>
      </c>
    </row>
    <row r="36" spans="1:9" ht="15" customHeight="1">
      <c r="A36" s="2"/>
      <c r="B36" s="686" t="s">
        <v>489</v>
      </c>
      <c r="C36" s="683">
        <v>129139</v>
      </c>
      <c r="D36" s="683">
        <v>21166</v>
      </c>
      <c r="E36" s="683">
        <v>107973</v>
      </c>
      <c r="F36" s="683">
        <v>153861</v>
      </c>
      <c r="G36" s="683">
        <v>20769</v>
      </c>
      <c r="H36" s="683">
        <v>133092</v>
      </c>
      <c r="I36" s="681">
        <f t="shared" ref="I36:I67" si="1">IFERROR((F36/C36)*100,"")</f>
        <v>119.14371336312036</v>
      </c>
    </row>
    <row r="37" spans="1:9" ht="15" customHeight="1">
      <c r="A37" s="2"/>
      <c r="B37" s="686" t="s">
        <v>490</v>
      </c>
      <c r="C37" s="683">
        <v>102752</v>
      </c>
      <c r="D37" s="683">
        <v>17344</v>
      </c>
      <c r="E37" s="683">
        <v>85408</v>
      </c>
      <c r="F37" s="683">
        <v>108872</v>
      </c>
      <c r="G37" s="683">
        <v>16940</v>
      </c>
      <c r="H37" s="683">
        <v>91932</v>
      </c>
      <c r="I37" s="681">
        <f t="shared" si="1"/>
        <v>105.95608844596698</v>
      </c>
    </row>
    <row r="38" spans="1:9" ht="15" customHeight="1">
      <c r="A38" s="2"/>
      <c r="B38" s="686" t="s">
        <v>491</v>
      </c>
      <c r="C38" s="683">
        <v>66345</v>
      </c>
      <c r="D38" s="683">
        <v>11122</v>
      </c>
      <c r="E38" s="683">
        <v>55223</v>
      </c>
      <c r="F38" s="683">
        <v>62501</v>
      </c>
      <c r="G38" s="683">
        <v>9766</v>
      </c>
      <c r="H38" s="683">
        <v>52735</v>
      </c>
      <c r="I38" s="681">
        <f t="shared" si="1"/>
        <v>94.206044163086901</v>
      </c>
    </row>
    <row r="39" spans="1:9" ht="15" customHeight="1">
      <c r="A39" s="2" t="s">
        <v>492</v>
      </c>
      <c r="B39" s="686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686" t="s">
        <v>494</v>
      </c>
      <c r="C40" s="683">
        <v>93997</v>
      </c>
      <c r="D40" s="683">
        <v>16365</v>
      </c>
      <c r="E40" s="683">
        <v>77632</v>
      </c>
      <c r="F40" s="683">
        <v>79201</v>
      </c>
      <c r="G40" s="683">
        <v>11230</v>
      </c>
      <c r="H40" s="683">
        <v>67971</v>
      </c>
      <c r="I40" s="681">
        <f t="shared" si="1"/>
        <v>84.259072098045678</v>
      </c>
    </row>
    <row r="41" spans="1:9" ht="15" customHeight="1">
      <c r="A41" s="2"/>
      <c r="B41" s="686" t="s">
        <v>495</v>
      </c>
      <c r="C41" s="683">
        <v>74530</v>
      </c>
      <c r="D41" s="683">
        <v>12820</v>
      </c>
      <c r="E41" s="683">
        <v>61710</v>
      </c>
      <c r="F41" s="683">
        <v>79962</v>
      </c>
      <c r="G41" s="683">
        <v>11980</v>
      </c>
      <c r="H41" s="683">
        <v>67982</v>
      </c>
      <c r="I41" s="681">
        <f t="shared" si="1"/>
        <v>107.28834026566483</v>
      </c>
    </row>
    <row r="42" spans="1:9" ht="15" customHeight="1">
      <c r="A42" s="2"/>
      <c r="B42" s="686" t="s">
        <v>496</v>
      </c>
      <c r="C42" s="683">
        <v>53861</v>
      </c>
      <c r="D42" s="683">
        <v>9116</v>
      </c>
      <c r="E42" s="683">
        <v>44745</v>
      </c>
      <c r="F42" s="683">
        <v>3005</v>
      </c>
      <c r="G42" s="683">
        <v>643</v>
      </c>
      <c r="H42" s="683">
        <v>2362</v>
      </c>
      <c r="I42" s="681">
        <f t="shared" si="1"/>
        <v>5.5791760271810773</v>
      </c>
    </row>
    <row r="43" spans="1:9" ht="15" customHeight="1">
      <c r="A43" s="2" t="s">
        <v>497</v>
      </c>
      <c r="B43" s="686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686" t="s">
        <v>499</v>
      </c>
      <c r="C44" s="683">
        <v>33057</v>
      </c>
      <c r="D44" s="683">
        <v>5259</v>
      </c>
      <c r="E44" s="683">
        <v>27798</v>
      </c>
      <c r="F44" s="683">
        <v>33364</v>
      </c>
      <c r="G44" s="683">
        <v>4871</v>
      </c>
      <c r="H44" s="683">
        <v>28493</v>
      </c>
      <c r="I44" s="681">
        <f t="shared" si="1"/>
        <v>100.92869891399702</v>
      </c>
    </row>
    <row r="45" spans="1:9" ht="15" customHeight="1">
      <c r="A45" s="2"/>
      <c r="B45" s="686" t="s">
        <v>500</v>
      </c>
      <c r="C45" s="683">
        <v>48107</v>
      </c>
      <c r="D45" s="683">
        <v>8747</v>
      </c>
      <c r="E45" s="683">
        <v>39360</v>
      </c>
      <c r="F45" s="683">
        <v>51006</v>
      </c>
      <c r="G45" s="683">
        <v>6882</v>
      </c>
      <c r="H45" s="683">
        <v>44124</v>
      </c>
      <c r="I45" s="681">
        <f t="shared" si="1"/>
        <v>106.02615004053465</v>
      </c>
    </row>
    <row r="46" spans="1:9" ht="15" customHeight="1">
      <c r="A46" s="2"/>
      <c r="B46" s="686" t="s">
        <v>501</v>
      </c>
      <c r="C46" s="683">
        <v>56297</v>
      </c>
      <c r="D46" s="683">
        <v>9780</v>
      </c>
      <c r="E46" s="683">
        <v>46517</v>
      </c>
      <c r="F46" s="683">
        <v>63900</v>
      </c>
      <c r="G46" s="683">
        <v>9696</v>
      </c>
      <c r="H46" s="683">
        <v>54204</v>
      </c>
      <c r="I46" s="681">
        <f t="shared" si="1"/>
        <v>113.50516013286676</v>
      </c>
    </row>
    <row r="47" spans="1:9" ht="15" customHeight="1">
      <c r="A47" s="2"/>
      <c r="B47" s="686" t="s">
        <v>502</v>
      </c>
      <c r="C47" s="683">
        <v>86131</v>
      </c>
      <c r="D47" s="683">
        <v>14744</v>
      </c>
      <c r="E47" s="683">
        <v>71387</v>
      </c>
      <c r="F47" s="683">
        <v>83445</v>
      </c>
      <c r="G47" s="683">
        <v>11637</v>
      </c>
      <c r="H47" s="683">
        <v>71808</v>
      </c>
      <c r="I47" s="681">
        <f t="shared" si="1"/>
        <v>96.881494467729397</v>
      </c>
    </row>
    <row r="48" spans="1:9" ht="15" customHeight="1">
      <c r="A48" s="2"/>
      <c r="B48" s="686" t="s">
        <v>503</v>
      </c>
      <c r="C48" s="683">
        <v>52500</v>
      </c>
      <c r="D48" s="683">
        <v>8839</v>
      </c>
      <c r="E48" s="683">
        <v>43661</v>
      </c>
      <c r="F48" s="683">
        <v>71811</v>
      </c>
      <c r="G48" s="683">
        <v>10507</v>
      </c>
      <c r="H48" s="683">
        <v>61304</v>
      </c>
      <c r="I48" s="681">
        <f t="shared" si="1"/>
        <v>136.78285714285715</v>
      </c>
    </row>
    <row r="49" spans="1:9" ht="15" customHeight="1">
      <c r="A49" s="2"/>
      <c r="B49" s="686" t="s">
        <v>504</v>
      </c>
      <c r="C49" s="683">
        <v>55318</v>
      </c>
      <c r="D49" s="683">
        <v>9620</v>
      </c>
      <c r="E49" s="683">
        <v>45698</v>
      </c>
      <c r="F49" s="683">
        <v>60083</v>
      </c>
      <c r="G49" s="683">
        <v>9316</v>
      </c>
      <c r="H49" s="683">
        <v>50767</v>
      </c>
      <c r="I49" s="681">
        <f t="shared" si="1"/>
        <v>108.613832748834</v>
      </c>
    </row>
    <row r="50" spans="1:9" ht="15" customHeight="1">
      <c r="A50" s="2"/>
      <c r="B50" s="686" t="s">
        <v>505</v>
      </c>
      <c r="C50" s="683">
        <v>38857</v>
      </c>
      <c r="D50" s="683">
        <v>6379</v>
      </c>
      <c r="E50" s="683">
        <v>32478</v>
      </c>
      <c r="F50" s="683">
        <v>42486</v>
      </c>
      <c r="G50" s="683">
        <v>6106</v>
      </c>
      <c r="H50" s="683">
        <v>36380</v>
      </c>
      <c r="I50" s="681">
        <f t="shared" si="1"/>
        <v>109.33937257122268</v>
      </c>
    </row>
    <row r="51" spans="1:9" ht="15" customHeight="1">
      <c r="A51" s="2" t="s">
        <v>506</v>
      </c>
      <c r="B51" s="686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686" t="s">
        <v>508</v>
      </c>
      <c r="C52" s="683">
        <v>83432</v>
      </c>
      <c r="D52" s="683">
        <v>15066</v>
      </c>
      <c r="E52" s="683">
        <v>68366</v>
      </c>
      <c r="F52" s="683">
        <v>86166</v>
      </c>
      <c r="G52" s="683">
        <v>12214</v>
      </c>
      <c r="H52" s="683">
        <v>73952</v>
      </c>
      <c r="I52" s="681">
        <f t="shared" si="1"/>
        <v>103.27692012657015</v>
      </c>
    </row>
    <row r="53" spans="1:9" ht="15" customHeight="1">
      <c r="A53" s="2"/>
      <c r="B53" s="686" t="s">
        <v>509</v>
      </c>
      <c r="C53" s="683">
        <v>73371</v>
      </c>
      <c r="D53" s="683">
        <v>12817</v>
      </c>
      <c r="E53" s="683">
        <v>60554</v>
      </c>
      <c r="F53" s="683">
        <v>77356</v>
      </c>
      <c r="G53" s="683">
        <v>12042</v>
      </c>
      <c r="H53" s="683">
        <v>65314</v>
      </c>
      <c r="I53" s="681">
        <f t="shared" si="1"/>
        <v>105.43130119529513</v>
      </c>
    </row>
    <row r="54" spans="1:9" ht="15" customHeight="1">
      <c r="A54" s="2"/>
      <c r="B54" s="686" t="s">
        <v>510</v>
      </c>
      <c r="C54" s="683">
        <v>40287</v>
      </c>
      <c r="D54" s="683">
        <v>6707</v>
      </c>
      <c r="E54" s="683">
        <v>33580</v>
      </c>
      <c r="F54" s="683">
        <v>40988</v>
      </c>
      <c r="G54" s="683">
        <v>5982</v>
      </c>
      <c r="H54" s="683">
        <v>35006</v>
      </c>
      <c r="I54" s="681">
        <f t="shared" si="1"/>
        <v>101.74001538957978</v>
      </c>
    </row>
    <row r="55" spans="1:9" ht="15" customHeight="1">
      <c r="A55" s="2"/>
      <c r="B55" s="686" t="s">
        <v>511</v>
      </c>
      <c r="C55" s="683">
        <v>45083</v>
      </c>
      <c r="D55" s="683">
        <v>7977</v>
      </c>
      <c r="E55" s="683">
        <v>37106</v>
      </c>
      <c r="F55" s="683">
        <v>47911</v>
      </c>
      <c r="G55" s="683">
        <v>7524</v>
      </c>
      <c r="H55" s="683">
        <v>40387</v>
      </c>
      <c r="I55" s="681">
        <f t="shared" si="1"/>
        <v>106.27287447596656</v>
      </c>
    </row>
    <row r="56" spans="1:9" ht="15" customHeight="1">
      <c r="A56" s="2"/>
      <c r="B56" s="686" t="s">
        <v>512</v>
      </c>
      <c r="C56" s="682">
        <v>25510</v>
      </c>
      <c r="D56" s="682">
        <v>4295</v>
      </c>
      <c r="E56" s="682">
        <v>21215</v>
      </c>
      <c r="F56" s="682">
        <v>26773</v>
      </c>
      <c r="G56" s="682">
        <v>4215</v>
      </c>
      <c r="H56" s="682">
        <v>22558</v>
      </c>
      <c r="I56" s="680">
        <f t="shared" si="1"/>
        <v>104.95099960799685</v>
      </c>
    </row>
    <row r="57" spans="1:9" ht="15" customHeight="1">
      <c r="A57" s="2"/>
      <c r="B57" s="686" t="s">
        <v>513</v>
      </c>
      <c r="C57" s="682">
        <v>59867</v>
      </c>
      <c r="D57" s="682">
        <v>10458</v>
      </c>
      <c r="E57" s="682">
        <v>49409</v>
      </c>
      <c r="F57" s="682">
        <v>63785</v>
      </c>
      <c r="G57" s="682">
        <v>9949</v>
      </c>
      <c r="H57" s="682">
        <v>53836</v>
      </c>
      <c r="I57" s="680">
        <f t="shared" si="1"/>
        <v>106.54450699049561</v>
      </c>
    </row>
    <row r="58" spans="1:9" ht="15" customHeight="1">
      <c r="A58" s="2"/>
      <c r="B58" s="686" t="s">
        <v>514</v>
      </c>
      <c r="C58" s="683">
        <v>42217</v>
      </c>
      <c r="D58" s="683">
        <v>7274</v>
      </c>
      <c r="E58" s="683">
        <v>34943</v>
      </c>
      <c r="F58" s="683">
        <v>37948</v>
      </c>
      <c r="G58" s="683">
        <v>6113</v>
      </c>
      <c r="H58" s="683">
        <v>31835</v>
      </c>
      <c r="I58" s="681">
        <f t="shared" si="1"/>
        <v>89.887959826610128</v>
      </c>
    </row>
    <row r="59" spans="1:9" ht="15" customHeight="1">
      <c r="A59" s="2" t="s">
        <v>515</v>
      </c>
      <c r="B59" s="686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686" t="s">
        <v>517</v>
      </c>
      <c r="C60" s="683">
        <v>43158</v>
      </c>
      <c r="D60" s="683">
        <v>7514</v>
      </c>
      <c r="E60" s="683">
        <v>35644</v>
      </c>
      <c r="F60" s="683">
        <v>39356</v>
      </c>
      <c r="G60" s="683">
        <v>5747</v>
      </c>
      <c r="H60" s="683">
        <v>33609</v>
      </c>
      <c r="I60" s="681">
        <f t="shared" si="1"/>
        <v>91.190509291440762</v>
      </c>
    </row>
    <row r="61" spans="1:9" ht="15" customHeight="1">
      <c r="A61" s="2"/>
      <c r="B61" s="686" t="s">
        <v>518</v>
      </c>
      <c r="C61" s="683">
        <v>73784</v>
      </c>
      <c r="D61" s="683">
        <v>13055</v>
      </c>
      <c r="E61" s="683">
        <v>60729</v>
      </c>
      <c r="F61" s="683">
        <v>61739</v>
      </c>
      <c r="G61" s="683">
        <v>8773</v>
      </c>
      <c r="H61" s="683">
        <v>52966</v>
      </c>
      <c r="I61" s="681">
        <f t="shared" si="1"/>
        <v>83.675322563157323</v>
      </c>
    </row>
    <row r="62" spans="1:9" ht="15" customHeight="1">
      <c r="A62" s="2"/>
      <c r="B62" s="686" t="s">
        <v>519</v>
      </c>
      <c r="C62" s="683">
        <v>48752</v>
      </c>
      <c r="D62" s="683">
        <v>8626</v>
      </c>
      <c r="E62" s="683">
        <v>40126</v>
      </c>
      <c r="F62" s="683">
        <v>43866</v>
      </c>
      <c r="G62" s="683">
        <v>6390</v>
      </c>
      <c r="H62" s="683">
        <v>37476</v>
      </c>
      <c r="I62" s="681">
        <f t="shared" si="1"/>
        <v>89.977847062684617</v>
      </c>
    </row>
    <row r="63" spans="1:9" ht="15" customHeight="1">
      <c r="A63" s="2"/>
      <c r="B63" s="686" t="s">
        <v>520</v>
      </c>
      <c r="C63" s="683">
        <v>19359</v>
      </c>
      <c r="D63" s="683">
        <v>3526</v>
      </c>
      <c r="E63" s="683">
        <v>15833</v>
      </c>
      <c r="F63" s="683">
        <v>18605</v>
      </c>
      <c r="G63" s="683">
        <v>2930</v>
      </c>
      <c r="H63" s="683">
        <v>15675</v>
      </c>
      <c r="I63" s="681">
        <f t="shared" si="1"/>
        <v>96.105170721628184</v>
      </c>
    </row>
    <row r="64" spans="1:9" ht="15" customHeight="1">
      <c r="A64" s="2" t="s">
        <v>521</v>
      </c>
      <c r="B64" s="686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686" t="s">
        <v>523</v>
      </c>
      <c r="C65" s="683">
        <v>40924</v>
      </c>
      <c r="D65" s="683">
        <v>7039</v>
      </c>
      <c r="E65" s="683">
        <v>33885</v>
      </c>
      <c r="F65" s="683">
        <v>42790</v>
      </c>
      <c r="G65" s="683">
        <v>6964</v>
      </c>
      <c r="H65" s="683">
        <v>35826</v>
      </c>
      <c r="I65" s="681">
        <f t="shared" si="1"/>
        <v>104.55967158635519</v>
      </c>
    </row>
    <row r="66" spans="1:9" ht="15" customHeight="1">
      <c r="A66" s="2"/>
      <c r="B66" s="686" t="s">
        <v>524</v>
      </c>
      <c r="C66" s="683">
        <v>72318</v>
      </c>
      <c r="D66" s="683">
        <v>12440</v>
      </c>
      <c r="E66" s="683">
        <v>59878</v>
      </c>
      <c r="F66" s="683">
        <v>90200</v>
      </c>
      <c r="G66" s="683">
        <v>12596</v>
      </c>
      <c r="H66" s="683">
        <v>77604</v>
      </c>
      <c r="I66" s="681">
        <f t="shared" si="1"/>
        <v>124.72690063331397</v>
      </c>
    </row>
    <row r="67" spans="1:9" ht="15" customHeight="1">
      <c r="A67" s="2"/>
      <c r="B67" s="686" t="s">
        <v>525</v>
      </c>
      <c r="C67" s="683">
        <v>108529</v>
      </c>
      <c r="D67" s="683">
        <v>18669</v>
      </c>
      <c r="E67" s="683">
        <v>89860</v>
      </c>
      <c r="F67" s="683">
        <v>140009</v>
      </c>
      <c r="G67" s="683">
        <v>20102</v>
      </c>
      <c r="H67" s="683">
        <v>119907</v>
      </c>
      <c r="I67" s="681">
        <f t="shared" si="1"/>
        <v>129.00607210975866</v>
      </c>
    </row>
    <row r="68" spans="1:9" ht="15" customHeight="1">
      <c r="A68" s="2" t="s">
        <v>526</v>
      </c>
      <c r="B68" s="686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686" t="s">
        <v>527</v>
      </c>
      <c r="C69" s="683">
        <v>96768</v>
      </c>
      <c r="D69" s="683">
        <v>15993</v>
      </c>
      <c r="E69" s="683">
        <v>80775</v>
      </c>
      <c r="F69" s="683">
        <v>112000</v>
      </c>
      <c r="G69" s="683">
        <v>17074</v>
      </c>
      <c r="H69" s="683">
        <v>94926</v>
      </c>
      <c r="I69" s="681">
        <f t="shared" si="2"/>
        <v>115.74074074074075</v>
      </c>
    </row>
    <row r="70" spans="1:9" ht="15" customHeight="1">
      <c r="A70" s="2"/>
      <c r="B70" s="686" t="s">
        <v>528</v>
      </c>
      <c r="C70" s="683">
        <v>30224</v>
      </c>
      <c r="D70" s="683">
        <v>4943</v>
      </c>
      <c r="E70" s="683">
        <v>25281</v>
      </c>
      <c r="F70" s="683">
        <v>27695</v>
      </c>
      <c r="G70" s="683">
        <v>4419</v>
      </c>
      <c r="H70" s="683">
        <v>23276</v>
      </c>
      <c r="I70" s="681">
        <f t="shared" si="2"/>
        <v>91.63247750132345</v>
      </c>
    </row>
    <row r="71" spans="1:9" ht="15" customHeight="1">
      <c r="A71" s="2"/>
      <c r="B71" s="686" t="s">
        <v>529</v>
      </c>
      <c r="C71" s="683">
        <v>63357</v>
      </c>
      <c r="D71" s="683">
        <v>10152</v>
      </c>
      <c r="E71" s="683">
        <v>53205</v>
      </c>
      <c r="F71" s="683">
        <v>66222</v>
      </c>
      <c r="G71" s="683">
        <v>10798</v>
      </c>
      <c r="H71" s="683">
        <v>55424</v>
      </c>
      <c r="I71" s="681">
        <f t="shared" si="2"/>
        <v>104.52199441261423</v>
      </c>
    </row>
    <row r="72" spans="1:9" ht="15" customHeight="1">
      <c r="A72" s="2" t="s">
        <v>530</v>
      </c>
      <c r="B72" s="686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686" t="s">
        <v>531</v>
      </c>
      <c r="C73" s="683">
        <v>75024</v>
      </c>
      <c r="D73" s="683">
        <v>12927</v>
      </c>
      <c r="E73" s="683">
        <v>62097</v>
      </c>
      <c r="F73" s="683">
        <v>41236</v>
      </c>
      <c r="G73" s="683">
        <v>6123</v>
      </c>
      <c r="H73" s="683">
        <v>35113</v>
      </c>
      <c r="I73" s="681">
        <f t="shared" si="2"/>
        <v>54.96374493495415</v>
      </c>
    </row>
    <row r="74" spans="1:9" ht="15" customHeight="1">
      <c r="A74" s="2" t="s">
        <v>532</v>
      </c>
      <c r="B74" s="686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686" t="s">
        <v>533</v>
      </c>
      <c r="C75" s="683">
        <v>83234</v>
      </c>
      <c r="D75" s="683">
        <v>14483</v>
      </c>
      <c r="E75" s="683">
        <v>68751</v>
      </c>
      <c r="F75" s="683">
        <v>67877</v>
      </c>
      <c r="G75" s="683">
        <v>10340</v>
      </c>
      <c r="H75" s="683">
        <v>57537</v>
      </c>
      <c r="I75" s="681">
        <f t="shared" si="2"/>
        <v>81.549607131700981</v>
      </c>
    </row>
    <row r="76" spans="1:9" ht="15" customHeight="1">
      <c r="A76" s="2"/>
      <c r="B76" s="686" t="s">
        <v>534</v>
      </c>
      <c r="C76" s="683">
        <v>48593</v>
      </c>
      <c r="D76" s="683">
        <v>8456</v>
      </c>
      <c r="E76" s="683">
        <v>40137</v>
      </c>
      <c r="F76" s="683">
        <v>40562</v>
      </c>
      <c r="G76" s="683">
        <v>6900</v>
      </c>
      <c r="H76" s="683">
        <v>33662</v>
      </c>
      <c r="I76" s="681">
        <f t="shared" si="2"/>
        <v>83.47292819953492</v>
      </c>
    </row>
    <row r="77" spans="1:9" ht="15" customHeight="1">
      <c r="A77" s="2"/>
      <c r="B77" s="686" t="s">
        <v>535</v>
      </c>
      <c r="C77" s="683">
        <v>64539</v>
      </c>
      <c r="D77" s="683">
        <v>11230</v>
      </c>
      <c r="E77" s="683">
        <v>53309</v>
      </c>
      <c r="F77" s="683">
        <v>38693</v>
      </c>
      <c r="G77" s="683">
        <v>6441</v>
      </c>
      <c r="H77" s="683">
        <v>32252</v>
      </c>
      <c r="I77" s="681">
        <f t="shared" si="2"/>
        <v>59.952896698120519</v>
      </c>
    </row>
    <row r="78" spans="1:9" ht="15" customHeight="1">
      <c r="A78" s="2" t="s">
        <v>536</v>
      </c>
      <c r="B78" s="686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686" t="s">
        <v>538</v>
      </c>
      <c r="C79" s="683">
        <v>87018</v>
      </c>
      <c r="D79" s="683">
        <v>16716</v>
      </c>
      <c r="E79" s="683">
        <v>70302</v>
      </c>
      <c r="F79" s="683">
        <v>99176</v>
      </c>
      <c r="G79" s="683">
        <v>17064</v>
      </c>
      <c r="H79" s="683">
        <v>82112</v>
      </c>
      <c r="I79" s="681">
        <f t="shared" si="2"/>
        <v>113.97182192190121</v>
      </c>
    </row>
    <row r="80" spans="1:9" ht="15" customHeight="1">
      <c r="A80" s="2"/>
      <c r="B80" s="686" t="s">
        <v>539</v>
      </c>
      <c r="C80" s="682">
        <v>84170</v>
      </c>
      <c r="D80" s="682">
        <v>14277</v>
      </c>
      <c r="E80" s="682">
        <v>69893</v>
      </c>
      <c r="F80" s="682">
        <v>87249</v>
      </c>
      <c r="G80" s="682">
        <v>14484</v>
      </c>
      <c r="H80" s="682">
        <v>72765</v>
      </c>
      <c r="I80" s="680">
        <f t="shared" si="2"/>
        <v>103.65807294760603</v>
      </c>
    </row>
    <row r="81" spans="1:9" ht="15" customHeight="1">
      <c r="A81" s="2"/>
      <c r="B81" s="686" t="s">
        <v>540</v>
      </c>
      <c r="C81" s="682">
        <v>37638</v>
      </c>
      <c r="D81" s="682">
        <v>6891</v>
      </c>
      <c r="E81" s="682">
        <v>30747</v>
      </c>
      <c r="F81" s="682">
        <v>44309</v>
      </c>
      <c r="G81" s="682">
        <v>7533</v>
      </c>
      <c r="H81" s="682">
        <v>36776</v>
      </c>
      <c r="I81" s="680">
        <f t="shared" si="2"/>
        <v>117.72410861363515</v>
      </c>
    </row>
    <row r="82" spans="1:9" ht="15" customHeight="1">
      <c r="A82" s="2" t="s">
        <v>541</v>
      </c>
      <c r="B82" s="686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686" t="s">
        <v>542</v>
      </c>
      <c r="C83" s="683">
        <v>143213</v>
      </c>
      <c r="D83" s="683">
        <v>23424</v>
      </c>
      <c r="E83" s="683">
        <v>119789</v>
      </c>
      <c r="F83" s="683">
        <v>25019</v>
      </c>
      <c r="G83" s="683">
        <v>3937</v>
      </c>
      <c r="H83" s="683">
        <v>21082</v>
      </c>
      <c r="I83" s="681">
        <f t="shared" si="2"/>
        <v>17.469782771117149</v>
      </c>
    </row>
    <row r="84" spans="1:9" ht="15" customHeight="1">
      <c r="A84" s="2" t="s">
        <v>543</v>
      </c>
      <c r="B84" s="686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686" t="s">
        <v>545</v>
      </c>
      <c r="C85" s="683">
        <v>53825</v>
      </c>
      <c r="D85" s="683">
        <v>9130</v>
      </c>
      <c r="E85" s="683">
        <v>44695</v>
      </c>
      <c r="F85" s="683">
        <v>58822</v>
      </c>
      <c r="G85" s="683">
        <v>8424</v>
      </c>
      <c r="H85" s="683">
        <v>50398</v>
      </c>
      <c r="I85" s="681">
        <f t="shared" si="2"/>
        <v>109.28379006038087</v>
      </c>
    </row>
    <row r="86" spans="1:9" ht="15" customHeight="1">
      <c r="A86" s="2"/>
      <c r="B86" s="686" t="s">
        <v>546</v>
      </c>
      <c r="C86" s="683">
        <v>110399</v>
      </c>
      <c r="D86" s="683">
        <v>18557</v>
      </c>
      <c r="E86" s="683">
        <v>91842</v>
      </c>
      <c r="F86" s="683">
        <v>162478</v>
      </c>
      <c r="G86" s="683">
        <v>19811</v>
      </c>
      <c r="H86" s="683">
        <v>142667</v>
      </c>
      <c r="I86" s="681">
        <f t="shared" si="2"/>
        <v>147.17343454197956</v>
      </c>
    </row>
    <row r="87" spans="1:9" ht="15" customHeight="1">
      <c r="A87" s="2"/>
      <c r="B87" s="686" t="s">
        <v>547</v>
      </c>
      <c r="C87" s="683">
        <v>59439</v>
      </c>
      <c r="D87" s="683">
        <v>9717</v>
      </c>
      <c r="E87" s="683">
        <v>49722</v>
      </c>
      <c r="F87" s="683">
        <v>72529</v>
      </c>
      <c r="G87" s="683">
        <v>10150</v>
      </c>
      <c r="H87" s="683">
        <v>62379</v>
      </c>
      <c r="I87" s="681">
        <f t="shared" si="2"/>
        <v>122.02257776880498</v>
      </c>
    </row>
    <row r="88" spans="1:9" ht="15" customHeight="1">
      <c r="A88" s="2"/>
      <c r="B88" s="686" t="s">
        <v>548</v>
      </c>
      <c r="C88" s="683">
        <v>43469</v>
      </c>
      <c r="D88" s="683">
        <v>6591</v>
      </c>
      <c r="E88" s="683">
        <v>36878</v>
      </c>
      <c r="F88" s="683">
        <v>11177</v>
      </c>
      <c r="G88" s="683">
        <v>1745</v>
      </c>
      <c r="H88" s="683">
        <v>9432</v>
      </c>
      <c r="I88" s="681">
        <f t="shared" si="2"/>
        <v>25.712576778853897</v>
      </c>
    </row>
    <row r="89" spans="1:9" ht="14.25" customHeight="1">
      <c r="A89" s="2"/>
      <c r="B89" s="686" t="s">
        <v>549</v>
      </c>
      <c r="C89" s="682">
        <v>39535</v>
      </c>
      <c r="D89" s="682">
        <v>6706</v>
      </c>
      <c r="E89" s="682">
        <v>32829</v>
      </c>
      <c r="F89" s="682">
        <v>27267</v>
      </c>
      <c r="G89" s="682">
        <v>3905</v>
      </c>
      <c r="H89" s="682">
        <v>23362</v>
      </c>
      <c r="I89" s="680">
        <f t="shared" si="2"/>
        <v>68.969267737447822</v>
      </c>
    </row>
    <row r="90" spans="1:9" ht="14.25" customHeight="1">
      <c r="A90" s="2"/>
      <c r="B90" s="686" t="s">
        <v>550</v>
      </c>
      <c r="C90" s="683">
        <v>100078</v>
      </c>
      <c r="D90" s="683">
        <v>16975</v>
      </c>
      <c r="E90" s="683">
        <v>83103</v>
      </c>
      <c r="F90" s="683">
        <v>112450</v>
      </c>
      <c r="G90" s="683">
        <v>17761</v>
      </c>
      <c r="H90" s="683">
        <v>94689</v>
      </c>
      <c r="I90" s="681">
        <f t="shared" si="2"/>
        <v>112.36235736125822</v>
      </c>
    </row>
    <row r="91" spans="1:9" ht="14.25" customHeight="1" thickBot="1">
      <c r="A91" s="281" t="s">
        <v>553</v>
      </c>
      <c r="B91" s="691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662">
        <f t="shared" si="2"/>
        <v>104.64527192108399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1004" t="s">
        <v>1852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4"/>
      <c r="B3" s="1009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79066</v>
      </c>
      <c r="D5" s="682">
        <v>14067</v>
      </c>
      <c r="E5" s="682">
        <v>64999</v>
      </c>
      <c r="F5" s="682">
        <v>86271</v>
      </c>
      <c r="G5" s="682">
        <v>12638</v>
      </c>
      <c r="H5" s="682">
        <v>73633</v>
      </c>
      <c r="I5" s="680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93894</v>
      </c>
      <c r="D6" s="683">
        <v>16706</v>
      </c>
      <c r="E6" s="683">
        <v>77188</v>
      </c>
      <c r="F6" s="683">
        <v>96991</v>
      </c>
      <c r="G6" s="683">
        <v>14165</v>
      </c>
      <c r="H6" s="683">
        <v>82826</v>
      </c>
      <c r="I6" s="681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84510</v>
      </c>
      <c r="D7" s="683">
        <v>15036</v>
      </c>
      <c r="E7" s="683">
        <v>69474</v>
      </c>
      <c r="F7" s="683">
        <v>85200</v>
      </c>
      <c r="G7" s="683">
        <v>14822</v>
      </c>
      <c r="H7" s="683">
        <v>70378</v>
      </c>
      <c r="I7" s="681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26451</v>
      </c>
      <c r="D9" s="683">
        <v>4729</v>
      </c>
      <c r="E9" s="683">
        <v>21722</v>
      </c>
      <c r="F9" s="683">
        <v>29180</v>
      </c>
      <c r="G9" s="683">
        <v>4956</v>
      </c>
      <c r="H9" s="683">
        <v>24224</v>
      </c>
      <c r="I9" s="681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58238</v>
      </c>
      <c r="D10" s="683">
        <v>10412</v>
      </c>
      <c r="E10" s="683">
        <v>47826</v>
      </c>
      <c r="F10" s="683">
        <v>63375</v>
      </c>
      <c r="G10" s="683">
        <v>10493</v>
      </c>
      <c r="H10" s="683">
        <v>52882</v>
      </c>
      <c r="I10" s="681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35925</v>
      </c>
      <c r="D11" s="683">
        <v>6423</v>
      </c>
      <c r="E11" s="683">
        <v>29502</v>
      </c>
      <c r="F11" s="683">
        <v>40385</v>
      </c>
      <c r="G11" s="683">
        <v>6657</v>
      </c>
      <c r="H11" s="683">
        <v>33728</v>
      </c>
      <c r="I11" s="681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58096</v>
      </c>
      <c r="D12" s="683">
        <v>10454</v>
      </c>
      <c r="E12" s="683">
        <v>47642</v>
      </c>
      <c r="F12" s="683">
        <v>59743</v>
      </c>
      <c r="G12" s="683">
        <v>9067</v>
      </c>
      <c r="H12" s="683">
        <v>50676</v>
      </c>
      <c r="I12" s="681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40292</v>
      </c>
      <c r="D13" s="683">
        <v>7014</v>
      </c>
      <c r="E13" s="683">
        <v>33278</v>
      </c>
      <c r="F13" s="683">
        <v>41691</v>
      </c>
      <c r="G13" s="683">
        <v>7218</v>
      </c>
      <c r="H13" s="683">
        <v>34473</v>
      </c>
      <c r="I13" s="681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109188</v>
      </c>
      <c r="D15" s="683">
        <v>18287</v>
      </c>
      <c r="E15" s="683">
        <v>90901</v>
      </c>
      <c r="F15" s="683">
        <v>101847</v>
      </c>
      <c r="G15" s="683">
        <v>13089</v>
      </c>
      <c r="H15" s="683">
        <v>88758</v>
      </c>
      <c r="I15" s="681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33047</v>
      </c>
      <c r="D16" s="683">
        <v>5538</v>
      </c>
      <c r="E16" s="683">
        <v>27509</v>
      </c>
      <c r="F16" s="683">
        <v>24058</v>
      </c>
      <c r="G16" s="683">
        <v>3735</v>
      </c>
      <c r="H16" s="683">
        <v>20323</v>
      </c>
      <c r="I16" s="681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686" t="s">
        <v>463</v>
      </c>
      <c r="C18" s="683">
        <v>103785</v>
      </c>
      <c r="D18" s="683">
        <v>23090</v>
      </c>
      <c r="E18" s="683">
        <v>80695</v>
      </c>
      <c r="F18" s="683">
        <v>112223</v>
      </c>
      <c r="G18" s="683">
        <v>21982</v>
      </c>
      <c r="H18" s="683">
        <v>90241</v>
      </c>
      <c r="I18" s="681">
        <f t="shared" si="0"/>
        <v>108.1302693067399</v>
      </c>
    </row>
    <row r="19" spans="1:9" ht="15" customHeight="1">
      <c r="A19" s="2"/>
      <c r="B19" s="686" t="s">
        <v>464</v>
      </c>
      <c r="C19" s="683">
        <v>69169</v>
      </c>
      <c r="D19" s="683">
        <v>11910</v>
      </c>
      <c r="E19" s="683">
        <v>57259</v>
      </c>
      <c r="F19" s="683">
        <v>71619</v>
      </c>
      <c r="G19" s="683">
        <v>11145</v>
      </c>
      <c r="H19" s="683">
        <v>60474</v>
      </c>
      <c r="I19" s="681">
        <f t="shared" si="0"/>
        <v>103.54204918388294</v>
      </c>
    </row>
    <row r="20" spans="1:9" ht="15" customHeight="1">
      <c r="A20" s="2"/>
      <c r="B20" s="687" t="s">
        <v>465</v>
      </c>
      <c r="C20" s="682">
        <v>173205</v>
      </c>
      <c r="D20" s="682">
        <v>37018</v>
      </c>
      <c r="E20" s="682">
        <v>136187</v>
      </c>
      <c r="F20" s="682">
        <v>209656</v>
      </c>
      <c r="G20" s="682">
        <v>35211</v>
      </c>
      <c r="H20" s="682">
        <v>174445</v>
      </c>
      <c r="I20" s="680">
        <f t="shared" si="0"/>
        <v>121.04500447446667</v>
      </c>
    </row>
    <row r="21" spans="1:9" ht="15" customHeight="1">
      <c r="A21" s="2"/>
      <c r="B21" s="687" t="s">
        <v>466</v>
      </c>
      <c r="C21" s="682">
        <v>69636</v>
      </c>
      <c r="D21" s="682">
        <v>13922</v>
      </c>
      <c r="E21" s="682">
        <v>55714</v>
      </c>
      <c r="F21" s="682">
        <v>83161</v>
      </c>
      <c r="G21" s="682">
        <v>13297</v>
      </c>
      <c r="H21" s="682">
        <v>69864</v>
      </c>
      <c r="I21" s="680">
        <f t="shared" si="0"/>
        <v>119.42242518237694</v>
      </c>
    </row>
    <row r="22" spans="1:9" ht="15" customHeight="1">
      <c r="A22" s="2"/>
      <c r="B22" s="686" t="s">
        <v>467</v>
      </c>
      <c r="C22" s="683">
        <v>27588</v>
      </c>
      <c r="D22" s="683">
        <v>4810</v>
      </c>
      <c r="E22" s="683">
        <v>22778</v>
      </c>
      <c r="F22" s="683">
        <v>36652</v>
      </c>
      <c r="G22" s="683">
        <v>5659</v>
      </c>
      <c r="H22" s="683">
        <v>30993</v>
      </c>
      <c r="I22" s="681">
        <f t="shared" si="0"/>
        <v>132.8548644338118</v>
      </c>
    </row>
    <row r="23" spans="1:9" ht="15" customHeight="1">
      <c r="A23" s="2"/>
      <c r="B23" s="686" t="s">
        <v>468</v>
      </c>
      <c r="C23" s="683">
        <v>18760</v>
      </c>
      <c r="D23" s="683">
        <v>3302</v>
      </c>
      <c r="E23" s="683">
        <v>15458</v>
      </c>
      <c r="F23" s="683">
        <v>19086</v>
      </c>
      <c r="G23" s="683">
        <v>3162</v>
      </c>
      <c r="H23" s="683">
        <v>15924</v>
      </c>
      <c r="I23" s="681">
        <f t="shared" si="0"/>
        <v>101.73773987206822</v>
      </c>
    </row>
    <row r="24" spans="1:9" ht="15" customHeight="1">
      <c r="A24" s="2"/>
      <c r="B24" s="686" t="s">
        <v>469</v>
      </c>
      <c r="C24" s="683">
        <v>33387</v>
      </c>
      <c r="D24" s="683">
        <v>6495</v>
      </c>
      <c r="E24" s="683">
        <v>26892</v>
      </c>
      <c r="F24" s="683">
        <v>34230</v>
      </c>
      <c r="G24" s="683">
        <v>6367</v>
      </c>
      <c r="H24" s="683">
        <v>27863</v>
      </c>
      <c r="I24" s="681">
        <f t="shared" si="0"/>
        <v>102.52493485488363</v>
      </c>
    </row>
    <row r="25" spans="1:9" ht="15" customHeight="1">
      <c r="A25" s="2"/>
      <c r="B25" s="686" t="s">
        <v>470</v>
      </c>
      <c r="C25" s="683">
        <v>54460</v>
      </c>
      <c r="D25" s="683">
        <v>11062</v>
      </c>
      <c r="E25" s="683">
        <v>43398</v>
      </c>
      <c r="F25" s="683">
        <v>54561</v>
      </c>
      <c r="G25" s="683">
        <v>9681</v>
      </c>
      <c r="H25" s="683">
        <v>44880</v>
      </c>
      <c r="I25" s="681">
        <f t="shared" si="0"/>
        <v>100.18545721630554</v>
      </c>
    </row>
    <row r="26" spans="1:9" ht="15" customHeight="1">
      <c r="A26" s="2" t="s">
        <v>471</v>
      </c>
      <c r="B26" s="686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686" t="s">
        <v>479</v>
      </c>
      <c r="C27" s="683">
        <v>53516</v>
      </c>
      <c r="D27" s="683">
        <v>14202</v>
      </c>
      <c r="E27" s="683">
        <v>39314</v>
      </c>
      <c r="F27" s="683">
        <v>57826</v>
      </c>
      <c r="G27" s="683">
        <v>14828</v>
      </c>
      <c r="H27" s="683">
        <v>42998</v>
      </c>
      <c r="I27" s="681">
        <f t="shared" si="0"/>
        <v>108.05366619328798</v>
      </c>
    </row>
    <row r="28" spans="1:9" ht="15" customHeight="1">
      <c r="A28" s="2"/>
      <c r="B28" s="686" t="s">
        <v>480</v>
      </c>
      <c r="C28" s="683">
        <v>238542</v>
      </c>
      <c r="D28" s="683">
        <v>53500</v>
      </c>
      <c r="E28" s="683">
        <v>185042</v>
      </c>
      <c r="F28" s="683">
        <v>301931</v>
      </c>
      <c r="G28" s="683">
        <v>48159</v>
      </c>
      <c r="H28" s="683">
        <v>253772</v>
      </c>
      <c r="I28" s="681">
        <f t="shared" si="0"/>
        <v>126.57351745185335</v>
      </c>
    </row>
    <row r="29" spans="1:9" ht="15" customHeight="1">
      <c r="A29" s="2"/>
      <c r="B29" s="686" t="s">
        <v>481</v>
      </c>
      <c r="C29" s="683">
        <v>274259</v>
      </c>
      <c r="D29" s="683">
        <v>58502</v>
      </c>
      <c r="E29" s="683">
        <v>215757</v>
      </c>
      <c r="F29" s="683">
        <v>360807</v>
      </c>
      <c r="G29" s="683">
        <v>61971</v>
      </c>
      <c r="H29" s="683">
        <v>298836</v>
      </c>
      <c r="I29" s="681">
        <f t="shared" si="0"/>
        <v>131.55703185674855</v>
      </c>
    </row>
    <row r="30" spans="1:9" ht="15" customHeight="1">
      <c r="A30" s="2"/>
      <c r="B30" s="686" t="s">
        <v>482</v>
      </c>
      <c r="C30" s="683">
        <v>108391</v>
      </c>
      <c r="D30" s="683">
        <v>25143</v>
      </c>
      <c r="E30" s="683">
        <v>83248</v>
      </c>
      <c r="F30" s="683">
        <v>145568</v>
      </c>
      <c r="G30" s="683">
        <v>22420</v>
      </c>
      <c r="H30" s="683">
        <v>123148</v>
      </c>
      <c r="I30" s="681">
        <f t="shared" si="0"/>
        <v>134.29897316197838</v>
      </c>
    </row>
    <row r="31" spans="1:9" ht="15" customHeight="1">
      <c r="A31" s="2"/>
      <c r="B31" s="686" t="s">
        <v>483</v>
      </c>
      <c r="C31" s="682">
        <v>128550</v>
      </c>
      <c r="D31" s="682">
        <v>27492</v>
      </c>
      <c r="E31" s="682">
        <v>101058</v>
      </c>
      <c r="F31" s="682">
        <v>177159</v>
      </c>
      <c r="G31" s="682">
        <v>24441</v>
      </c>
      <c r="H31" s="682">
        <v>152718</v>
      </c>
      <c r="I31" s="680">
        <f t="shared" si="0"/>
        <v>137.81330221703618</v>
      </c>
    </row>
    <row r="32" spans="1:9" ht="15" customHeight="1">
      <c r="A32" s="2" t="s">
        <v>484</v>
      </c>
      <c r="B32" s="686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686" t="s">
        <v>486</v>
      </c>
      <c r="C33" s="683">
        <v>55443</v>
      </c>
      <c r="D33" s="683">
        <v>8873</v>
      </c>
      <c r="E33" s="683">
        <v>46570</v>
      </c>
      <c r="F33" s="683">
        <v>35445</v>
      </c>
      <c r="G33" s="683">
        <v>5363</v>
      </c>
      <c r="H33" s="683">
        <v>30082</v>
      </c>
      <c r="I33" s="681">
        <f t="shared" si="0"/>
        <v>63.930523240084412</v>
      </c>
    </row>
    <row r="34" spans="1:9" ht="15" customHeight="1">
      <c r="A34" s="2"/>
      <c r="B34" s="686" t="s">
        <v>487</v>
      </c>
      <c r="C34" s="683">
        <v>52698</v>
      </c>
      <c r="D34" s="683">
        <v>9174</v>
      </c>
      <c r="E34" s="683">
        <v>43524</v>
      </c>
      <c r="F34" s="683">
        <v>47075</v>
      </c>
      <c r="G34" s="683">
        <v>6927</v>
      </c>
      <c r="H34" s="683">
        <v>40148</v>
      </c>
      <c r="I34" s="681">
        <f t="shared" si="0"/>
        <v>89.329765835515587</v>
      </c>
    </row>
    <row r="35" spans="1:9" ht="15" customHeight="1">
      <c r="A35" s="2"/>
      <c r="B35" s="686" t="s">
        <v>488</v>
      </c>
      <c r="C35" s="683">
        <v>52205</v>
      </c>
      <c r="D35" s="683">
        <v>9219</v>
      </c>
      <c r="E35" s="683">
        <v>42986</v>
      </c>
      <c r="F35" s="683">
        <v>61893</v>
      </c>
      <c r="G35" s="683">
        <v>9001</v>
      </c>
      <c r="H35" s="683">
        <v>52892</v>
      </c>
      <c r="I35" s="681">
        <f t="shared" si="0"/>
        <v>118.55760942438465</v>
      </c>
    </row>
    <row r="36" spans="1:9" ht="15" customHeight="1">
      <c r="A36" s="2"/>
      <c r="B36" s="686" t="s">
        <v>489</v>
      </c>
      <c r="C36" s="683">
        <v>132112</v>
      </c>
      <c r="D36" s="683">
        <v>22171</v>
      </c>
      <c r="E36" s="683">
        <v>109941</v>
      </c>
      <c r="F36" s="683">
        <v>154213</v>
      </c>
      <c r="G36" s="683">
        <v>20945</v>
      </c>
      <c r="H36" s="683">
        <v>133268</v>
      </c>
      <c r="I36" s="681">
        <f t="shared" ref="I36:I67" si="1">IFERROR((F36/C36)*100,"")</f>
        <v>116.72898752573575</v>
      </c>
    </row>
    <row r="37" spans="1:9" ht="15" customHeight="1">
      <c r="A37" s="2"/>
      <c r="B37" s="686" t="s">
        <v>490</v>
      </c>
      <c r="C37" s="683">
        <v>105190</v>
      </c>
      <c r="D37" s="683">
        <v>18168</v>
      </c>
      <c r="E37" s="683">
        <v>87022</v>
      </c>
      <c r="F37" s="683">
        <v>109951</v>
      </c>
      <c r="G37" s="683">
        <v>16787</v>
      </c>
      <c r="H37" s="683">
        <v>93164</v>
      </c>
      <c r="I37" s="681">
        <f t="shared" si="1"/>
        <v>104.52609563646735</v>
      </c>
    </row>
    <row r="38" spans="1:9" ht="15" customHeight="1">
      <c r="A38" s="2"/>
      <c r="B38" s="686" t="s">
        <v>491</v>
      </c>
      <c r="C38" s="683">
        <v>67907</v>
      </c>
      <c r="D38" s="683">
        <v>11650</v>
      </c>
      <c r="E38" s="683">
        <v>56257</v>
      </c>
      <c r="F38" s="683">
        <v>64355</v>
      </c>
      <c r="G38" s="683">
        <v>10272</v>
      </c>
      <c r="H38" s="683">
        <v>54083</v>
      </c>
      <c r="I38" s="681">
        <f t="shared" si="1"/>
        <v>94.769316859822993</v>
      </c>
    </row>
    <row r="39" spans="1:9" ht="15" customHeight="1">
      <c r="A39" s="2" t="s">
        <v>492</v>
      </c>
      <c r="B39" s="686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686" t="s">
        <v>494</v>
      </c>
      <c r="C40" s="683">
        <v>96301</v>
      </c>
      <c r="D40" s="683">
        <v>17143</v>
      </c>
      <c r="E40" s="683">
        <v>79158</v>
      </c>
      <c r="F40" s="683">
        <v>84730</v>
      </c>
      <c r="G40" s="683">
        <v>11958</v>
      </c>
      <c r="H40" s="683">
        <v>72772</v>
      </c>
      <c r="I40" s="681">
        <f t="shared" si="1"/>
        <v>87.984548447056625</v>
      </c>
    </row>
    <row r="41" spans="1:9" ht="15" customHeight="1">
      <c r="A41" s="2"/>
      <c r="B41" s="686" t="s">
        <v>495</v>
      </c>
      <c r="C41" s="683">
        <v>76333</v>
      </c>
      <c r="D41" s="683">
        <v>13429</v>
      </c>
      <c r="E41" s="683">
        <v>62904</v>
      </c>
      <c r="F41" s="683">
        <v>0</v>
      </c>
      <c r="G41" s="683">
        <v>0</v>
      </c>
      <c r="H41" s="683">
        <v>0</v>
      </c>
      <c r="I41" s="681">
        <f t="shared" si="1"/>
        <v>0</v>
      </c>
    </row>
    <row r="42" spans="1:9" ht="15" customHeight="1">
      <c r="A42" s="2"/>
      <c r="B42" s="686" t="s">
        <v>496</v>
      </c>
      <c r="C42" s="683">
        <v>55143</v>
      </c>
      <c r="D42" s="683">
        <v>9549</v>
      </c>
      <c r="E42" s="683">
        <v>45594</v>
      </c>
      <c r="F42" s="683">
        <v>2192</v>
      </c>
      <c r="G42" s="683">
        <v>452</v>
      </c>
      <c r="H42" s="683">
        <v>1740</v>
      </c>
      <c r="I42" s="681">
        <f t="shared" si="1"/>
        <v>3.9751192354423952</v>
      </c>
    </row>
    <row r="43" spans="1:9" ht="15" customHeight="1">
      <c r="A43" s="2" t="s">
        <v>497</v>
      </c>
      <c r="B43" s="686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686" t="s">
        <v>499</v>
      </c>
      <c r="C44" s="683">
        <v>33795</v>
      </c>
      <c r="D44" s="683">
        <v>5509</v>
      </c>
      <c r="E44" s="683">
        <v>28286</v>
      </c>
      <c r="F44" s="683">
        <v>34191</v>
      </c>
      <c r="G44" s="683">
        <v>5278</v>
      </c>
      <c r="H44" s="683">
        <v>28913</v>
      </c>
      <c r="I44" s="681">
        <f t="shared" si="1"/>
        <v>101.17177097203729</v>
      </c>
    </row>
    <row r="45" spans="1:9" ht="15" customHeight="1">
      <c r="A45" s="2"/>
      <c r="B45" s="686" t="s">
        <v>500</v>
      </c>
      <c r="C45" s="683">
        <v>49339</v>
      </c>
      <c r="D45" s="683">
        <v>9162</v>
      </c>
      <c r="E45" s="683">
        <v>40177</v>
      </c>
      <c r="F45" s="683">
        <v>51241</v>
      </c>
      <c r="G45" s="683">
        <v>7089</v>
      </c>
      <c r="H45" s="683">
        <v>44152</v>
      </c>
      <c r="I45" s="681">
        <f t="shared" si="1"/>
        <v>103.85496260564663</v>
      </c>
    </row>
    <row r="46" spans="1:9" ht="15" customHeight="1">
      <c r="A46" s="2"/>
      <c r="B46" s="686" t="s">
        <v>501</v>
      </c>
      <c r="C46" s="683">
        <v>57672</v>
      </c>
      <c r="D46" s="683">
        <v>10244</v>
      </c>
      <c r="E46" s="683">
        <v>47428</v>
      </c>
      <c r="F46" s="683">
        <v>64519</v>
      </c>
      <c r="G46" s="683">
        <v>9753</v>
      </c>
      <c r="H46" s="683">
        <v>54766</v>
      </c>
      <c r="I46" s="681">
        <f t="shared" si="1"/>
        <v>111.87231238729368</v>
      </c>
    </row>
    <row r="47" spans="1:9" ht="15" customHeight="1">
      <c r="A47" s="2"/>
      <c r="B47" s="686" t="s">
        <v>502</v>
      </c>
      <c r="C47" s="683">
        <v>88204</v>
      </c>
      <c r="D47" s="683">
        <v>15444</v>
      </c>
      <c r="E47" s="683">
        <v>72760</v>
      </c>
      <c r="F47" s="683">
        <v>85232</v>
      </c>
      <c r="G47" s="683">
        <v>11930</v>
      </c>
      <c r="H47" s="683">
        <v>73302</v>
      </c>
      <c r="I47" s="681">
        <f t="shared" si="1"/>
        <v>96.630538297582873</v>
      </c>
    </row>
    <row r="48" spans="1:9" ht="15" customHeight="1">
      <c r="A48" s="2"/>
      <c r="B48" s="686" t="s">
        <v>503</v>
      </c>
      <c r="C48" s="683">
        <v>53743</v>
      </c>
      <c r="D48" s="683">
        <v>9259</v>
      </c>
      <c r="E48" s="683">
        <v>44484</v>
      </c>
      <c r="F48" s="683">
        <v>71209</v>
      </c>
      <c r="G48" s="683">
        <v>10067</v>
      </c>
      <c r="H48" s="683">
        <v>61142</v>
      </c>
      <c r="I48" s="681">
        <f t="shared" si="1"/>
        <v>132.49911616396554</v>
      </c>
    </row>
    <row r="49" spans="1:9" ht="15" customHeight="1">
      <c r="A49" s="2"/>
      <c r="B49" s="686" t="s">
        <v>504</v>
      </c>
      <c r="C49" s="683">
        <v>56672</v>
      </c>
      <c r="D49" s="683">
        <v>10077</v>
      </c>
      <c r="E49" s="683">
        <v>46595</v>
      </c>
      <c r="F49" s="683">
        <v>61552</v>
      </c>
      <c r="G49" s="683">
        <v>9777</v>
      </c>
      <c r="H49" s="683">
        <v>51775</v>
      </c>
      <c r="I49" s="681">
        <f t="shared" si="1"/>
        <v>108.61095426312816</v>
      </c>
    </row>
    <row r="50" spans="1:9" ht="15" customHeight="1">
      <c r="A50" s="2"/>
      <c r="B50" s="686" t="s">
        <v>505</v>
      </c>
      <c r="C50" s="683">
        <v>39753</v>
      </c>
      <c r="D50" s="683">
        <v>6682</v>
      </c>
      <c r="E50" s="683">
        <v>33071</v>
      </c>
      <c r="F50" s="683">
        <v>41808</v>
      </c>
      <c r="G50" s="683">
        <v>5977</v>
      </c>
      <c r="H50" s="683">
        <v>35831</v>
      </c>
      <c r="I50" s="681">
        <f t="shared" si="1"/>
        <v>105.16942117576032</v>
      </c>
    </row>
    <row r="51" spans="1:9" ht="15" customHeight="1">
      <c r="A51" s="2" t="s">
        <v>506</v>
      </c>
      <c r="B51" s="686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686" t="s">
        <v>508</v>
      </c>
      <c r="C52" s="683">
        <v>85554</v>
      </c>
      <c r="D52" s="683">
        <v>15781</v>
      </c>
      <c r="E52" s="683">
        <v>69773</v>
      </c>
      <c r="F52" s="683">
        <v>86683</v>
      </c>
      <c r="G52" s="683">
        <v>12039</v>
      </c>
      <c r="H52" s="683">
        <v>74644</v>
      </c>
      <c r="I52" s="681">
        <f t="shared" si="1"/>
        <v>101.3196343829628</v>
      </c>
    </row>
    <row r="53" spans="1:9" ht="15" customHeight="1">
      <c r="A53" s="2"/>
      <c r="B53" s="686" t="s">
        <v>509</v>
      </c>
      <c r="C53" s="683">
        <v>75175</v>
      </c>
      <c r="D53" s="683">
        <v>13426</v>
      </c>
      <c r="E53" s="683">
        <v>61749</v>
      </c>
      <c r="F53" s="683">
        <v>78332</v>
      </c>
      <c r="G53" s="683">
        <v>12520</v>
      </c>
      <c r="H53" s="683">
        <v>65812</v>
      </c>
      <c r="I53" s="681">
        <f t="shared" si="1"/>
        <v>104.1995344196874</v>
      </c>
    </row>
    <row r="54" spans="1:9" ht="15" customHeight="1">
      <c r="A54" s="2"/>
      <c r="B54" s="686" t="s">
        <v>510</v>
      </c>
      <c r="C54" s="683">
        <v>41230</v>
      </c>
      <c r="D54" s="683">
        <v>7026</v>
      </c>
      <c r="E54" s="683">
        <v>34204</v>
      </c>
      <c r="F54" s="683">
        <v>41086</v>
      </c>
      <c r="G54" s="683">
        <v>6108</v>
      </c>
      <c r="H54" s="683">
        <v>34978</v>
      </c>
      <c r="I54" s="681">
        <f t="shared" si="1"/>
        <v>99.650739752607322</v>
      </c>
    </row>
    <row r="55" spans="1:9" ht="15" customHeight="1">
      <c r="A55" s="2"/>
      <c r="B55" s="686" t="s">
        <v>511</v>
      </c>
      <c r="C55" s="683">
        <v>46206</v>
      </c>
      <c r="D55" s="683">
        <v>8356</v>
      </c>
      <c r="E55" s="683">
        <v>37850</v>
      </c>
      <c r="F55" s="683">
        <v>48452</v>
      </c>
      <c r="G55" s="683">
        <v>7566</v>
      </c>
      <c r="H55" s="683">
        <v>40886</v>
      </c>
      <c r="I55" s="681">
        <f t="shared" si="1"/>
        <v>104.860840583474</v>
      </c>
    </row>
    <row r="56" spans="1:9" ht="15" customHeight="1">
      <c r="A56" s="2"/>
      <c r="B56" s="686" t="s">
        <v>512</v>
      </c>
      <c r="C56" s="682">
        <v>26114</v>
      </c>
      <c r="D56" s="682">
        <v>4499</v>
      </c>
      <c r="E56" s="682">
        <v>21615</v>
      </c>
      <c r="F56" s="682">
        <v>27230</v>
      </c>
      <c r="G56" s="682">
        <v>4445</v>
      </c>
      <c r="H56" s="682">
        <v>22785</v>
      </c>
      <c r="I56" s="680">
        <f t="shared" si="1"/>
        <v>104.27356973271043</v>
      </c>
    </row>
    <row r="57" spans="1:9" ht="15" customHeight="1">
      <c r="A57" s="2"/>
      <c r="B57" s="686" t="s">
        <v>513</v>
      </c>
      <c r="C57" s="682">
        <v>61339</v>
      </c>
      <c r="D57" s="682">
        <v>10955</v>
      </c>
      <c r="E57" s="682">
        <v>50384</v>
      </c>
      <c r="F57" s="682">
        <v>65413</v>
      </c>
      <c r="G57" s="682">
        <v>10415</v>
      </c>
      <c r="H57" s="682">
        <v>54998</v>
      </c>
      <c r="I57" s="680">
        <f t="shared" si="1"/>
        <v>106.64177766184646</v>
      </c>
    </row>
    <row r="58" spans="1:9" ht="15" customHeight="1">
      <c r="A58" s="2"/>
      <c r="B58" s="686" t="s">
        <v>514</v>
      </c>
      <c r="C58" s="683">
        <v>43239</v>
      </c>
      <c r="D58" s="683">
        <v>7619</v>
      </c>
      <c r="E58" s="683">
        <v>35620</v>
      </c>
      <c r="F58" s="683">
        <v>38569</v>
      </c>
      <c r="G58" s="683">
        <v>6396</v>
      </c>
      <c r="H58" s="683">
        <v>32173</v>
      </c>
      <c r="I58" s="681">
        <f t="shared" si="1"/>
        <v>89.199565207335979</v>
      </c>
    </row>
    <row r="59" spans="1:9" ht="15" customHeight="1">
      <c r="A59" s="2" t="s">
        <v>515</v>
      </c>
      <c r="B59" s="686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686" t="s">
        <v>517</v>
      </c>
      <c r="C60" s="683">
        <v>44216</v>
      </c>
      <c r="D60" s="683">
        <v>7871</v>
      </c>
      <c r="E60" s="683">
        <v>36345</v>
      </c>
      <c r="F60" s="683">
        <v>40096</v>
      </c>
      <c r="G60" s="683">
        <v>5831</v>
      </c>
      <c r="H60" s="683">
        <v>34265</v>
      </c>
      <c r="I60" s="681">
        <f t="shared" si="1"/>
        <v>90.682106024968334</v>
      </c>
    </row>
    <row r="61" spans="1:9" ht="15" customHeight="1">
      <c r="A61" s="2"/>
      <c r="B61" s="686" t="s">
        <v>518</v>
      </c>
      <c r="C61" s="683">
        <v>75621</v>
      </c>
      <c r="D61" s="683">
        <v>13675</v>
      </c>
      <c r="E61" s="683">
        <v>61946</v>
      </c>
      <c r="F61" s="683">
        <v>61988</v>
      </c>
      <c r="G61" s="683">
        <v>9049</v>
      </c>
      <c r="H61" s="683">
        <v>52939</v>
      </c>
      <c r="I61" s="681">
        <f t="shared" si="1"/>
        <v>81.971939011650207</v>
      </c>
    </row>
    <row r="62" spans="1:9" ht="15" customHeight="1">
      <c r="A62" s="2"/>
      <c r="B62" s="686" t="s">
        <v>519</v>
      </c>
      <c r="C62" s="683">
        <v>49967</v>
      </c>
      <c r="D62" s="683">
        <v>9036</v>
      </c>
      <c r="E62" s="683">
        <v>40931</v>
      </c>
      <c r="F62" s="683">
        <v>44424</v>
      </c>
      <c r="G62" s="683">
        <v>6344</v>
      </c>
      <c r="H62" s="683">
        <v>38080</v>
      </c>
      <c r="I62" s="681">
        <f t="shared" si="1"/>
        <v>88.906678407749112</v>
      </c>
    </row>
    <row r="63" spans="1:9" ht="15" customHeight="1">
      <c r="A63" s="2"/>
      <c r="B63" s="686" t="s">
        <v>520</v>
      </c>
      <c r="C63" s="683">
        <v>19857</v>
      </c>
      <c r="D63" s="683">
        <v>3694</v>
      </c>
      <c r="E63" s="683">
        <v>16163</v>
      </c>
      <c r="F63" s="683">
        <v>19008</v>
      </c>
      <c r="G63" s="683">
        <v>2999</v>
      </c>
      <c r="H63" s="683">
        <v>16009</v>
      </c>
      <c r="I63" s="681">
        <f t="shared" si="1"/>
        <v>95.724429672155921</v>
      </c>
    </row>
    <row r="64" spans="1:9" ht="15" customHeight="1">
      <c r="A64" s="2" t="s">
        <v>521</v>
      </c>
      <c r="B64" s="686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686" t="s">
        <v>523</v>
      </c>
      <c r="C65" s="683">
        <v>41914</v>
      </c>
      <c r="D65" s="683">
        <v>7374</v>
      </c>
      <c r="E65" s="683">
        <v>34540</v>
      </c>
      <c r="F65" s="683">
        <v>43764</v>
      </c>
      <c r="G65" s="683">
        <v>7250</v>
      </c>
      <c r="H65" s="683">
        <v>36514</v>
      </c>
      <c r="I65" s="681">
        <f t="shared" si="1"/>
        <v>104.41379968506943</v>
      </c>
    </row>
    <row r="66" spans="1:9" ht="15" customHeight="1">
      <c r="A66" s="2"/>
      <c r="B66" s="686" t="s">
        <v>524</v>
      </c>
      <c r="C66" s="683">
        <v>74068</v>
      </c>
      <c r="D66" s="683">
        <v>13031</v>
      </c>
      <c r="E66" s="683">
        <v>61037</v>
      </c>
      <c r="F66" s="683">
        <v>89852</v>
      </c>
      <c r="G66" s="683">
        <v>12698</v>
      </c>
      <c r="H66" s="683">
        <v>77154</v>
      </c>
      <c r="I66" s="681">
        <f t="shared" si="1"/>
        <v>121.31014743208944</v>
      </c>
    </row>
    <row r="67" spans="1:9" ht="15" customHeight="1">
      <c r="A67" s="2"/>
      <c r="B67" s="686" t="s">
        <v>525</v>
      </c>
      <c r="C67" s="683">
        <v>111155</v>
      </c>
      <c r="D67" s="683">
        <v>19556</v>
      </c>
      <c r="E67" s="683">
        <v>91599</v>
      </c>
      <c r="F67" s="683">
        <v>139686</v>
      </c>
      <c r="G67" s="683">
        <v>20047</v>
      </c>
      <c r="H67" s="683">
        <v>119639</v>
      </c>
      <c r="I67" s="681">
        <f t="shared" si="1"/>
        <v>125.66776123431245</v>
      </c>
    </row>
    <row r="68" spans="1:9" ht="15" customHeight="1">
      <c r="A68" s="2" t="s">
        <v>526</v>
      </c>
      <c r="B68" s="686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686" t="s">
        <v>527</v>
      </c>
      <c r="C69" s="683">
        <v>99015</v>
      </c>
      <c r="D69" s="683">
        <v>16753</v>
      </c>
      <c r="E69" s="683">
        <v>82262</v>
      </c>
      <c r="F69" s="683">
        <v>117624</v>
      </c>
      <c r="G69" s="683">
        <v>18628</v>
      </c>
      <c r="H69" s="683">
        <v>98996</v>
      </c>
      <c r="I69" s="681">
        <f t="shared" si="2"/>
        <v>118.79412210271173</v>
      </c>
    </row>
    <row r="70" spans="1:9" ht="15" customHeight="1">
      <c r="A70" s="2"/>
      <c r="B70" s="686" t="s">
        <v>528</v>
      </c>
      <c r="C70" s="683">
        <v>30918</v>
      </c>
      <c r="D70" s="683">
        <v>5178</v>
      </c>
      <c r="E70" s="683">
        <v>25740</v>
      </c>
      <c r="F70" s="683">
        <v>27546</v>
      </c>
      <c r="G70" s="683">
        <v>4628</v>
      </c>
      <c r="H70" s="683">
        <v>22918</v>
      </c>
      <c r="I70" s="681">
        <f t="shared" si="2"/>
        <v>89.093731806714544</v>
      </c>
    </row>
    <row r="71" spans="1:9" ht="15" customHeight="1">
      <c r="A71" s="2"/>
      <c r="B71" s="686" t="s">
        <v>529</v>
      </c>
      <c r="C71" s="683">
        <v>64782</v>
      </c>
      <c r="D71" s="683">
        <v>10634</v>
      </c>
      <c r="E71" s="683">
        <v>54148</v>
      </c>
      <c r="F71" s="683">
        <v>71056</v>
      </c>
      <c r="G71" s="683">
        <v>11357</v>
      </c>
      <c r="H71" s="683">
        <v>59699</v>
      </c>
      <c r="I71" s="681">
        <f t="shared" si="2"/>
        <v>109.68478898459449</v>
      </c>
    </row>
    <row r="72" spans="1:9" ht="15" customHeight="1">
      <c r="A72" s="2" t="s">
        <v>530</v>
      </c>
      <c r="B72" s="686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686" t="s">
        <v>531</v>
      </c>
      <c r="C73" s="683">
        <v>76842</v>
      </c>
      <c r="D73" s="683">
        <v>13541</v>
      </c>
      <c r="E73" s="683">
        <v>63301</v>
      </c>
      <c r="F73" s="683">
        <v>48040</v>
      </c>
      <c r="G73" s="683">
        <v>7071</v>
      </c>
      <c r="H73" s="683">
        <v>40969</v>
      </c>
      <c r="I73" s="681">
        <f t="shared" si="2"/>
        <v>62.517893860128574</v>
      </c>
    </row>
    <row r="74" spans="1:9" ht="15" customHeight="1">
      <c r="A74" s="2" t="s">
        <v>532</v>
      </c>
      <c r="B74" s="686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686" t="s">
        <v>533</v>
      </c>
      <c r="C75" s="683">
        <v>85272</v>
      </c>
      <c r="D75" s="683">
        <v>15171</v>
      </c>
      <c r="E75" s="683">
        <v>70101</v>
      </c>
      <c r="F75" s="683">
        <v>69152</v>
      </c>
      <c r="G75" s="683">
        <v>10282</v>
      </c>
      <c r="H75" s="683">
        <v>58870</v>
      </c>
      <c r="I75" s="681">
        <f t="shared" si="2"/>
        <v>81.095787597335587</v>
      </c>
    </row>
    <row r="76" spans="1:9" ht="15" customHeight="1">
      <c r="A76" s="2"/>
      <c r="B76" s="686" t="s">
        <v>534</v>
      </c>
      <c r="C76" s="683">
        <v>49784</v>
      </c>
      <c r="D76" s="683">
        <v>8858</v>
      </c>
      <c r="E76" s="683">
        <v>40926</v>
      </c>
      <c r="F76" s="683">
        <v>42363</v>
      </c>
      <c r="G76" s="683">
        <v>7295</v>
      </c>
      <c r="H76" s="683">
        <v>35068</v>
      </c>
      <c r="I76" s="681">
        <f t="shared" si="2"/>
        <v>85.093604370882218</v>
      </c>
    </row>
    <row r="77" spans="1:9" ht="15" customHeight="1">
      <c r="A77" s="2"/>
      <c r="B77" s="686" t="s">
        <v>535</v>
      </c>
      <c r="C77" s="683">
        <v>66119</v>
      </c>
      <c r="D77" s="683">
        <v>11763</v>
      </c>
      <c r="E77" s="683">
        <v>54356</v>
      </c>
      <c r="F77" s="683">
        <v>37714</v>
      </c>
      <c r="G77" s="683">
        <v>6194</v>
      </c>
      <c r="H77" s="683">
        <v>31520</v>
      </c>
      <c r="I77" s="681">
        <f t="shared" si="2"/>
        <v>57.039580150939969</v>
      </c>
    </row>
    <row r="78" spans="1:9" ht="15" customHeight="1">
      <c r="A78" s="2" t="s">
        <v>536</v>
      </c>
      <c r="B78" s="686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686" t="s">
        <v>538</v>
      </c>
      <c r="C79" s="683">
        <v>89378</v>
      </c>
      <c r="D79" s="683">
        <v>17510</v>
      </c>
      <c r="E79" s="683">
        <v>71868</v>
      </c>
      <c r="F79" s="683">
        <v>101998</v>
      </c>
      <c r="G79" s="683">
        <v>17702</v>
      </c>
      <c r="H79" s="683">
        <v>84296</v>
      </c>
      <c r="I79" s="681">
        <f t="shared" si="2"/>
        <v>114.11980576875742</v>
      </c>
    </row>
    <row r="80" spans="1:9" ht="15" customHeight="1">
      <c r="A80" s="2"/>
      <c r="B80" s="686" t="s">
        <v>539</v>
      </c>
      <c r="C80" s="682">
        <v>86177</v>
      </c>
      <c r="D80" s="682">
        <v>14955</v>
      </c>
      <c r="E80" s="682">
        <v>71222</v>
      </c>
      <c r="F80" s="682">
        <v>89154</v>
      </c>
      <c r="G80" s="682">
        <v>15042</v>
      </c>
      <c r="H80" s="682">
        <v>74112</v>
      </c>
      <c r="I80" s="680">
        <f t="shared" si="2"/>
        <v>103.4545180268517</v>
      </c>
    </row>
    <row r="81" spans="1:9" ht="15" customHeight="1">
      <c r="A81" s="2"/>
      <c r="B81" s="686" t="s">
        <v>540</v>
      </c>
      <c r="C81" s="682">
        <v>38608</v>
      </c>
      <c r="D81" s="682">
        <v>7218</v>
      </c>
      <c r="E81" s="682">
        <v>31390</v>
      </c>
      <c r="F81" s="682">
        <v>45150</v>
      </c>
      <c r="G81" s="682">
        <v>7890</v>
      </c>
      <c r="H81" s="682">
        <v>37260</v>
      </c>
      <c r="I81" s="680">
        <f t="shared" si="2"/>
        <v>116.94467467882303</v>
      </c>
    </row>
    <row r="82" spans="1:9" ht="15" customHeight="1">
      <c r="A82" s="2" t="s">
        <v>541</v>
      </c>
      <c r="B82" s="686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686" t="s">
        <v>542</v>
      </c>
      <c r="C83" s="683">
        <v>146503</v>
      </c>
      <c r="D83" s="683">
        <v>24537</v>
      </c>
      <c r="E83" s="683">
        <v>121966</v>
      </c>
      <c r="F83" s="683">
        <v>26382</v>
      </c>
      <c r="G83" s="683">
        <v>3929</v>
      </c>
      <c r="H83" s="683">
        <v>22453</v>
      </c>
      <c r="I83" s="681">
        <f t="shared" si="2"/>
        <v>18.007822365412313</v>
      </c>
    </row>
    <row r="84" spans="1:9" ht="15" customHeight="1">
      <c r="A84" s="2" t="s">
        <v>543</v>
      </c>
      <c r="B84" s="686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686" t="s">
        <v>545</v>
      </c>
      <c r="C85" s="683">
        <v>55108</v>
      </c>
      <c r="D85" s="683">
        <v>9563</v>
      </c>
      <c r="E85" s="683">
        <v>45545</v>
      </c>
      <c r="F85" s="683">
        <v>59564</v>
      </c>
      <c r="G85" s="683">
        <v>8840</v>
      </c>
      <c r="H85" s="683">
        <v>50724</v>
      </c>
      <c r="I85" s="681">
        <f t="shared" si="2"/>
        <v>108.08594033534152</v>
      </c>
    </row>
    <row r="86" spans="1:9" ht="15" customHeight="1">
      <c r="A86" s="2"/>
      <c r="B86" s="686" t="s">
        <v>546</v>
      </c>
      <c r="C86" s="683">
        <v>113007</v>
      </c>
      <c r="D86" s="683">
        <v>19438</v>
      </c>
      <c r="E86" s="683">
        <v>93569</v>
      </c>
      <c r="F86" s="683">
        <v>165322</v>
      </c>
      <c r="G86" s="683">
        <v>20162</v>
      </c>
      <c r="H86" s="683">
        <v>145160</v>
      </c>
      <c r="I86" s="681">
        <f t="shared" si="2"/>
        <v>146.29359243232722</v>
      </c>
    </row>
    <row r="87" spans="1:9" ht="15" customHeight="1">
      <c r="A87" s="2"/>
      <c r="B87" s="686" t="s">
        <v>547</v>
      </c>
      <c r="C87" s="683">
        <v>60803</v>
      </c>
      <c r="D87" s="683">
        <v>10178</v>
      </c>
      <c r="E87" s="683">
        <v>50625</v>
      </c>
      <c r="F87" s="683">
        <v>71737</v>
      </c>
      <c r="G87" s="683">
        <v>10454</v>
      </c>
      <c r="H87" s="683">
        <v>61283</v>
      </c>
      <c r="I87" s="681">
        <f t="shared" si="2"/>
        <v>117.98266532901339</v>
      </c>
    </row>
    <row r="88" spans="1:9" ht="15" customHeight="1">
      <c r="A88" s="2"/>
      <c r="B88" s="686" t="s">
        <v>548</v>
      </c>
      <c r="C88" s="683">
        <v>44393</v>
      </c>
      <c r="D88" s="683">
        <v>6904</v>
      </c>
      <c r="E88" s="683">
        <v>37489</v>
      </c>
      <c r="F88" s="683">
        <v>23124</v>
      </c>
      <c r="G88" s="683">
        <v>3418</v>
      </c>
      <c r="H88" s="683">
        <v>19706</v>
      </c>
      <c r="I88" s="681">
        <f t="shared" si="2"/>
        <v>52.089293357060797</v>
      </c>
    </row>
    <row r="89" spans="1:9" ht="14.25" customHeight="1">
      <c r="A89" s="2"/>
      <c r="B89" s="686" t="s">
        <v>549</v>
      </c>
      <c r="C89" s="682">
        <v>40478</v>
      </c>
      <c r="D89" s="682">
        <v>7025</v>
      </c>
      <c r="E89" s="682">
        <v>33453</v>
      </c>
      <c r="F89" s="682">
        <v>24896</v>
      </c>
      <c r="G89" s="682">
        <v>3417</v>
      </c>
      <c r="H89" s="682">
        <v>21479</v>
      </c>
      <c r="I89" s="680">
        <f t="shared" si="2"/>
        <v>61.505015069914528</v>
      </c>
    </row>
    <row r="90" spans="1:9" ht="14.25" customHeight="1">
      <c r="A90" s="2"/>
      <c r="B90" s="686" t="s">
        <v>550</v>
      </c>
      <c r="C90" s="683">
        <v>102465</v>
      </c>
      <c r="D90" s="683">
        <v>17782</v>
      </c>
      <c r="E90" s="683">
        <v>84683</v>
      </c>
      <c r="F90" s="683">
        <v>115061</v>
      </c>
      <c r="G90" s="683">
        <v>18067</v>
      </c>
      <c r="H90" s="683">
        <v>96994</v>
      </c>
      <c r="I90" s="681">
        <f t="shared" si="2"/>
        <v>112.29297809007954</v>
      </c>
    </row>
    <row r="91" spans="1:9" ht="14.25" customHeight="1" thickBot="1">
      <c r="A91" s="281" t="s">
        <v>553</v>
      </c>
      <c r="B91" s="691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662">
        <f t="shared" si="2"/>
        <v>102.62330021855597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1853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571</v>
      </c>
      <c r="B2" s="155"/>
      <c r="C2" s="51" t="s">
        <v>1854</v>
      </c>
      <c r="D2" s="156" t="s">
        <v>358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445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685"/>
      <c r="B4" s="686" t="s">
        <v>446</v>
      </c>
      <c r="C4" s="682"/>
      <c r="D4" s="680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85"/>
      <c r="B5" s="686" t="s">
        <v>447</v>
      </c>
      <c r="C5" s="683"/>
      <c r="D5" s="681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85"/>
      <c r="B6" s="686" t="s">
        <v>448</v>
      </c>
      <c r="C6" s="683"/>
      <c r="D6" s="681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85"/>
      <c r="B7" s="686" t="s">
        <v>449</v>
      </c>
      <c r="C7" s="683"/>
      <c r="D7" s="681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85"/>
      <c r="B9" s="686" t="s">
        <v>451</v>
      </c>
      <c r="C9" s="683"/>
      <c r="D9" s="681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85"/>
      <c r="B10" s="686" t="s">
        <v>452</v>
      </c>
      <c r="C10" s="683"/>
      <c r="D10" s="681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685"/>
      <c r="B11" s="686" t="s">
        <v>453</v>
      </c>
      <c r="C11" s="683"/>
      <c r="D11" s="681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85"/>
      <c r="B12" s="686" t="s">
        <v>454</v>
      </c>
      <c r="C12" s="683"/>
      <c r="D12" s="681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85"/>
      <c r="B13" s="686" t="s">
        <v>455</v>
      </c>
      <c r="C13" s="683"/>
      <c r="D13" s="681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85"/>
      <c r="B14" s="686" t="s">
        <v>456</v>
      </c>
      <c r="C14" s="683"/>
      <c r="D14" s="681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686"/>
      <c r="B16" s="686" t="s">
        <v>458</v>
      </c>
      <c r="C16" s="683"/>
      <c r="D16" s="681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685"/>
      <c r="B17" s="686" t="s">
        <v>459</v>
      </c>
      <c r="C17" s="683"/>
      <c r="D17" s="681" t="str">
        <f>IFERROR(C17*1000/Population!F17,"")</f>
        <v/>
      </c>
    </row>
    <row r="18" spans="1:4" ht="15" customHeight="1">
      <c r="A18" s="685"/>
      <c r="B18" s="686" t="s">
        <v>460</v>
      </c>
      <c r="C18" s="683"/>
      <c r="D18" s="681" t="str">
        <f>IFERROR(C18*1000/Population!F18,"")</f>
        <v/>
      </c>
    </row>
    <row r="19" spans="1:4" ht="15" customHeight="1">
      <c r="A19" s="2" t="s">
        <v>461</v>
      </c>
      <c r="B19" s="6"/>
      <c r="C19" s="49"/>
      <c r="D19" s="646" t="str">
        <f>IFERROR(C19*1000/Population!F19,"")</f>
        <v/>
      </c>
    </row>
    <row r="20" spans="1:4" ht="15" customHeight="1">
      <c r="A20" s="686"/>
      <c r="B20" s="687" t="s">
        <v>462</v>
      </c>
      <c r="C20" s="682"/>
      <c r="D20" s="680" t="str">
        <f>IFERROR(C20*1000/Population!F20,"")</f>
        <v/>
      </c>
    </row>
    <row r="21" spans="1:4" ht="15" customHeight="1">
      <c r="A21" s="685"/>
      <c r="B21" s="686" t="s">
        <v>463</v>
      </c>
      <c r="C21" s="683"/>
      <c r="D21" s="681" t="str">
        <f>IFERROR(C21*1000/Population!F21,"")</f>
        <v/>
      </c>
    </row>
    <row r="22" spans="1:4" ht="15" customHeight="1">
      <c r="A22" s="685"/>
      <c r="B22" s="686" t="s">
        <v>464</v>
      </c>
      <c r="C22" s="683"/>
      <c r="D22" s="681" t="str">
        <f>IFERROR(C22*1000/Population!F22,"")</f>
        <v/>
      </c>
    </row>
    <row r="23" spans="1:4" ht="15" customHeight="1">
      <c r="A23" s="685"/>
      <c r="B23" s="686" t="s">
        <v>465</v>
      </c>
      <c r="C23" s="683"/>
      <c r="D23" s="681" t="str">
        <f>IFERROR(C23*1000/Population!F23,"")</f>
        <v/>
      </c>
    </row>
    <row r="24" spans="1:4" ht="15" customHeight="1">
      <c r="A24" s="685"/>
      <c r="B24" s="686" t="s">
        <v>466</v>
      </c>
      <c r="C24" s="683"/>
      <c r="D24" s="681" t="str">
        <f>IFERROR(C24*1000/Population!F24,"")</f>
        <v/>
      </c>
    </row>
    <row r="25" spans="1:4" ht="15" customHeight="1">
      <c r="A25" s="685"/>
      <c r="B25" s="686" t="s">
        <v>467</v>
      </c>
      <c r="C25" s="683"/>
      <c r="D25" s="681" t="str">
        <f>IFERROR(C25*1000/Population!F25,"")</f>
        <v/>
      </c>
    </row>
    <row r="26" spans="1:4" ht="15" customHeight="1">
      <c r="A26" s="685"/>
      <c r="B26" s="686" t="s">
        <v>468</v>
      </c>
      <c r="C26" s="683"/>
      <c r="D26" s="681" t="str">
        <f>IFERROR(C26*1000/Population!F26,"")</f>
        <v/>
      </c>
    </row>
    <row r="27" spans="1:4" ht="15" customHeight="1">
      <c r="A27" s="685"/>
      <c r="B27" s="686" t="s">
        <v>469</v>
      </c>
      <c r="C27" s="683"/>
      <c r="D27" s="681" t="str">
        <f>IFERROR(C27*1000/Population!F27,"")</f>
        <v/>
      </c>
    </row>
    <row r="28" spans="1:4" ht="15" customHeight="1">
      <c r="A28" s="685"/>
      <c r="B28" s="686" t="s">
        <v>470</v>
      </c>
      <c r="C28" s="683"/>
      <c r="D28" s="681" t="str">
        <f>IFERROR(C28*1000/Population!F28,"")</f>
        <v/>
      </c>
    </row>
    <row r="29" spans="1:4" s="87" customFormat="1" ht="15" customHeight="1">
      <c r="A29" s="2" t="s">
        <v>471</v>
      </c>
      <c r="B29" s="2"/>
      <c r="C29" s="25"/>
      <c r="D29" s="103" t="str">
        <f>IFERROR(C29*1000/Population!F29,"")</f>
        <v/>
      </c>
    </row>
    <row r="30" spans="1:4" ht="15" customHeight="1">
      <c r="A30" s="686"/>
      <c r="B30" s="686" t="s">
        <v>472</v>
      </c>
      <c r="C30" s="682"/>
      <c r="D30" s="680" t="str">
        <f>IFERROR(C30*1000/Population!F30,"")</f>
        <v/>
      </c>
    </row>
    <row r="31" spans="1:4" ht="15" customHeight="1">
      <c r="A31" s="686"/>
      <c r="B31" s="686" t="s">
        <v>473</v>
      </c>
      <c r="C31" s="683"/>
      <c r="D31" s="681" t="str">
        <f>IFERROR(C31*1000/Population!F31,"")</f>
        <v/>
      </c>
    </row>
    <row r="32" spans="1:4" ht="15" customHeight="1">
      <c r="A32" s="686"/>
      <c r="B32" s="686" t="s">
        <v>474</v>
      </c>
      <c r="C32" s="683"/>
      <c r="D32" s="681" t="str">
        <f>IFERROR(C32*1000/Population!F32,"")</f>
        <v/>
      </c>
    </row>
    <row r="33" spans="1:4" ht="15" customHeight="1">
      <c r="A33" s="686"/>
      <c r="B33" s="686" t="s">
        <v>475</v>
      </c>
      <c r="C33" s="683"/>
      <c r="D33" s="681" t="str">
        <f>IFERROR(C33*1000/Population!F33,"")</f>
        <v/>
      </c>
    </row>
    <row r="34" spans="1:4" ht="15" customHeight="1">
      <c r="A34" s="686"/>
      <c r="B34" s="686" t="s">
        <v>476</v>
      </c>
      <c r="C34" s="683"/>
      <c r="D34" s="681" t="str">
        <f>IFERROR(C34*1000/Population!F34,"")</f>
        <v/>
      </c>
    </row>
    <row r="35" spans="1:4" ht="15" customHeight="1">
      <c r="A35" s="686"/>
      <c r="B35" s="686" t="s">
        <v>477</v>
      </c>
      <c r="C35" s="683"/>
      <c r="D35" s="681" t="str">
        <f>IFERROR(C35*1000/Population!F35,"")</f>
        <v/>
      </c>
    </row>
    <row r="36" spans="1:4" ht="15" customHeight="1">
      <c r="A36" s="686"/>
      <c r="B36" s="686" t="s">
        <v>478</v>
      </c>
      <c r="C36" s="683"/>
      <c r="D36" s="681" t="str">
        <f>IFERROR(C36*1000/Population!F36,"")</f>
        <v/>
      </c>
    </row>
    <row r="37" spans="1:4" ht="15" customHeight="1">
      <c r="A37" s="685"/>
      <c r="B37" s="686" t="s">
        <v>479</v>
      </c>
      <c r="C37" s="683"/>
      <c r="D37" s="681" t="str">
        <f>IFERROR(C37*1000/Population!F37,"")</f>
        <v/>
      </c>
    </row>
    <row r="38" spans="1:4" s="87" customFormat="1" ht="15" customHeight="1">
      <c r="A38" s="685"/>
      <c r="B38" s="686" t="s">
        <v>480</v>
      </c>
      <c r="C38" s="683"/>
      <c r="D38" s="681" t="str">
        <f>IFERROR(C38*1000/Population!F38,"")</f>
        <v/>
      </c>
    </row>
    <row r="39" spans="1:4" ht="15" customHeight="1">
      <c r="A39" s="685"/>
      <c r="B39" s="686" t="s">
        <v>481</v>
      </c>
      <c r="C39" s="683"/>
      <c r="D39" s="681" t="str">
        <f>IFERROR(C39*1000/Population!F39,"")</f>
        <v/>
      </c>
    </row>
    <row r="40" spans="1:4" ht="15" customHeight="1">
      <c r="A40" s="685"/>
      <c r="B40" s="686" t="s">
        <v>482</v>
      </c>
      <c r="C40" s="683"/>
      <c r="D40" s="681" t="str">
        <f>IFERROR(C40*1000/Population!F40,"")</f>
        <v/>
      </c>
    </row>
    <row r="41" spans="1:4" ht="15" customHeight="1">
      <c r="A41" s="685"/>
      <c r="B41" s="686" t="s">
        <v>483</v>
      </c>
      <c r="C41" s="683"/>
      <c r="D41" s="681" t="str">
        <f>IFERROR(C41*1000/Population!F41,"")</f>
        <v/>
      </c>
    </row>
    <row r="42" spans="1:4" ht="15" customHeight="1">
      <c r="A42" s="2" t="s">
        <v>484</v>
      </c>
      <c r="B42" s="2"/>
      <c r="C42" s="25"/>
      <c r="D42" s="103" t="str">
        <f>IFERROR(C42*1000/Population!F42,"")</f>
        <v/>
      </c>
    </row>
    <row r="43" spans="1:4" ht="15.75" customHeight="1">
      <c r="A43" s="686"/>
      <c r="B43" s="686" t="s">
        <v>485</v>
      </c>
      <c r="C43" s="683"/>
      <c r="D43" s="681" t="str">
        <f>IFERROR(C43*1000/Population!F43,"")</f>
        <v/>
      </c>
    </row>
    <row r="44" spans="1:4" ht="15" customHeight="1">
      <c r="A44" s="685"/>
      <c r="B44" s="686" t="s">
        <v>486</v>
      </c>
      <c r="C44" s="683"/>
      <c r="D44" s="681" t="str">
        <f>IFERROR(C44*1000/Population!F44,"")</f>
        <v/>
      </c>
    </row>
    <row r="45" spans="1:4" ht="15" customHeight="1">
      <c r="A45" s="685"/>
      <c r="B45" s="686" t="s">
        <v>487</v>
      </c>
      <c r="C45" s="683"/>
      <c r="D45" s="681" t="str">
        <f>IFERROR(C45*1000/Population!F45,"")</f>
        <v/>
      </c>
    </row>
    <row r="46" spans="1:4" s="87" customFormat="1" ht="15" customHeight="1">
      <c r="A46" s="685"/>
      <c r="B46" s="686" t="s">
        <v>488</v>
      </c>
      <c r="C46" s="683"/>
      <c r="D46" s="681" t="str">
        <f>IFERROR(C46*1000/Population!F46,"")</f>
        <v/>
      </c>
    </row>
    <row r="47" spans="1:4" ht="15" customHeight="1">
      <c r="A47" s="685"/>
      <c r="B47" s="686" t="s">
        <v>489</v>
      </c>
      <c r="C47" s="683"/>
      <c r="D47" s="681" t="str">
        <f>IFERROR(C47*1000/Population!F47,"")</f>
        <v/>
      </c>
    </row>
    <row r="48" spans="1:4" ht="15" customHeight="1">
      <c r="A48" s="685"/>
      <c r="B48" s="686" t="s">
        <v>490</v>
      </c>
      <c r="C48" s="683"/>
      <c r="D48" s="681" t="str">
        <f>IFERROR(C48*1000/Population!F48,"")</f>
        <v/>
      </c>
    </row>
    <row r="49" spans="1:4" ht="15" customHeight="1">
      <c r="A49" s="685"/>
      <c r="B49" s="686" t="s">
        <v>491</v>
      </c>
      <c r="C49" s="683"/>
      <c r="D49" s="681" t="str">
        <f>IFERROR(C49*1000/Population!F49,"")</f>
        <v/>
      </c>
    </row>
    <row r="50" spans="1:4" ht="15" customHeight="1">
      <c r="A50" s="2" t="s">
        <v>492</v>
      </c>
      <c r="B50" s="2"/>
      <c r="C50" s="25"/>
      <c r="D50" s="103" t="str">
        <f>IFERROR(C50*1000/Population!F50,"")</f>
        <v/>
      </c>
    </row>
    <row r="51" spans="1:4" ht="15" customHeight="1">
      <c r="A51" s="686"/>
      <c r="B51" s="686" t="s">
        <v>493</v>
      </c>
      <c r="C51" s="683"/>
      <c r="D51" s="681" t="str">
        <f>IFERROR(C51*1000/Population!F51,"")</f>
        <v/>
      </c>
    </row>
    <row r="52" spans="1:4" ht="15" customHeight="1">
      <c r="A52" s="685"/>
      <c r="B52" s="686" t="s">
        <v>494</v>
      </c>
      <c r="C52" s="683"/>
      <c r="D52" s="681" t="str">
        <f>IFERROR(C52*1000/Population!F52,"")</f>
        <v/>
      </c>
    </row>
    <row r="53" spans="1:4" ht="15" customHeight="1">
      <c r="A53" s="685"/>
      <c r="B53" s="686" t="s">
        <v>495</v>
      </c>
      <c r="C53" s="683"/>
      <c r="D53" s="681" t="str">
        <f>IFERROR(C53*1000/Population!F53,"")</f>
        <v/>
      </c>
    </row>
    <row r="54" spans="1:4" ht="15" customHeight="1">
      <c r="A54" s="685"/>
      <c r="B54" s="686" t="s">
        <v>496</v>
      </c>
      <c r="C54" s="683"/>
      <c r="D54" s="681" t="str">
        <f>IFERROR(C54*1000/Population!F54,"")</f>
        <v/>
      </c>
    </row>
    <row r="55" spans="1:4" s="87" customFormat="1" ht="15" customHeight="1">
      <c r="A55" s="2" t="s">
        <v>497</v>
      </c>
      <c r="B55" s="2"/>
      <c r="C55" s="49"/>
      <c r="D55" s="646" t="str">
        <f>IFERROR(C55*1000/Population!F55,"")</f>
        <v/>
      </c>
    </row>
    <row r="56" spans="1:4" ht="15" customHeight="1">
      <c r="A56" s="686"/>
      <c r="B56" s="686" t="s">
        <v>498</v>
      </c>
      <c r="C56" s="682"/>
      <c r="D56" s="680" t="str">
        <f>IFERROR(C56*1000/Population!F56,"")</f>
        <v/>
      </c>
    </row>
    <row r="57" spans="1:4" ht="15" customHeight="1">
      <c r="A57" s="685"/>
      <c r="B57" s="686" t="s">
        <v>499</v>
      </c>
      <c r="C57" s="683"/>
      <c r="D57" s="681" t="str">
        <f>IFERROR(C57*1000/Population!F57,"")</f>
        <v/>
      </c>
    </row>
    <row r="58" spans="1:4" ht="15" customHeight="1">
      <c r="A58" s="685"/>
      <c r="B58" s="686" t="s">
        <v>500</v>
      </c>
      <c r="C58" s="683"/>
      <c r="D58" s="681" t="str">
        <f>IFERROR(C58*1000/Population!F58,"")</f>
        <v/>
      </c>
    </row>
    <row r="59" spans="1:4" ht="15" customHeight="1">
      <c r="A59" s="685"/>
      <c r="B59" s="686" t="s">
        <v>501</v>
      </c>
      <c r="C59" s="683"/>
      <c r="D59" s="681" t="str">
        <f>IFERROR(C59*1000/Population!F59,"")</f>
        <v/>
      </c>
    </row>
    <row r="60" spans="1:4" ht="15" customHeight="1">
      <c r="A60" s="685"/>
      <c r="B60" s="686" t="s">
        <v>502</v>
      </c>
      <c r="C60" s="683"/>
      <c r="D60" s="681" t="str">
        <f>IFERROR(C60*1000/Population!F60,"")</f>
        <v/>
      </c>
    </row>
    <row r="61" spans="1:4" s="87" customFormat="1" ht="15" customHeight="1">
      <c r="A61" s="685"/>
      <c r="B61" s="686" t="s">
        <v>503</v>
      </c>
      <c r="C61" s="683"/>
      <c r="D61" s="681" t="str">
        <f>IFERROR(C61*1000/Population!F61,"")</f>
        <v/>
      </c>
    </row>
    <row r="62" spans="1:4" ht="15" customHeight="1">
      <c r="A62" s="685"/>
      <c r="B62" s="686" t="s">
        <v>504</v>
      </c>
      <c r="C62" s="683"/>
      <c r="D62" s="681" t="str">
        <f>IFERROR(C62*1000/Population!F62,"")</f>
        <v/>
      </c>
    </row>
    <row r="63" spans="1:4" ht="15" customHeight="1">
      <c r="A63" s="685"/>
      <c r="B63" s="686" t="s">
        <v>505</v>
      </c>
      <c r="C63" s="683"/>
      <c r="D63" s="681" t="str">
        <f>IFERROR(C63*1000/Population!F63,"")</f>
        <v/>
      </c>
    </row>
    <row r="64" spans="1:4" ht="15" customHeight="1">
      <c r="A64" s="2" t="s">
        <v>506</v>
      </c>
      <c r="B64" s="2"/>
      <c r="C64" s="25"/>
      <c r="D64" s="103" t="str">
        <f>IFERROR(C64*1000/Population!F64,"")</f>
        <v/>
      </c>
    </row>
    <row r="65" spans="1:4" ht="15" customHeight="1">
      <c r="A65" s="686"/>
      <c r="B65" s="686" t="s">
        <v>507</v>
      </c>
      <c r="C65" s="683"/>
      <c r="D65" s="681" t="str">
        <f>IFERROR(C65*1000/Population!F65,"")</f>
        <v/>
      </c>
    </row>
    <row r="66" spans="1:4" ht="15" customHeight="1">
      <c r="A66" s="685"/>
      <c r="B66" s="686" t="s">
        <v>508</v>
      </c>
      <c r="C66" s="683"/>
      <c r="D66" s="681" t="str">
        <f>IFERROR(C66*1000/Population!F66,"")</f>
        <v/>
      </c>
    </row>
    <row r="67" spans="1:4" ht="15" customHeight="1">
      <c r="A67" s="685"/>
      <c r="B67" s="686" t="s">
        <v>509</v>
      </c>
      <c r="C67" s="683"/>
      <c r="D67" s="681" t="str">
        <f>IFERROR(C67*1000/Population!F67,"")</f>
        <v/>
      </c>
    </row>
    <row r="68" spans="1:4" ht="15" customHeight="1">
      <c r="A68" s="685"/>
      <c r="B68" s="686" t="s">
        <v>510</v>
      </c>
      <c r="C68" s="683"/>
      <c r="D68" s="681" t="str">
        <f>IFERROR(C68*1000/Population!F68,"")</f>
        <v/>
      </c>
    </row>
    <row r="69" spans="1:4" s="87" customFormat="1" ht="15" customHeight="1">
      <c r="A69" s="685"/>
      <c r="B69" s="686" t="s">
        <v>511</v>
      </c>
      <c r="C69" s="683"/>
      <c r="D69" s="681" t="str">
        <f>IFERROR(C69*1000/Population!F69,"")</f>
        <v/>
      </c>
    </row>
    <row r="70" spans="1:4" ht="15" customHeight="1">
      <c r="A70" s="685"/>
      <c r="B70" s="686" t="s">
        <v>512</v>
      </c>
      <c r="C70" s="683"/>
      <c r="D70" s="681" t="str">
        <f>IFERROR(C70*1000/Population!F70,"")</f>
        <v/>
      </c>
    </row>
    <row r="71" spans="1:4" ht="15" customHeight="1">
      <c r="A71" s="685"/>
      <c r="B71" s="686" t="s">
        <v>513</v>
      </c>
      <c r="C71" s="683"/>
      <c r="D71" s="681" t="str">
        <f>IFERROR(C71*1000/Population!F71,"")</f>
        <v/>
      </c>
    </row>
    <row r="72" spans="1:4" ht="15" customHeight="1">
      <c r="A72" s="685"/>
      <c r="B72" s="686" t="s">
        <v>514</v>
      </c>
      <c r="C72" s="683"/>
      <c r="D72" s="681" t="str">
        <f>IFERROR(C72*1000/Population!F72,"")</f>
        <v/>
      </c>
    </row>
    <row r="73" spans="1:4" ht="15" customHeight="1">
      <c r="A73" s="2" t="s">
        <v>515</v>
      </c>
      <c r="B73" s="2"/>
      <c r="C73" s="25"/>
      <c r="D73" s="103" t="str">
        <f>IFERROR(C73*1000/Population!F73,"")</f>
        <v/>
      </c>
    </row>
    <row r="74" spans="1:4" ht="15" customHeight="1">
      <c r="A74" s="686"/>
      <c r="B74" s="686" t="s">
        <v>516</v>
      </c>
      <c r="C74" s="683"/>
      <c r="D74" s="681" t="str">
        <f>IFERROR(C74*1000/Population!F74,"")</f>
        <v/>
      </c>
    </row>
    <row r="75" spans="1:4" ht="15" customHeight="1">
      <c r="A75" s="685"/>
      <c r="B75" s="686" t="s">
        <v>517</v>
      </c>
      <c r="C75" s="683"/>
      <c r="D75" s="681" t="str">
        <f>IFERROR(C75*1000/Population!F75,"")</f>
        <v/>
      </c>
    </row>
    <row r="76" spans="1:4" ht="15" customHeight="1">
      <c r="A76" s="685"/>
      <c r="B76" s="686" t="s">
        <v>518</v>
      </c>
      <c r="C76" s="683"/>
      <c r="D76" s="681" t="str">
        <f>IFERROR(C76*1000/Population!F76,"")</f>
        <v/>
      </c>
    </row>
    <row r="77" spans="1:4" ht="15" customHeight="1">
      <c r="A77" s="685"/>
      <c r="B77" s="686" t="s">
        <v>519</v>
      </c>
      <c r="C77" s="683"/>
      <c r="D77" s="681" t="str">
        <f>IFERROR(C77*1000/Population!F77,"")</f>
        <v/>
      </c>
    </row>
    <row r="78" spans="1:4" ht="15" customHeight="1">
      <c r="A78" s="685"/>
      <c r="B78" s="686" t="s">
        <v>520</v>
      </c>
      <c r="C78" s="683"/>
      <c r="D78" s="681" t="str">
        <f>IFERROR(C78*1000/Population!F78,"")</f>
        <v/>
      </c>
    </row>
    <row r="79" spans="1:4" s="87" customFormat="1" ht="15" customHeight="1">
      <c r="A79" s="2" t="s">
        <v>521</v>
      </c>
      <c r="B79" s="2"/>
      <c r="C79" s="49"/>
      <c r="D79" s="646" t="str">
        <f>IFERROR(C79*1000/Population!F79,"")</f>
        <v/>
      </c>
    </row>
    <row r="80" spans="1:4" ht="15" customHeight="1">
      <c r="A80" s="686"/>
      <c r="B80" s="686" t="s">
        <v>522</v>
      </c>
      <c r="C80" s="682"/>
      <c r="D80" s="680" t="str">
        <f>IFERROR(C80*1000/Population!F80,"")</f>
        <v/>
      </c>
    </row>
    <row r="81" spans="1:4" ht="15" customHeight="1">
      <c r="A81" s="685"/>
      <c r="B81" s="686" t="s">
        <v>523</v>
      </c>
      <c r="C81" s="683"/>
      <c r="D81" s="681" t="str">
        <f>IFERROR(C81*1000/Population!F81,"")</f>
        <v/>
      </c>
    </row>
    <row r="82" spans="1:4" ht="15" customHeight="1">
      <c r="A82" s="685"/>
      <c r="B82" s="686" t="s">
        <v>524</v>
      </c>
      <c r="C82" s="683"/>
      <c r="D82" s="681" t="str">
        <f>IFERROR(C82*1000/Population!F82,"")</f>
        <v/>
      </c>
    </row>
    <row r="83" spans="1:4" ht="15" customHeight="1">
      <c r="A83" s="685"/>
      <c r="B83" s="686" t="s">
        <v>525</v>
      </c>
      <c r="C83" s="683"/>
      <c r="D83" s="681" t="str">
        <f>IFERROR(C83*1000/Population!F83,"")</f>
        <v/>
      </c>
    </row>
    <row r="84" spans="1:4" ht="15" customHeight="1">
      <c r="A84" s="2" t="s">
        <v>526</v>
      </c>
      <c r="B84" s="2"/>
      <c r="C84" s="25"/>
      <c r="D84" s="103" t="str">
        <f>IFERROR(C84*1000/Population!F84,"")</f>
        <v/>
      </c>
    </row>
    <row r="85" spans="1:4" ht="15" customHeight="1">
      <c r="A85" s="685"/>
      <c r="B85" s="686" t="s">
        <v>527</v>
      </c>
      <c r="C85" s="683"/>
      <c r="D85" s="681" t="str">
        <f>IFERROR(C85*1000/Population!F85,"")</f>
        <v/>
      </c>
    </row>
    <row r="86" spans="1:4" ht="15" customHeight="1">
      <c r="A86" s="685"/>
      <c r="B86" s="686" t="s">
        <v>528</v>
      </c>
      <c r="C86" s="683"/>
      <c r="D86" s="681" t="str">
        <f>IFERROR(C86*1000/Population!F86,"")</f>
        <v/>
      </c>
    </row>
    <row r="87" spans="1:4" s="87" customFormat="1" ht="15" customHeight="1">
      <c r="A87" s="685"/>
      <c r="B87" s="686" t="s">
        <v>529</v>
      </c>
      <c r="C87" s="683"/>
      <c r="D87" s="681" t="str">
        <f>IFERROR(C87*1000/Population!F87,"")</f>
        <v/>
      </c>
    </row>
    <row r="88" spans="1:4" ht="15" customHeight="1">
      <c r="A88" s="2" t="s">
        <v>530</v>
      </c>
      <c r="B88" s="2"/>
      <c r="C88" s="49"/>
      <c r="D88" s="646" t="str">
        <f>IFERROR(C88*1000/Population!F88,"")</f>
        <v/>
      </c>
    </row>
    <row r="89" spans="1:4" ht="15" customHeight="1">
      <c r="A89" s="685"/>
      <c r="B89" s="686" t="s">
        <v>531</v>
      </c>
      <c r="C89" s="683"/>
      <c r="D89" s="681" t="str">
        <f>IFERROR(C89*1000/Population!F89,"")</f>
        <v/>
      </c>
    </row>
    <row r="90" spans="1:4" ht="15" customHeight="1">
      <c r="A90" s="2" t="s">
        <v>532</v>
      </c>
      <c r="B90" s="2"/>
      <c r="C90" s="25"/>
      <c r="D90" s="103" t="str">
        <f>IFERROR(C90*1000/Population!F90,"")</f>
        <v/>
      </c>
    </row>
    <row r="91" spans="1:4" ht="15" customHeight="1">
      <c r="A91" s="685"/>
      <c r="B91" s="686" t="s">
        <v>533</v>
      </c>
      <c r="C91" s="683"/>
      <c r="D91" s="681" t="str">
        <f>IFERROR(C91*1000/Population!F91,"")</f>
        <v/>
      </c>
    </row>
    <row r="92" spans="1:4" s="87" customFormat="1" ht="15" customHeight="1">
      <c r="A92" s="685"/>
      <c r="B92" s="686" t="s">
        <v>534</v>
      </c>
      <c r="C92" s="683"/>
      <c r="D92" s="681" t="str">
        <f>IFERROR(C92*1000/Population!F92,"")</f>
        <v/>
      </c>
    </row>
    <row r="93" spans="1:4" ht="15" customHeight="1">
      <c r="A93" s="685"/>
      <c r="B93" s="686" t="s">
        <v>535</v>
      </c>
      <c r="C93" s="683"/>
      <c r="D93" s="681" t="str">
        <f>IFERROR(C93*1000/Population!F93,"")</f>
        <v/>
      </c>
    </row>
    <row r="94" spans="1:4" ht="15" customHeight="1">
      <c r="A94" s="2" t="s">
        <v>536</v>
      </c>
      <c r="B94" s="2"/>
      <c r="C94" s="25"/>
      <c r="D94" s="103" t="str">
        <f>IFERROR(C94*1000/Population!F94,"")</f>
        <v/>
      </c>
    </row>
    <row r="95" spans="1:4" ht="15" customHeight="1">
      <c r="A95" s="686"/>
      <c r="B95" s="686" t="s">
        <v>537</v>
      </c>
      <c r="C95" s="683"/>
      <c r="D95" s="681" t="str">
        <f>IFERROR(C95*1000/Population!F95,"")</f>
        <v/>
      </c>
    </row>
    <row r="96" spans="1:4" ht="15" customHeight="1">
      <c r="A96" s="686"/>
      <c r="B96" s="686" t="s">
        <v>538</v>
      </c>
      <c r="C96" s="683"/>
      <c r="D96" s="681" t="str">
        <f>IFERROR(C96*1000/Population!F96,"")</f>
        <v/>
      </c>
    </row>
    <row r="97" spans="1:4" ht="15" customHeight="1">
      <c r="A97" s="686"/>
      <c r="B97" s="686" t="s">
        <v>539</v>
      </c>
      <c r="C97" s="683"/>
      <c r="D97" s="681" t="str">
        <f>IFERROR(C97*1000/Population!F97,"")</f>
        <v/>
      </c>
    </row>
    <row r="98" spans="1:4" s="87" customFormat="1" ht="15" customHeight="1">
      <c r="A98" s="686"/>
      <c r="B98" s="686" t="s">
        <v>540</v>
      </c>
      <c r="C98" s="683"/>
      <c r="D98" s="681" t="str">
        <f>IFERROR(C98*1000/Population!F98,"")</f>
        <v/>
      </c>
    </row>
    <row r="99" spans="1:4" ht="15" customHeight="1">
      <c r="A99" s="2" t="s">
        <v>541</v>
      </c>
      <c r="B99" s="2"/>
      <c r="C99" s="49"/>
      <c r="D99" s="646" t="str">
        <f>IFERROR(C99*1000/Population!F99,"")</f>
        <v/>
      </c>
    </row>
    <row r="100" spans="1:4" ht="15" customHeight="1">
      <c r="A100" s="685"/>
      <c r="B100" s="686" t="s">
        <v>542</v>
      </c>
      <c r="C100" s="683"/>
      <c r="D100" s="681" t="str">
        <f>IFERROR(C100*1000/Population!F100,"")</f>
        <v/>
      </c>
    </row>
    <row r="101" spans="1:4" ht="15" customHeight="1">
      <c r="A101" s="2" t="s">
        <v>543</v>
      </c>
      <c r="B101" s="2"/>
      <c r="C101" s="25"/>
      <c r="D101" s="103" t="str">
        <f>IFERROR(C101*1000/Population!F101,"")</f>
        <v/>
      </c>
    </row>
    <row r="102" spans="1:4" ht="15" customHeight="1">
      <c r="A102" s="686"/>
      <c r="B102" s="686" t="s">
        <v>544</v>
      </c>
      <c r="C102" s="683"/>
      <c r="D102" s="681" t="str">
        <f>IFERROR(C102*1000/Population!F102,"")</f>
        <v/>
      </c>
    </row>
    <row r="103" spans="1:4" ht="15" customHeight="1">
      <c r="A103" s="685"/>
      <c r="B103" s="686" t="s">
        <v>545</v>
      </c>
      <c r="C103" s="683"/>
      <c r="D103" s="681" t="str">
        <f>IFERROR(C103*1000/Population!F103,"")</f>
        <v/>
      </c>
    </row>
    <row r="104" spans="1:4" ht="15" customHeight="1">
      <c r="A104" s="685"/>
      <c r="B104" s="686" t="s">
        <v>546</v>
      </c>
      <c r="C104" s="683"/>
      <c r="D104" s="681" t="str">
        <f>IFERROR(C104*1000/Population!F104,"")</f>
        <v/>
      </c>
    </row>
    <row r="105" spans="1:4" ht="14.25" customHeight="1">
      <c r="A105" s="685"/>
      <c r="B105" s="686" t="s">
        <v>547</v>
      </c>
      <c r="C105" s="683"/>
      <c r="D105" s="681" t="str">
        <f>IFERROR(C105*1000/Population!F105,"")</f>
        <v/>
      </c>
    </row>
    <row r="106" spans="1:4" ht="14.25" customHeight="1">
      <c r="A106" s="685"/>
      <c r="B106" s="686" t="s">
        <v>548</v>
      </c>
      <c r="C106" s="683"/>
      <c r="D106" s="681" t="str">
        <f>IFERROR(C106*1000/Population!F106,"")</f>
        <v/>
      </c>
    </row>
    <row r="107" spans="1:4" ht="14.25" customHeight="1">
      <c r="A107" s="685"/>
      <c r="B107" s="686" t="s">
        <v>549</v>
      </c>
      <c r="C107" s="683"/>
      <c r="D107" s="681" t="str">
        <f>IFERROR(C107*1000/Population!F107,"")</f>
        <v/>
      </c>
    </row>
    <row r="108" spans="1:4" ht="14.25" customHeight="1">
      <c r="A108" s="685"/>
      <c r="B108" s="686" t="s">
        <v>550</v>
      </c>
      <c r="C108" s="683"/>
      <c r="D108" s="681" t="str">
        <f>IFERROR(C108*1000/Population!F108,"")</f>
        <v/>
      </c>
    </row>
    <row r="109" spans="1:4" ht="14.25" customHeight="1">
      <c r="A109" s="2" t="s">
        <v>551</v>
      </c>
      <c r="B109" s="2"/>
      <c r="C109" s="643"/>
      <c r="D109" s="103" t="str">
        <f>IFERROR(C109*1000/Population!F109,"")</f>
        <v/>
      </c>
    </row>
    <row r="110" spans="1:4" ht="14.25" customHeight="1">
      <c r="A110" s="2" t="s">
        <v>552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1" t="s">
        <v>553</v>
      </c>
      <c r="B111" s="281"/>
      <c r="C111" s="205"/>
      <c r="D111" s="103" t="str">
        <f>IFERROR(C111*1000/Population!F111,"")</f>
        <v/>
      </c>
    </row>
  </sheetData>
  <conditionalFormatting sqref="C3:C93">
    <cfRule type="containsBlanks" dxfId="73" priority="6">
      <formula>LEN(TRIM(C3))=0</formula>
    </cfRule>
  </conditionalFormatting>
  <conditionalFormatting sqref="C94:C99">
    <cfRule type="containsBlanks" dxfId="72" priority="8">
      <formula>LEN(TRIM(C94))=0</formula>
    </cfRule>
  </conditionalFormatting>
  <conditionalFormatting sqref="C100:C108">
    <cfRule type="containsBlanks" dxfId="71" priority="5">
      <formula>LEN(TRIM(C100))=0</formula>
    </cfRule>
  </conditionalFormatting>
  <conditionalFormatting sqref="C110">
    <cfRule type="containsBlanks" dxfId="70" priority="4">
      <formula>LEN(TRIM(C110))=0</formula>
    </cfRule>
  </conditionalFormatting>
  <conditionalFormatting sqref="C98:D98">
    <cfRule type="containsBlanks" dxfId="69" priority="7" stopIfTrue="1">
      <formula>LEN(TRIM(C98))=0</formula>
    </cfRule>
  </conditionalFormatting>
  <conditionalFormatting sqref="D2:D111">
    <cfRule type="containsBlanks" dxfId="68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1855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571</v>
      </c>
      <c r="B2" s="47"/>
      <c r="C2" s="152" t="s">
        <v>1856</v>
      </c>
      <c r="D2" s="152" t="s">
        <v>1857</v>
      </c>
      <c r="E2" s="153" t="s">
        <v>359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85"/>
      <c r="B4" s="686" t="s">
        <v>446</v>
      </c>
      <c r="C4" s="682"/>
      <c r="D4" s="682"/>
      <c r="E4" s="680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85"/>
      <c r="B5" s="686" t="s">
        <v>447</v>
      </c>
      <c r="C5" s="683"/>
      <c r="D5" s="683"/>
      <c r="E5" s="681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5"/>
      <c r="B6" s="686" t="s">
        <v>448</v>
      </c>
      <c r="C6" s="683"/>
      <c r="D6" s="683"/>
      <c r="E6" s="681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5"/>
      <c r="B7" s="686" t="s">
        <v>449</v>
      </c>
      <c r="C7" s="683"/>
      <c r="D7" s="683"/>
      <c r="E7" s="681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85"/>
      <c r="B9" s="686" t="s">
        <v>451</v>
      </c>
      <c r="C9" s="683"/>
      <c r="D9" s="683"/>
      <c r="E9" s="681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5"/>
      <c r="B10" s="686" t="s">
        <v>452</v>
      </c>
      <c r="C10" s="683"/>
      <c r="D10" s="683"/>
      <c r="E10" s="681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5"/>
      <c r="B11" s="686" t="s">
        <v>453</v>
      </c>
      <c r="C11" s="683"/>
      <c r="D11" s="683"/>
      <c r="E11" s="681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5"/>
      <c r="B12" s="686" t="s">
        <v>454</v>
      </c>
      <c r="C12" s="683"/>
      <c r="D12" s="683"/>
      <c r="E12" s="681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5"/>
      <c r="B13" s="686" t="s">
        <v>455</v>
      </c>
      <c r="C13" s="683"/>
      <c r="D13" s="683"/>
      <c r="E13" s="681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5"/>
      <c r="B14" s="686" t="s">
        <v>456</v>
      </c>
      <c r="C14" s="683"/>
      <c r="D14" s="683"/>
      <c r="E14" s="681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686"/>
      <c r="B16" s="686" t="s">
        <v>458</v>
      </c>
      <c r="C16" s="683"/>
      <c r="D16" s="683"/>
      <c r="E16" s="681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87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ref="E35:E66" si="1">IFERROR(D35*100/C35,"")</f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1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1"/>
        <v/>
      </c>
    </row>
    <row r="38" spans="1:5" s="87" customFormat="1" ht="15" customHeight="1">
      <c r="A38" s="685"/>
      <c r="B38" s="686" t="s">
        <v>480</v>
      </c>
      <c r="C38" s="683"/>
      <c r="D38" s="683"/>
      <c r="E38" s="681" t="str">
        <f t="shared" si="1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1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1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1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1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1"/>
        <v/>
      </c>
    </row>
    <row r="46" spans="1:5" s="87" customFormat="1" ht="15" customHeight="1">
      <c r="A46" s="685"/>
      <c r="B46" s="686" t="s">
        <v>488</v>
      </c>
      <c r="C46" s="683"/>
      <c r="D46" s="683"/>
      <c r="E46" s="681" t="str">
        <f t="shared" si="1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1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1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1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1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1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1"/>
        <v/>
      </c>
    </row>
    <row r="55" spans="1:5" s="87" customFormat="1" ht="15" customHeight="1">
      <c r="A55" s="2" t="s">
        <v>497</v>
      </c>
      <c r="B55" s="2"/>
      <c r="C55" s="49"/>
      <c r="D55" s="49"/>
      <c r="E55" s="646" t="str">
        <f t="shared" si="1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1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1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1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1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1"/>
        <v/>
      </c>
    </row>
    <row r="61" spans="1:5" s="87" customFormat="1" ht="15" customHeight="1">
      <c r="A61" s="685"/>
      <c r="B61" s="686" t="s">
        <v>503</v>
      </c>
      <c r="C61" s="683"/>
      <c r="D61" s="683"/>
      <c r="E61" s="681" t="str">
        <f t="shared" si="1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1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1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1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98" si="2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2"/>
        <v/>
      </c>
    </row>
    <row r="69" spans="1:5" s="87" customFormat="1" ht="15" customHeight="1">
      <c r="A69" s="685"/>
      <c r="B69" s="686" t="s">
        <v>511</v>
      </c>
      <c r="C69" s="683"/>
      <c r="D69" s="683"/>
      <c r="E69" s="681" t="str">
        <f t="shared" si="2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2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2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2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2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2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2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2"/>
        <v/>
      </c>
    </row>
    <row r="79" spans="1:5" s="87" customFormat="1" ht="15" customHeight="1">
      <c r="A79" s="2" t="s">
        <v>521</v>
      </c>
      <c r="B79" s="2"/>
      <c r="C79" s="49"/>
      <c r="D79" s="49"/>
      <c r="E79" s="646" t="str">
        <f t="shared" si="2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2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2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2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2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2"/>
        <v/>
      </c>
    </row>
    <row r="87" spans="1:5" s="87" customFormat="1" ht="15" customHeight="1">
      <c r="A87" s="685"/>
      <c r="B87" s="686" t="s">
        <v>529</v>
      </c>
      <c r="C87" s="683"/>
      <c r="D87" s="683"/>
      <c r="E87" s="68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2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2"/>
        <v/>
      </c>
    </row>
    <row r="92" spans="1:5" s="87" customFormat="1" ht="15" customHeight="1">
      <c r="A92" s="685"/>
      <c r="B92" s="686" t="s">
        <v>534</v>
      </c>
      <c r="C92" s="683"/>
      <c r="D92" s="683"/>
      <c r="E92" s="681" t="str">
        <f t="shared" si="2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2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2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2"/>
        <v/>
      </c>
    </row>
    <row r="98" spans="1:5" s="87" customFormat="1" ht="15" customHeight="1">
      <c r="A98" s="686"/>
      <c r="B98" s="686" t="s">
        <v>540</v>
      </c>
      <c r="C98" s="683"/>
      <c r="D98" s="683"/>
      <c r="E98" s="68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ref="E99:E111" si="3">IFERROR(D99*100/C99,"")</f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3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3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3"/>
        <v/>
      </c>
    </row>
    <row r="105" spans="1:5" ht="15" customHeight="1">
      <c r="A105" s="685"/>
      <c r="B105" s="686" t="s">
        <v>547</v>
      </c>
      <c r="C105" s="683"/>
      <c r="D105" s="683"/>
      <c r="E105" s="681" t="str">
        <f t="shared" si="3"/>
        <v/>
      </c>
    </row>
    <row r="106" spans="1:5" ht="14.25" customHeight="1">
      <c r="A106" s="685"/>
      <c r="B106" s="686" t="s">
        <v>548</v>
      </c>
      <c r="C106" s="683"/>
      <c r="D106" s="683"/>
      <c r="E106" s="681" t="str">
        <f t="shared" si="3"/>
        <v/>
      </c>
    </row>
    <row r="107" spans="1:5" ht="12.75" customHeight="1">
      <c r="A107" s="685"/>
      <c r="B107" s="686" t="s">
        <v>549</v>
      </c>
      <c r="C107" s="683"/>
      <c r="D107" s="683"/>
      <c r="E107" s="681" t="str">
        <f t="shared" si="3"/>
        <v/>
      </c>
    </row>
    <row r="108" spans="1:5" ht="12.75" customHeight="1">
      <c r="A108" s="685"/>
      <c r="B108" s="686" t="s">
        <v>550</v>
      </c>
      <c r="C108" s="683"/>
      <c r="D108" s="683"/>
      <c r="E108" s="681" t="str">
        <f t="shared" si="3"/>
        <v/>
      </c>
    </row>
    <row r="109" spans="1:5" ht="12.75" customHeight="1">
      <c r="A109" s="2" t="s">
        <v>551</v>
      </c>
      <c r="B109" s="2"/>
      <c r="C109" s="643"/>
      <c r="D109" s="643"/>
      <c r="E109" s="103" t="str">
        <f t="shared" si="3"/>
        <v/>
      </c>
    </row>
    <row r="110" spans="1:5" ht="12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1" t="s">
        <v>553</v>
      </c>
      <c r="B111" s="281"/>
      <c r="C111" s="205"/>
      <c r="D111" s="205"/>
      <c r="E111" s="103" t="str">
        <f t="shared" si="3"/>
        <v/>
      </c>
    </row>
  </sheetData>
  <conditionalFormatting sqref="C3:D108">
    <cfRule type="containsBlanks" dxfId="67" priority="6">
      <formula>LEN(TRIM(C3))=0</formula>
    </cfRule>
  </conditionalFormatting>
  <conditionalFormatting sqref="C110:D110">
    <cfRule type="containsBlanks" dxfId="66" priority="5">
      <formula>LEN(TRIM(C110))=0</formula>
    </cfRule>
  </conditionalFormatting>
  <conditionalFormatting sqref="C98:E98">
    <cfRule type="containsBlanks" dxfId="65" priority="4" stopIfTrue="1">
      <formula>LEN(TRIM(C98))=0</formula>
    </cfRule>
  </conditionalFormatting>
  <conditionalFormatting sqref="E3:E111">
    <cfRule type="containsBlanks" dxfId="64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39" customWidth="1"/>
    <col min="2" max="2" width="22.06640625" style="339" customWidth="1"/>
    <col min="3" max="3" width="11" style="339" customWidth="1"/>
    <col min="4" max="4" width="11.19921875" style="339" customWidth="1"/>
    <col min="5" max="5" width="17.796875" style="339" customWidth="1"/>
    <col min="6" max="6" width="16" style="339" customWidth="1"/>
    <col min="7" max="18" width="10.796875" style="339" customWidth="1"/>
    <col min="19" max="20" width="14.3984375" style="339" customWidth="1"/>
    <col min="21" max="16384" width="14.3984375" style="339"/>
  </cols>
  <sheetData>
    <row r="1" spans="1:8" ht="14.25" customHeight="1">
      <c r="A1" s="149" t="s">
        <v>1858</v>
      </c>
      <c r="G1" s="150"/>
      <c r="H1" s="150"/>
    </row>
    <row r="2" spans="1:8" ht="41.25" customHeight="1">
      <c r="A2" s="1010" t="s">
        <v>571</v>
      </c>
      <c r="B2" s="942"/>
      <c r="C2" s="382" t="s">
        <v>1859</v>
      </c>
      <c r="D2" s="382" t="s">
        <v>1860</v>
      </c>
      <c r="E2" s="382" t="s">
        <v>1861</v>
      </c>
      <c r="F2" s="382" t="s">
        <v>1862</v>
      </c>
      <c r="G2" s="382" t="s">
        <v>1863</v>
      </c>
      <c r="H2" s="382" t="s">
        <v>1864</v>
      </c>
    </row>
    <row r="3" spans="1:8" ht="15" customHeight="1">
      <c r="A3" s="2" t="s">
        <v>445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685"/>
      <c r="B4" s="686" t="s">
        <v>446</v>
      </c>
      <c r="C4" s="682"/>
      <c r="D4" s="682"/>
      <c r="E4" s="682"/>
      <c r="F4" s="682"/>
      <c r="G4" s="680" t="str">
        <f t="shared" si="0"/>
        <v/>
      </c>
      <c r="H4" s="680" t="str">
        <f t="shared" si="1"/>
        <v/>
      </c>
    </row>
    <row r="5" spans="1:8" ht="15" customHeight="1">
      <c r="A5" s="685"/>
      <c r="B5" s="686" t="s">
        <v>447</v>
      </c>
      <c r="C5" s="683"/>
      <c r="D5" s="683"/>
      <c r="E5" s="683"/>
      <c r="F5" s="683"/>
      <c r="G5" s="681" t="str">
        <f t="shared" si="0"/>
        <v/>
      </c>
      <c r="H5" s="681" t="str">
        <f t="shared" si="1"/>
        <v/>
      </c>
    </row>
    <row r="6" spans="1:8" ht="15" customHeight="1">
      <c r="A6" s="685"/>
      <c r="B6" s="686" t="s">
        <v>448</v>
      </c>
      <c r="C6" s="683"/>
      <c r="D6" s="683"/>
      <c r="E6" s="683"/>
      <c r="F6" s="683"/>
      <c r="G6" s="681" t="str">
        <f t="shared" si="0"/>
        <v/>
      </c>
      <c r="H6" s="681" t="str">
        <f t="shared" si="1"/>
        <v/>
      </c>
    </row>
    <row r="7" spans="1:8" ht="15" customHeight="1">
      <c r="A7" s="685"/>
      <c r="B7" s="686" t="s">
        <v>449</v>
      </c>
      <c r="C7" s="683"/>
      <c r="D7" s="683"/>
      <c r="E7" s="683"/>
      <c r="F7" s="683"/>
      <c r="G7" s="681" t="str">
        <f t="shared" si="0"/>
        <v/>
      </c>
      <c r="H7" s="681" t="str">
        <f t="shared" si="1"/>
        <v/>
      </c>
    </row>
    <row r="8" spans="1:8" ht="15" customHeight="1">
      <c r="A8" s="2" t="s">
        <v>450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685"/>
      <c r="B9" s="686" t="s">
        <v>451</v>
      </c>
      <c r="C9" s="683"/>
      <c r="D9" s="683"/>
      <c r="E9" s="683"/>
      <c r="F9" s="683"/>
      <c r="G9" s="681" t="str">
        <f t="shared" si="0"/>
        <v/>
      </c>
      <c r="H9" s="681" t="str">
        <f t="shared" si="1"/>
        <v/>
      </c>
    </row>
    <row r="10" spans="1:8" ht="15" customHeight="1">
      <c r="A10" s="685"/>
      <c r="B10" s="686" t="s">
        <v>452</v>
      </c>
      <c r="C10" s="683"/>
      <c r="D10" s="683"/>
      <c r="E10" s="683"/>
      <c r="F10" s="683"/>
      <c r="G10" s="681" t="str">
        <f t="shared" si="0"/>
        <v/>
      </c>
      <c r="H10" s="681" t="str">
        <f t="shared" si="1"/>
        <v/>
      </c>
    </row>
    <row r="11" spans="1:8" ht="15" customHeight="1">
      <c r="A11" s="685"/>
      <c r="B11" s="686" t="s">
        <v>453</v>
      </c>
      <c r="C11" s="683"/>
      <c r="D11" s="683"/>
      <c r="E11" s="683"/>
      <c r="F11" s="683"/>
      <c r="G11" s="681" t="str">
        <f t="shared" si="0"/>
        <v/>
      </c>
      <c r="H11" s="681" t="str">
        <f t="shared" si="1"/>
        <v/>
      </c>
    </row>
    <row r="12" spans="1:8" ht="15" customHeight="1">
      <c r="A12" s="685"/>
      <c r="B12" s="686" t="s">
        <v>454</v>
      </c>
      <c r="C12" s="683"/>
      <c r="D12" s="683"/>
      <c r="E12" s="683"/>
      <c r="F12" s="683"/>
      <c r="G12" s="681" t="str">
        <f t="shared" si="0"/>
        <v/>
      </c>
      <c r="H12" s="681" t="str">
        <f t="shared" si="1"/>
        <v/>
      </c>
    </row>
    <row r="13" spans="1:8" ht="15" customHeight="1">
      <c r="A13" s="685"/>
      <c r="B13" s="686" t="s">
        <v>455</v>
      </c>
      <c r="C13" s="683"/>
      <c r="D13" s="683"/>
      <c r="E13" s="683"/>
      <c r="F13" s="683"/>
      <c r="G13" s="681" t="str">
        <f t="shared" si="0"/>
        <v/>
      </c>
      <c r="H13" s="681" t="str">
        <f t="shared" si="1"/>
        <v/>
      </c>
    </row>
    <row r="14" spans="1:8" ht="15" customHeight="1">
      <c r="A14" s="685"/>
      <c r="B14" s="686" t="s">
        <v>456</v>
      </c>
      <c r="C14" s="683"/>
      <c r="D14" s="683"/>
      <c r="E14" s="683"/>
      <c r="F14" s="683"/>
      <c r="G14" s="681" t="str">
        <f t="shared" si="0"/>
        <v/>
      </c>
      <c r="H14" s="681" t="str">
        <f t="shared" si="1"/>
        <v/>
      </c>
    </row>
    <row r="15" spans="1:8" ht="15" customHeight="1">
      <c r="A15" s="2" t="s">
        <v>457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686"/>
      <c r="B16" s="686" t="s">
        <v>458</v>
      </c>
      <c r="C16" s="683"/>
      <c r="D16" s="683"/>
      <c r="E16" s="683"/>
      <c r="F16" s="683"/>
      <c r="G16" s="681" t="str">
        <f t="shared" si="0"/>
        <v/>
      </c>
      <c r="H16" s="681" t="str">
        <f t="shared" si="1"/>
        <v/>
      </c>
    </row>
    <row r="17" spans="1:8" ht="15" customHeight="1">
      <c r="A17" s="685"/>
      <c r="B17" s="686" t="s">
        <v>459</v>
      </c>
      <c r="C17" s="683"/>
      <c r="D17" s="683"/>
      <c r="E17" s="683"/>
      <c r="F17" s="683"/>
      <c r="G17" s="681" t="str">
        <f t="shared" si="0"/>
        <v/>
      </c>
      <c r="H17" s="681" t="str">
        <f t="shared" si="1"/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3"/>
      <c r="G18" s="681" t="str">
        <f t="shared" si="0"/>
        <v/>
      </c>
      <c r="H18" s="681" t="str">
        <f t="shared" si="1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646" t="str">
        <f t="shared" si="0"/>
        <v/>
      </c>
      <c r="H19" s="646" t="str">
        <f t="shared" si="1"/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2"/>
      <c r="G20" s="680" t="str">
        <f t="shared" si="0"/>
        <v/>
      </c>
      <c r="H20" s="680" t="str">
        <f t="shared" si="1"/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3"/>
      <c r="G21" s="681" t="str">
        <f t="shared" si="0"/>
        <v/>
      </c>
      <c r="H21" s="681" t="str">
        <f t="shared" si="1"/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3"/>
      <c r="G22" s="681" t="str">
        <f t="shared" si="0"/>
        <v/>
      </c>
      <c r="H22" s="681" t="str">
        <f t="shared" si="1"/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3"/>
      <c r="G23" s="681" t="str">
        <f t="shared" si="0"/>
        <v/>
      </c>
      <c r="H23" s="681" t="str">
        <f t="shared" si="1"/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3"/>
      <c r="G24" s="681" t="str">
        <f t="shared" si="0"/>
        <v/>
      </c>
      <c r="H24" s="681" t="str">
        <f t="shared" si="1"/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3"/>
      <c r="G25" s="681" t="str">
        <f t="shared" si="0"/>
        <v/>
      </c>
      <c r="H25" s="681" t="str">
        <f t="shared" si="1"/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3"/>
      <c r="G26" s="681" t="str">
        <f t="shared" si="0"/>
        <v/>
      </c>
      <c r="H26" s="681" t="str">
        <f t="shared" si="1"/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3"/>
      <c r="G27" s="681" t="str">
        <f t="shared" si="0"/>
        <v/>
      </c>
      <c r="H27" s="681" t="str">
        <f t="shared" si="1"/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3"/>
      <c r="G28" s="681" t="str">
        <f t="shared" si="0"/>
        <v/>
      </c>
      <c r="H28" s="681" t="str">
        <f t="shared" si="1"/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2"/>
      <c r="G30" s="680" t="str">
        <f t="shared" si="0"/>
        <v/>
      </c>
      <c r="H30" s="680" t="str">
        <f t="shared" si="1"/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3"/>
      <c r="G31" s="681" t="str">
        <f t="shared" si="0"/>
        <v/>
      </c>
      <c r="H31" s="681" t="str">
        <f t="shared" si="1"/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3"/>
      <c r="G32" s="681" t="str">
        <f t="shared" si="0"/>
        <v/>
      </c>
      <c r="H32" s="681" t="str">
        <f t="shared" si="1"/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3"/>
      <c r="G33" s="681" t="str">
        <f t="shared" si="0"/>
        <v/>
      </c>
      <c r="H33" s="681" t="str">
        <f t="shared" si="1"/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3"/>
      <c r="G34" s="681" t="str">
        <f t="shared" si="0"/>
        <v/>
      </c>
      <c r="H34" s="681" t="str">
        <f t="shared" si="1"/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3"/>
      <c r="G35" s="681" t="str">
        <f t="shared" ref="G35:G66" si="2">IFERROR(E35*100/C35,"")</f>
        <v/>
      </c>
      <c r="H35" s="681" t="str">
        <f t="shared" ref="H35:H66" si="3">IFERROR(F35*100/D35,"")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3"/>
      <c r="G36" s="681" t="str">
        <f t="shared" si="2"/>
        <v/>
      </c>
      <c r="H36" s="681" t="str">
        <f t="shared" si="3"/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3"/>
      <c r="G37" s="681" t="str">
        <f t="shared" si="2"/>
        <v/>
      </c>
      <c r="H37" s="681" t="str">
        <f t="shared" si="3"/>
        <v/>
      </c>
    </row>
    <row r="38" spans="1:8" s="6" customFormat="1" ht="15" customHeight="1">
      <c r="A38" s="685"/>
      <c r="B38" s="686" t="s">
        <v>480</v>
      </c>
      <c r="C38" s="683"/>
      <c r="D38" s="683"/>
      <c r="E38" s="683"/>
      <c r="F38" s="683"/>
      <c r="G38" s="681" t="str">
        <f t="shared" si="2"/>
        <v/>
      </c>
      <c r="H38" s="681" t="str">
        <f t="shared" si="3"/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3"/>
      <c r="G39" s="681" t="str">
        <f t="shared" si="2"/>
        <v/>
      </c>
      <c r="H39" s="681" t="str">
        <f t="shared" si="3"/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3"/>
      <c r="G40" s="681" t="str">
        <f t="shared" si="2"/>
        <v/>
      </c>
      <c r="H40" s="681" t="str">
        <f t="shared" si="3"/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3"/>
      <c r="G41" s="681" t="str">
        <f t="shared" si="2"/>
        <v/>
      </c>
      <c r="H41" s="681" t="str">
        <f t="shared" si="3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3"/>
      <c r="G43" s="681" t="str">
        <f t="shared" si="2"/>
        <v/>
      </c>
      <c r="H43" s="681" t="str">
        <f t="shared" si="3"/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3"/>
      <c r="G44" s="681" t="str">
        <f t="shared" si="2"/>
        <v/>
      </c>
      <c r="H44" s="681" t="str">
        <f t="shared" si="3"/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3"/>
      <c r="G45" s="681" t="str">
        <f t="shared" si="2"/>
        <v/>
      </c>
      <c r="H45" s="681" t="str">
        <f t="shared" si="3"/>
        <v/>
      </c>
    </row>
    <row r="46" spans="1:8" s="6" customFormat="1" ht="15" customHeight="1">
      <c r="A46" s="685"/>
      <c r="B46" s="686" t="s">
        <v>488</v>
      </c>
      <c r="C46" s="683"/>
      <c r="D46" s="683"/>
      <c r="E46" s="683"/>
      <c r="F46" s="683"/>
      <c r="G46" s="681" t="str">
        <f t="shared" si="2"/>
        <v/>
      </c>
      <c r="H46" s="681" t="str">
        <f t="shared" si="3"/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3"/>
      <c r="G47" s="681" t="str">
        <f t="shared" si="2"/>
        <v/>
      </c>
      <c r="H47" s="681" t="str">
        <f t="shared" si="3"/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3"/>
      <c r="G48" s="681" t="str">
        <f t="shared" si="2"/>
        <v/>
      </c>
      <c r="H48" s="681" t="str">
        <f t="shared" si="3"/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3"/>
      <c r="G49" s="681" t="str">
        <f t="shared" si="2"/>
        <v/>
      </c>
      <c r="H49" s="681" t="str">
        <f t="shared" si="3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3"/>
      <c r="G51" s="681" t="str">
        <f t="shared" si="2"/>
        <v/>
      </c>
      <c r="H51" s="681" t="str">
        <f t="shared" si="3"/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3"/>
      <c r="G52" s="681" t="str">
        <f t="shared" si="2"/>
        <v/>
      </c>
      <c r="H52" s="681" t="str">
        <f t="shared" si="3"/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3"/>
      <c r="G53" s="681" t="str">
        <f t="shared" si="2"/>
        <v/>
      </c>
      <c r="H53" s="681" t="str">
        <f t="shared" si="3"/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3"/>
      <c r="G54" s="681" t="str">
        <f t="shared" si="2"/>
        <v/>
      </c>
      <c r="H54" s="681" t="str">
        <f t="shared" si="3"/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49"/>
      <c r="G55" s="646" t="str">
        <f t="shared" si="2"/>
        <v/>
      </c>
      <c r="H55" s="646" t="str">
        <f t="shared" si="3"/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2"/>
      <c r="G56" s="680" t="str">
        <f t="shared" si="2"/>
        <v/>
      </c>
      <c r="H56" s="680" t="str">
        <f t="shared" si="3"/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3"/>
      <c r="G57" s="681" t="str">
        <f t="shared" si="2"/>
        <v/>
      </c>
      <c r="H57" s="681" t="str">
        <f t="shared" si="3"/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3"/>
      <c r="G58" s="681" t="str">
        <f t="shared" si="2"/>
        <v/>
      </c>
      <c r="H58" s="681" t="str">
        <f t="shared" si="3"/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3"/>
      <c r="G59" s="681" t="str">
        <f t="shared" si="2"/>
        <v/>
      </c>
      <c r="H59" s="681" t="str">
        <f t="shared" si="3"/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3"/>
      <c r="G60" s="681" t="str">
        <f t="shared" si="2"/>
        <v/>
      </c>
      <c r="H60" s="681" t="str">
        <f t="shared" si="3"/>
        <v/>
      </c>
    </row>
    <row r="61" spans="1:8" s="6" customFormat="1" ht="15" customHeight="1">
      <c r="A61" s="685"/>
      <c r="B61" s="686" t="s">
        <v>503</v>
      </c>
      <c r="C61" s="683"/>
      <c r="D61" s="683"/>
      <c r="E61" s="683"/>
      <c r="F61" s="683"/>
      <c r="G61" s="681" t="str">
        <f t="shared" si="2"/>
        <v/>
      </c>
      <c r="H61" s="681" t="str">
        <f t="shared" si="3"/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3"/>
      <c r="G62" s="681" t="str">
        <f t="shared" si="2"/>
        <v/>
      </c>
      <c r="H62" s="681" t="str">
        <f t="shared" si="3"/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3"/>
      <c r="G63" s="681" t="str">
        <f t="shared" si="2"/>
        <v/>
      </c>
      <c r="H63" s="681" t="str">
        <f t="shared" si="3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3"/>
      <c r="G65" s="681" t="str">
        <f t="shared" si="2"/>
        <v/>
      </c>
      <c r="H65" s="681" t="str">
        <f t="shared" si="3"/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3"/>
      <c r="G66" s="681" t="str">
        <f t="shared" si="2"/>
        <v/>
      </c>
      <c r="H66" s="681" t="str">
        <f t="shared" si="3"/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3"/>
      <c r="G67" s="681" t="str">
        <f t="shared" ref="G67:G98" si="4">IFERROR(E67*100/C67,"")</f>
        <v/>
      </c>
      <c r="H67" s="681" t="str">
        <f t="shared" ref="H67:H98" si="5">IFERROR(F67*100/D67,"")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3"/>
      <c r="G68" s="681" t="str">
        <f t="shared" si="4"/>
        <v/>
      </c>
      <c r="H68" s="681" t="str">
        <f t="shared" si="5"/>
        <v/>
      </c>
    </row>
    <row r="69" spans="1:8" s="6" customFormat="1" ht="15" customHeight="1">
      <c r="A69" s="685"/>
      <c r="B69" s="686" t="s">
        <v>511</v>
      </c>
      <c r="C69" s="683"/>
      <c r="D69" s="683"/>
      <c r="E69" s="683"/>
      <c r="F69" s="683"/>
      <c r="G69" s="681" t="str">
        <f t="shared" si="4"/>
        <v/>
      </c>
      <c r="H69" s="681" t="str">
        <f t="shared" si="5"/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3"/>
      <c r="G70" s="681" t="str">
        <f t="shared" si="4"/>
        <v/>
      </c>
      <c r="H70" s="681" t="str">
        <f t="shared" si="5"/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3"/>
      <c r="G71" s="681" t="str">
        <f t="shared" si="4"/>
        <v/>
      </c>
      <c r="H71" s="681" t="str">
        <f t="shared" si="5"/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3"/>
      <c r="G72" s="681" t="str">
        <f t="shared" si="4"/>
        <v/>
      </c>
      <c r="H72" s="681" t="str">
        <f t="shared" si="5"/>
        <v/>
      </c>
    </row>
    <row r="73" spans="1:8" ht="15.5" customHeight="1">
      <c r="A73" s="2" t="s">
        <v>515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3"/>
      <c r="G74" s="681" t="str">
        <f t="shared" si="4"/>
        <v/>
      </c>
      <c r="H74" s="681" t="str">
        <f t="shared" si="5"/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3"/>
      <c r="G75" s="681" t="str">
        <f t="shared" si="4"/>
        <v/>
      </c>
      <c r="H75" s="681" t="str">
        <f t="shared" si="5"/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3"/>
      <c r="G76" s="681" t="str">
        <f t="shared" si="4"/>
        <v/>
      </c>
      <c r="H76" s="681" t="str">
        <f t="shared" si="5"/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3"/>
      <c r="G77" s="681" t="str">
        <f t="shared" si="4"/>
        <v/>
      </c>
      <c r="H77" s="681" t="str">
        <f t="shared" si="5"/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3"/>
      <c r="G78" s="681" t="str">
        <f t="shared" si="4"/>
        <v/>
      </c>
      <c r="H78" s="681" t="str">
        <f t="shared" si="5"/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646" t="str">
        <f t="shared" si="4"/>
        <v/>
      </c>
      <c r="H79" s="646" t="str">
        <f t="shared" si="5"/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2"/>
      <c r="G80" s="680" t="str">
        <f t="shared" si="4"/>
        <v/>
      </c>
      <c r="H80" s="680" t="str">
        <f t="shared" si="5"/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3"/>
      <c r="G81" s="681" t="str">
        <f t="shared" si="4"/>
        <v/>
      </c>
      <c r="H81" s="681" t="str">
        <f t="shared" si="5"/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3"/>
      <c r="G82" s="681" t="str">
        <f t="shared" si="4"/>
        <v/>
      </c>
      <c r="H82" s="681" t="str">
        <f t="shared" si="5"/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3"/>
      <c r="G83" s="681" t="str">
        <f t="shared" si="4"/>
        <v/>
      </c>
      <c r="H83" s="681" t="str">
        <f t="shared" si="5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3"/>
      <c r="G85" s="681" t="str">
        <f t="shared" si="4"/>
        <v/>
      </c>
      <c r="H85" s="681" t="str">
        <f t="shared" si="5"/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3"/>
      <c r="G86" s="681" t="str">
        <f t="shared" si="4"/>
        <v/>
      </c>
      <c r="H86" s="681" t="str">
        <f t="shared" si="5"/>
        <v/>
      </c>
    </row>
    <row r="87" spans="1:8" s="6" customFormat="1" ht="15" customHeight="1">
      <c r="A87" s="685"/>
      <c r="B87" s="686" t="s">
        <v>529</v>
      </c>
      <c r="C87" s="683"/>
      <c r="D87" s="683"/>
      <c r="E87" s="683"/>
      <c r="F87" s="683"/>
      <c r="G87" s="681" t="str">
        <f t="shared" si="4"/>
        <v/>
      </c>
      <c r="H87" s="681" t="str">
        <f t="shared" si="5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646" t="str">
        <f t="shared" si="4"/>
        <v/>
      </c>
      <c r="H88" s="646" t="str">
        <f t="shared" si="5"/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3"/>
      <c r="G89" s="681" t="str">
        <f t="shared" si="4"/>
        <v/>
      </c>
      <c r="H89" s="681" t="str">
        <f t="shared" si="5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3"/>
      <c r="G91" s="681" t="str">
        <f t="shared" si="4"/>
        <v/>
      </c>
      <c r="H91" s="681" t="str">
        <f t="shared" si="5"/>
        <v/>
      </c>
    </row>
    <row r="92" spans="1:8" s="6" customFormat="1" ht="15" customHeight="1">
      <c r="A92" s="685"/>
      <c r="B92" s="686" t="s">
        <v>534</v>
      </c>
      <c r="C92" s="683"/>
      <c r="D92" s="683"/>
      <c r="E92" s="683"/>
      <c r="F92" s="683"/>
      <c r="G92" s="681" t="str">
        <f t="shared" si="4"/>
        <v/>
      </c>
      <c r="H92" s="681" t="str">
        <f t="shared" si="5"/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3"/>
      <c r="G93" s="681" t="str">
        <f t="shared" si="4"/>
        <v/>
      </c>
      <c r="H93" s="681" t="str">
        <f t="shared" si="5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3"/>
      <c r="G95" s="681" t="str">
        <f t="shared" si="4"/>
        <v/>
      </c>
      <c r="H95" s="681" t="str">
        <f t="shared" si="5"/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3"/>
      <c r="G96" s="681" t="str">
        <f t="shared" si="4"/>
        <v/>
      </c>
      <c r="H96" s="681" t="str">
        <f t="shared" si="5"/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3"/>
      <c r="G97" s="681" t="str">
        <f t="shared" si="4"/>
        <v/>
      </c>
      <c r="H97" s="681" t="str">
        <f t="shared" si="5"/>
        <v/>
      </c>
    </row>
    <row r="98" spans="1:8" s="6" customFormat="1" ht="15" customHeight="1">
      <c r="A98" s="686"/>
      <c r="B98" s="686" t="s">
        <v>540</v>
      </c>
      <c r="C98" s="683"/>
      <c r="D98" s="683"/>
      <c r="E98" s="683"/>
      <c r="F98" s="683"/>
      <c r="G98" s="681" t="str">
        <f t="shared" si="4"/>
        <v/>
      </c>
      <c r="H98" s="681" t="str">
        <f t="shared" si="5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646" t="str">
        <f t="shared" ref="G99:G111" si="6">IFERROR(E99*100/C99,"")</f>
        <v/>
      </c>
      <c r="H99" s="646" t="str">
        <f t="shared" ref="H99:H111" si="7">IFERROR(F99*100/D99,"")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3"/>
      <c r="G100" s="681" t="str">
        <f t="shared" si="6"/>
        <v/>
      </c>
      <c r="H100" s="681" t="str">
        <f t="shared" si="7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3"/>
      <c r="G102" s="681" t="str">
        <f t="shared" si="6"/>
        <v/>
      </c>
      <c r="H102" s="681" t="str">
        <f t="shared" si="7"/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3"/>
      <c r="G103" s="681" t="str">
        <f t="shared" si="6"/>
        <v/>
      </c>
      <c r="H103" s="681" t="str">
        <f t="shared" si="7"/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3"/>
      <c r="G104" s="681" t="str">
        <f t="shared" si="6"/>
        <v/>
      </c>
      <c r="H104" s="681" t="str">
        <f t="shared" si="7"/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3"/>
      <c r="G105" s="681" t="str">
        <f t="shared" si="6"/>
        <v/>
      </c>
      <c r="H105" s="681" t="str">
        <f t="shared" si="7"/>
        <v/>
      </c>
    </row>
    <row r="106" spans="1:8" ht="14.25" customHeight="1">
      <c r="A106" s="685"/>
      <c r="B106" s="686" t="s">
        <v>548</v>
      </c>
      <c r="C106" s="683"/>
      <c r="D106" s="683"/>
      <c r="E106" s="683"/>
      <c r="F106" s="683"/>
      <c r="G106" s="681" t="str">
        <f t="shared" si="6"/>
        <v/>
      </c>
      <c r="H106" s="681" t="str">
        <f t="shared" si="7"/>
        <v/>
      </c>
    </row>
    <row r="107" spans="1:8" ht="12.75" customHeight="1">
      <c r="A107" s="685"/>
      <c r="B107" s="686" t="s">
        <v>549</v>
      </c>
      <c r="C107" s="683"/>
      <c r="D107" s="683"/>
      <c r="E107" s="683"/>
      <c r="F107" s="683"/>
      <c r="G107" s="681" t="str">
        <f t="shared" si="6"/>
        <v/>
      </c>
      <c r="H107" s="681" t="str">
        <f t="shared" si="7"/>
        <v/>
      </c>
    </row>
    <row r="108" spans="1:8" ht="12.75" customHeight="1">
      <c r="A108" s="685"/>
      <c r="B108" s="686" t="s">
        <v>550</v>
      </c>
      <c r="C108" s="683"/>
      <c r="D108" s="683"/>
      <c r="E108" s="683"/>
      <c r="F108" s="683"/>
      <c r="G108" s="681" t="str">
        <f t="shared" si="6"/>
        <v/>
      </c>
      <c r="H108" s="681" t="str">
        <f t="shared" si="7"/>
        <v/>
      </c>
    </row>
    <row r="109" spans="1:8" ht="12.75" customHeight="1">
      <c r="A109" s="2" t="s">
        <v>551</v>
      </c>
      <c r="B109" s="2"/>
      <c r="C109" s="643"/>
      <c r="D109" s="643"/>
      <c r="E109" s="643"/>
      <c r="F109" s="64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552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1" t="s">
        <v>553</v>
      </c>
      <c r="B111" s="281"/>
      <c r="C111" s="205"/>
      <c r="D111" s="205"/>
      <c r="E111" s="205"/>
      <c r="F111" s="205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63" priority="10">
      <formula>LEN(TRIM(C3))=0</formula>
    </cfRule>
  </conditionalFormatting>
  <conditionalFormatting sqref="C110:F110">
    <cfRule type="containsBlanks" dxfId="62" priority="9">
      <formula>LEN(TRIM(C110))=0</formula>
    </cfRule>
  </conditionalFormatting>
  <conditionalFormatting sqref="C98:H98">
    <cfRule type="containsBlanks" dxfId="61" priority="4" stopIfTrue="1">
      <formula>LEN(TRIM(C98))=0</formula>
    </cfRule>
  </conditionalFormatting>
  <conditionalFormatting sqref="G3:H111">
    <cfRule type="containsBlanks" dxfId="60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topLeftCell="A100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1865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1011" t="s">
        <v>571</v>
      </c>
      <c r="B2" s="890"/>
      <c r="C2" s="148" t="s">
        <v>1866</v>
      </c>
      <c r="D2" s="148" t="s">
        <v>1867</v>
      </c>
      <c r="E2" s="148" t="s">
        <v>1868</v>
      </c>
      <c r="F2" s="148" t="s">
        <v>362</v>
      </c>
      <c r="G2" s="16"/>
      <c r="H2" s="16"/>
      <c r="I2" s="16"/>
      <c r="J2" s="16"/>
      <c r="K2" s="16"/>
      <c r="L2" s="16"/>
    </row>
    <row r="3" spans="1:12" ht="15" customHeight="1">
      <c r="A3" s="2" t="s">
        <v>445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685"/>
      <c r="B4" s="686" t="s">
        <v>446</v>
      </c>
      <c r="C4" s="682"/>
      <c r="D4" s="682"/>
      <c r="E4" s="682"/>
      <c r="F4" s="680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685"/>
      <c r="B5" s="686" t="s">
        <v>447</v>
      </c>
      <c r="C5" s="683"/>
      <c r="D5" s="683"/>
      <c r="E5" s="683"/>
      <c r="F5" s="681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685"/>
      <c r="B6" s="686" t="s">
        <v>448</v>
      </c>
      <c r="C6" s="683"/>
      <c r="D6" s="683"/>
      <c r="E6" s="683"/>
      <c r="F6" s="681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685"/>
      <c r="B7" s="686" t="s">
        <v>449</v>
      </c>
      <c r="C7" s="683"/>
      <c r="D7" s="683"/>
      <c r="E7" s="683"/>
      <c r="F7" s="681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450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685"/>
      <c r="B9" s="686" t="s">
        <v>451</v>
      </c>
      <c r="C9" s="683"/>
      <c r="D9" s="683"/>
      <c r="E9" s="683"/>
      <c r="F9" s="681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685"/>
      <c r="B10" s="686" t="s">
        <v>452</v>
      </c>
      <c r="C10" s="683"/>
      <c r="D10" s="683"/>
      <c r="E10" s="683"/>
      <c r="F10" s="681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685"/>
      <c r="B11" s="686" t="s">
        <v>453</v>
      </c>
      <c r="C11" s="683"/>
      <c r="D11" s="683"/>
      <c r="E11" s="683"/>
      <c r="F11" s="681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685"/>
      <c r="B12" s="686" t="s">
        <v>454</v>
      </c>
      <c r="C12" s="683"/>
      <c r="D12" s="683"/>
      <c r="E12" s="683"/>
      <c r="F12" s="681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685"/>
      <c r="B13" s="686" t="s">
        <v>455</v>
      </c>
      <c r="C13" s="683"/>
      <c r="D13" s="683"/>
      <c r="E13" s="683"/>
      <c r="F13" s="681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685"/>
      <c r="B14" s="686" t="s">
        <v>456</v>
      </c>
      <c r="C14" s="683"/>
      <c r="D14" s="683"/>
      <c r="E14" s="683"/>
      <c r="F14" s="681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457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686"/>
      <c r="B16" s="686" t="s">
        <v>458</v>
      </c>
      <c r="C16" s="683"/>
      <c r="D16" s="683"/>
      <c r="E16" s="683"/>
      <c r="F16" s="681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685"/>
      <c r="B17" s="686" t="s">
        <v>459</v>
      </c>
      <c r="C17" s="683"/>
      <c r="D17" s="683"/>
      <c r="E17" s="683"/>
      <c r="F17" s="681" t="str">
        <f t="shared" si="0"/>
        <v/>
      </c>
    </row>
    <row r="18" spans="1:6" ht="15" customHeight="1">
      <c r="A18" s="685"/>
      <c r="B18" s="686" t="s">
        <v>460</v>
      </c>
      <c r="C18" s="683"/>
      <c r="D18" s="683"/>
      <c r="E18" s="683"/>
      <c r="F18" s="681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646" t="str">
        <f t="shared" si="0"/>
        <v/>
      </c>
    </row>
    <row r="20" spans="1:6" ht="15" customHeight="1">
      <c r="A20" s="686"/>
      <c r="B20" s="687" t="s">
        <v>462</v>
      </c>
      <c r="C20" s="682"/>
      <c r="D20" s="682"/>
      <c r="E20" s="682"/>
      <c r="F20" s="680" t="str">
        <f t="shared" si="0"/>
        <v/>
      </c>
    </row>
    <row r="21" spans="1:6" ht="15" customHeight="1">
      <c r="A21" s="685"/>
      <c r="B21" s="686" t="s">
        <v>463</v>
      </c>
      <c r="C21" s="683"/>
      <c r="D21" s="683"/>
      <c r="E21" s="683"/>
      <c r="F21" s="681" t="str">
        <f t="shared" si="0"/>
        <v/>
      </c>
    </row>
    <row r="22" spans="1:6" ht="15" customHeight="1">
      <c r="A22" s="685"/>
      <c r="B22" s="686" t="s">
        <v>464</v>
      </c>
      <c r="C22" s="683"/>
      <c r="D22" s="683"/>
      <c r="E22" s="683"/>
      <c r="F22" s="681" t="str">
        <f t="shared" si="0"/>
        <v/>
      </c>
    </row>
    <row r="23" spans="1:6" ht="15" customHeight="1">
      <c r="A23" s="685"/>
      <c r="B23" s="686" t="s">
        <v>465</v>
      </c>
      <c r="C23" s="683"/>
      <c r="D23" s="683"/>
      <c r="E23" s="683"/>
      <c r="F23" s="681" t="str">
        <f t="shared" si="0"/>
        <v/>
      </c>
    </row>
    <row r="24" spans="1:6" ht="15" customHeight="1">
      <c r="A24" s="685"/>
      <c r="B24" s="686" t="s">
        <v>466</v>
      </c>
      <c r="C24" s="683"/>
      <c r="D24" s="683"/>
      <c r="E24" s="683"/>
      <c r="F24" s="681" t="str">
        <f t="shared" si="0"/>
        <v/>
      </c>
    </row>
    <row r="25" spans="1:6" ht="15" customHeight="1">
      <c r="A25" s="685"/>
      <c r="B25" s="686" t="s">
        <v>467</v>
      </c>
      <c r="C25" s="683"/>
      <c r="D25" s="683"/>
      <c r="E25" s="683"/>
      <c r="F25" s="681" t="str">
        <f t="shared" si="0"/>
        <v/>
      </c>
    </row>
    <row r="26" spans="1:6" ht="15" customHeight="1">
      <c r="A26" s="685"/>
      <c r="B26" s="686" t="s">
        <v>468</v>
      </c>
      <c r="C26" s="683"/>
      <c r="D26" s="683"/>
      <c r="E26" s="683"/>
      <c r="F26" s="681" t="str">
        <f t="shared" si="0"/>
        <v/>
      </c>
    </row>
    <row r="27" spans="1:6" ht="15" customHeight="1">
      <c r="A27" s="685"/>
      <c r="B27" s="686" t="s">
        <v>469</v>
      </c>
      <c r="C27" s="683"/>
      <c r="D27" s="683"/>
      <c r="E27" s="683"/>
      <c r="F27" s="681" t="str">
        <f t="shared" si="0"/>
        <v/>
      </c>
    </row>
    <row r="28" spans="1:6" ht="15" customHeight="1">
      <c r="A28" s="685"/>
      <c r="B28" s="686" t="s">
        <v>470</v>
      </c>
      <c r="C28" s="683"/>
      <c r="D28" s="683"/>
      <c r="E28" s="683"/>
      <c r="F28" s="681" t="str">
        <f t="shared" si="0"/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686"/>
      <c r="B30" s="686" t="s">
        <v>472</v>
      </c>
      <c r="C30" s="682"/>
      <c r="D30" s="682"/>
      <c r="E30" s="682"/>
      <c r="F30" s="680" t="str">
        <f t="shared" si="0"/>
        <v/>
      </c>
    </row>
    <row r="31" spans="1:6" ht="15" customHeight="1">
      <c r="A31" s="686"/>
      <c r="B31" s="686" t="s">
        <v>473</v>
      </c>
      <c r="C31" s="683"/>
      <c r="D31" s="683"/>
      <c r="E31" s="683"/>
      <c r="F31" s="681" t="str">
        <f t="shared" si="0"/>
        <v/>
      </c>
    </row>
    <row r="32" spans="1:6" ht="15" customHeight="1">
      <c r="A32" s="686"/>
      <c r="B32" s="686" t="s">
        <v>474</v>
      </c>
      <c r="C32" s="683"/>
      <c r="D32" s="683"/>
      <c r="E32" s="683"/>
      <c r="F32" s="681" t="str">
        <f t="shared" si="0"/>
        <v/>
      </c>
    </row>
    <row r="33" spans="1:6" ht="15" customHeight="1">
      <c r="A33" s="686"/>
      <c r="B33" s="686" t="s">
        <v>475</v>
      </c>
      <c r="C33" s="683"/>
      <c r="D33" s="683"/>
      <c r="E33" s="683"/>
      <c r="F33" s="681" t="str">
        <f t="shared" si="0"/>
        <v/>
      </c>
    </row>
    <row r="34" spans="1:6" ht="15" customHeight="1">
      <c r="A34" s="686"/>
      <c r="B34" s="686" t="s">
        <v>476</v>
      </c>
      <c r="C34" s="683"/>
      <c r="D34" s="683"/>
      <c r="E34" s="683"/>
      <c r="F34" s="681" t="str">
        <f t="shared" si="0"/>
        <v/>
      </c>
    </row>
    <row r="35" spans="1:6" ht="15" customHeight="1">
      <c r="A35" s="686"/>
      <c r="B35" s="686" t="s">
        <v>477</v>
      </c>
      <c r="C35" s="683"/>
      <c r="D35" s="683"/>
      <c r="E35" s="683"/>
      <c r="F35" s="681" t="str">
        <f t="shared" ref="F35:F66" si="1">IFERROR(E35*100/D35,"")</f>
        <v/>
      </c>
    </row>
    <row r="36" spans="1:6" ht="15" customHeight="1">
      <c r="A36" s="686"/>
      <c r="B36" s="686" t="s">
        <v>478</v>
      </c>
      <c r="C36" s="683"/>
      <c r="D36" s="683"/>
      <c r="E36" s="683"/>
      <c r="F36" s="681" t="str">
        <f t="shared" si="1"/>
        <v/>
      </c>
    </row>
    <row r="37" spans="1:6" ht="15" customHeight="1">
      <c r="A37" s="685"/>
      <c r="B37" s="686" t="s">
        <v>479</v>
      </c>
      <c r="C37" s="683"/>
      <c r="D37" s="683"/>
      <c r="E37" s="683"/>
      <c r="F37" s="681" t="str">
        <f t="shared" si="1"/>
        <v/>
      </c>
    </row>
    <row r="38" spans="1:6" ht="15" customHeight="1">
      <c r="A38" s="685"/>
      <c r="B38" s="686" t="s">
        <v>480</v>
      </c>
      <c r="C38" s="683"/>
      <c r="D38" s="683"/>
      <c r="E38" s="683"/>
      <c r="F38" s="681" t="str">
        <f t="shared" si="1"/>
        <v/>
      </c>
    </row>
    <row r="39" spans="1:6" ht="15" customHeight="1">
      <c r="A39" s="685"/>
      <c r="B39" s="686" t="s">
        <v>481</v>
      </c>
      <c r="C39" s="683"/>
      <c r="D39" s="683"/>
      <c r="E39" s="683"/>
      <c r="F39" s="681" t="str">
        <f t="shared" si="1"/>
        <v/>
      </c>
    </row>
    <row r="40" spans="1:6" ht="15" customHeight="1">
      <c r="A40" s="685"/>
      <c r="B40" s="686" t="s">
        <v>482</v>
      </c>
      <c r="C40" s="683"/>
      <c r="D40" s="683"/>
      <c r="E40" s="683"/>
      <c r="F40" s="681" t="str">
        <f t="shared" si="1"/>
        <v/>
      </c>
    </row>
    <row r="41" spans="1:6" ht="15" customHeight="1">
      <c r="A41" s="685"/>
      <c r="B41" s="686" t="s">
        <v>483</v>
      </c>
      <c r="C41" s="683"/>
      <c r="D41" s="683"/>
      <c r="E41" s="683"/>
      <c r="F41" s="681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686"/>
      <c r="B43" s="686" t="s">
        <v>485</v>
      </c>
      <c r="C43" s="683"/>
      <c r="D43" s="683"/>
      <c r="E43" s="683"/>
      <c r="F43" s="681" t="str">
        <f t="shared" si="1"/>
        <v/>
      </c>
    </row>
    <row r="44" spans="1:6" ht="15" customHeight="1">
      <c r="A44" s="685"/>
      <c r="B44" s="686" t="s">
        <v>486</v>
      </c>
      <c r="C44" s="683"/>
      <c r="D44" s="683"/>
      <c r="E44" s="683"/>
      <c r="F44" s="681" t="str">
        <f t="shared" si="1"/>
        <v/>
      </c>
    </row>
    <row r="45" spans="1:6" ht="15" customHeight="1">
      <c r="A45" s="685"/>
      <c r="B45" s="686" t="s">
        <v>487</v>
      </c>
      <c r="C45" s="683"/>
      <c r="D45" s="683"/>
      <c r="E45" s="683"/>
      <c r="F45" s="681" t="str">
        <f t="shared" si="1"/>
        <v/>
      </c>
    </row>
    <row r="46" spans="1:6" ht="15" customHeight="1">
      <c r="A46" s="685"/>
      <c r="B46" s="686" t="s">
        <v>488</v>
      </c>
      <c r="C46" s="683"/>
      <c r="D46" s="683"/>
      <c r="E46" s="683"/>
      <c r="F46" s="681" t="str">
        <f t="shared" si="1"/>
        <v/>
      </c>
    </row>
    <row r="47" spans="1:6" ht="15" customHeight="1">
      <c r="A47" s="685"/>
      <c r="B47" s="686" t="s">
        <v>489</v>
      </c>
      <c r="C47" s="683"/>
      <c r="D47" s="683"/>
      <c r="E47" s="683"/>
      <c r="F47" s="681" t="str">
        <f t="shared" si="1"/>
        <v/>
      </c>
    </row>
    <row r="48" spans="1:6" ht="15" customHeight="1">
      <c r="A48" s="685"/>
      <c r="B48" s="686" t="s">
        <v>490</v>
      </c>
      <c r="C48" s="683"/>
      <c r="D48" s="683"/>
      <c r="E48" s="683"/>
      <c r="F48" s="681" t="str">
        <f t="shared" si="1"/>
        <v/>
      </c>
    </row>
    <row r="49" spans="1:6" ht="15" customHeight="1">
      <c r="A49" s="685"/>
      <c r="B49" s="686" t="s">
        <v>491</v>
      </c>
      <c r="C49" s="683"/>
      <c r="D49" s="683"/>
      <c r="E49" s="683"/>
      <c r="F49" s="681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686"/>
      <c r="B51" s="686" t="s">
        <v>493</v>
      </c>
      <c r="C51" s="683"/>
      <c r="D51" s="683"/>
      <c r="E51" s="683"/>
      <c r="F51" s="681" t="str">
        <f t="shared" si="1"/>
        <v/>
      </c>
    </row>
    <row r="52" spans="1:6" ht="15.75" customHeight="1">
      <c r="A52" s="685"/>
      <c r="B52" s="686" t="s">
        <v>494</v>
      </c>
      <c r="C52" s="683"/>
      <c r="D52" s="683"/>
      <c r="E52" s="683"/>
      <c r="F52" s="681" t="str">
        <f t="shared" si="1"/>
        <v/>
      </c>
    </row>
    <row r="53" spans="1:6" ht="15.75" customHeight="1">
      <c r="A53" s="685"/>
      <c r="B53" s="686" t="s">
        <v>495</v>
      </c>
      <c r="C53" s="683"/>
      <c r="D53" s="683"/>
      <c r="E53" s="683"/>
      <c r="F53" s="681" t="str">
        <f t="shared" si="1"/>
        <v/>
      </c>
    </row>
    <row r="54" spans="1:6" ht="15" customHeight="1">
      <c r="A54" s="685"/>
      <c r="B54" s="686" t="s">
        <v>496</v>
      </c>
      <c r="C54" s="683"/>
      <c r="D54" s="683"/>
      <c r="E54" s="683"/>
      <c r="F54" s="681" t="str">
        <f t="shared" si="1"/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46" t="str">
        <f t="shared" si="1"/>
        <v/>
      </c>
    </row>
    <row r="56" spans="1:6" ht="15" customHeight="1">
      <c r="A56" s="686"/>
      <c r="B56" s="686" t="s">
        <v>498</v>
      </c>
      <c r="C56" s="682"/>
      <c r="D56" s="682"/>
      <c r="E56" s="682"/>
      <c r="F56" s="680" t="str">
        <f t="shared" si="1"/>
        <v/>
      </c>
    </row>
    <row r="57" spans="1:6" ht="15" customHeight="1">
      <c r="A57" s="685"/>
      <c r="B57" s="686" t="s">
        <v>499</v>
      </c>
      <c r="C57" s="683"/>
      <c r="D57" s="683"/>
      <c r="E57" s="683"/>
      <c r="F57" s="681" t="str">
        <f t="shared" si="1"/>
        <v/>
      </c>
    </row>
    <row r="58" spans="1:6" ht="15" customHeight="1">
      <c r="A58" s="685"/>
      <c r="B58" s="686" t="s">
        <v>500</v>
      </c>
      <c r="C58" s="683"/>
      <c r="D58" s="683"/>
      <c r="E58" s="683"/>
      <c r="F58" s="681" t="str">
        <f t="shared" si="1"/>
        <v/>
      </c>
    </row>
    <row r="59" spans="1:6" ht="15" customHeight="1">
      <c r="A59" s="685"/>
      <c r="B59" s="686" t="s">
        <v>501</v>
      </c>
      <c r="C59" s="683"/>
      <c r="D59" s="683"/>
      <c r="E59" s="683"/>
      <c r="F59" s="681" t="str">
        <f t="shared" si="1"/>
        <v/>
      </c>
    </row>
    <row r="60" spans="1:6" ht="15" customHeight="1">
      <c r="A60" s="685"/>
      <c r="B60" s="686" t="s">
        <v>502</v>
      </c>
      <c r="C60" s="683"/>
      <c r="D60" s="683"/>
      <c r="E60" s="683"/>
      <c r="F60" s="681" t="str">
        <f t="shared" si="1"/>
        <v/>
      </c>
    </row>
    <row r="61" spans="1:6" s="87" customFormat="1" ht="15" customHeight="1">
      <c r="A61" s="685"/>
      <c r="B61" s="686" t="s">
        <v>503</v>
      </c>
      <c r="C61" s="683"/>
      <c r="D61" s="683"/>
      <c r="E61" s="683"/>
      <c r="F61" s="681" t="str">
        <f t="shared" si="1"/>
        <v/>
      </c>
    </row>
    <row r="62" spans="1:6" ht="15" customHeight="1">
      <c r="A62" s="685"/>
      <c r="B62" s="686" t="s">
        <v>504</v>
      </c>
      <c r="C62" s="683"/>
      <c r="D62" s="683"/>
      <c r="E62" s="683"/>
      <c r="F62" s="681" t="str">
        <f t="shared" si="1"/>
        <v/>
      </c>
    </row>
    <row r="63" spans="1:6" ht="15" customHeight="1">
      <c r="A63" s="685"/>
      <c r="B63" s="686" t="s">
        <v>505</v>
      </c>
      <c r="C63" s="683"/>
      <c r="D63" s="683"/>
      <c r="E63" s="683"/>
      <c r="F63" s="681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686"/>
      <c r="B65" s="686" t="s">
        <v>507</v>
      </c>
      <c r="C65" s="683"/>
      <c r="D65" s="683"/>
      <c r="E65" s="683"/>
      <c r="F65" s="681" t="str">
        <f t="shared" si="1"/>
        <v/>
      </c>
    </row>
    <row r="66" spans="1:6" ht="15" customHeight="1">
      <c r="A66" s="685"/>
      <c r="B66" s="686" t="s">
        <v>508</v>
      </c>
      <c r="C66" s="683"/>
      <c r="D66" s="683"/>
      <c r="E66" s="683"/>
      <c r="F66" s="681" t="str">
        <f t="shared" si="1"/>
        <v/>
      </c>
    </row>
    <row r="67" spans="1:6" ht="15" customHeight="1">
      <c r="A67" s="685"/>
      <c r="B67" s="686" t="s">
        <v>509</v>
      </c>
      <c r="C67" s="683"/>
      <c r="D67" s="683"/>
      <c r="E67" s="683"/>
      <c r="F67" s="681" t="str">
        <f t="shared" ref="F67:F98" si="2">IFERROR(E67*100/D67,"")</f>
        <v/>
      </c>
    </row>
    <row r="68" spans="1:6" ht="15" customHeight="1">
      <c r="A68" s="685"/>
      <c r="B68" s="686" t="s">
        <v>510</v>
      </c>
      <c r="C68" s="683"/>
      <c r="D68" s="683"/>
      <c r="E68" s="683"/>
      <c r="F68" s="681" t="str">
        <f t="shared" si="2"/>
        <v/>
      </c>
    </row>
    <row r="69" spans="1:6" ht="15" customHeight="1">
      <c r="A69" s="685"/>
      <c r="B69" s="686" t="s">
        <v>511</v>
      </c>
      <c r="C69" s="683"/>
      <c r="D69" s="683"/>
      <c r="E69" s="683"/>
      <c r="F69" s="681" t="str">
        <f t="shared" si="2"/>
        <v/>
      </c>
    </row>
    <row r="70" spans="1:6" ht="15" customHeight="1">
      <c r="A70" s="685"/>
      <c r="B70" s="686" t="s">
        <v>512</v>
      </c>
      <c r="C70" s="683"/>
      <c r="D70" s="683"/>
      <c r="E70" s="683"/>
      <c r="F70" s="681" t="str">
        <f t="shared" si="2"/>
        <v/>
      </c>
    </row>
    <row r="71" spans="1:6" ht="15" customHeight="1">
      <c r="A71" s="685"/>
      <c r="B71" s="686" t="s">
        <v>513</v>
      </c>
      <c r="C71" s="683"/>
      <c r="D71" s="683"/>
      <c r="E71" s="683"/>
      <c r="F71" s="681" t="str">
        <f t="shared" si="2"/>
        <v/>
      </c>
    </row>
    <row r="72" spans="1:6" ht="15" customHeight="1">
      <c r="A72" s="685"/>
      <c r="B72" s="686" t="s">
        <v>514</v>
      </c>
      <c r="C72" s="683"/>
      <c r="D72" s="683"/>
      <c r="E72" s="683"/>
      <c r="F72" s="681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686"/>
      <c r="B74" s="686" t="s">
        <v>516</v>
      </c>
      <c r="C74" s="683"/>
      <c r="D74" s="683"/>
      <c r="E74" s="683"/>
      <c r="F74" s="681" t="str">
        <f t="shared" si="2"/>
        <v/>
      </c>
    </row>
    <row r="75" spans="1:6" ht="15" customHeight="1">
      <c r="A75" s="685"/>
      <c r="B75" s="686" t="s">
        <v>517</v>
      </c>
      <c r="C75" s="683"/>
      <c r="D75" s="683"/>
      <c r="E75" s="683"/>
      <c r="F75" s="681" t="str">
        <f t="shared" si="2"/>
        <v/>
      </c>
    </row>
    <row r="76" spans="1:6" ht="15" customHeight="1">
      <c r="A76" s="685"/>
      <c r="B76" s="686" t="s">
        <v>518</v>
      </c>
      <c r="C76" s="683"/>
      <c r="D76" s="683"/>
      <c r="E76" s="683"/>
      <c r="F76" s="681" t="str">
        <f t="shared" si="2"/>
        <v/>
      </c>
    </row>
    <row r="77" spans="1:6" ht="15" customHeight="1">
      <c r="A77" s="685"/>
      <c r="B77" s="686" t="s">
        <v>519</v>
      </c>
      <c r="C77" s="683"/>
      <c r="D77" s="683"/>
      <c r="E77" s="683"/>
      <c r="F77" s="681" t="str">
        <f t="shared" si="2"/>
        <v/>
      </c>
    </row>
    <row r="78" spans="1:6" ht="15" customHeight="1">
      <c r="A78" s="685"/>
      <c r="B78" s="686" t="s">
        <v>520</v>
      </c>
      <c r="C78" s="683"/>
      <c r="D78" s="683"/>
      <c r="E78" s="683"/>
      <c r="F78" s="681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646" t="str">
        <f t="shared" si="2"/>
        <v/>
      </c>
    </row>
    <row r="80" spans="1:6" ht="15" customHeight="1">
      <c r="A80" s="686"/>
      <c r="B80" s="686" t="s">
        <v>522</v>
      </c>
      <c r="C80" s="682"/>
      <c r="D80" s="682"/>
      <c r="E80" s="682"/>
      <c r="F80" s="680" t="str">
        <f t="shared" si="2"/>
        <v/>
      </c>
    </row>
    <row r="81" spans="1:6" ht="15" customHeight="1">
      <c r="A81" s="685"/>
      <c r="B81" s="686" t="s">
        <v>523</v>
      </c>
      <c r="C81" s="683"/>
      <c r="D81" s="683"/>
      <c r="E81" s="683"/>
      <c r="F81" s="681" t="str">
        <f t="shared" si="2"/>
        <v/>
      </c>
    </row>
    <row r="82" spans="1:6" ht="15" customHeight="1">
      <c r="A82" s="685"/>
      <c r="B82" s="686" t="s">
        <v>524</v>
      </c>
      <c r="C82" s="683"/>
      <c r="D82" s="683"/>
      <c r="E82" s="683"/>
      <c r="F82" s="681" t="str">
        <f t="shared" si="2"/>
        <v/>
      </c>
    </row>
    <row r="83" spans="1:6" ht="15" customHeight="1">
      <c r="A83" s="685"/>
      <c r="B83" s="686" t="s">
        <v>525</v>
      </c>
      <c r="C83" s="683"/>
      <c r="D83" s="683"/>
      <c r="E83" s="683"/>
      <c r="F83" s="681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685"/>
      <c r="B85" s="686" t="s">
        <v>527</v>
      </c>
      <c r="C85" s="683"/>
      <c r="D85" s="683"/>
      <c r="E85" s="683"/>
      <c r="F85" s="681" t="str">
        <f t="shared" si="2"/>
        <v/>
      </c>
    </row>
    <row r="86" spans="1:6" ht="15" customHeight="1">
      <c r="A86" s="685"/>
      <c r="B86" s="686" t="s">
        <v>528</v>
      </c>
      <c r="C86" s="683"/>
      <c r="D86" s="683"/>
      <c r="E86" s="683"/>
      <c r="F86" s="681" t="str">
        <f t="shared" si="2"/>
        <v/>
      </c>
    </row>
    <row r="87" spans="1:6" s="87" customFormat="1" ht="15" customHeight="1">
      <c r="A87" s="685"/>
      <c r="B87" s="686" t="s">
        <v>529</v>
      </c>
      <c r="C87" s="683"/>
      <c r="D87" s="683"/>
      <c r="E87" s="683"/>
      <c r="F87" s="681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646" t="str">
        <f t="shared" si="2"/>
        <v/>
      </c>
    </row>
    <row r="89" spans="1:6" ht="15" customHeight="1">
      <c r="A89" s="685"/>
      <c r="B89" s="686" t="s">
        <v>531</v>
      </c>
      <c r="C89" s="683"/>
      <c r="D89" s="683"/>
      <c r="E89" s="683"/>
      <c r="F89" s="681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685"/>
      <c r="B91" s="686" t="s">
        <v>533</v>
      </c>
      <c r="C91" s="683"/>
      <c r="D91" s="683"/>
      <c r="E91" s="683"/>
      <c r="F91" s="681" t="str">
        <f t="shared" si="2"/>
        <v/>
      </c>
    </row>
    <row r="92" spans="1:6" s="87" customFormat="1" ht="15" customHeight="1">
      <c r="A92" s="685"/>
      <c r="B92" s="686" t="s">
        <v>534</v>
      </c>
      <c r="C92" s="683"/>
      <c r="D92" s="683"/>
      <c r="E92" s="683"/>
      <c r="F92" s="681" t="str">
        <f t="shared" si="2"/>
        <v/>
      </c>
    </row>
    <row r="93" spans="1:6" ht="15" customHeight="1">
      <c r="A93" s="685"/>
      <c r="B93" s="686" t="s">
        <v>535</v>
      </c>
      <c r="C93" s="683"/>
      <c r="D93" s="683"/>
      <c r="E93" s="683"/>
      <c r="F93" s="681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686"/>
      <c r="B95" s="686" t="s">
        <v>537</v>
      </c>
      <c r="C95" s="683"/>
      <c r="D95" s="683"/>
      <c r="E95" s="683"/>
      <c r="F95" s="681" t="str">
        <f t="shared" si="2"/>
        <v/>
      </c>
    </row>
    <row r="96" spans="1:6" ht="15" customHeight="1">
      <c r="A96" s="686"/>
      <c r="B96" s="686" t="s">
        <v>538</v>
      </c>
      <c r="C96" s="683"/>
      <c r="D96" s="683"/>
      <c r="E96" s="683"/>
      <c r="F96" s="681" t="str">
        <f t="shared" si="2"/>
        <v/>
      </c>
    </row>
    <row r="97" spans="1:6" ht="15" customHeight="1">
      <c r="A97" s="686"/>
      <c r="B97" s="686" t="s">
        <v>539</v>
      </c>
      <c r="C97" s="683"/>
      <c r="D97" s="683"/>
      <c r="E97" s="683"/>
      <c r="F97" s="681" t="str">
        <f t="shared" si="2"/>
        <v/>
      </c>
    </row>
    <row r="98" spans="1:6" s="87" customFormat="1" ht="15" customHeight="1">
      <c r="A98" s="686"/>
      <c r="B98" s="686" t="s">
        <v>540</v>
      </c>
      <c r="C98" s="683"/>
      <c r="D98" s="683"/>
      <c r="E98" s="683"/>
      <c r="F98" s="681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646" t="str">
        <f t="shared" ref="F99:F111" si="3">IFERROR(E99*100/D99,"")</f>
        <v/>
      </c>
    </row>
    <row r="100" spans="1:6" ht="15" customHeight="1">
      <c r="A100" s="685"/>
      <c r="B100" s="686" t="s">
        <v>542</v>
      </c>
      <c r="C100" s="683"/>
      <c r="D100" s="683"/>
      <c r="E100" s="683"/>
      <c r="F100" s="681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686"/>
      <c r="B102" s="686" t="s">
        <v>544</v>
      </c>
      <c r="C102" s="683"/>
      <c r="D102" s="683"/>
      <c r="E102" s="683"/>
      <c r="F102" s="681" t="str">
        <f t="shared" si="3"/>
        <v/>
      </c>
    </row>
    <row r="103" spans="1:6" ht="15" customHeight="1">
      <c r="A103" s="685"/>
      <c r="B103" s="686" t="s">
        <v>545</v>
      </c>
      <c r="C103" s="683"/>
      <c r="D103" s="683"/>
      <c r="E103" s="683"/>
      <c r="F103" s="681" t="str">
        <f t="shared" si="3"/>
        <v/>
      </c>
    </row>
    <row r="104" spans="1:6" ht="15" customHeight="1">
      <c r="A104" s="685"/>
      <c r="B104" s="686" t="s">
        <v>546</v>
      </c>
      <c r="C104" s="683"/>
      <c r="D104" s="683"/>
      <c r="E104" s="683"/>
      <c r="F104" s="681" t="str">
        <f t="shared" si="3"/>
        <v/>
      </c>
    </row>
    <row r="105" spans="1:6" ht="15" customHeight="1">
      <c r="A105" s="685"/>
      <c r="B105" s="686" t="s">
        <v>547</v>
      </c>
      <c r="C105" s="683"/>
      <c r="D105" s="683"/>
      <c r="E105" s="683"/>
      <c r="F105" s="681" t="str">
        <f t="shared" si="3"/>
        <v/>
      </c>
    </row>
    <row r="106" spans="1:6" ht="15" customHeight="1">
      <c r="A106" s="685"/>
      <c r="B106" s="686" t="s">
        <v>548</v>
      </c>
      <c r="C106" s="683"/>
      <c r="D106" s="683"/>
      <c r="E106" s="683"/>
      <c r="F106" s="681" t="str">
        <f t="shared" si="3"/>
        <v/>
      </c>
    </row>
    <row r="107" spans="1:6" ht="14.25" customHeight="1">
      <c r="A107" s="685"/>
      <c r="B107" s="686" t="s">
        <v>549</v>
      </c>
      <c r="C107" s="683"/>
      <c r="D107" s="683"/>
      <c r="E107" s="683"/>
      <c r="F107" s="681" t="str">
        <f t="shared" si="3"/>
        <v/>
      </c>
    </row>
    <row r="108" spans="1:6" ht="14.25" customHeight="1">
      <c r="A108" s="685"/>
      <c r="B108" s="686" t="s">
        <v>550</v>
      </c>
      <c r="C108" s="683"/>
      <c r="D108" s="683"/>
      <c r="E108" s="683"/>
      <c r="F108" s="681" t="str">
        <f t="shared" si="3"/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10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103" t="str">
        <f t="shared" si="3"/>
        <v/>
      </c>
    </row>
  </sheetData>
  <mergeCells count="1">
    <mergeCell ref="A2:B2"/>
  </mergeCells>
  <conditionalFormatting sqref="C3:E108">
    <cfRule type="containsBlanks" dxfId="59" priority="6">
      <formula>LEN(TRIM(C3))=0</formula>
    </cfRule>
  </conditionalFormatting>
  <conditionalFormatting sqref="C110:E110">
    <cfRule type="containsBlanks" dxfId="58" priority="5">
      <formula>LEN(TRIM(C110))=0</formula>
    </cfRule>
  </conditionalFormatting>
  <conditionalFormatting sqref="C98:F98">
    <cfRule type="containsBlanks" dxfId="57" priority="4" stopIfTrue="1">
      <formula>LEN(TRIM(C98))=0</formula>
    </cfRule>
  </conditionalFormatting>
  <conditionalFormatting sqref="F3:F111">
    <cfRule type="containsBlanks" dxfId="56" priority="1">
      <formula>LEN(TRIM(F3))=0</formula>
    </cfRule>
  </conditionalFormatting>
  <conditionalFormatting sqref="G2:L2">
    <cfRule type="notContainsBlanks" dxfId="55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1012" t="s">
        <v>1869</v>
      </c>
      <c r="B1" s="1013"/>
      <c r="C1" s="1013"/>
      <c r="D1" s="1013"/>
      <c r="E1" s="1013"/>
      <c r="F1" s="15"/>
      <c r="G1" s="15"/>
    </row>
    <row r="2" spans="1:22" ht="29.75" customHeight="1">
      <c r="A2" s="1014" t="s">
        <v>571</v>
      </c>
      <c r="B2" s="1015"/>
      <c r="C2" s="710" t="s">
        <v>1870</v>
      </c>
      <c r="D2" s="711" t="s">
        <v>1871</v>
      </c>
      <c r="E2" s="710" t="s">
        <v>1872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445</v>
      </c>
      <c r="B3" s="2"/>
      <c r="C3" s="25"/>
      <c r="D3" s="25"/>
      <c r="E3" s="25"/>
    </row>
    <row r="4" spans="1:22" ht="15" customHeight="1">
      <c r="A4" s="685"/>
      <c r="B4" s="686" t="s">
        <v>446</v>
      </c>
      <c r="C4" s="682"/>
      <c r="D4" s="682"/>
      <c r="E4" s="682"/>
    </row>
    <row r="5" spans="1:22" ht="15" customHeight="1">
      <c r="A5" s="685"/>
      <c r="B5" s="686" t="s">
        <v>447</v>
      </c>
      <c r="C5" s="683"/>
      <c r="D5" s="683"/>
      <c r="E5" s="683"/>
    </row>
    <row r="6" spans="1:22" ht="15" customHeight="1">
      <c r="A6" s="685"/>
      <c r="B6" s="686" t="s">
        <v>448</v>
      </c>
      <c r="C6" s="683"/>
      <c r="D6" s="683"/>
      <c r="E6" s="683"/>
      <c r="F6" s="58"/>
    </row>
    <row r="7" spans="1:22" ht="15" customHeight="1">
      <c r="A7" s="685"/>
      <c r="B7" s="686" t="s">
        <v>449</v>
      </c>
      <c r="C7" s="683"/>
      <c r="D7" s="683"/>
      <c r="E7" s="683"/>
    </row>
    <row r="8" spans="1:22" ht="15" customHeight="1">
      <c r="A8" s="2" t="s">
        <v>450</v>
      </c>
      <c r="B8" s="2"/>
      <c r="C8" s="25"/>
      <c r="D8" s="25"/>
      <c r="E8" s="25"/>
    </row>
    <row r="9" spans="1:22" ht="15" customHeight="1">
      <c r="A9" s="685"/>
      <c r="B9" s="686" t="s">
        <v>451</v>
      </c>
      <c r="C9" s="683"/>
      <c r="D9" s="683"/>
      <c r="E9" s="683"/>
    </row>
    <row r="10" spans="1:22" ht="15" customHeight="1">
      <c r="A10" s="685"/>
      <c r="B10" s="686" t="s">
        <v>452</v>
      </c>
      <c r="C10" s="683"/>
      <c r="D10" s="683"/>
      <c r="E10" s="683"/>
    </row>
    <row r="11" spans="1:22" ht="15" customHeight="1">
      <c r="A11" s="685"/>
      <c r="B11" s="686" t="s">
        <v>453</v>
      </c>
      <c r="C11" s="683"/>
      <c r="D11" s="683"/>
      <c r="E11" s="683"/>
    </row>
    <row r="12" spans="1:22" ht="15" customHeight="1">
      <c r="A12" s="685"/>
      <c r="B12" s="686" t="s">
        <v>454</v>
      </c>
      <c r="C12" s="683"/>
      <c r="D12" s="683"/>
      <c r="E12" s="683"/>
    </row>
    <row r="13" spans="1:22" ht="15" customHeight="1">
      <c r="A13" s="685"/>
      <c r="B13" s="686" t="s">
        <v>455</v>
      </c>
      <c r="C13" s="683"/>
      <c r="D13" s="683"/>
      <c r="E13" s="683"/>
    </row>
    <row r="14" spans="1:22" ht="15" customHeight="1">
      <c r="A14" s="685"/>
      <c r="B14" s="686" t="s">
        <v>456</v>
      </c>
      <c r="C14" s="683"/>
      <c r="D14" s="683"/>
      <c r="E14" s="683"/>
    </row>
    <row r="15" spans="1:22" ht="15" customHeight="1">
      <c r="A15" s="2" t="s">
        <v>457</v>
      </c>
      <c r="B15" s="2"/>
      <c r="C15" s="25"/>
      <c r="D15" s="25"/>
      <c r="E15" s="25"/>
    </row>
    <row r="16" spans="1:22" ht="15" customHeight="1">
      <c r="A16" s="686"/>
      <c r="B16" s="686" t="s">
        <v>458</v>
      </c>
      <c r="C16" s="683"/>
      <c r="D16" s="683"/>
      <c r="E16" s="683"/>
    </row>
    <row r="17" spans="1:5" ht="15" customHeight="1">
      <c r="A17" s="685"/>
      <c r="B17" s="686" t="s">
        <v>459</v>
      </c>
      <c r="C17" s="683"/>
      <c r="D17" s="683"/>
      <c r="E17" s="683"/>
    </row>
    <row r="18" spans="1:5" ht="15" customHeight="1">
      <c r="A18" s="685"/>
      <c r="B18" s="686" t="s">
        <v>460</v>
      </c>
      <c r="C18" s="683"/>
      <c r="D18" s="683"/>
      <c r="E18" s="683"/>
    </row>
    <row r="19" spans="1:5" ht="15" customHeight="1">
      <c r="A19" s="2" t="s">
        <v>461</v>
      </c>
      <c r="B19" s="6"/>
      <c r="C19" s="49"/>
      <c r="D19" s="49"/>
      <c r="E19" s="49"/>
    </row>
    <row r="20" spans="1:5" ht="15" customHeight="1">
      <c r="A20" s="686"/>
      <c r="B20" s="687" t="s">
        <v>462</v>
      </c>
      <c r="C20" s="682"/>
      <c r="D20" s="682"/>
      <c r="E20" s="682"/>
    </row>
    <row r="21" spans="1:5" ht="15" customHeight="1">
      <c r="A21" s="685"/>
      <c r="B21" s="686" t="s">
        <v>463</v>
      </c>
      <c r="C21" s="683"/>
      <c r="D21" s="683"/>
      <c r="E21" s="683"/>
    </row>
    <row r="22" spans="1:5" ht="15" customHeight="1">
      <c r="A22" s="685"/>
      <c r="B22" s="686" t="s">
        <v>464</v>
      </c>
      <c r="C22" s="683"/>
      <c r="D22" s="683"/>
      <c r="E22" s="683"/>
    </row>
    <row r="23" spans="1:5" ht="15" customHeight="1">
      <c r="A23" s="685"/>
      <c r="B23" s="686" t="s">
        <v>465</v>
      </c>
      <c r="C23" s="683"/>
      <c r="D23" s="683"/>
      <c r="E23" s="683"/>
    </row>
    <row r="24" spans="1:5" ht="15" customHeight="1">
      <c r="A24" s="685"/>
      <c r="B24" s="686" t="s">
        <v>466</v>
      </c>
      <c r="C24" s="683"/>
      <c r="D24" s="683"/>
      <c r="E24" s="683"/>
    </row>
    <row r="25" spans="1:5" ht="15" customHeight="1">
      <c r="A25" s="685"/>
      <c r="B25" s="686" t="s">
        <v>467</v>
      </c>
      <c r="C25" s="683"/>
      <c r="D25" s="683"/>
      <c r="E25" s="683"/>
    </row>
    <row r="26" spans="1:5" ht="15" customHeight="1">
      <c r="A26" s="685"/>
      <c r="B26" s="686" t="s">
        <v>468</v>
      </c>
      <c r="C26" s="683"/>
      <c r="D26" s="683"/>
      <c r="E26" s="683"/>
    </row>
    <row r="27" spans="1:5" ht="15" customHeight="1">
      <c r="A27" s="685"/>
      <c r="B27" s="686" t="s">
        <v>469</v>
      </c>
      <c r="C27" s="683"/>
      <c r="D27" s="683"/>
      <c r="E27" s="683"/>
    </row>
    <row r="28" spans="1:5" ht="15" customHeight="1">
      <c r="A28" s="685"/>
      <c r="B28" s="686" t="s">
        <v>470</v>
      </c>
      <c r="C28" s="683"/>
      <c r="D28" s="683"/>
      <c r="E28" s="683"/>
    </row>
    <row r="29" spans="1:5" ht="15" customHeight="1">
      <c r="A29" s="2" t="s">
        <v>471</v>
      </c>
      <c r="B29" s="2"/>
      <c r="C29" s="25"/>
      <c r="D29" s="25"/>
      <c r="E29" s="25"/>
    </row>
    <row r="30" spans="1:5" ht="15" customHeight="1">
      <c r="A30" s="686"/>
      <c r="B30" s="686" t="s">
        <v>472</v>
      </c>
      <c r="C30" s="682"/>
      <c r="D30" s="682"/>
      <c r="E30" s="682"/>
    </row>
    <row r="31" spans="1:5" ht="15" customHeight="1">
      <c r="A31" s="686"/>
      <c r="B31" s="686" t="s">
        <v>473</v>
      </c>
      <c r="C31" s="683"/>
      <c r="D31" s="683"/>
      <c r="E31" s="683"/>
    </row>
    <row r="32" spans="1:5" ht="15" customHeight="1">
      <c r="A32" s="686"/>
      <c r="B32" s="686" t="s">
        <v>474</v>
      </c>
      <c r="C32" s="683"/>
      <c r="D32" s="683"/>
      <c r="E32" s="683"/>
    </row>
    <row r="33" spans="1:5" ht="15" customHeight="1">
      <c r="A33" s="686"/>
      <c r="B33" s="686" t="s">
        <v>475</v>
      </c>
      <c r="C33" s="683"/>
      <c r="D33" s="683"/>
      <c r="E33" s="683"/>
    </row>
    <row r="34" spans="1:5" ht="15" customHeight="1">
      <c r="A34" s="686"/>
      <c r="B34" s="686" t="s">
        <v>476</v>
      </c>
      <c r="C34" s="683"/>
      <c r="D34" s="683"/>
      <c r="E34" s="683"/>
    </row>
    <row r="35" spans="1:5" ht="15" customHeight="1">
      <c r="A35" s="686"/>
      <c r="B35" s="686" t="s">
        <v>477</v>
      </c>
      <c r="C35" s="683"/>
      <c r="D35" s="683"/>
      <c r="E35" s="683"/>
    </row>
    <row r="36" spans="1:5" ht="15" customHeight="1">
      <c r="A36" s="686"/>
      <c r="B36" s="686" t="s">
        <v>478</v>
      </c>
      <c r="C36" s="683"/>
      <c r="D36" s="683"/>
      <c r="E36" s="683"/>
    </row>
    <row r="37" spans="1:5" ht="15" customHeight="1">
      <c r="A37" s="685"/>
      <c r="B37" s="686" t="s">
        <v>479</v>
      </c>
      <c r="C37" s="683"/>
      <c r="D37" s="683"/>
      <c r="E37" s="683"/>
    </row>
    <row r="38" spans="1:5" ht="15" customHeight="1">
      <c r="A38" s="685"/>
      <c r="B38" s="686" t="s">
        <v>480</v>
      </c>
      <c r="C38" s="683"/>
      <c r="D38" s="683"/>
      <c r="E38" s="683"/>
    </row>
    <row r="39" spans="1:5" ht="15" customHeight="1">
      <c r="A39" s="685"/>
      <c r="B39" s="686" t="s">
        <v>481</v>
      </c>
      <c r="C39" s="683"/>
      <c r="D39" s="683"/>
      <c r="E39" s="683"/>
    </row>
    <row r="40" spans="1:5" ht="15" customHeight="1">
      <c r="A40" s="685"/>
      <c r="B40" s="686" t="s">
        <v>482</v>
      </c>
      <c r="C40" s="683"/>
      <c r="D40" s="683"/>
      <c r="E40" s="683"/>
    </row>
    <row r="41" spans="1:5" ht="15" customHeight="1">
      <c r="A41" s="685"/>
      <c r="B41" s="686" t="s">
        <v>483</v>
      </c>
      <c r="C41" s="683"/>
      <c r="D41" s="683"/>
      <c r="E41" s="683"/>
    </row>
    <row r="42" spans="1:5" ht="15" customHeight="1">
      <c r="A42" s="2" t="s">
        <v>484</v>
      </c>
      <c r="B42" s="2"/>
      <c r="C42" s="25"/>
      <c r="D42" s="25"/>
      <c r="E42" s="25"/>
    </row>
    <row r="43" spans="1:5" ht="15" customHeight="1">
      <c r="A43" s="686"/>
      <c r="B43" s="686" t="s">
        <v>485</v>
      </c>
      <c r="C43" s="683"/>
      <c r="D43" s="683"/>
      <c r="E43" s="683"/>
    </row>
    <row r="44" spans="1:5" ht="15" customHeight="1">
      <c r="A44" s="685"/>
      <c r="B44" s="686" t="s">
        <v>486</v>
      </c>
      <c r="C44" s="683"/>
      <c r="D44" s="683"/>
      <c r="E44" s="683"/>
    </row>
    <row r="45" spans="1:5" ht="15" customHeight="1">
      <c r="A45" s="685"/>
      <c r="B45" s="686" t="s">
        <v>487</v>
      </c>
      <c r="C45" s="683"/>
      <c r="D45" s="683"/>
      <c r="E45" s="683"/>
    </row>
    <row r="46" spans="1:5" ht="15" customHeight="1">
      <c r="A46" s="685"/>
      <c r="B46" s="686" t="s">
        <v>488</v>
      </c>
      <c r="C46" s="683"/>
      <c r="D46" s="683"/>
      <c r="E46" s="683"/>
    </row>
    <row r="47" spans="1:5" ht="15" customHeight="1">
      <c r="A47" s="685"/>
      <c r="B47" s="686" t="s">
        <v>489</v>
      </c>
      <c r="C47" s="683"/>
      <c r="D47" s="683"/>
      <c r="E47" s="683"/>
    </row>
    <row r="48" spans="1:5" ht="15" customHeight="1">
      <c r="A48" s="685"/>
      <c r="B48" s="686" t="s">
        <v>490</v>
      </c>
      <c r="C48" s="683"/>
      <c r="D48" s="683"/>
      <c r="E48" s="683"/>
    </row>
    <row r="49" spans="1:5" ht="15" customHeight="1">
      <c r="A49" s="685"/>
      <c r="B49" s="686" t="s">
        <v>491</v>
      </c>
      <c r="C49" s="683"/>
      <c r="D49" s="683"/>
      <c r="E49" s="683"/>
    </row>
    <row r="50" spans="1:5" ht="15" customHeight="1">
      <c r="A50" s="2" t="s">
        <v>492</v>
      </c>
      <c r="B50" s="2"/>
      <c r="C50" s="25"/>
      <c r="D50" s="25"/>
      <c r="E50" s="25"/>
    </row>
    <row r="51" spans="1:5" ht="15" customHeight="1">
      <c r="A51" s="686"/>
      <c r="B51" s="686" t="s">
        <v>493</v>
      </c>
      <c r="C51" s="683"/>
      <c r="D51" s="683"/>
      <c r="E51" s="683"/>
    </row>
    <row r="52" spans="1:5" ht="15" customHeight="1">
      <c r="A52" s="685"/>
      <c r="B52" s="686" t="s">
        <v>494</v>
      </c>
      <c r="C52" s="683"/>
      <c r="D52" s="683"/>
      <c r="E52" s="683"/>
    </row>
    <row r="53" spans="1:5" ht="15" customHeight="1">
      <c r="A53" s="685"/>
      <c r="B53" s="686" t="s">
        <v>495</v>
      </c>
      <c r="C53" s="683"/>
      <c r="D53" s="683"/>
      <c r="E53" s="683"/>
    </row>
    <row r="54" spans="1:5" ht="15" customHeight="1">
      <c r="A54" s="685"/>
      <c r="B54" s="686" t="s">
        <v>496</v>
      </c>
      <c r="C54" s="683"/>
      <c r="D54" s="683"/>
      <c r="E54" s="683"/>
    </row>
    <row r="55" spans="1:5" ht="15" customHeight="1">
      <c r="A55" s="2" t="s">
        <v>497</v>
      </c>
      <c r="B55" s="2"/>
      <c r="C55" s="49"/>
      <c r="D55" s="49"/>
      <c r="E55" s="49"/>
    </row>
    <row r="56" spans="1:5" ht="15" customHeight="1">
      <c r="A56" s="686"/>
      <c r="B56" s="686" t="s">
        <v>498</v>
      </c>
      <c r="C56" s="682"/>
      <c r="D56" s="682"/>
      <c r="E56" s="682"/>
    </row>
    <row r="57" spans="1:5" ht="15" customHeight="1">
      <c r="A57" s="685"/>
      <c r="B57" s="686" t="s">
        <v>499</v>
      </c>
      <c r="C57" s="683"/>
      <c r="D57" s="683"/>
      <c r="E57" s="683"/>
    </row>
    <row r="58" spans="1:5" ht="15" customHeight="1">
      <c r="A58" s="685"/>
      <c r="B58" s="686" t="s">
        <v>500</v>
      </c>
      <c r="C58" s="683"/>
      <c r="D58" s="683"/>
      <c r="E58" s="683"/>
    </row>
    <row r="59" spans="1:5" ht="15" customHeight="1">
      <c r="A59" s="685"/>
      <c r="B59" s="686" t="s">
        <v>501</v>
      </c>
      <c r="C59" s="683"/>
      <c r="D59" s="683"/>
      <c r="E59" s="683"/>
    </row>
    <row r="60" spans="1:5" ht="15" customHeight="1">
      <c r="A60" s="685"/>
      <c r="B60" s="686" t="s">
        <v>502</v>
      </c>
      <c r="C60" s="683"/>
      <c r="D60" s="683"/>
      <c r="E60" s="683"/>
    </row>
    <row r="61" spans="1:5" ht="15" customHeight="1">
      <c r="A61" s="685"/>
      <c r="B61" s="686" t="s">
        <v>503</v>
      </c>
      <c r="C61" s="683"/>
      <c r="D61" s="683"/>
      <c r="E61" s="683"/>
    </row>
    <row r="62" spans="1:5" ht="15" customHeight="1">
      <c r="A62" s="685"/>
      <c r="B62" s="686" t="s">
        <v>504</v>
      </c>
      <c r="C62" s="683"/>
      <c r="D62" s="683"/>
      <c r="E62" s="683"/>
    </row>
    <row r="63" spans="1:5" ht="15" customHeight="1">
      <c r="A63" s="685"/>
      <c r="B63" s="686" t="s">
        <v>505</v>
      </c>
      <c r="C63" s="683"/>
      <c r="D63" s="683"/>
      <c r="E63" s="683"/>
    </row>
    <row r="64" spans="1:5" ht="15" customHeight="1">
      <c r="A64" s="2" t="s">
        <v>506</v>
      </c>
      <c r="B64" s="2"/>
      <c r="C64" s="25"/>
      <c r="D64" s="25"/>
      <c r="E64" s="25"/>
    </row>
    <row r="65" spans="1:5" ht="15" customHeight="1">
      <c r="A65" s="686"/>
      <c r="B65" s="686" t="s">
        <v>507</v>
      </c>
      <c r="C65" s="683"/>
      <c r="D65" s="683"/>
      <c r="E65" s="683"/>
    </row>
    <row r="66" spans="1:5" ht="15" customHeight="1">
      <c r="A66" s="685"/>
      <c r="B66" s="686" t="s">
        <v>508</v>
      </c>
      <c r="C66" s="683"/>
      <c r="D66" s="683"/>
      <c r="E66" s="683"/>
    </row>
    <row r="67" spans="1:5" ht="15" customHeight="1">
      <c r="A67" s="685"/>
      <c r="B67" s="686" t="s">
        <v>509</v>
      </c>
      <c r="C67" s="683"/>
      <c r="D67" s="683"/>
      <c r="E67" s="683"/>
    </row>
    <row r="68" spans="1:5" ht="15" customHeight="1">
      <c r="A68" s="685"/>
      <c r="B68" s="686" t="s">
        <v>510</v>
      </c>
      <c r="C68" s="683"/>
      <c r="D68" s="683"/>
      <c r="E68" s="683"/>
    </row>
    <row r="69" spans="1:5" ht="15" customHeight="1">
      <c r="A69" s="685"/>
      <c r="B69" s="686" t="s">
        <v>511</v>
      </c>
      <c r="C69" s="683"/>
      <c r="D69" s="683"/>
      <c r="E69" s="683"/>
    </row>
    <row r="70" spans="1:5" ht="15" customHeight="1">
      <c r="A70" s="685"/>
      <c r="B70" s="686" t="s">
        <v>512</v>
      </c>
      <c r="C70" s="683"/>
      <c r="D70" s="683"/>
      <c r="E70" s="683"/>
    </row>
    <row r="71" spans="1:5" ht="15" customHeight="1">
      <c r="A71" s="685"/>
      <c r="B71" s="686" t="s">
        <v>513</v>
      </c>
      <c r="C71" s="683"/>
      <c r="D71" s="683"/>
      <c r="E71" s="683"/>
    </row>
    <row r="72" spans="1:5" ht="15" customHeight="1">
      <c r="A72" s="685"/>
      <c r="B72" s="686" t="s">
        <v>514</v>
      </c>
      <c r="C72" s="683"/>
      <c r="D72" s="683"/>
      <c r="E72" s="683"/>
    </row>
    <row r="73" spans="1:5" ht="15" customHeight="1">
      <c r="A73" s="2" t="s">
        <v>515</v>
      </c>
      <c r="B73" s="2"/>
      <c r="C73" s="25"/>
      <c r="D73" s="25"/>
      <c r="E73" s="25"/>
    </row>
    <row r="74" spans="1:5" ht="15" customHeight="1">
      <c r="A74" s="686"/>
      <c r="B74" s="686" t="s">
        <v>516</v>
      </c>
      <c r="C74" s="683"/>
      <c r="D74" s="683"/>
      <c r="E74" s="683"/>
    </row>
    <row r="75" spans="1:5" ht="15" customHeight="1">
      <c r="A75" s="685"/>
      <c r="B75" s="686" t="s">
        <v>517</v>
      </c>
      <c r="C75" s="683"/>
      <c r="D75" s="683"/>
      <c r="E75" s="683"/>
    </row>
    <row r="76" spans="1:5" ht="15" customHeight="1">
      <c r="A76" s="685"/>
      <c r="B76" s="686" t="s">
        <v>518</v>
      </c>
      <c r="C76" s="683"/>
      <c r="D76" s="683"/>
      <c r="E76" s="683"/>
    </row>
    <row r="77" spans="1:5" ht="15" customHeight="1">
      <c r="A77" s="685"/>
      <c r="B77" s="686" t="s">
        <v>519</v>
      </c>
      <c r="C77" s="683"/>
      <c r="D77" s="683"/>
      <c r="E77" s="683"/>
    </row>
    <row r="78" spans="1:5" ht="15" customHeight="1">
      <c r="A78" s="685"/>
      <c r="B78" s="686" t="s">
        <v>520</v>
      </c>
      <c r="C78" s="683"/>
      <c r="D78" s="683"/>
      <c r="E78" s="683"/>
    </row>
    <row r="79" spans="1:5" s="6" customFormat="1" ht="15" customHeight="1">
      <c r="A79" s="2" t="s">
        <v>521</v>
      </c>
      <c r="B79" s="2"/>
      <c r="C79" s="49"/>
      <c r="D79" s="49"/>
      <c r="E79" s="49"/>
    </row>
    <row r="80" spans="1:5" ht="15" customHeight="1">
      <c r="A80" s="686"/>
      <c r="B80" s="686" t="s">
        <v>522</v>
      </c>
      <c r="C80" s="682"/>
      <c r="D80" s="682"/>
      <c r="E80" s="682"/>
    </row>
    <row r="81" spans="1:5" ht="15" customHeight="1">
      <c r="A81" s="685"/>
      <c r="B81" s="686" t="s">
        <v>523</v>
      </c>
      <c r="C81" s="683"/>
      <c r="D81" s="683"/>
      <c r="E81" s="683"/>
    </row>
    <row r="82" spans="1:5" ht="15" customHeight="1">
      <c r="A82" s="685"/>
      <c r="B82" s="686" t="s">
        <v>524</v>
      </c>
      <c r="C82" s="683"/>
      <c r="D82" s="683"/>
      <c r="E82" s="683"/>
    </row>
    <row r="83" spans="1:5" ht="15" customHeight="1">
      <c r="A83" s="685"/>
      <c r="B83" s="686" t="s">
        <v>525</v>
      </c>
      <c r="C83" s="683"/>
      <c r="D83" s="683"/>
      <c r="E83" s="683"/>
    </row>
    <row r="84" spans="1:5" ht="15" customHeight="1">
      <c r="A84" s="2" t="s">
        <v>526</v>
      </c>
      <c r="B84" s="2"/>
      <c r="C84" s="25"/>
      <c r="D84" s="25"/>
      <c r="E84" s="25"/>
    </row>
    <row r="85" spans="1:5" ht="15" customHeight="1">
      <c r="A85" s="685"/>
      <c r="B85" s="686" t="s">
        <v>527</v>
      </c>
      <c r="C85" s="683"/>
      <c r="D85" s="683"/>
      <c r="E85" s="683"/>
    </row>
    <row r="86" spans="1:5" ht="15" customHeight="1">
      <c r="A86" s="685"/>
      <c r="B86" s="686" t="s">
        <v>528</v>
      </c>
      <c r="C86" s="683"/>
      <c r="D86" s="683"/>
      <c r="E86" s="683"/>
    </row>
    <row r="87" spans="1:5" ht="15" customHeight="1">
      <c r="A87" s="685"/>
      <c r="B87" s="686" t="s">
        <v>529</v>
      </c>
      <c r="C87" s="683"/>
      <c r="D87" s="683"/>
      <c r="E87" s="683"/>
    </row>
    <row r="88" spans="1:5" ht="15" customHeight="1">
      <c r="A88" s="2" t="s">
        <v>530</v>
      </c>
      <c r="B88" s="2"/>
      <c r="C88" s="49"/>
      <c r="D88" s="49"/>
      <c r="E88" s="49"/>
    </row>
    <row r="89" spans="1:5" ht="15" customHeight="1">
      <c r="A89" s="685"/>
      <c r="B89" s="686" t="s">
        <v>531</v>
      </c>
      <c r="C89" s="683"/>
      <c r="D89" s="683"/>
      <c r="E89" s="683"/>
    </row>
    <row r="90" spans="1:5" ht="15" customHeight="1">
      <c r="A90" s="2" t="s">
        <v>532</v>
      </c>
      <c r="B90" s="2"/>
      <c r="C90" s="25"/>
      <c r="D90" s="25"/>
      <c r="E90" s="25"/>
    </row>
    <row r="91" spans="1:5" ht="15" customHeight="1">
      <c r="A91" s="685"/>
      <c r="B91" s="686" t="s">
        <v>533</v>
      </c>
      <c r="C91" s="683"/>
      <c r="D91" s="683"/>
      <c r="E91" s="683"/>
    </row>
    <row r="92" spans="1:5" ht="15" customHeight="1">
      <c r="A92" s="685"/>
      <c r="B92" s="686" t="s">
        <v>534</v>
      </c>
      <c r="C92" s="683"/>
      <c r="D92" s="683"/>
      <c r="E92" s="683"/>
    </row>
    <row r="93" spans="1:5" ht="15" customHeight="1">
      <c r="A93" s="685"/>
      <c r="B93" s="686" t="s">
        <v>535</v>
      </c>
      <c r="C93" s="683"/>
      <c r="D93" s="683"/>
      <c r="E93" s="683"/>
    </row>
    <row r="94" spans="1:5" ht="15" customHeight="1">
      <c r="A94" s="2" t="s">
        <v>536</v>
      </c>
      <c r="B94" s="2"/>
      <c r="C94" s="25"/>
      <c r="D94" s="25"/>
      <c r="E94" s="25"/>
    </row>
    <row r="95" spans="1:5" ht="15" customHeight="1">
      <c r="A95" s="686"/>
      <c r="B95" s="686" t="s">
        <v>537</v>
      </c>
      <c r="C95" s="683"/>
      <c r="D95" s="683"/>
      <c r="E95" s="683"/>
    </row>
    <row r="96" spans="1:5" ht="15" customHeight="1">
      <c r="A96" s="686"/>
      <c r="B96" s="686" t="s">
        <v>538</v>
      </c>
      <c r="C96" s="683"/>
      <c r="D96" s="683"/>
      <c r="E96" s="683"/>
    </row>
    <row r="97" spans="1:5" ht="15" customHeight="1">
      <c r="A97" s="686"/>
      <c r="B97" s="686" t="s">
        <v>539</v>
      </c>
      <c r="C97" s="683"/>
      <c r="D97" s="683"/>
      <c r="E97" s="683"/>
    </row>
    <row r="98" spans="1:5" ht="15" customHeight="1">
      <c r="A98" s="686"/>
      <c r="B98" s="686" t="s">
        <v>540</v>
      </c>
      <c r="C98" s="683"/>
      <c r="D98" s="683"/>
      <c r="E98" s="683"/>
    </row>
    <row r="99" spans="1:5" ht="15" customHeight="1">
      <c r="A99" s="2" t="s">
        <v>541</v>
      </c>
      <c r="B99" s="2"/>
      <c r="C99" s="49"/>
      <c r="D99" s="49"/>
      <c r="E99" s="49"/>
    </row>
    <row r="100" spans="1:5" ht="15" customHeight="1">
      <c r="A100" s="685"/>
      <c r="B100" s="686" t="s">
        <v>542</v>
      </c>
      <c r="C100" s="683"/>
      <c r="D100" s="683"/>
      <c r="E100" s="683"/>
    </row>
    <row r="101" spans="1:5" ht="15" customHeight="1">
      <c r="A101" s="2" t="s">
        <v>543</v>
      </c>
      <c r="B101" s="2"/>
      <c r="C101" s="25"/>
      <c r="D101" s="25"/>
      <c r="E101" s="25"/>
    </row>
    <row r="102" spans="1:5" ht="15" customHeight="1">
      <c r="A102" s="686"/>
      <c r="B102" s="686" t="s">
        <v>544</v>
      </c>
      <c r="C102" s="683"/>
      <c r="D102" s="683"/>
      <c r="E102" s="683"/>
    </row>
    <row r="103" spans="1:5" ht="15" customHeight="1">
      <c r="A103" s="685"/>
      <c r="B103" s="686" t="s">
        <v>545</v>
      </c>
      <c r="C103" s="683"/>
      <c r="D103" s="683"/>
      <c r="E103" s="683"/>
    </row>
    <row r="104" spans="1:5" ht="15" customHeight="1">
      <c r="A104" s="685"/>
      <c r="B104" s="686" t="s">
        <v>546</v>
      </c>
      <c r="C104" s="683"/>
      <c r="D104" s="683"/>
      <c r="E104" s="683"/>
    </row>
    <row r="105" spans="1:5" ht="15" customHeight="1">
      <c r="A105" s="685"/>
      <c r="B105" s="686" t="s">
        <v>547</v>
      </c>
      <c r="C105" s="683"/>
      <c r="D105" s="683"/>
      <c r="E105" s="683"/>
    </row>
    <row r="106" spans="1:5" ht="14.25" customHeight="1">
      <c r="A106" s="685"/>
      <c r="B106" s="686" t="s">
        <v>548</v>
      </c>
      <c r="C106" s="683"/>
      <c r="D106" s="683"/>
      <c r="E106" s="683"/>
    </row>
    <row r="107" spans="1:5" ht="14.25" customHeight="1">
      <c r="A107" s="685"/>
      <c r="B107" s="686" t="s">
        <v>549</v>
      </c>
      <c r="C107" s="683"/>
      <c r="D107" s="683"/>
      <c r="E107" s="683"/>
    </row>
    <row r="108" spans="1:5" ht="14.25" customHeight="1">
      <c r="A108" s="685"/>
      <c r="B108" s="686" t="s">
        <v>550</v>
      </c>
      <c r="C108" s="683"/>
      <c r="D108" s="683"/>
      <c r="E108" s="683"/>
    </row>
    <row r="109" spans="1:5" ht="14.25" customHeight="1">
      <c r="A109" s="2" t="s">
        <v>551</v>
      </c>
      <c r="B109" s="2"/>
      <c r="C109" s="643"/>
      <c r="D109" s="643"/>
      <c r="E109" s="643"/>
    </row>
    <row r="110" spans="1:5" ht="14.25" customHeight="1">
      <c r="A110" s="2" t="s">
        <v>552</v>
      </c>
      <c r="B110" s="2"/>
      <c r="C110" s="25"/>
      <c r="D110" s="25"/>
      <c r="E110" s="25"/>
    </row>
    <row r="111" spans="1:5" ht="14.25" customHeight="1" thickBot="1">
      <c r="A111" s="281" t="s">
        <v>553</v>
      </c>
      <c r="B111" s="281"/>
      <c r="C111" s="205"/>
      <c r="D111" s="205"/>
      <c r="E111" s="205"/>
    </row>
  </sheetData>
  <mergeCells count="2">
    <mergeCell ref="A1:E1"/>
    <mergeCell ref="A2:B2"/>
  </mergeCells>
  <conditionalFormatting sqref="C3:C99">
    <cfRule type="containsBlanks" dxfId="54" priority="23">
      <formula>LEN(TRIM(C3))=0</formula>
    </cfRule>
  </conditionalFormatting>
  <conditionalFormatting sqref="C98:E98">
    <cfRule type="containsBlanks" dxfId="53" priority="4" stopIfTrue="1">
      <formula>LEN(TRIM(C98))=0</formula>
    </cfRule>
  </conditionalFormatting>
  <conditionalFormatting sqref="C100:E108">
    <cfRule type="containsBlanks" dxfId="52" priority="2">
      <formula>LEN(TRIM(C100))=0</formula>
    </cfRule>
  </conditionalFormatting>
  <conditionalFormatting sqref="C110:E110">
    <cfRule type="containsBlanks" dxfId="51" priority="1">
      <formula>LEN(TRIM(C110))=0</formula>
    </cfRule>
  </conditionalFormatting>
  <conditionalFormatting sqref="D2:D93">
    <cfRule type="containsBlanks" dxfId="50" priority="3">
      <formula>LEN(TRIM(D2))=0</formula>
    </cfRule>
  </conditionalFormatting>
  <conditionalFormatting sqref="D94:D99">
    <cfRule type="containsBlanks" dxfId="49" priority="5">
      <formula>LEN(TRIM(D94))=0</formula>
    </cfRule>
  </conditionalFormatting>
  <conditionalFormatting sqref="E3:E99">
    <cfRule type="containsBlanks" dxfId="48" priority="8">
      <formula>LEN(TRIM(E3))=0</formula>
    </cfRule>
  </conditionalFormatting>
  <conditionalFormatting sqref="I21">
    <cfRule type="containsBlanks" dxfId="47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5" activePane="bottomLeft" state="frozen"/>
      <selection activeCell="A28" sqref="A28"/>
      <selection pane="bottomLeft" activeCell="J5" sqref="J5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1873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1020" t="s">
        <v>1874</v>
      </c>
      <c r="D2" s="890"/>
      <c r="E2" s="890"/>
      <c r="F2" s="890"/>
      <c r="G2" s="890"/>
      <c r="H2" s="890"/>
      <c r="I2" s="890"/>
      <c r="J2" s="1016" t="s">
        <v>1875</v>
      </c>
      <c r="K2" s="942"/>
      <c r="L2" s="942"/>
      <c r="M2" s="942"/>
      <c r="N2" s="942"/>
      <c r="O2" s="942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1017" t="s">
        <v>1876</v>
      </c>
      <c r="D3" s="1017" t="s">
        <v>1877</v>
      </c>
      <c r="E3" s="1018" t="s">
        <v>1878</v>
      </c>
      <c r="F3" s="1019"/>
      <c r="G3" s="1019"/>
      <c r="H3" s="1017" t="s">
        <v>1879</v>
      </c>
      <c r="I3" s="1017" t="s">
        <v>434</v>
      </c>
      <c r="J3" s="1017" t="s">
        <v>1876</v>
      </c>
      <c r="K3" s="1017" t="s">
        <v>1877</v>
      </c>
      <c r="L3" s="1017" t="s">
        <v>1880</v>
      </c>
      <c r="M3" s="1017" t="s">
        <v>829</v>
      </c>
      <c r="N3" s="1017" t="s">
        <v>1879</v>
      </c>
      <c r="O3" s="1017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1881</v>
      </c>
      <c r="B4" s="131"/>
      <c r="C4" s="884"/>
      <c r="D4" s="884"/>
      <c r="E4" s="132" t="s">
        <v>1882</v>
      </c>
      <c r="F4" s="132" t="s">
        <v>1880</v>
      </c>
      <c r="G4" s="132" t="s">
        <v>829</v>
      </c>
      <c r="H4" s="884"/>
      <c r="I4" s="884"/>
      <c r="J4" s="884"/>
      <c r="K4" s="884"/>
      <c r="L4" s="884"/>
      <c r="M4" s="884"/>
      <c r="N4" s="884"/>
      <c r="O4" s="884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</row>
    <row r="23" spans="1:15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</row>
    <row r="24" spans="1:15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</row>
    <row r="25" spans="1:15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</row>
    <row r="26" spans="1:15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</row>
    <row r="27" spans="1:15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</row>
    <row r="28" spans="1:15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</row>
    <row r="29" spans="1:15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</row>
    <row r="30" spans="1:15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</row>
    <row r="33" spans="1:15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</row>
    <row r="36" spans="1:15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</row>
    <row r="38" spans="1:15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</row>
    <row r="39" spans="1:15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</row>
    <row r="40" spans="1:15" s="124" customFormat="1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</row>
    <row r="41" spans="1:15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</row>
    <row r="42" spans="1:15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</row>
    <row r="43" spans="1:15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</row>
    <row r="46" spans="1:15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</row>
    <row r="47" spans="1:15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</row>
    <row r="48" spans="1:15" s="124" customFormat="1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</row>
    <row r="49" spans="1:15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</row>
    <row r="50" spans="1:15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</row>
    <row r="51" spans="1:15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</row>
    <row r="54" spans="1:15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</row>
    <row r="59" spans="1:15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</row>
    <row r="60" spans="1:15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</row>
    <row r="61" spans="1:15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s="124" customFormat="1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</row>
    <row r="64" spans="1:15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</row>
    <row r="65" spans="1:15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</row>
    <row r="68" spans="1:15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</row>
    <row r="69" spans="1:15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</row>
    <row r="70" spans="1:15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</row>
    <row r="71" spans="1:15" s="124" customFormat="1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</row>
    <row r="72" spans="1:15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</row>
    <row r="73" spans="1:15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</row>
    <row r="74" spans="1:15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</row>
    <row r="77" spans="1:15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</row>
    <row r="79" spans="1:15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</row>
    <row r="83" spans="1:15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</row>
    <row r="89" spans="1:15" s="124" customFormat="1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 s="124" customFormat="1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</row>
    <row r="98" spans="1:15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</row>
    <row r="99" spans="1:15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</row>
    <row r="100" spans="1:15" s="124" customFormat="1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 ht="1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</row>
    <row r="111" spans="1:15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46" priority="3">
      <formula>LEN(TRIM(C5))=0</formula>
    </cfRule>
  </conditionalFormatting>
  <conditionalFormatting sqref="C96:O101">
    <cfRule type="containsBlanks" dxfId="45" priority="5">
      <formula>LEN(TRIM(C96))=0</formula>
    </cfRule>
  </conditionalFormatting>
  <conditionalFormatting sqref="C100:O100">
    <cfRule type="containsBlanks" dxfId="44" priority="4" stopIfTrue="1">
      <formula>LEN(TRIM(C100))=0</formula>
    </cfRule>
  </conditionalFormatting>
  <conditionalFormatting sqref="C102:O110">
    <cfRule type="containsBlanks" dxfId="43" priority="2">
      <formula>LEN(TRIM(C102))=0</formula>
    </cfRule>
  </conditionalFormatting>
  <conditionalFormatting sqref="C112:O112">
    <cfRule type="containsBlanks" dxfId="42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1883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1028" t="s">
        <v>1881</v>
      </c>
      <c r="B2" s="1029"/>
      <c r="C2" s="1021" t="s">
        <v>1884</v>
      </c>
      <c r="D2" s="951"/>
      <c r="E2" s="951"/>
      <c r="F2" s="951"/>
      <c r="G2" s="951"/>
      <c r="H2" s="1022"/>
      <c r="I2" s="1021" t="s">
        <v>1885</v>
      </c>
      <c r="J2" s="951"/>
      <c r="K2" s="951"/>
      <c r="L2" s="951"/>
      <c r="M2" s="951"/>
      <c r="N2" s="951"/>
      <c r="O2" s="1022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1030"/>
      <c r="B3" s="1031"/>
      <c r="C3" s="1025" t="s">
        <v>1876</v>
      </c>
      <c r="D3" s="1025" t="s">
        <v>1877</v>
      </c>
      <c r="E3" s="1025" t="s">
        <v>1880</v>
      </c>
      <c r="F3" s="1025" t="s">
        <v>829</v>
      </c>
      <c r="G3" s="1025" t="s">
        <v>1879</v>
      </c>
      <c r="H3" s="1025" t="s">
        <v>434</v>
      </c>
      <c r="I3" s="1023" t="s">
        <v>1876</v>
      </c>
      <c r="J3" s="1023" t="s">
        <v>1877</v>
      </c>
      <c r="K3" s="1026" t="s">
        <v>1878</v>
      </c>
      <c r="L3" s="906"/>
      <c r="M3" s="1027"/>
      <c r="N3" s="1023" t="s">
        <v>1879</v>
      </c>
      <c r="O3" s="1023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884"/>
      <c r="B4" s="1009"/>
      <c r="C4" s="1024"/>
      <c r="D4" s="1024"/>
      <c r="E4" s="1024"/>
      <c r="F4" s="1024"/>
      <c r="G4" s="1024"/>
      <c r="H4" s="1024"/>
      <c r="I4" s="1024"/>
      <c r="J4" s="1024"/>
      <c r="K4" s="143" t="s">
        <v>1882</v>
      </c>
      <c r="L4" s="143" t="s">
        <v>1880</v>
      </c>
      <c r="M4" s="143" t="s">
        <v>829</v>
      </c>
      <c r="N4" s="1024"/>
      <c r="O4" s="1024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58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58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58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58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58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58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58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58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58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58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58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58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</row>
    <row r="23" spans="1:15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</row>
    <row r="24" spans="1:15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</row>
    <row r="25" spans="1:15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</row>
    <row r="26" spans="1:15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</row>
    <row r="27" spans="1:15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</row>
    <row r="28" spans="1:15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</row>
    <row r="29" spans="1:15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</row>
    <row r="30" spans="1:15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</row>
    <row r="33" spans="1:15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</row>
    <row r="36" spans="1:15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</row>
    <row r="38" spans="1:15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</row>
    <row r="39" spans="1:15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</row>
    <row r="40" spans="1:15" s="124" customFormat="1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</row>
    <row r="41" spans="1:15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</row>
    <row r="42" spans="1:15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</row>
    <row r="43" spans="1:15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</row>
    <row r="46" spans="1:15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</row>
    <row r="47" spans="1:15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</row>
    <row r="48" spans="1:15" s="124" customFormat="1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</row>
    <row r="49" spans="1:15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</row>
    <row r="50" spans="1:15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</row>
    <row r="51" spans="1:15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</row>
    <row r="54" spans="1:15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</row>
    <row r="59" spans="1:15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</row>
    <row r="60" spans="1:15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</row>
    <row r="61" spans="1:15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s="124" customFormat="1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</row>
    <row r="64" spans="1:15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</row>
    <row r="65" spans="1:15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</row>
    <row r="68" spans="1:15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</row>
    <row r="69" spans="1:15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</row>
    <row r="70" spans="1:15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</row>
    <row r="71" spans="1:15" s="124" customFormat="1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</row>
    <row r="72" spans="1:15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</row>
    <row r="73" spans="1:15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</row>
    <row r="74" spans="1:15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</row>
    <row r="77" spans="1:15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</row>
    <row r="79" spans="1:15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</row>
    <row r="83" spans="1:15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</row>
    <row r="89" spans="1:15" s="124" customFormat="1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 s="124" customFormat="1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</row>
    <row r="98" spans="1:15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</row>
    <row r="99" spans="1:15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</row>
    <row r="100" spans="1:15" s="124" customFormat="1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 ht="12.7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</row>
    <row r="111" spans="1:15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</row>
  </sheetData>
  <mergeCells count="14">
    <mergeCell ref="A2:B4"/>
    <mergeCell ref="C2:H2"/>
    <mergeCell ref="C3:C4"/>
    <mergeCell ref="G3:G4"/>
    <mergeCell ref="E3:E4"/>
    <mergeCell ref="I2:O2"/>
    <mergeCell ref="O3:O4"/>
    <mergeCell ref="I3:I4"/>
    <mergeCell ref="F3:F4"/>
    <mergeCell ref="D3:D4"/>
    <mergeCell ref="J3:J4"/>
    <mergeCell ref="N3:N4"/>
    <mergeCell ref="H3:H4"/>
    <mergeCell ref="K3:M3"/>
  </mergeCells>
  <conditionalFormatting sqref="C5:O95">
    <cfRule type="containsBlanks" dxfId="41" priority="3">
      <formula>LEN(TRIM(C5))=0</formula>
    </cfRule>
  </conditionalFormatting>
  <conditionalFormatting sqref="C96:O101">
    <cfRule type="containsBlanks" dxfId="40" priority="5">
      <formula>LEN(TRIM(C96))=0</formula>
    </cfRule>
  </conditionalFormatting>
  <conditionalFormatting sqref="C100:O100">
    <cfRule type="containsBlanks" dxfId="39" priority="4" stopIfTrue="1">
      <formula>LEN(TRIM(C100))=0</formula>
    </cfRule>
  </conditionalFormatting>
  <conditionalFormatting sqref="C102:O110">
    <cfRule type="containsBlanks" dxfId="38" priority="2">
      <formula>LEN(TRIM(C102))=0</formula>
    </cfRule>
  </conditionalFormatting>
  <conditionalFormatting sqref="C112:O112">
    <cfRule type="containsBlanks" dxfId="37" priority="1">
      <formula>LEN(TRIM(C112))=0</formula>
    </cfRule>
  </conditionalFormatting>
  <conditionalFormatting sqref="P5:P108">
    <cfRule type="containsBlanks" dxfId="36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1886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1036" t="s">
        <v>1887</v>
      </c>
      <c r="B2" s="1020" t="s">
        <v>1888</v>
      </c>
      <c r="C2" s="1020" t="s">
        <v>1889</v>
      </c>
      <c r="D2" s="1020" t="s">
        <v>1890</v>
      </c>
      <c r="E2" s="938"/>
      <c r="F2" s="1038" t="s">
        <v>1891</v>
      </c>
      <c r="G2" s="890"/>
      <c r="H2" s="890"/>
      <c r="I2" s="1035" t="s">
        <v>1892</v>
      </c>
      <c r="J2" s="938"/>
      <c r="K2" s="938"/>
      <c r="L2" s="1020" t="s">
        <v>1893</v>
      </c>
      <c r="M2" s="890"/>
      <c r="N2" s="890"/>
      <c r="O2" s="1020" t="s">
        <v>1894</v>
      </c>
    </row>
    <row r="3" spans="1:15" ht="27" customHeight="1">
      <c r="A3" s="1030"/>
      <c r="B3" s="1030"/>
      <c r="C3" s="1030"/>
      <c r="D3" s="884"/>
      <c r="E3" s="884"/>
      <c r="F3" s="1037" t="s">
        <v>1895</v>
      </c>
      <c r="G3" s="1033" t="s">
        <v>1896</v>
      </c>
      <c r="H3" s="1030"/>
      <c r="I3" s="1037" t="s">
        <v>1895</v>
      </c>
      <c r="J3" s="1034" t="s">
        <v>1896</v>
      </c>
      <c r="K3" s="884"/>
      <c r="L3" s="1037" t="s">
        <v>1895</v>
      </c>
      <c r="M3" s="1032" t="s">
        <v>1896</v>
      </c>
      <c r="N3" s="1019"/>
      <c r="O3" s="1030"/>
    </row>
    <row r="4" spans="1:15" ht="40.5" customHeight="1">
      <c r="A4" s="884"/>
      <c r="B4" s="884"/>
      <c r="C4" s="884"/>
      <c r="D4" s="141" t="s">
        <v>1888</v>
      </c>
      <c r="E4" s="141" t="s">
        <v>1889</v>
      </c>
      <c r="F4" s="884"/>
      <c r="G4" s="142" t="s">
        <v>1897</v>
      </c>
      <c r="H4" s="142" t="s">
        <v>1898</v>
      </c>
      <c r="I4" s="884"/>
      <c r="J4" s="142" t="s">
        <v>1897</v>
      </c>
      <c r="K4" s="142" t="s">
        <v>1898</v>
      </c>
      <c r="L4" s="884"/>
      <c r="M4" s="142" t="s">
        <v>1897</v>
      </c>
      <c r="N4" s="142" t="s">
        <v>1898</v>
      </c>
      <c r="O4" s="884"/>
    </row>
    <row r="5" spans="1:15" ht="15" customHeight="1">
      <c r="A5" s="686" t="s">
        <v>445</v>
      </c>
      <c r="B5" s="683"/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  <c r="N5" s="683"/>
      <c r="O5" s="683"/>
    </row>
    <row r="6" spans="1:15" ht="15" customHeight="1">
      <c r="A6" s="686" t="s">
        <v>450</v>
      </c>
      <c r="B6" s="683"/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683"/>
      <c r="O6" s="683"/>
    </row>
    <row r="7" spans="1:15" ht="15" customHeight="1">
      <c r="A7" s="686" t="s">
        <v>457</v>
      </c>
      <c r="B7" s="683"/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</row>
    <row r="8" spans="1:15" ht="15" customHeight="1">
      <c r="A8" s="686" t="s">
        <v>461</v>
      </c>
      <c r="B8" s="683"/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</row>
    <row r="9" spans="1:15" ht="15" customHeight="1">
      <c r="A9" s="686" t="s">
        <v>471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</row>
    <row r="10" spans="1:15" ht="15" customHeight="1">
      <c r="A10" s="686" t="s">
        <v>484</v>
      </c>
      <c r="B10" s="683"/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683"/>
      <c r="O10" s="683"/>
    </row>
    <row r="11" spans="1:15" ht="15" customHeight="1">
      <c r="A11" s="686" t="s">
        <v>492</v>
      </c>
      <c r="B11" s="683"/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</row>
    <row r="12" spans="1:15" ht="15" customHeight="1">
      <c r="A12" s="686" t="s">
        <v>497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</row>
    <row r="13" spans="1:15" ht="15" customHeight="1">
      <c r="A13" s="686" t="s">
        <v>506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</row>
    <row r="14" spans="1:15" ht="15" customHeight="1">
      <c r="A14" s="686" t="s">
        <v>515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</row>
    <row r="15" spans="1:15" ht="15" customHeight="1">
      <c r="A15" s="686" t="s">
        <v>521</v>
      </c>
      <c r="B15" s="683"/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</row>
    <row r="16" spans="1:15" ht="15" customHeight="1">
      <c r="A16" s="686" t="s">
        <v>526</v>
      </c>
      <c r="B16" s="683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</row>
    <row r="17" spans="1:15" ht="15" customHeight="1">
      <c r="A17" s="686" t="s">
        <v>530</v>
      </c>
      <c r="B17" s="683"/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  <c r="O17" s="683"/>
    </row>
    <row r="18" spans="1:15" ht="15" customHeight="1">
      <c r="A18" s="686" t="s">
        <v>532</v>
      </c>
      <c r="B18" s="683"/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6" t="s">
        <v>536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6" t="s">
        <v>541</v>
      </c>
      <c r="B20" s="683"/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686" t="s">
        <v>543</v>
      </c>
      <c r="B21" s="683"/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  <c r="N21" s="683"/>
      <c r="O21" s="683"/>
    </row>
    <row r="22" spans="1:15" ht="15" customHeight="1">
      <c r="A22" s="707" t="s">
        <v>553</v>
      </c>
      <c r="B22" s="708"/>
      <c r="C22" s="708"/>
      <c r="D22" s="708"/>
      <c r="E22" s="708"/>
      <c r="F22" s="708"/>
      <c r="G22" s="708"/>
      <c r="H22" s="708"/>
      <c r="I22" s="708"/>
      <c r="J22" s="708"/>
      <c r="K22" s="708"/>
      <c r="L22" s="708"/>
      <c r="M22" s="708"/>
      <c r="N22" s="708"/>
      <c r="O22" s="708"/>
    </row>
  </sheetData>
  <mergeCells count="14">
    <mergeCell ref="A2:A4"/>
    <mergeCell ref="D2:E3"/>
    <mergeCell ref="L3:L4"/>
    <mergeCell ref="C2:C4"/>
    <mergeCell ref="I3:I4"/>
    <mergeCell ref="F3:F4"/>
    <mergeCell ref="F2:H2"/>
    <mergeCell ref="O2:O4"/>
    <mergeCell ref="M3:N3"/>
    <mergeCell ref="B2:B4"/>
    <mergeCell ref="L2:N2"/>
    <mergeCell ref="G3:H3"/>
    <mergeCell ref="J3:K3"/>
    <mergeCell ref="I2:K2"/>
  </mergeCells>
  <conditionalFormatting sqref="B5:O22">
    <cfRule type="containsBlanks" dxfId="35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L3" sqref="L3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1899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1020" t="s">
        <v>881</v>
      </c>
      <c r="C2" s="1039" t="s">
        <v>1900</v>
      </c>
      <c r="D2" s="1040"/>
      <c r="E2" s="1041" t="s">
        <v>1875</v>
      </c>
      <c r="F2" s="1040"/>
      <c r="G2" s="1039" t="s">
        <v>1901</v>
      </c>
      <c r="H2" s="1040"/>
      <c r="I2" s="1042" t="s">
        <v>434</v>
      </c>
      <c r="J2" s="1042" t="s">
        <v>1902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884"/>
      <c r="C3" s="139" t="s">
        <v>1903</v>
      </c>
      <c r="D3" s="139" t="s">
        <v>1904</v>
      </c>
      <c r="E3" s="139" t="s">
        <v>1903</v>
      </c>
      <c r="F3" s="139" t="s">
        <v>1904</v>
      </c>
      <c r="G3" s="139" t="s">
        <v>1903</v>
      </c>
      <c r="H3" s="139" t="s">
        <v>1877</v>
      </c>
      <c r="I3" s="884"/>
      <c r="J3" s="884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445</v>
      </c>
      <c r="B4" s="2"/>
      <c r="C4" s="25">
        <f>'Depistage TB'!C5</f>
        <v>0</v>
      </c>
      <c r="D4" s="25">
        <f>'Depistage TB'!D5</f>
        <v>0</v>
      </c>
      <c r="E4" s="25">
        <f>'Depistage TB'!J5</f>
        <v>0</v>
      </c>
      <c r="F4" s="25">
        <f>'Depistage TB'!K5</f>
        <v>0</v>
      </c>
      <c r="G4" s="25">
        <f>+'Depistage TB_suite'!C5</f>
        <v>0</v>
      </c>
      <c r="H4" s="25">
        <f>+'Depistage TB_suite'!D5</f>
        <v>0</v>
      </c>
      <c r="I4" s="25">
        <f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685"/>
      <c r="B5" s="686" t="s">
        <v>446</v>
      </c>
      <c r="C5" s="682">
        <f>'Depistage TB'!C6</f>
        <v>0</v>
      </c>
      <c r="D5" s="682">
        <f>'Depistage TB'!D6</f>
        <v>0</v>
      </c>
      <c r="E5" s="682">
        <f>'Depistage TB'!J6</f>
        <v>0</v>
      </c>
      <c r="F5" s="682">
        <f>'Depistage TB'!K6</f>
        <v>0</v>
      </c>
      <c r="G5" s="682">
        <f>+'Depistage TB_suite'!C6</f>
        <v>0</v>
      </c>
      <c r="H5" s="682">
        <f>+'Depistage TB_suite'!D6</f>
        <v>0</v>
      </c>
      <c r="I5" s="682">
        <f t="shared" ref="I5:I68" si="0">SUM(C5:H5)</f>
        <v>0</v>
      </c>
      <c r="J5" s="680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685"/>
      <c r="B6" s="686" t="s">
        <v>447</v>
      </c>
      <c r="C6" s="683">
        <f>'Depistage TB'!C7</f>
        <v>0</v>
      </c>
      <c r="D6" s="683">
        <f>'Depistage TB'!D7</f>
        <v>0</v>
      </c>
      <c r="E6" s="683">
        <f>'Depistage TB'!J7</f>
        <v>0</v>
      </c>
      <c r="F6" s="683">
        <f>'Depistage TB'!K7</f>
        <v>0</v>
      </c>
      <c r="G6" s="683">
        <f>+'Depistage TB_suite'!C7</f>
        <v>0</v>
      </c>
      <c r="H6" s="683">
        <f>+'Depistage TB_suite'!D7</f>
        <v>0</v>
      </c>
      <c r="I6" s="683">
        <f t="shared" si="0"/>
        <v>0</v>
      </c>
      <c r="J6" s="681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685"/>
      <c r="B7" s="686" t="s">
        <v>448</v>
      </c>
      <c r="C7" s="683">
        <f>'Depistage TB'!C8</f>
        <v>0</v>
      </c>
      <c r="D7" s="683">
        <f>'Depistage TB'!D8</f>
        <v>0</v>
      </c>
      <c r="E7" s="683">
        <f>'Depistage TB'!J8</f>
        <v>0</v>
      </c>
      <c r="F7" s="683">
        <f>'Depistage TB'!K8</f>
        <v>0</v>
      </c>
      <c r="G7" s="683">
        <f>+'Depistage TB_suite'!C8</f>
        <v>0</v>
      </c>
      <c r="H7" s="683">
        <f>+'Depistage TB_suite'!D8</f>
        <v>0</v>
      </c>
      <c r="I7" s="683">
        <f t="shared" si="0"/>
        <v>0</v>
      </c>
      <c r="J7" s="681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685"/>
      <c r="B8" s="686" t="s">
        <v>449</v>
      </c>
      <c r="C8" s="683">
        <f>'Depistage TB'!C9</f>
        <v>0</v>
      </c>
      <c r="D8" s="683">
        <f>'Depistage TB'!D9</f>
        <v>0</v>
      </c>
      <c r="E8" s="683">
        <f>'Depistage TB'!J9</f>
        <v>0</v>
      </c>
      <c r="F8" s="683">
        <f>'Depistage TB'!K9</f>
        <v>0</v>
      </c>
      <c r="G8" s="683">
        <f>+'Depistage TB_suite'!C9</f>
        <v>0</v>
      </c>
      <c r="H8" s="683">
        <f>+'Depistage TB_suite'!D9</f>
        <v>0</v>
      </c>
      <c r="I8" s="683">
        <f t="shared" si="0"/>
        <v>0</v>
      </c>
      <c r="J8" s="681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450</v>
      </c>
      <c r="B9" s="2"/>
      <c r="C9" s="25">
        <f>'Depistage TB'!C10</f>
        <v>0</v>
      </c>
      <c r="D9" s="25">
        <f>'Depistage TB'!D10</f>
        <v>0</v>
      </c>
      <c r="E9" s="25">
        <f>'Depistage TB'!J10</f>
        <v>0</v>
      </c>
      <c r="F9" s="25">
        <f>'Depistage TB'!K10</f>
        <v>0</v>
      </c>
      <c r="G9" s="25">
        <f>+'Depistage TB_suite'!C10</f>
        <v>0</v>
      </c>
      <c r="H9" s="25">
        <f>+'Depistage TB_suite'!D10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685"/>
      <c r="B10" s="686" t="s">
        <v>451</v>
      </c>
      <c r="C10" s="683">
        <f>'Depistage TB'!C11</f>
        <v>0</v>
      </c>
      <c r="D10" s="683">
        <f>'Depistage TB'!D11</f>
        <v>0</v>
      </c>
      <c r="E10" s="683">
        <f>'Depistage TB'!J11</f>
        <v>0</v>
      </c>
      <c r="F10" s="683">
        <f>'Depistage TB'!K11</f>
        <v>0</v>
      </c>
      <c r="G10" s="683">
        <f>+'Depistage TB_suite'!C11</f>
        <v>0</v>
      </c>
      <c r="H10" s="683">
        <f>+'Depistage TB_suite'!D11</f>
        <v>0</v>
      </c>
      <c r="I10" s="683">
        <f t="shared" si="0"/>
        <v>0</v>
      </c>
      <c r="J10" s="681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685"/>
      <c r="B11" s="686" t="s">
        <v>452</v>
      </c>
      <c r="C11" s="683">
        <f>'Depistage TB'!C12</f>
        <v>0</v>
      </c>
      <c r="D11" s="683">
        <f>'Depistage TB'!D12</f>
        <v>0</v>
      </c>
      <c r="E11" s="683">
        <f>'Depistage TB'!J12</f>
        <v>0</v>
      </c>
      <c r="F11" s="683">
        <f>'Depistage TB'!K12</f>
        <v>0</v>
      </c>
      <c r="G11" s="683">
        <f>+'Depistage TB_suite'!C12</f>
        <v>0</v>
      </c>
      <c r="H11" s="683">
        <f>+'Depistage TB_suite'!D12</f>
        <v>0</v>
      </c>
      <c r="I11" s="683">
        <f t="shared" si="0"/>
        <v>0</v>
      </c>
      <c r="J11" s="681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685"/>
      <c r="B12" s="686" t="s">
        <v>453</v>
      </c>
      <c r="C12" s="683">
        <f>'Depistage TB'!C13</f>
        <v>0</v>
      </c>
      <c r="D12" s="683">
        <f>'Depistage TB'!D13</f>
        <v>0</v>
      </c>
      <c r="E12" s="683">
        <f>'Depistage TB'!J13</f>
        <v>0</v>
      </c>
      <c r="F12" s="683">
        <f>'Depistage TB'!K13</f>
        <v>0</v>
      </c>
      <c r="G12" s="683">
        <f>+'Depistage TB_suite'!C13</f>
        <v>0</v>
      </c>
      <c r="H12" s="683">
        <f>+'Depistage TB_suite'!D13</f>
        <v>0</v>
      </c>
      <c r="I12" s="683">
        <f t="shared" si="0"/>
        <v>0</v>
      </c>
      <c r="J12" s="681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685"/>
      <c r="B13" s="686" t="s">
        <v>454</v>
      </c>
      <c r="C13" s="683">
        <f>'Depistage TB'!C14</f>
        <v>0</v>
      </c>
      <c r="D13" s="683">
        <f>'Depistage TB'!D14</f>
        <v>0</v>
      </c>
      <c r="E13" s="683">
        <f>'Depistage TB'!J14</f>
        <v>0</v>
      </c>
      <c r="F13" s="683">
        <f>'Depistage TB'!K14</f>
        <v>0</v>
      </c>
      <c r="G13" s="683">
        <f>+'Depistage TB_suite'!C14</f>
        <v>0</v>
      </c>
      <c r="H13" s="683">
        <f>+'Depistage TB_suite'!D14</f>
        <v>0</v>
      </c>
      <c r="I13" s="683">
        <f t="shared" si="0"/>
        <v>0</v>
      </c>
      <c r="J13" s="681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685"/>
      <c r="B14" s="686" t="s">
        <v>455</v>
      </c>
      <c r="C14" s="683">
        <f>'Depistage TB'!C15</f>
        <v>0</v>
      </c>
      <c r="D14" s="683">
        <f>'Depistage TB'!D15</f>
        <v>0</v>
      </c>
      <c r="E14" s="683">
        <f>'Depistage TB'!J15</f>
        <v>0</v>
      </c>
      <c r="F14" s="683">
        <f>'Depistage TB'!K15</f>
        <v>0</v>
      </c>
      <c r="G14" s="683">
        <f>+'Depistage TB_suite'!C15</f>
        <v>0</v>
      </c>
      <c r="H14" s="683">
        <f>+'Depistage TB_suite'!D15</f>
        <v>0</v>
      </c>
      <c r="I14" s="683">
        <f t="shared" si="0"/>
        <v>0</v>
      </c>
      <c r="J14" s="681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685"/>
      <c r="B15" s="686" t="s">
        <v>456</v>
      </c>
      <c r="C15" s="683">
        <f>'Depistage TB'!C16</f>
        <v>0</v>
      </c>
      <c r="D15" s="683">
        <f>'Depistage TB'!D16</f>
        <v>0</v>
      </c>
      <c r="E15" s="683">
        <f>'Depistage TB'!J16</f>
        <v>0</v>
      </c>
      <c r="F15" s="683">
        <f>'Depistage TB'!K16</f>
        <v>0</v>
      </c>
      <c r="G15" s="683">
        <f>+'Depistage TB_suite'!C16</f>
        <v>0</v>
      </c>
      <c r="H15" s="683">
        <f>+'Depistage TB_suite'!D16</f>
        <v>0</v>
      </c>
      <c r="I15" s="683">
        <f t="shared" si="0"/>
        <v>0</v>
      </c>
      <c r="J15" s="681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457</v>
      </c>
      <c r="B16" s="2"/>
      <c r="C16" s="25">
        <f>'Depistage TB'!C17</f>
        <v>0</v>
      </c>
      <c r="D16" s="25">
        <f>'Depistage TB'!D17</f>
        <v>0</v>
      </c>
      <c r="E16" s="25">
        <f>'Depistage TB'!J17</f>
        <v>0</v>
      </c>
      <c r="F16" s="25">
        <f>'Depistage TB'!K17</f>
        <v>0</v>
      </c>
      <c r="G16" s="25">
        <f>+'Depistage TB_suite'!C17</f>
        <v>0</v>
      </c>
      <c r="H16" s="25">
        <f>+'Depistage TB_suite'!D17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686"/>
      <c r="B17" s="686" t="s">
        <v>458</v>
      </c>
      <c r="C17" s="683">
        <f>'Depistage TB'!C18</f>
        <v>0</v>
      </c>
      <c r="D17" s="683">
        <f>'Depistage TB'!D18</f>
        <v>0</v>
      </c>
      <c r="E17" s="683">
        <f>'Depistage TB'!J18</f>
        <v>0</v>
      </c>
      <c r="F17" s="683">
        <f>'Depistage TB'!K18</f>
        <v>0</v>
      </c>
      <c r="G17" s="683">
        <f>+'Depistage TB_suite'!C18</f>
        <v>0</v>
      </c>
      <c r="H17" s="683">
        <f>+'Depistage TB_suite'!D18</f>
        <v>0</v>
      </c>
      <c r="I17" s="683">
        <f t="shared" si="0"/>
        <v>0</v>
      </c>
      <c r="J17" s="681" t="str">
        <f>IF(Population!F16="","",I17/Population!F16*100000)</f>
        <v/>
      </c>
    </row>
    <row r="18" spans="1:10" ht="15" customHeight="1">
      <c r="A18" s="685"/>
      <c r="B18" s="686" t="s">
        <v>459</v>
      </c>
      <c r="C18" s="683">
        <f>'Depistage TB'!C19</f>
        <v>0</v>
      </c>
      <c r="D18" s="683">
        <f>'Depistage TB'!D19</f>
        <v>0</v>
      </c>
      <c r="E18" s="683">
        <f>'Depistage TB'!J19</f>
        <v>0</v>
      </c>
      <c r="F18" s="683">
        <f>'Depistage TB'!K19</f>
        <v>0</v>
      </c>
      <c r="G18" s="683">
        <f>+'Depistage TB_suite'!C19</f>
        <v>0</v>
      </c>
      <c r="H18" s="683">
        <f>+'Depistage TB_suite'!D19</f>
        <v>0</v>
      </c>
      <c r="I18" s="683">
        <f t="shared" si="0"/>
        <v>0</v>
      </c>
      <c r="J18" s="681" t="str">
        <f>IF(Population!F17="","",I18/Population!F17*100000)</f>
        <v/>
      </c>
    </row>
    <row r="19" spans="1:10" ht="15" customHeight="1">
      <c r="A19" s="685"/>
      <c r="B19" s="686" t="s">
        <v>460</v>
      </c>
      <c r="C19" s="683">
        <f>'Depistage TB'!C20</f>
        <v>0</v>
      </c>
      <c r="D19" s="683">
        <f>'Depistage TB'!D20</f>
        <v>0</v>
      </c>
      <c r="E19" s="683">
        <f>'Depistage TB'!J20</f>
        <v>0</v>
      </c>
      <c r="F19" s="683">
        <f>'Depistage TB'!K20</f>
        <v>0</v>
      </c>
      <c r="G19" s="683">
        <f>+'Depistage TB_suite'!C20</f>
        <v>0</v>
      </c>
      <c r="H19" s="683">
        <f>+'Depistage TB_suite'!D20</f>
        <v>0</v>
      </c>
      <c r="I19" s="683">
        <f t="shared" si="0"/>
        <v>0</v>
      </c>
      <c r="J19" s="681" t="str">
        <f>IF(Population!F18="","",I19/Population!F18*100000)</f>
        <v/>
      </c>
    </row>
    <row r="20" spans="1:10" ht="15" customHeight="1">
      <c r="A20" s="2" t="s">
        <v>461</v>
      </c>
      <c r="B20" s="6"/>
      <c r="C20" s="49">
        <f>'Depistage TB'!C21</f>
        <v>0</v>
      </c>
      <c r="D20" s="49">
        <f>'Depistage TB'!D21</f>
        <v>0</v>
      </c>
      <c r="E20" s="49">
        <f>'Depistage TB'!J21</f>
        <v>0</v>
      </c>
      <c r="F20" s="49">
        <f>'Depistage TB'!K21</f>
        <v>0</v>
      </c>
      <c r="G20" s="49">
        <f>+'Depistage TB_suite'!C21</f>
        <v>0</v>
      </c>
      <c r="H20" s="49">
        <f>+'Depistage TB_suite'!D21</f>
        <v>0</v>
      </c>
      <c r="I20" s="49">
        <f t="shared" si="0"/>
        <v>0</v>
      </c>
      <c r="J20" s="646" t="str">
        <f>IF(Population!F19="","",I20/Population!F19*100000)</f>
        <v/>
      </c>
    </row>
    <row r="21" spans="1:10" ht="15" customHeight="1">
      <c r="A21" s="686"/>
      <c r="B21" s="687" t="s">
        <v>462</v>
      </c>
      <c r="C21" s="682">
        <f>'Depistage TB'!C22</f>
        <v>0</v>
      </c>
      <c r="D21" s="682">
        <f>'Depistage TB'!D22</f>
        <v>0</v>
      </c>
      <c r="E21" s="682">
        <f>'Depistage TB'!J22</f>
        <v>0</v>
      </c>
      <c r="F21" s="682">
        <f>'Depistage TB'!K22</f>
        <v>0</v>
      </c>
      <c r="G21" s="682">
        <f>+'Depistage TB_suite'!C22</f>
        <v>0</v>
      </c>
      <c r="H21" s="682">
        <f>+'Depistage TB_suite'!D22</f>
        <v>0</v>
      </c>
      <c r="I21" s="682">
        <f t="shared" si="0"/>
        <v>0</v>
      </c>
      <c r="J21" s="680" t="str">
        <f>IF(Population!F20="","",I21/Population!F20*100000)</f>
        <v/>
      </c>
    </row>
    <row r="22" spans="1:10" ht="15" customHeight="1">
      <c r="A22" s="685"/>
      <c r="B22" s="686" t="s">
        <v>463</v>
      </c>
      <c r="C22" s="683">
        <f>'Depistage TB'!C23</f>
        <v>0</v>
      </c>
      <c r="D22" s="683">
        <f>'Depistage TB'!D23</f>
        <v>0</v>
      </c>
      <c r="E22" s="683">
        <f>'Depistage TB'!J23</f>
        <v>0</v>
      </c>
      <c r="F22" s="683">
        <f>'Depistage TB'!K23</f>
        <v>0</v>
      </c>
      <c r="G22" s="683">
        <f>+'Depistage TB_suite'!C23</f>
        <v>0</v>
      </c>
      <c r="H22" s="683">
        <f>+'Depistage TB_suite'!D23</f>
        <v>0</v>
      </c>
      <c r="I22" s="683">
        <f t="shared" si="0"/>
        <v>0</v>
      </c>
      <c r="J22" s="681" t="str">
        <f>IF(Population!F21="","",I22/Population!F21*100000)</f>
        <v/>
      </c>
    </row>
    <row r="23" spans="1:10" ht="15" customHeight="1">
      <c r="A23" s="685"/>
      <c r="B23" s="686" t="s">
        <v>464</v>
      </c>
      <c r="C23" s="683">
        <f>'Depistage TB'!C24</f>
        <v>0</v>
      </c>
      <c r="D23" s="683">
        <f>'Depistage TB'!D24</f>
        <v>0</v>
      </c>
      <c r="E23" s="683">
        <f>'Depistage TB'!J24</f>
        <v>0</v>
      </c>
      <c r="F23" s="683">
        <f>'Depistage TB'!K24</f>
        <v>0</v>
      </c>
      <c r="G23" s="683">
        <f>+'Depistage TB_suite'!C24</f>
        <v>0</v>
      </c>
      <c r="H23" s="683">
        <f>+'Depistage TB_suite'!D24</f>
        <v>0</v>
      </c>
      <c r="I23" s="683">
        <f t="shared" si="0"/>
        <v>0</v>
      </c>
      <c r="J23" s="681" t="str">
        <f>IF(Population!F22="","",I23/Population!F22*100000)</f>
        <v/>
      </c>
    </row>
    <row r="24" spans="1:10" ht="15" customHeight="1">
      <c r="A24" s="685"/>
      <c r="B24" s="686" t="s">
        <v>465</v>
      </c>
      <c r="C24" s="683">
        <f>'Depistage TB'!C25</f>
        <v>0</v>
      </c>
      <c r="D24" s="683">
        <f>'Depistage TB'!D25</f>
        <v>0</v>
      </c>
      <c r="E24" s="683">
        <f>'Depistage TB'!J25</f>
        <v>0</v>
      </c>
      <c r="F24" s="683">
        <f>'Depistage TB'!K25</f>
        <v>0</v>
      </c>
      <c r="G24" s="683">
        <f>+'Depistage TB_suite'!C25</f>
        <v>0</v>
      </c>
      <c r="H24" s="683">
        <f>+'Depistage TB_suite'!D25</f>
        <v>0</v>
      </c>
      <c r="I24" s="683">
        <f t="shared" si="0"/>
        <v>0</v>
      </c>
      <c r="J24" s="681" t="str">
        <f>IF(Population!F23="","",I24/Population!F23*100000)</f>
        <v/>
      </c>
    </row>
    <row r="25" spans="1:10" ht="15" customHeight="1">
      <c r="A25" s="685"/>
      <c r="B25" s="686" t="s">
        <v>466</v>
      </c>
      <c r="C25" s="683">
        <f>'Depistage TB'!C26</f>
        <v>0</v>
      </c>
      <c r="D25" s="683">
        <f>'Depistage TB'!D26</f>
        <v>0</v>
      </c>
      <c r="E25" s="683">
        <f>'Depistage TB'!J26</f>
        <v>0</v>
      </c>
      <c r="F25" s="683">
        <f>'Depistage TB'!K26</f>
        <v>0</v>
      </c>
      <c r="G25" s="683">
        <f>+'Depistage TB_suite'!C26</f>
        <v>0</v>
      </c>
      <c r="H25" s="683">
        <f>+'Depistage TB_suite'!D26</f>
        <v>0</v>
      </c>
      <c r="I25" s="683">
        <f t="shared" si="0"/>
        <v>0</v>
      </c>
      <c r="J25" s="681" t="str">
        <f>IF(Population!F24="","",I25/Population!F24*100000)</f>
        <v/>
      </c>
    </row>
    <row r="26" spans="1:10" ht="15" customHeight="1">
      <c r="A26" s="685"/>
      <c r="B26" s="686" t="s">
        <v>467</v>
      </c>
      <c r="C26" s="683">
        <f>'Depistage TB'!C27</f>
        <v>0</v>
      </c>
      <c r="D26" s="683">
        <f>'Depistage TB'!D27</f>
        <v>0</v>
      </c>
      <c r="E26" s="683">
        <f>'Depistage TB'!J27</f>
        <v>0</v>
      </c>
      <c r="F26" s="683">
        <f>'Depistage TB'!K27</f>
        <v>0</v>
      </c>
      <c r="G26" s="683">
        <f>+'Depistage TB_suite'!C27</f>
        <v>0</v>
      </c>
      <c r="H26" s="683">
        <f>+'Depistage TB_suite'!D27</f>
        <v>0</v>
      </c>
      <c r="I26" s="683">
        <f t="shared" si="0"/>
        <v>0</v>
      </c>
      <c r="J26" s="681" t="str">
        <f>IF(Population!F25="","",I26/Population!F25*100000)</f>
        <v/>
      </c>
    </row>
    <row r="27" spans="1:10" ht="15" customHeight="1">
      <c r="A27" s="685"/>
      <c r="B27" s="686" t="s">
        <v>468</v>
      </c>
      <c r="C27" s="683">
        <f>'Depistage TB'!C28</f>
        <v>0</v>
      </c>
      <c r="D27" s="683">
        <f>'Depistage TB'!D28</f>
        <v>0</v>
      </c>
      <c r="E27" s="683">
        <f>'Depistage TB'!J28</f>
        <v>0</v>
      </c>
      <c r="F27" s="683">
        <f>'Depistage TB'!K28</f>
        <v>0</v>
      </c>
      <c r="G27" s="683">
        <f>+'Depistage TB_suite'!C28</f>
        <v>0</v>
      </c>
      <c r="H27" s="683">
        <f>+'Depistage TB_suite'!D28</f>
        <v>0</v>
      </c>
      <c r="I27" s="683">
        <f t="shared" si="0"/>
        <v>0</v>
      </c>
      <c r="J27" s="681" t="str">
        <f>IF(Population!F26="","",I27/Population!F26*100000)</f>
        <v/>
      </c>
    </row>
    <row r="28" spans="1:10" ht="15" customHeight="1">
      <c r="A28" s="685"/>
      <c r="B28" s="686" t="s">
        <v>469</v>
      </c>
      <c r="C28" s="683">
        <f>'Depistage TB'!C29</f>
        <v>0</v>
      </c>
      <c r="D28" s="683">
        <f>'Depistage TB'!D29</f>
        <v>0</v>
      </c>
      <c r="E28" s="683">
        <f>'Depistage TB'!J29</f>
        <v>0</v>
      </c>
      <c r="F28" s="683">
        <f>'Depistage TB'!K29</f>
        <v>0</v>
      </c>
      <c r="G28" s="683">
        <f>+'Depistage TB_suite'!C29</f>
        <v>0</v>
      </c>
      <c r="H28" s="683">
        <f>+'Depistage TB_suite'!D29</f>
        <v>0</v>
      </c>
      <c r="I28" s="683">
        <f t="shared" si="0"/>
        <v>0</v>
      </c>
      <c r="J28" s="681" t="str">
        <f>IF(Population!F27="","",I28/Population!F27*100000)</f>
        <v/>
      </c>
    </row>
    <row r="29" spans="1:10" s="124" customFormat="1" ht="15" customHeight="1">
      <c r="A29" s="685"/>
      <c r="B29" s="686" t="s">
        <v>470</v>
      </c>
      <c r="C29" s="683">
        <f>'Depistage TB'!C30</f>
        <v>0</v>
      </c>
      <c r="D29" s="683">
        <f>'Depistage TB'!D30</f>
        <v>0</v>
      </c>
      <c r="E29" s="683">
        <f>'Depistage TB'!J30</f>
        <v>0</v>
      </c>
      <c r="F29" s="683">
        <f>'Depistage TB'!K30</f>
        <v>0</v>
      </c>
      <c r="G29" s="683">
        <f>+'Depistage TB_suite'!C30</f>
        <v>0</v>
      </c>
      <c r="H29" s="683">
        <f>+'Depistage TB_suite'!D30</f>
        <v>0</v>
      </c>
      <c r="I29" s="683">
        <f t="shared" si="0"/>
        <v>0</v>
      </c>
      <c r="J29" s="681" t="str">
        <f>IF(Population!F28="","",I29/Population!F28*100000)</f>
        <v/>
      </c>
    </row>
    <row r="30" spans="1:10" ht="15" customHeight="1">
      <c r="A30" s="2" t="s">
        <v>471</v>
      </c>
      <c r="B30" s="2"/>
      <c r="C30" s="25">
        <f>'Depistage TB'!C31</f>
        <v>0</v>
      </c>
      <c r="D30" s="25">
        <f>'Depistage TB'!D31</f>
        <v>0</v>
      </c>
      <c r="E30" s="25">
        <f>'Depistage TB'!J31</f>
        <v>0</v>
      </c>
      <c r="F30" s="25">
        <f>'Depistage TB'!K31</f>
        <v>0</v>
      </c>
      <c r="G30" s="25">
        <f>+'Depistage TB_suite'!C31</f>
        <v>0</v>
      </c>
      <c r="H30" s="25">
        <f>+'Depistage TB_suite'!D31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686"/>
      <c r="B31" s="686" t="s">
        <v>472</v>
      </c>
      <c r="C31" s="682">
        <f>'Depistage TB'!C32</f>
        <v>0</v>
      </c>
      <c r="D31" s="682">
        <f>'Depistage TB'!D32</f>
        <v>0</v>
      </c>
      <c r="E31" s="682">
        <f>'Depistage TB'!J32</f>
        <v>0</v>
      </c>
      <c r="F31" s="682">
        <f>'Depistage TB'!K32</f>
        <v>0</v>
      </c>
      <c r="G31" s="682">
        <f>+'Depistage TB_suite'!C32</f>
        <v>0</v>
      </c>
      <c r="H31" s="682">
        <f>+'Depistage TB_suite'!D32</f>
        <v>0</v>
      </c>
      <c r="I31" s="682">
        <f t="shared" si="0"/>
        <v>0</v>
      </c>
      <c r="J31" s="680" t="str">
        <f>IF(Population!F30="","",I31/Population!F30*100000)</f>
        <v/>
      </c>
    </row>
    <row r="32" spans="1:10" ht="15" customHeight="1">
      <c r="A32" s="686"/>
      <c r="B32" s="686" t="s">
        <v>473</v>
      </c>
      <c r="C32" s="683">
        <f>'Depistage TB'!C33</f>
        <v>0</v>
      </c>
      <c r="D32" s="683">
        <f>'Depistage TB'!D33</f>
        <v>0</v>
      </c>
      <c r="E32" s="683">
        <f>'Depistage TB'!J33</f>
        <v>0</v>
      </c>
      <c r="F32" s="683">
        <f>'Depistage TB'!K33</f>
        <v>0</v>
      </c>
      <c r="G32" s="683">
        <f>+'Depistage TB_suite'!C33</f>
        <v>0</v>
      </c>
      <c r="H32" s="683">
        <f>+'Depistage TB_suite'!D33</f>
        <v>0</v>
      </c>
      <c r="I32" s="683">
        <f t="shared" si="0"/>
        <v>0</v>
      </c>
      <c r="J32" s="681" t="str">
        <f>IF(Population!F31="","",I32/Population!F31*100000)</f>
        <v/>
      </c>
    </row>
    <row r="33" spans="1:10" ht="15" customHeight="1">
      <c r="A33" s="686"/>
      <c r="B33" s="686" t="s">
        <v>474</v>
      </c>
      <c r="C33" s="683">
        <f>'Depistage TB'!C34</f>
        <v>0</v>
      </c>
      <c r="D33" s="683">
        <f>'Depistage TB'!D34</f>
        <v>0</v>
      </c>
      <c r="E33" s="683">
        <f>'Depistage TB'!J34</f>
        <v>0</v>
      </c>
      <c r="F33" s="683">
        <f>'Depistage TB'!K34</f>
        <v>0</v>
      </c>
      <c r="G33" s="683">
        <f>+'Depistage TB_suite'!C34</f>
        <v>0</v>
      </c>
      <c r="H33" s="683">
        <f>+'Depistage TB_suite'!D34</f>
        <v>0</v>
      </c>
      <c r="I33" s="683">
        <f t="shared" si="0"/>
        <v>0</v>
      </c>
      <c r="J33" s="681" t="str">
        <f>IF(Population!F32="","",I33/Population!F32*100000)</f>
        <v/>
      </c>
    </row>
    <row r="34" spans="1:10" ht="15" customHeight="1">
      <c r="A34" s="686"/>
      <c r="B34" s="686" t="s">
        <v>475</v>
      </c>
      <c r="C34" s="683">
        <f>'Depistage TB'!C35</f>
        <v>0</v>
      </c>
      <c r="D34" s="683">
        <f>'Depistage TB'!D35</f>
        <v>0</v>
      </c>
      <c r="E34" s="683">
        <f>'Depistage TB'!J35</f>
        <v>0</v>
      </c>
      <c r="F34" s="683">
        <f>'Depistage TB'!K35</f>
        <v>0</v>
      </c>
      <c r="G34" s="683">
        <f>+'Depistage TB_suite'!C35</f>
        <v>0</v>
      </c>
      <c r="H34" s="683">
        <f>+'Depistage TB_suite'!D35</f>
        <v>0</v>
      </c>
      <c r="I34" s="683">
        <f t="shared" si="0"/>
        <v>0</v>
      </c>
      <c r="J34" s="681" t="str">
        <f>IF(Population!F33="","",I34/Population!F33*100000)</f>
        <v/>
      </c>
    </row>
    <row r="35" spans="1:10" ht="15" customHeight="1">
      <c r="A35" s="686"/>
      <c r="B35" s="686" t="s">
        <v>476</v>
      </c>
      <c r="C35" s="683">
        <f>'Depistage TB'!C36</f>
        <v>0</v>
      </c>
      <c r="D35" s="683">
        <f>'Depistage TB'!D36</f>
        <v>0</v>
      </c>
      <c r="E35" s="683">
        <f>'Depistage TB'!J36</f>
        <v>0</v>
      </c>
      <c r="F35" s="683">
        <f>'Depistage TB'!K36</f>
        <v>0</v>
      </c>
      <c r="G35" s="683">
        <f>+'Depistage TB_suite'!C36</f>
        <v>0</v>
      </c>
      <c r="H35" s="683">
        <f>+'Depistage TB_suite'!D36</f>
        <v>0</v>
      </c>
      <c r="I35" s="683">
        <f t="shared" si="0"/>
        <v>0</v>
      </c>
      <c r="J35" s="681" t="str">
        <f>IF(Population!F34="","",I35/Population!F34*100000)</f>
        <v/>
      </c>
    </row>
    <row r="36" spans="1:10" ht="15" customHeight="1">
      <c r="A36" s="686"/>
      <c r="B36" s="686" t="s">
        <v>477</v>
      </c>
      <c r="C36" s="683">
        <f>'Depistage TB'!C37</f>
        <v>0</v>
      </c>
      <c r="D36" s="683">
        <f>'Depistage TB'!D37</f>
        <v>0</v>
      </c>
      <c r="E36" s="683">
        <f>'Depistage TB'!J37</f>
        <v>0</v>
      </c>
      <c r="F36" s="683">
        <f>'Depistage TB'!K37</f>
        <v>0</v>
      </c>
      <c r="G36" s="683">
        <f>+'Depistage TB_suite'!C37</f>
        <v>0</v>
      </c>
      <c r="H36" s="683">
        <f>+'Depistage TB_suite'!D37</f>
        <v>0</v>
      </c>
      <c r="I36" s="683">
        <f t="shared" si="0"/>
        <v>0</v>
      </c>
      <c r="J36" s="681" t="str">
        <f>IF(Population!F35="","",I36/Population!F35*100000)</f>
        <v/>
      </c>
    </row>
    <row r="37" spans="1:10" ht="15" customHeight="1">
      <c r="A37" s="686"/>
      <c r="B37" s="686" t="s">
        <v>478</v>
      </c>
      <c r="C37" s="683">
        <f>'Depistage TB'!C38</f>
        <v>0</v>
      </c>
      <c r="D37" s="683">
        <f>'Depistage TB'!D38</f>
        <v>0</v>
      </c>
      <c r="E37" s="683">
        <f>'Depistage TB'!J38</f>
        <v>0</v>
      </c>
      <c r="F37" s="683">
        <f>'Depistage TB'!K38</f>
        <v>0</v>
      </c>
      <c r="G37" s="683">
        <f>+'Depistage TB_suite'!C38</f>
        <v>0</v>
      </c>
      <c r="H37" s="683">
        <f>+'Depistage TB_suite'!D38</f>
        <v>0</v>
      </c>
      <c r="I37" s="683">
        <f t="shared" si="0"/>
        <v>0</v>
      </c>
      <c r="J37" s="681" t="str">
        <f>IF(Population!F36="","",I37/Population!F36*100000)</f>
        <v/>
      </c>
    </row>
    <row r="38" spans="1:10" s="124" customFormat="1" ht="15" customHeight="1">
      <c r="A38" s="685"/>
      <c r="B38" s="686" t="s">
        <v>479</v>
      </c>
      <c r="C38" s="683">
        <f>'Depistage TB'!C39</f>
        <v>0</v>
      </c>
      <c r="D38" s="683">
        <f>'Depistage TB'!D39</f>
        <v>0</v>
      </c>
      <c r="E38" s="683">
        <f>'Depistage TB'!J39</f>
        <v>0</v>
      </c>
      <c r="F38" s="683">
        <f>'Depistage TB'!K39</f>
        <v>0</v>
      </c>
      <c r="G38" s="683">
        <f>+'Depistage TB_suite'!C39</f>
        <v>0</v>
      </c>
      <c r="H38" s="683">
        <f>+'Depistage TB_suite'!D39</f>
        <v>0</v>
      </c>
      <c r="I38" s="683">
        <f t="shared" si="0"/>
        <v>0</v>
      </c>
      <c r="J38" s="681" t="str">
        <f>IF(Population!F37="","",I38/Population!F37*100000)</f>
        <v/>
      </c>
    </row>
    <row r="39" spans="1:10" ht="15" customHeight="1">
      <c r="A39" s="685"/>
      <c r="B39" s="686" t="s">
        <v>480</v>
      </c>
      <c r="C39" s="683">
        <f>'Depistage TB'!C40</f>
        <v>0</v>
      </c>
      <c r="D39" s="683">
        <f>'Depistage TB'!D40</f>
        <v>0</v>
      </c>
      <c r="E39" s="683">
        <f>'Depistage TB'!J40</f>
        <v>0</v>
      </c>
      <c r="F39" s="683">
        <f>'Depistage TB'!K40</f>
        <v>0</v>
      </c>
      <c r="G39" s="683">
        <f>+'Depistage TB_suite'!C40</f>
        <v>0</v>
      </c>
      <c r="H39" s="683">
        <f>+'Depistage TB_suite'!D40</f>
        <v>0</v>
      </c>
      <c r="I39" s="683">
        <f t="shared" si="0"/>
        <v>0</v>
      </c>
      <c r="J39" s="681" t="str">
        <f>IF(Population!F38="","",I39/Population!F38*100000)</f>
        <v/>
      </c>
    </row>
    <row r="40" spans="1:10" ht="15" customHeight="1">
      <c r="A40" s="685"/>
      <c r="B40" s="686" t="s">
        <v>481</v>
      </c>
      <c r="C40" s="683">
        <f>'Depistage TB'!C41</f>
        <v>0</v>
      </c>
      <c r="D40" s="683">
        <f>'Depistage TB'!D41</f>
        <v>0</v>
      </c>
      <c r="E40" s="683">
        <f>'Depistage TB'!J41</f>
        <v>0</v>
      </c>
      <c r="F40" s="683">
        <f>'Depistage TB'!K41</f>
        <v>0</v>
      </c>
      <c r="G40" s="683">
        <f>+'Depistage TB_suite'!C41</f>
        <v>0</v>
      </c>
      <c r="H40" s="683">
        <f>+'Depistage TB_suite'!D41</f>
        <v>0</v>
      </c>
      <c r="I40" s="683">
        <f t="shared" si="0"/>
        <v>0</v>
      </c>
      <c r="J40" s="681" t="str">
        <f>IF(Population!F39="","",I40/Population!F39*100000)</f>
        <v/>
      </c>
    </row>
    <row r="41" spans="1:10" ht="15" customHeight="1">
      <c r="A41" s="685"/>
      <c r="B41" s="686" t="s">
        <v>482</v>
      </c>
      <c r="C41" s="683">
        <f>'Depistage TB'!C42</f>
        <v>0</v>
      </c>
      <c r="D41" s="683">
        <f>'Depistage TB'!D42</f>
        <v>0</v>
      </c>
      <c r="E41" s="683">
        <f>'Depistage TB'!J42</f>
        <v>0</v>
      </c>
      <c r="F41" s="683">
        <f>'Depistage TB'!K42</f>
        <v>0</v>
      </c>
      <c r="G41" s="683">
        <f>+'Depistage TB_suite'!C42</f>
        <v>0</v>
      </c>
      <c r="H41" s="683">
        <f>+'Depistage TB_suite'!D42</f>
        <v>0</v>
      </c>
      <c r="I41" s="683">
        <f t="shared" si="0"/>
        <v>0</v>
      </c>
      <c r="J41" s="681" t="str">
        <f>IF(Population!F40="","",I41/Population!F40*100000)</f>
        <v/>
      </c>
    </row>
    <row r="42" spans="1:10" ht="15" customHeight="1">
      <c r="A42" s="685"/>
      <c r="B42" s="686" t="s">
        <v>483</v>
      </c>
      <c r="C42" s="683">
        <f>'Depistage TB'!C43</f>
        <v>0</v>
      </c>
      <c r="D42" s="683">
        <f>'Depistage TB'!D43</f>
        <v>0</v>
      </c>
      <c r="E42" s="683">
        <f>'Depistage TB'!J43</f>
        <v>0</v>
      </c>
      <c r="F42" s="683">
        <f>'Depistage TB'!K43</f>
        <v>0</v>
      </c>
      <c r="G42" s="683">
        <f>+'Depistage TB_suite'!C43</f>
        <v>0</v>
      </c>
      <c r="H42" s="683">
        <f>+'Depistage TB_suite'!D43</f>
        <v>0</v>
      </c>
      <c r="I42" s="683">
        <f t="shared" si="0"/>
        <v>0</v>
      </c>
      <c r="J42" s="681" t="str">
        <f>IF(Population!F41="","",I42/Population!F41*100000)</f>
        <v/>
      </c>
    </row>
    <row r="43" spans="1:10" ht="15" customHeight="1">
      <c r="A43" s="2" t="s">
        <v>484</v>
      </c>
      <c r="B43" s="2"/>
      <c r="C43" s="25">
        <f>'Depistage TB'!C44</f>
        <v>0</v>
      </c>
      <c r="D43" s="25">
        <f>'Depistage TB'!D44</f>
        <v>0</v>
      </c>
      <c r="E43" s="25">
        <f>'Depistage TB'!J44</f>
        <v>0</v>
      </c>
      <c r="F43" s="25">
        <f>'Depistage TB'!K44</f>
        <v>0</v>
      </c>
      <c r="G43" s="25">
        <f>+'Depistage TB_suite'!C44</f>
        <v>0</v>
      </c>
      <c r="H43" s="25">
        <f>+'Depistage TB_suite'!D44</f>
        <v>0</v>
      </c>
      <c r="I43" s="25">
        <f t="shared" si="0"/>
        <v>0</v>
      </c>
      <c r="J43" s="103" t="str">
        <f>IF(Population!F42="","",I43/Population!F42*100000)</f>
        <v/>
      </c>
    </row>
    <row r="44" spans="1:10" ht="15" customHeight="1">
      <c r="A44" s="686"/>
      <c r="B44" s="686" t="s">
        <v>485</v>
      </c>
      <c r="C44" s="683">
        <f>'Depistage TB'!C45</f>
        <v>0</v>
      </c>
      <c r="D44" s="683">
        <f>'Depistage TB'!D45</f>
        <v>0</v>
      </c>
      <c r="E44" s="683">
        <f>'Depistage TB'!J45</f>
        <v>0</v>
      </c>
      <c r="F44" s="683">
        <f>'Depistage TB'!K45</f>
        <v>0</v>
      </c>
      <c r="G44" s="683">
        <f>+'Depistage TB_suite'!C45</f>
        <v>0</v>
      </c>
      <c r="H44" s="683">
        <f>+'Depistage TB_suite'!D45</f>
        <v>0</v>
      </c>
      <c r="I44" s="683">
        <f t="shared" si="0"/>
        <v>0</v>
      </c>
      <c r="J44" s="681" t="str">
        <f>IF(Population!F43="","",I44/Population!F43*100000)</f>
        <v/>
      </c>
    </row>
    <row r="45" spans="1:10" ht="15" customHeight="1">
      <c r="A45" s="685"/>
      <c r="B45" s="686" t="s">
        <v>486</v>
      </c>
      <c r="C45" s="683">
        <f>'Depistage TB'!C46</f>
        <v>0</v>
      </c>
      <c r="D45" s="683">
        <f>'Depistage TB'!D46</f>
        <v>0</v>
      </c>
      <c r="E45" s="683">
        <f>'Depistage TB'!J46</f>
        <v>0</v>
      </c>
      <c r="F45" s="683">
        <f>'Depistage TB'!K46</f>
        <v>0</v>
      </c>
      <c r="G45" s="683">
        <f>+'Depistage TB_suite'!C46</f>
        <v>0</v>
      </c>
      <c r="H45" s="683">
        <f>+'Depistage TB_suite'!D46</f>
        <v>0</v>
      </c>
      <c r="I45" s="683">
        <f t="shared" si="0"/>
        <v>0</v>
      </c>
      <c r="J45" s="681" t="str">
        <f>IF(Population!F44="","",I45/Population!F44*100000)</f>
        <v/>
      </c>
    </row>
    <row r="46" spans="1:10" s="124" customFormat="1" ht="15" customHeight="1">
      <c r="A46" s="685"/>
      <c r="B46" s="686" t="s">
        <v>487</v>
      </c>
      <c r="C46" s="683">
        <f>'Depistage TB'!C47</f>
        <v>0</v>
      </c>
      <c r="D46" s="683">
        <f>'Depistage TB'!D47</f>
        <v>0</v>
      </c>
      <c r="E46" s="683">
        <f>'Depistage TB'!J47</f>
        <v>0</v>
      </c>
      <c r="F46" s="683">
        <f>'Depistage TB'!K47</f>
        <v>0</v>
      </c>
      <c r="G46" s="683">
        <f>+'Depistage TB_suite'!C47</f>
        <v>0</v>
      </c>
      <c r="H46" s="683">
        <f>+'Depistage TB_suite'!D47</f>
        <v>0</v>
      </c>
      <c r="I46" s="683">
        <f t="shared" si="0"/>
        <v>0</v>
      </c>
      <c r="J46" s="681" t="str">
        <f>IF(Population!F45="","",I46/Population!F45*100000)</f>
        <v/>
      </c>
    </row>
    <row r="47" spans="1:10" ht="15" customHeight="1">
      <c r="A47" s="685"/>
      <c r="B47" s="686" t="s">
        <v>488</v>
      </c>
      <c r="C47" s="683">
        <f>'Depistage TB'!C48</f>
        <v>0</v>
      </c>
      <c r="D47" s="683">
        <f>'Depistage TB'!D48</f>
        <v>0</v>
      </c>
      <c r="E47" s="683">
        <f>'Depistage TB'!J48</f>
        <v>0</v>
      </c>
      <c r="F47" s="683">
        <f>'Depistage TB'!K48</f>
        <v>0</v>
      </c>
      <c r="G47" s="683">
        <f>+'Depistage TB_suite'!C48</f>
        <v>0</v>
      </c>
      <c r="H47" s="683">
        <f>+'Depistage TB_suite'!D48</f>
        <v>0</v>
      </c>
      <c r="I47" s="683">
        <f t="shared" si="0"/>
        <v>0</v>
      </c>
      <c r="J47" s="681" t="str">
        <f>IF(Population!F46="","",I47/Population!F46*100000)</f>
        <v/>
      </c>
    </row>
    <row r="48" spans="1:10" ht="15" customHeight="1">
      <c r="A48" s="685"/>
      <c r="B48" s="686" t="s">
        <v>489</v>
      </c>
      <c r="C48" s="683">
        <f>'Depistage TB'!C49</f>
        <v>0</v>
      </c>
      <c r="D48" s="683">
        <f>'Depistage TB'!D49</f>
        <v>0</v>
      </c>
      <c r="E48" s="683">
        <f>'Depistage TB'!J49</f>
        <v>0</v>
      </c>
      <c r="F48" s="683">
        <f>'Depistage TB'!K49</f>
        <v>0</v>
      </c>
      <c r="G48" s="683">
        <f>+'Depistage TB_suite'!C49</f>
        <v>0</v>
      </c>
      <c r="H48" s="683">
        <f>+'Depistage TB_suite'!D49</f>
        <v>0</v>
      </c>
      <c r="I48" s="683">
        <f t="shared" si="0"/>
        <v>0</v>
      </c>
      <c r="J48" s="681" t="str">
        <f>IF(Population!F47="","",I48/Population!F47*100000)</f>
        <v/>
      </c>
    </row>
    <row r="49" spans="1:10" ht="15" customHeight="1">
      <c r="A49" s="685"/>
      <c r="B49" s="686" t="s">
        <v>490</v>
      </c>
      <c r="C49" s="683">
        <f>'Depistage TB'!C50</f>
        <v>0</v>
      </c>
      <c r="D49" s="683">
        <f>'Depistage TB'!D50</f>
        <v>0</v>
      </c>
      <c r="E49" s="683">
        <f>'Depistage TB'!J50</f>
        <v>0</v>
      </c>
      <c r="F49" s="683">
        <f>'Depistage TB'!K50</f>
        <v>0</v>
      </c>
      <c r="G49" s="683">
        <f>+'Depistage TB_suite'!C50</f>
        <v>0</v>
      </c>
      <c r="H49" s="683">
        <f>+'Depistage TB_suite'!D50</f>
        <v>0</v>
      </c>
      <c r="I49" s="683">
        <f t="shared" si="0"/>
        <v>0</v>
      </c>
      <c r="J49" s="681" t="str">
        <f>IF(Population!F48="","",I49/Population!F48*100000)</f>
        <v/>
      </c>
    </row>
    <row r="50" spans="1:10" ht="15" customHeight="1">
      <c r="A50" s="685"/>
      <c r="B50" s="686" t="s">
        <v>491</v>
      </c>
      <c r="C50" s="683">
        <f>'Depistage TB'!C51</f>
        <v>0</v>
      </c>
      <c r="D50" s="683">
        <f>'Depistage TB'!D51</f>
        <v>0</v>
      </c>
      <c r="E50" s="683">
        <f>'Depistage TB'!J51</f>
        <v>0</v>
      </c>
      <c r="F50" s="683">
        <f>'Depistage TB'!K51</f>
        <v>0</v>
      </c>
      <c r="G50" s="683">
        <f>+'Depistage TB_suite'!C51</f>
        <v>0</v>
      </c>
      <c r="H50" s="683">
        <f>+'Depistage TB_suite'!D51</f>
        <v>0</v>
      </c>
      <c r="I50" s="683">
        <f t="shared" si="0"/>
        <v>0</v>
      </c>
      <c r="J50" s="681" t="str">
        <f>IF(Population!F49="","",I50/Population!F49*100000)</f>
        <v/>
      </c>
    </row>
    <row r="51" spans="1:10" ht="15" customHeight="1">
      <c r="A51" s="2" t="s">
        <v>492</v>
      </c>
      <c r="B51" s="2"/>
      <c r="C51" s="25">
        <f>'Depistage TB'!C52</f>
        <v>0</v>
      </c>
      <c r="D51" s="25">
        <f>'Depistage TB'!D52</f>
        <v>0</v>
      </c>
      <c r="E51" s="25">
        <f>'Depistage TB'!J52</f>
        <v>0</v>
      </c>
      <c r="F51" s="25">
        <f>'Depistage TB'!K52</f>
        <v>0</v>
      </c>
      <c r="G51" s="25">
        <f>+'Depistage TB_suite'!C52</f>
        <v>0</v>
      </c>
      <c r="H51" s="25">
        <f>+'Depistage TB_suite'!D52</f>
        <v>0</v>
      </c>
      <c r="I51" s="25">
        <f t="shared" si="0"/>
        <v>0</v>
      </c>
      <c r="J51" s="103" t="str">
        <f>IF(Population!F50="","",I51/Population!F50*100000)</f>
        <v/>
      </c>
    </row>
    <row r="52" spans="1:10" ht="15" customHeight="1">
      <c r="A52" s="686"/>
      <c r="B52" s="686" t="s">
        <v>493</v>
      </c>
      <c r="C52" s="683">
        <f>'Depistage TB'!C53</f>
        <v>0</v>
      </c>
      <c r="D52" s="683">
        <f>'Depistage TB'!D53</f>
        <v>0</v>
      </c>
      <c r="E52" s="683">
        <f>'Depistage TB'!J53</f>
        <v>0</v>
      </c>
      <c r="F52" s="683">
        <f>'Depistage TB'!K53</f>
        <v>0</v>
      </c>
      <c r="G52" s="683">
        <f>+'Depistage TB_suite'!C53</f>
        <v>0</v>
      </c>
      <c r="H52" s="683">
        <f>+'Depistage TB_suite'!D53</f>
        <v>0</v>
      </c>
      <c r="I52" s="683">
        <f t="shared" si="0"/>
        <v>0</v>
      </c>
      <c r="J52" s="681" t="str">
        <f>IF(Population!F51="","",I52/Population!F51*100000)</f>
        <v/>
      </c>
    </row>
    <row r="53" spans="1:10" ht="15" customHeight="1">
      <c r="A53" s="685"/>
      <c r="B53" s="686" t="s">
        <v>494</v>
      </c>
      <c r="C53" s="683">
        <f>'Depistage TB'!C54</f>
        <v>0</v>
      </c>
      <c r="D53" s="683">
        <f>'Depistage TB'!D54</f>
        <v>0</v>
      </c>
      <c r="E53" s="683">
        <f>'Depistage TB'!J54</f>
        <v>0</v>
      </c>
      <c r="F53" s="683">
        <f>'Depistage TB'!K54</f>
        <v>0</v>
      </c>
      <c r="G53" s="683">
        <f>+'Depistage TB_suite'!C54</f>
        <v>0</v>
      </c>
      <c r="H53" s="683">
        <f>+'Depistage TB_suite'!D54</f>
        <v>0</v>
      </c>
      <c r="I53" s="683">
        <f t="shared" si="0"/>
        <v>0</v>
      </c>
      <c r="J53" s="681" t="str">
        <f>IF(Population!F52="","",I53/Population!F52*100000)</f>
        <v/>
      </c>
    </row>
    <row r="54" spans="1:10" ht="15" customHeight="1">
      <c r="A54" s="685"/>
      <c r="B54" s="686" t="s">
        <v>495</v>
      </c>
      <c r="C54" s="683">
        <f>'Depistage TB'!C55</f>
        <v>0</v>
      </c>
      <c r="D54" s="683">
        <f>'Depistage TB'!D55</f>
        <v>0</v>
      </c>
      <c r="E54" s="683">
        <f>'Depistage TB'!J55</f>
        <v>0</v>
      </c>
      <c r="F54" s="683">
        <f>'Depistage TB'!K55</f>
        <v>0</v>
      </c>
      <c r="G54" s="683">
        <f>+'Depistage TB_suite'!C55</f>
        <v>0</v>
      </c>
      <c r="H54" s="683">
        <f>+'Depistage TB_suite'!D55</f>
        <v>0</v>
      </c>
      <c r="I54" s="683">
        <f t="shared" si="0"/>
        <v>0</v>
      </c>
      <c r="J54" s="681" t="str">
        <f>IF(Population!F53="","",I54/Population!F53*100000)</f>
        <v/>
      </c>
    </row>
    <row r="55" spans="1:10" s="124" customFormat="1" ht="15" customHeight="1">
      <c r="A55" s="685"/>
      <c r="B55" s="686" t="s">
        <v>496</v>
      </c>
      <c r="C55" s="683">
        <f>'Depistage TB'!C56</f>
        <v>0</v>
      </c>
      <c r="D55" s="683">
        <f>'Depistage TB'!D56</f>
        <v>0</v>
      </c>
      <c r="E55" s="683">
        <f>'Depistage TB'!J56</f>
        <v>0</v>
      </c>
      <c r="F55" s="683">
        <f>'Depistage TB'!K56</f>
        <v>0</v>
      </c>
      <c r="G55" s="683">
        <f>+'Depistage TB_suite'!C56</f>
        <v>0</v>
      </c>
      <c r="H55" s="683">
        <f>+'Depistage TB_suite'!D56</f>
        <v>0</v>
      </c>
      <c r="I55" s="683">
        <f t="shared" si="0"/>
        <v>0</v>
      </c>
      <c r="J55" s="681" t="str">
        <f>IF(Population!F54="","",I55/Population!F54*100000)</f>
        <v/>
      </c>
    </row>
    <row r="56" spans="1:10" ht="15" customHeight="1">
      <c r="A56" s="2" t="s">
        <v>497</v>
      </c>
      <c r="B56" s="2"/>
      <c r="C56" s="49">
        <f>'Depistage TB'!C57</f>
        <v>0</v>
      </c>
      <c r="D56" s="49">
        <f>'Depistage TB'!D57</f>
        <v>0</v>
      </c>
      <c r="E56" s="49">
        <f>'Depistage TB'!J57</f>
        <v>0</v>
      </c>
      <c r="F56" s="49">
        <f>'Depistage TB'!K57</f>
        <v>0</v>
      </c>
      <c r="G56" s="49">
        <f>+'Depistage TB_suite'!C57</f>
        <v>0</v>
      </c>
      <c r="H56" s="49">
        <f>+'Depistage TB_suite'!D57</f>
        <v>0</v>
      </c>
      <c r="I56" s="49">
        <f t="shared" si="0"/>
        <v>0</v>
      </c>
      <c r="J56" s="646" t="str">
        <f>IF(Population!F55="","",I56/Population!F55*100000)</f>
        <v/>
      </c>
    </row>
    <row r="57" spans="1:10" ht="15" customHeight="1">
      <c r="A57" s="686"/>
      <c r="B57" s="686" t="s">
        <v>498</v>
      </c>
      <c r="C57" s="682">
        <f>'Depistage TB'!C58</f>
        <v>0</v>
      </c>
      <c r="D57" s="682">
        <f>'Depistage TB'!D58</f>
        <v>0</v>
      </c>
      <c r="E57" s="682">
        <f>'Depistage TB'!J58</f>
        <v>0</v>
      </c>
      <c r="F57" s="682">
        <f>'Depistage TB'!K58</f>
        <v>0</v>
      </c>
      <c r="G57" s="682">
        <f>+'Depistage TB_suite'!C58</f>
        <v>0</v>
      </c>
      <c r="H57" s="682">
        <f>+'Depistage TB_suite'!D58</f>
        <v>0</v>
      </c>
      <c r="I57" s="682">
        <f t="shared" si="0"/>
        <v>0</v>
      </c>
      <c r="J57" s="680" t="str">
        <f>IF(Population!F56="","",I57/Population!F56*100000)</f>
        <v/>
      </c>
    </row>
    <row r="58" spans="1:10" ht="15" customHeight="1">
      <c r="A58" s="685"/>
      <c r="B58" s="686" t="s">
        <v>499</v>
      </c>
      <c r="C58" s="683">
        <f>'Depistage TB'!C59</f>
        <v>0</v>
      </c>
      <c r="D58" s="683">
        <f>'Depistage TB'!D59</f>
        <v>0</v>
      </c>
      <c r="E58" s="683">
        <f>'Depistage TB'!J59</f>
        <v>0</v>
      </c>
      <c r="F58" s="683">
        <f>'Depistage TB'!K59</f>
        <v>0</v>
      </c>
      <c r="G58" s="683">
        <f>+'Depistage TB_suite'!C59</f>
        <v>0</v>
      </c>
      <c r="H58" s="683">
        <f>+'Depistage TB_suite'!D59</f>
        <v>0</v>
      </c>
      <c r="I58" s="683">
        <f t="shared" si="0"/>
        <v>0</v>
      </c>
      <c r="J58" s="681" t="str">
        <f>IF(Population!F57="","",I58/Population!F57*100000)</f>
        <v/>
      </c>
    </row>
    <row r="59" spans="1:10" ht="15" customHeight="1">
      <c r="A59" s="685"/>
      <c r="B59" s="686" t="s">
        <v>500</v>
      </c>
      <c r="C59" s="683">
        <f>'Depistage TB'!C60</f>
        <v>0</v>
      </c>
      <c r="D59" s="683">
        <f>'Depistage TB'!D60</f>
        <v>0</v>
      </c>
      <c r="E59" s="683">
        <f>'Depistage TB'!J60</f>
        <v>0</v>
      </c>
      <c r="F59" s="683">
        <f>'Depistage TB'!K60</f>
        <v>0</v>
      </c>
      <c r="G59" s="683">
        <f>+'Depistage TB_suite'!C60</f>
        <v>0</v>
      </c>
      <c r="H59" s="683">
        <f>+'Depistage TB_suite'!D60</f>
        <v>0</v>
      </c>
      <c r="I59" s="683">
        <f t="shared" si="0"/>
        <v>0</v>
      </c>
      <c r="J59" s="681" t="str">
        <f>IF(Population!F58="","",I59/Population!F58*100000)</f>
        <v/>
      </c>
    </row>
    <row r="60" spans="1:10" s="124" customFormat="1" ht="15" customHeight="1">
      <c r="A60" s="685"/>
      <c r="B60" s="686" t="s">
        <v>501</v>
      </c>
      <c r="C60" s="683">
        <f>'Depistage TB'!C61</f>
        <v>0</v>
      </c>
      <c r="D60" s="683">
        <f>'Depistage TB'!D61</f>
        <v>0</v>
      </c>
      <c r="E60" s="683">
        <f>'Depistage TB'!J61</f>
        <v>0</v>
      </c>
      <c r="F60" s="683">
        <f>'Depistage TB'!K61</f>
        <v>0</v>
      </c>
      <c r="G60" s="683">
        <f>+'Depistage TB_suite'!C61</f>
        <v>0</v>
      </c>
      <c r="H60" s="683">
        <f>+'Depistage TB_suite'!D61</f>
        <v>0</v>
      </c>
      <c r="I60" s="683">
        <f t="shared" si="0"/>
        <v>0</v>
      </c>
      <c r="J60" s="681" t="str">
        <f>IF(Population!F59="","",I60/Population!F59*100000)</f>
        <v/>
      </c>
    </row>
    <row r="61" spans="1:10" ht="15" customHeight="1">
      <c r="A61" s="685"/>
      <c r="B61" s="686" t="s">
        <v>502</v>
      </c>
      <c r="C61" s="683">
        <f>'Depistage TB'!C62</f>
        <v>0</v>
      </c>
      <c r="D61" s="683">
        <f>'Depistage TB'!D62</f>
        <v>0</v>
      </c>
      <c r="E61" s="683">
        <f>'Depistage TB'!J62</f>
        <v>0</v>
      </c>
      <c r="F61" s="683">
        <f>'Depistage TB'!K62</f>
        <v>0</v>
      </c>
      <c r="G61" s="683">
        <f>+'Depistage TB_suite'!C62</f>
        <v>0</v>
      </c>
      <c r="H61" s="683">
        <f>+'Depistage TB_suite'!D62</f>
        <v>0</v>
      </c>
      <c r="I61" s="683">
        <f t="shared" si="0"/>
        <v>0</v>
      </c>
      <c r="J61" s="681" t="str">
        <f>IF(Population!F60="","",I61/Population!F60*100000)</f>
        <v/>
      </c>
    </row>
    <row r="62" spans="1:10" ht="15" customHeight="1">
      <c r="A62" s="685"/>
      <c r="B62" s="686" t="s">
        <v>503</v>
      </c>
      <c r="C62" s="683">
        <f>'Depistage TB'!C63</f>
        <v>0</v>
      </c>
      <c r="D62" s="683">
        <f>'Depistage TB'!D63</f>
        <v>0</v>
      </c>
      <c r="E62" s="683">
        <f>'Depistage TB'!J63</f>
        <v>0</v>
      </c>
      <c r="F62" s="683">
        <f>'Depistage TB'!K63</f>
        <v>0</v>
      </c>
      <c r="G62" s="683">
        <f>+'Depistage TB_suite'!C63</f>
        <v>0</v>
      </c>
      <c r="H62" s="683">
        <f>+'Depistage TB_suite'!D63</f>
        <v>0</v>
      </c>
      <c r="I62" s="683">
        <f t="shared" si="0"/>
        <v>0</v>
      </c>
      <c r="J62" s="681" t="str">
        <f>IF(Population!F61="","",I62/Population!F61*100000)</f>
        <v/>
      </c>
    </row>
    <row r="63" spans="1:10" ht="15" customHeight="1">
      <c r="A63" s="685"/>
      <c r="B63" s="686" t="s">
        <v>504</v>
      </c>
      <c r="C63" s="683">
        <f>'Depistage TB'!C64</f>
        <v>0</v>
      </c>
      <c r="D63" s="683">
        <f>'Depistage TB'!D64</f>
        <v>0</v>
      </c>
      <c r="E63" s="683">
        <f>'Depistage TB'!J64</f>
        <v>0</v>
      </c>
      <c r="F63" s="683">
        <f>'Depistage TB'!K64</f>
        <v>0</v>
      </c>
      <c r="G63" s="683">
        <f>+'Depistage TB_suite'!C64</f>
        <v>0</v>
      </c>
      <c r="H63" s="683">
        <f>+'Depistage TB_suite'!D64</f>
        <v>0</v>
      </c>
      <c r="I63" s="683">
        <f t="shared" si="0"/>
        <v>0</v>
      </c>
      <c r="J63" s="681" t="str">
        <f>IF(Population!F62="","",I63/Population!F62*100000)</f>
        <v/>
      </c>
    </row>
    <row r="64" spans="1:10" ht="15" customHeight="1">
      <c r="A64" s="685"/>
      <c r="B64" s="686" t="s">
        <v>505</v>
      </c>
      <c r="C64" s="683">
        <f>'Depistage TB'!C65</f>
        <v>0</v>
      </c>
      <c r="D64" s="683">
        <f>'Depistage TB'!D65</f>
        <v>0</v>
      </c>
      <c r="E64" s="683">
        <f>'Depistage TB'!J65</f>
        <v>0</v>
      </c>
      <c r="F64" s="683">
        <f>'Depistage TB'!K65</f>
        <v>0</v>
      </c>
      <c r="G64" s="683">
        <f>+'Depistage TB_suite'!C65</f>
        <v>0</v>
      </c>
      <c r="H64" s="683">
        <f>+'Depistage TB_suite'!D65</f>
        <v>0</v>
      </c>
      <c r="I64" s="683">
        <f t="shared" si="0"/>
        <v>0</v>
      </c>
      <c r="J64" s="681" t="str">
        <f>IF(Population!F63="","",I64/Population!F63*100000)</f>
        <v/>
      </c>
    </row>
    <row r="65" spans="1:10" ht="15" customHeight="1">
      <c r="A65" s="2" t="s">
        <v>506</v>
      </c>
      <c r="B65" s="2"/>
      <c r="C65" s="25">
        <f>'Depistage TB'!C66</f>
        <v>0</v>
      </c>
      <c r="D65" s="25">
        <f>'Depistage TB'!D66</f>
        <v>0</v>
      </c>
      <c r="E65" s="25">
        <f>'Depistage TB'!J66</f>
        <v>0</v>
      </c>
      <c r="F65" s="25">
        <f>'Depistage TB'!K66</f>
        <v>0</v>
      </c>
      <c r="G65" s="25">
        <f>+'Depistage TB_suite'!C66</f>
        <v>0</v>
      </c>
      <c r="H65" s="25">
        <f>+'Depistage TB_suite'!D66</f>
        <v>0</v>
      </c>
      <c r="I65" s="25">
        <f t="shared" si="0"/>
        <v>0</v>
      </c>
      <c r="J65" s="103" t="str">
        <f>IF(Population!F64="","",I65/Population!F64*100000)</f>
        <v/>
      </c>
    </row>
    <row r="66" spans="1:10" ht="15" customHeight="1">
      <c r="A66" s="686"/>
      <c r="B66" s="686" t="s">
        <v>507</v>
      </c>
      <c r="C66" s="683">
        <f>'Depistage TB'!C67</f>
        <v>0</v>
      </c>
      <c r="D66" s="683">
        <f>'Depistage TB'!D67</f>
        <v>0</v>
      </c>
      <c r="E66" s="683">
        <f>'Depistage TB'!J67</f>
        <v>0</v>
      </c>
      <c r="F66" s="683">
        <f>'Depistage TB'!K67</f>
        <v>0</v>
      </c>
      <c r="G66" s="683">
        <f>+'Depistage TB_suite'!C67</f>
        <v>0</v>
      </c>
      <c r="H66" s="683">
        <f>+'Depistage TB_suite'!D67</f>
        <v>0</v>
      </c>
      <c r="I66" s="683">
        <f t="shared" si="0"/>
        <v>0</v>
      </c>
      <c r="J66" s="681" t="str">
        <f>IF(Population!F65="","",I66/Population!F65*100000)</f>
        <v/>
      </c>
    </row>
    <row r="67" spans="1:10" ht="15" customHeight="1">
      <c r="A67" s="685"/>
      <c r="B67" s="686" t="s">
        <v>508</v>
      </c>
      <c r="C67" s="683">
        <f>'Depistage TB'!C68</f>
        <v>0</v>
      </c>
      <c r="D67" s="683">
        <f>'Depistage TB'!D68</f>
        <v>0</v>
      </c>
      <c r="E67" s="683">
        <f>'Depistage TB'!J68</f>
        <v>0</v>
      </c>
      <c r="F67" s="683">
        <f>'Depistage TB'!K68</f>
        <v>0</v>
      </c>
      <c r="G67" s="683">
        <f>+'Depistage TB_suite'!C68</f>
        <v>0</v>
      </c>
      <c r="H67" s="683">
        <f>+'Depistage TB_suite'!D68</f>
        <v>0</v>
      </c>
      <c r="I67" s="683">
        <f t="shared" si="0"/>
        <v>0</v>
      </c>
      <c r="J67" s="681" t="str">
        <f>IF(Population!F66="","",I67/Population!F66*100000)</f>
        <v/>
      </c>
    </row>
    <row r="68" spans="1:10" s="124" customFormat="1" ht="15" customHeight="1">
      <c r="A68" s="685"/>
      <c r="B68" s="686" t="s">
        <v>509</v>
      </c>
      <c r="C68" s="683">
        <f>'Depistage TB'!C69</f>
        <v>0</v>
      </c>
      <c r="D68" s="683">
        <f>'Depistage TB'!D69</f>
        <v>0</v>
      </c>
      <c r="E68" s="683">
        <f>'Depistage TB'!J69</f>
        <v>0</v>
      </c>
      <c r="F68" s="683">
        <f>'Depistage TB'!K69</f>
        <v>0</v>
      </c>
      <c r="G68" s="683">
        <f>+'Depistage TB_suite'!C69</f>
        <v>0</v>
      </c>
      <c r="H68" s="683">
        <f>+'Depistage TB_suite'!D69</f>
        <v>0</v>
      </c>
      <c r="I68" s="683">
        <f t="shared" si="0"/>
        <v>0</v>
      </c>
      <c r="J68" s="681" t="str">
        <f>IF(Population!F67="","",I68/Population!F67*100000)</f>
        <v/>
      </c>
    </row>
    <row r="69" spans="1:10" ht="15" customHeight="1">
      <c r="A69" s="685"/>
      <c r="B69" s="686" t="s">
        <v>510</v>
      </c>
      <c r="C69" s="683">
        <f>'Depistage TB'!C70</f>
        <v>0</v>
      </c>
      <c r="D69" s="683">
        <f>'Depistage TB'!D70</f>
        <v>0</v>
      </c>
      <c r="E69" s="683">
        <f>'Depistage TB'!J70</f>
        <v>0</v>
      </c>
      <c r="F69" s="683">
        <f>'Depistage TB'!K70</f>
        <v>0</v>
      </c>
      <c r="G69" s="683">
        <f>+'Depistage TB_suite'!C70</f>
        <v>0</v>
      </c>
      <c r="H69" s="683">
        <f>+'Depistage TB_suite'!D70</f>
        <v>0</v>
      </c>
      <c r="I69" s="683">
        <f t="shared" ref="I69:I112" si="1">SUM(C69:H69)</f>
        <v>0</v>
      </c>
      <c r="J69" s="681" t="str">
        <f>IF(Population!F68="","",I69/Population!F68*100000)</f>
        <v/>
      </c>
    </row>
    <row r="70" spans="1:10" ht="15" customHeight="1">
      <c r="A70" s="685"/>
      <c r="B70" s="686" t="s">
        <v>511</v>
      </c>
      <c r="C70" s="683">
        <f>'Depistage TB'!C71</f>
        <v>0</v>
      </c>
      <c r="D70" s="683">
        <f>'Depistage TB'!D71</f>
        <v>0</v>
      </c>
      <c r="E70" s="683">
        <f>'Depistage TB'!J71</f>
        <v>0</v>
      </c>
      <c r="F70" s="683">
        <f>'Depistage TB'!K71</f>
        <v>0</v>
      </c>
      <c r="G70" s="683">
        <f>+'Depistage TB_suite'!C71</f>
        <v>0</v>
      </c>
      <c r="H70" s="683">
        <f>+'Depistage TB_suite'!D71</f>
        <v>0</v>
      </c>
      <c r="I70" s="683">
        <f t="shared" si="1"/>
        <v>0</v>
      </c>
      <c r="J70" s="681" t="str">
        <f>IF(Population!F69="","",I70/Population!F69*100000)</f>
        <v/>
      </c>
    </row>
    <row r="71" spans="1:10" ht="15" customHeight="1">
      <c r="A71" s="685"/>
      <c r="B71" s="686" t="s">
        <v>512</v>
      </c>
      <c r="C71" s="683">
        <f>'Depistage TB'!C72</f>
        <v>0</v>
      </c>
      <c r="D71" s="683">
        <f>'Depistage TB'!D72</f>
        <v>0</v>
      </c>
      <c r="E71" s="683">
        <f>'Depistage TB'!J72</f>
        <v>0</v>
      </c>
      <c r="F71" s="683">
        <f>'Depistage TB'!K72</f>
        <v>0</v>
      </c>
      <c r="G71" s="683">
        <f>+'Depistage TB_suite'!C72</f>
        <v>0</v>
      </c>
      <c r="H71" s="683">
        <f>+'Depistage TB_suite'!D72</f>
        <v>0</v>
      </c>
      <c r="I71" s="683">
        <f t="shared" si="1"/>
        <v>0</v>
      </c>
      <c r="J71" s="681" t="str">
        <f>IF(Population!F70="","",I71/Population!F70*100000)</f>
        <v/>
      </c>
    </row>
    <row r="72" spans="1:10" ht="15" customHeight="1">
      <c r="A72" s="685"/>
      <c r="B72" s="686" t="s">
        <v>513</v>
      </c>
      <c r="C72" s="683">
        <f>'Depistage TB'!C73</f>
        <v>0</v>
      </c>
      <c r="D72" s="683">
        <f>'Depistage TB'!D73</f>
        <v>0</v>
      </c>
      <c r="E72" s="683">
        <f>'Depistage TB'!J73</f>
        <v>0</v>
      </c>
      <c r="F72" s="683">
        <f>'Depistage TB'!K73</f>
        <v>0</v>
      </c>
      <c r="G72" s="683">
        <f>+'Depistage TB_suite'!C73</f>
        <v>0</v>
      </c>
      <c r="H72" s="683">
        <f>+'Depistage TB_suite'!D73</f>
        <v>0</v>
      </c>
      <c r="I72" s="683">
        <f t="shared" si="1"/>
        <v>0</v>
      </c>
      <c r="J72" s="681" t="str">
        <f>IF(Population!F71="","",I72/Population!F71*100000)</f>
        <v/>
      </c>
    </row>
    <row r="73" spans="1:10" ht="15" customHeight="1">
      <c r="A73" s="685"/>
      <c r="B73" s="686" t="s">
        <v>514</v>
      </c>
      <c r="C73" s="683">
        <f>'Depistage TB'!C74</f>
        <v>0</v>
      </c>
      <c r="D73" s="683">
        <f>'Depistage TB'!D74</f>
        <v>0</v>
      </c>
      <c r="E73" s="683">
        <f>'Depistage TB'!J74</f>
        <v>0</v>
      </c>
      <c r="F73" s="683">
        <f>'Depistage TB'!K74</f>
        <v>0</v>
      </c>
      <c r="G73" s="683">
        <f>+'Depistage TB_suite'!C74</f>
        <v>0</v>
      </c>
      <c r="H73" s="683">
        <f>+'Depistage TB_suite'!D74</f>
        <v>0</v>
      </c>
      <c r="I73" s="683">
        <f t="shared" si="1"/>
        <v>0</v>
      </c>
      <c r="J73" s="681" t="str">
        <f>IF(Population!F72="","",I73/Population!F72*100000)</f>
        <v/>
      </c>
    </row>
    <row r="74" spans="1:10" ht="15" customHeight="1">
      <c r="A74" s="2" t="s">
        <v>515</v>
      </c>
      <c r="B74" s="2"/>
      <c r="C74" s="25">
        <f>'Depistage TB'!C75</f>
        <v>0</v>
      </c>
      <c r="D74" s="25">
        <f>'Depistage TB'!D75</f>
        <v>0</v>
      </c>
      <c r="E74" s="25">
        <f>'Depistage TB'!J75</f>
        <v>0</v>
      </c>
      <c r="F74" s="25">
        <f>'Depistage TB'!K75</f>
        <v>0</v>
      </c>
      <c r="G74" s="25">
        <f>+'Depistage TB_suite'!C75</f>
        <v>0</v>
      </c>
      <c r="H74" s="25">
        <f>+'Depistage TB_suite'!D75</f>
        <v>0</v>
      </c>
      <c r="I74" s="25">
        <f t="shared" si="1"/>
        <v>0</v>
      </c>
      <c r="J74" s="103" t="str">
        <f>IF(Population!F73="","",I74/Population!F73*100000)</f>
        <v/>
      </c>
    </row>
    <row r="75" spans="1:10" ht="15" customHeight="1">
      <c r="A75" s="686"/>
      <c r="B75" s="686" t="s">
        <v>516</v>
      </c>
      <c r="C75" s="683">
        <f>'Depistage TB'!C76</f>
        <v>0</v>
      </c>
      <c r="D75" s="683">
        <f>'Depistage TB'!D76</f>
        <v>0</v>
      </c>
      <c r="E75" s="683">
        <f>'Depistage TB'!J76</f>
        <v>0</v>
      </c>
      <c r="F75" s="683">
        <f>'Depistage TB'!K76</f>
        <v>0</v>
      </c>
      <c r="G75" s="683">
        <f>+'Depistage TB_suite'!C76</f>
        <v>0</v>
      </c>
      <c r="H75" s="683">
        <f>+'Depistage TB_suite'!D76</f>
        <v>0</v>
      </c>
      <c r="I75" s="683">
        <f t="shared" si="1"/>
        <v>0</v>
      </c>
      <c r="J75" s="681" t="str">
        <f>IF(Population!F74="","",I75/Population!F74*100000)</f>
        <v/>
      </c>
    </row>
    <row r="76" spans="1:10" ht="15" customHeight="1">
      <c r="A76" s="685"/>
      <c r="B76" s="686" t="s">
        <v>517</v>
      </c>
      <c r="C76" s="683">
        <f>'Depistage TB'!C77</f>
        <v>0</v>
      </c>
      <c r="D76" s="683">
        <f>'Depistage TB'!D77</f>
        <v>0</v>
      </c>
      <c r="E76" s="683">
        <f>'Depistage TB'!J77</f>
        <v>0</v>
      </c>
      <c r="F76" s="683">
        <f>'Depistage TB'!K77</f>
        <v>0</v>
      </c>
      <c r="G76" s="683">
        <f>+'Depistage TB_suite'!C77</f>
        <v>0</v>
      </c>
      <c r="H76" s="683">
        <f>+'Depistage TB_suite'!D77</f>
        <v>0</v>
      </c>
      <c r="I76" s="683">
        <f t="shared" si="1"/>
        <v>0</v>
      </c>
      <c r="J76" s="681" t="str">
        <f>IF(Population!F75="","",I76/Population!F75*100000)</f>
        <v/>
      </c>
    </row>
    <row r="77" spans="1:10" ht="15" customHeight="1">
      <c r="A77" s="685"/>
      <c r="B77" s="686" t="s">
        <v>518</v>
      </c>
      <c r="C77" s="683">
        <f>'Depistage TB'!C78</f>
        <v>0</v>
      </c>
      <c r="D77" s="683">
        <f>'Depistage TB'!D78</f>
        <v>0</v>
      </c>
      <c r="E77" s="683">
        <f>'Depistage TB'!J78</f>
        <v>0</v>
      </c>
      <c r="F77" s="683">
        <f>'Depistage TB'!K78</f>
        <v>0</v>
      </c>
      <c r="G77" s="683">
        <f>+'Depistage TB_suite'!C78</f>
        <v>0</v>
      </c>
      <c r="H77" s="683">
        <f>+'Depistage TB_suite'!D78</f>
        <v>0</v>
      </c>
      <c r="I77" s="683">
        <f t="shared" si="1"/>
        <v>0</v>
      </c>
      <c r="J77" s="681" t="str">
        <f>IF(Population!F76="","",I77/Population!F76*100000)</f>
        <v/>
      </c>
    </row>
    <row r="78" spans="1:10" s="124" customFormat="1" ht="15" customHeight="1">
      <c r="A78" s="685"/>
      <c r="B78" s="686" t="s">
        <v>519</v>
      </c>
      <c r="C78" s="683">
        <f>'Depistage TB'!C79</f>
        <v>0</v>
      </c>
      <c r="D78" s="683">
        <f>'Depistage TB'!D79</f>
        <v>0</v>
      </c>
      <c r="E78" s="683">
        <f>'Depistage TB'!J79</f>
        <v>0</v>
      </c>
      <c r="F78" s="683">
        <f>'Depistage TB'!K79</f>
        <v>0</v>
      </c>
      <c r="G78" s="683">
        <f>+'Depistage TB_suite'!C79</f>
        <v>0</v>
      </c>
      <c r="H78" s="683">
        <f>+'Depistage TB_suite'!D79</f>
        <v>0</v>
      </c>
      <c r="I78" s="683">
        <f t="shared" si="1"/>
        <v>0</v>
      </c>
      <c r="J78" s="681" t="str">
        <f>IF(Population!F77="","",I78/Population!F77*100000)</f>
        <v/>
      </c>
    </row>
    <row r="79" spans="1:10" ht="15" customHeight="1">
      <c r="A79" s="685"/>
      <c r="B79" s="686" t="s">
        <v>520</v>
      </c>
      <c r="C79" s="683">
        <f>'Depistage TB'!C80</f>
        <v>0</v>
      </c>
      <c r="D79" s="683">
        <f>'Depistage TB'!D80</f>
        <v>0</v>
      </c>
      <c r="E79" s="683">
        <f>'Depistage TB'!J80</f>
        <v>0</v>
      </c>
      <c r="F79" s="683">
        <f>'Depistage TB'!K80</f>
        <v>0</v>
      </c>
      <c r="G79" s="683">
        <f>+'Depistage TB_suite'!C80</f>
        <v>0</v>
      </c>
      <c r="H79" s="683">
        <f>+'Depistage TB_suite'!D80</f>
        <v>0</v>
      </c>
      <c r="I79" s="683">
        <f t="shared" si="1"/>
        <v>0</v>
      </c>
      <c r="J79" s="681" t="str">
        <f>IF(Population!F78="","",I79/Population!F78*100000)</f>
        <v/>
      </c>
    </row>
    <row r="80" spans="1:10" ht="15" customHeight="1">
      <c r="A80" s="2" t="s">
        <v>521</v>
      </c>
      <c r="B80" s="2"/>
      <c r="C80" s="49">
        <f>'Depistage TB'!C81</f>
        <v>0</v>
      </c>
      <c r="D80" s="49">
        <f>'Depistage TB'!D81</f>
        <v>0</v>
      </c>
      <c r="E80" s="49">
        <f>'Depistage TB'!J81</f>
        <v>0</v>
      </c>
      <c r="F80" s="49">
        <f>'Depistage TB'!K81</f>
        <v>0</v>
      </c>
      <c r="G80" s="49">
        <f>+'Depistage TB_suite'!C81</f>
        <v>0</v>
      </c>
      <c r="H80" s="49">
        <f>+'Depistage TB_suite'!D81</f>
        <v>0</v>
      </c>
      <c r="I80" s="49">
        <f t="shared" si="1"/>
        <v>0</v>
      </c>
      <c r="J80" s="646" t="str">
        <f>IF(Population!F79="","",I80/Population!F79*100000)</f>
        <v/>
      </c>
    </row>
    <row r="81" spans="1:10" ht="15" customHeight="1">
      <c r="A81" s="686"/>
      <c r="B81" s="686" t="s">
        <v>522</v>
      </c>
      <c r="C81" s="682">
        <f>'Depistage TB'!C82</f>
        <v>0</v>
      </c>
      <c r="D81" s="682">
        <f>'Depistage TB'!D82</f>
        <v>0</v>
      </c>
      <c r="E81" s="682">
        <f>'Depistage TB'!J82</f>
        <v>0</v>
      </c>
      <c r="F81" s="682">
        <f>'Depistage TB'!K82</f>
        <v>0</v>
      </c>
      <c r="G81" s="682">
        <f>+'Depistage TB_suite'!C82</f>
        <v>0</v>
      </c>
      <c r="H81" s="682">
        <f>+'Depistage TB_suite'!D82</f>
        <v>0</v>
      </c>
      <c r="I81" s="682">
        <f t="shared" si="1"/>
        <v>0</v>
      </c>
      <c r="J81" s="680" t="str">
        <f>IF(Population!F80="","",I81/Population!F80*100000)</f>
        <v/>
      </c>
    </row>
    <row r="82" spans="1:10" ht="15" customHeight="1">
      <c r="A82" s="685"/>
      <c r="B82" s="686" t="s">
        <v>523</v>
      </c>
      <c r="C82" s="683">
        <f>'Depistage TB'!C83</f>
        <v>0</v>
      </c>
      <c r="D82" s="683">
        <f>'Depistage TB'!D83</f>
        <v>0</v>
      </c>
      <c r="E82" s="683">
        <f>'Depistage TB'!J83</f>
        <v>0</v>
      </c>
      <c r="F82" s="683">
        <f>'Depistage TB'!K83</f>
        <v>0</v>
      </c>
      <c r="G82" s="683">
        <f>+'Depistage TB_suite'!C83</f>
        <v>0</v>
      </c>
      <c r="H82" s="683">
        <f>+'Depistage TB_suite'!D83</f>
        <v>0</v>
      </c>
      <c r="I82" s="683">
        <f t="shared" si="1"/>
        <v>0</v>
      </c>
      <c r="J82" s="681" t="str">
        <f>IF(Population!F81="","",I82/Population!F81*100000)</f>
        <v/>
      </c>
    </row>
    <row r="83" spans="1:10" ht="15" customHeight="1">
      <c r="A83" s="685"/>
      <c r="B83" s="686" t="s">
        <v>524</v>
      </c>
      <c r="C83" s="683">
        <f>'Depistage TB'!C84</f>
        <v>0</v>
      </c>
      <c r="D83" s="683">
        <f>'Depistage TB'!D84</f>
        <v>0</v>
      </c>
      <c r="E83" s="683">
        <f>'Depistage TB'!J84</f>
        <v>0</v>
      </c>
      <c r="F83" s="683">
        <f>'Depistage TB'!K84</f>
        <v>0</v>
      </c>
      <c r="G83" s="683">
        <f>+'Depistage TB_suite'!C84</f>
        <v>0</v>
      </c>
      <c r="H83" s="683">
        <f>+'Depistage TB_suite'!D84</f>
        <v>0</v>
      </c>
      <c r="I83" s="683">
        <f t="shared" si="1"/>
        <v>0</v>
      </c>
      <c r="J83" s="681" t="str">
        <f>IF(Population!F82="","",I83/Population!F82*100000)</f>
        <v/>
      </c>
    </row>
    <row r="84" spans="1:10" ht="15" customHeight="1">
      <c r="A84" s="685"/>
      <c r="B84" s="686" t="s">
        <v>525</v>
      </c>
      <c r="C84" s="683">
        <f>'Depistage TB'!C85</f>
        <v>0</v>
      </c>
      <c r="D84" s="683">
        <f>'Depistage TB'!D85</f>
        <v>0</v>
      </c>
      <c r="E84" s="683">
        <f>'Depistage TB'!J85</f>
        <v>0</v>
      </c>
      <c r="F84" s="683">
        <f>'Depistage TB'!K85</f>
        <v>0</v>
      </c>
      <c r="G84" s="683">
        <f>+'Depistage TB_suite'!C85</f>
        <v>0</v>
      </c>
      <c r="H84" s="683">
        <f>+'Depistage TB_suite'!D85</f>
        <v>0</v>
      </c>
      <c r="I84" s="683">
        <f t="shared" si="1"/>
        <v>0</v>
      </c>
      <c r="J84" s="681" t="str">
        <f>IF(Population!F83="","",I84/Population!F83*100000)</f>
        <v/>
      </c>
    </row>
    <row r="85" spans="1:10" ht="15" customHeight="1">
      <c r="A85" s="2" t="s">
        <v>526</v>
      </c>
      <c r="B85" s="2"/>
      <c r="C85" s="25">
        <f>'Depistage TB'!C86</f>
        <v>0</v>
      </c>
      <c r="D85" s="25">
        <f>'Depistage TB'!D86</f>
        <v>0</v>
      </c>
      <c r="E85" s="25">
        <f>'Depistage TB'!J86</f>
        <v>0</v>
      </c>
      <c r="F85" s="25">
        <f>'Depistage TB'!K86</f>
        <v>0</v>
      </c>
      <c r="G85" s="25">
        <f>+'Depistage TB_suite'!C86</f>
        <v>0</v>
      </c>
      <c r="H85" s="25">
        <f>+'Depistage TB_suite'!D86</f>
        <v>0</v>
      </c>
      <c r="I85" s="25">
        <f t="shared" si="1"/>
        <v>0</v>
      </c>
      <c r="J85" s="103" t="str">
        <f>IF(Population!F84="","",I85/Population!F84*100000)</f>
        <v/>
      </c>
    </row>
    <row r="86" spans="1:10" s="124" customFormat="1" ht="15" customHeight="1">
      <c r="A86" s="685"/>
      <c r="B86" s="686" t="s">
        <v>527</v>
      </c>
      <c r="C86" s="683">
        <f>'Depistage TB'!C87</f>
        <v>0</v>
      </c>
      <c r="D86" s="683">
        <f>'Depistage TB'!D87</f>
        <v>0</v>
      </c>
      <c r="E86" s="683">
        <f>'Depistage TB'!J87</f>
        <v>0</v>
      </c>
      <c r="F86" s="683">
        <f>'Depistage TB'!K87</f>
        <v>0</v>
      </c>
      <c r="G86" s="683">
        <f>+'Depistage TB_suite'!C87</f>
        <v>0</v>
      </c>
      <c r="H86" s="683">
        <f>+'Depistage TB_suite'!D87</f>
        <v>0</v>
      </c>
      <c r="I86" s="683">
        <f t="shared" si="1"/>
        <v>0</v>
      </c>
      <c r="J86" s="681" t="str">
        <f>IF(Population!F85="","",I86/Population!F85*100000)</f>
        <v/>
      </c>
    </row>
    <row r="87" spans="1:10" ht="15" customHeight="1">
      <c r="A87" s="685"/>
      <c r="B87" s="686" t="s">
        <v>528</v>
      </c>
      <c r="C87" s="683">
        <f>'Depistage TB'!C88</f>
        <v>0</v>
      </c>
      <c r="D87" s="683">
        <f>'Depistage TB'!D88</f>
        <v>0</v>
      </c>
      <c r="E87" s="683">
        <f>'Depistage TB'!J88</f>
        <v>0</v>
      </c>
      <c r="F87" s="683">
        <f>'Depistage TB'!K88</f>
        <v>0</v>
      </c>
      <c r="G87" s="683">
        <f>+'Depistage TB_suite'!C88</f>
        <v>0</v>
      </c>
      <c r="H87" s="683">
        <f>+'Depistage TB_suite'!D88</f>
        <v>0</v>
      </c>
      <c r="I87" s="683">
        <f t="shared" si="1"/>
        <v>0</v>
      </c>
      <c r="J87" s="681" t="str">
        <f>IF(Population!F86="","",I87/Population!F86*100000)</f>
        <v/>
      </c>
    </row>
    <row r="88" spans="1:10" ht="15" customHeight="1">
      <c r="A88" s="685"/>
      <c r="B88" s="686" t="s">
        <v>529</v>
      </c>
      <c r="C88" s="683">
        <f>'Depistage TB'!C89</f>
        <v>0</v>
      </c>
      <c r="D88" s="683">
        <f>'Depistage TB'!D89</f>
        <v>0</v>
      </c>
      <c r="E88" s="683">
        <f>'Depistage TB'!J89</f>
        <v>0</v>
      </c>
      <c r="F88" s="683">
        <f>'Depistage TB'!K89</f>
        <v>0</v>
      </c>
      <c r="G88" s="683">
        <f>+'Depistage TB_suite'!C89</f>
        <v>0</v>
      </c>
      <c r="H88" s="683">
        <f>+'Depistage TB_suite'!D89</f>
        <v>0</v>
      </c>
      <c r="I88" s="683">
        <f t="shared" si="1"/>
        <v>0</v>
      </c>
      <c r="J88" s="681" t="str">
        <f>IF(Population!F87="","",I88/Population!F87*100000)</f>
        <v/>
      </c>
    </row>
    <row r="89" spans="1:10" ht="15" customHeight="1">
      <c r="A89" s="2" t="s">
        <v>530</v>
      </c>
      <c r="B89" s="2"/>
      <c r="C89" s="49">
        <f>'Depistage TB'!C90</f>
        <v>0</v>
      </c>
      <c r="D89" s="49">
        <f>'Depistage TB'!D90</f>
        <v>0</v>
      </c>
      <c r="E89" s="49">
        <f>'Depistage TB'!J90</f>
        <v>0</v>
      </c>
      <c r="F89" s="49">
        <f>'Depistage TB'!K90</f>
        <v>0</v>
      </c>
      <c r="G89" s="49">
        <f>+'Depistage TB_suite'!C90</f>
        <v>0</v>
      </c>
      <c r="H89" s="49">
        <f>+'Depistage TB_suite'!D90</f>
        <v>0</v>
      </c>
      <c r="I89" s="49">
        <f t="shared" si="1"/>
        <v>0</v>
      </c>
      <c r="J89" s="646" t="str">
        <f>IF(Population!F88="","",I89/Population!F88*100000)</f>
        <v/>
      </c>
    </row>
    <row r="90" spans="1:10" ht="15" customHeight="1">
      <c r="A90" s="685"/>
      <c r="B90" s="686" t="s">
        <v>531</v>
      </c>
      <c r="C90" s="683">
        <f>'Depistage TB'!C91</f>
        <v>0</v>
      </c>
      <c r="D90" s="683">
        <f>'Depistage TB'!D91</f>
        <v>0</v>
      </c>
      <c r="E90" s="683">
        <f>'Depistage TB'!J91</f>
        <v>0</v>
      </c>
      <c r="F90" s="683">
        <f>'Depistage TB'!K91</f>
        <v>0</v>
      </c>
      <c r="G90" s="683">
        <f>+'Depistage TB_suite'!C91</f>
        <v>0</v>
      </c>
      <c r="H90" s="683">
        <f>+'Depistage TB_suite'!D91</f>
        <v>0</v>
      </c>
      <c r="I90" s="683">
        <f t="shared" si="1"/>
        <v>0</v>
      </c>
      <c r="J90" s="681" t="str">
        <f>IF(Population!F89="","",I90/Population!F89*100000)</f>
        <v/>
      </c>
    </row>
    <row r="91" spans="1:10" s="124" customFormat="1" ht="15" customHeight="1">
      <c r="A91" s="2" t="s">
        <v>532</v>
      </c>
      <c r="B91" s="2"/>
      <c r="C91" s="25">
        <f>'Depistage TB'!C92</f>
        <v>0</v>
      </c>
      <c r="D91" s="25">
        <f>'Depistage TB'!D92</f>
        <v>0</v>
      </c>
      <c r="E91" s="25">
        <f>'Depistage TB'!J92</f>
        <v>0</v>
      </c>
      <c r="F91" s="25">
        <f>'Depistage TB'!K92</f>
        <v>0</v>
      </c>
      <c r="G91" s="25">
        <f>+'Depistage TB_suite'!C92</f>
        <v>0</v>
      </c>
      <c r="H91" s="25">
        <f>+'Depistage TB_suite'!D92</f>
        <v>0</v>
      </c>
      <c r="I91" s="25">
        <f t="shared" si="1"/>
        <v>0</v>
      </c>
      <c r="J91" s="103" t="str">
        <f>IF(Population!F90="","",I91/Population!F90*100000)</f>
        <v/>
      </c>
    </row>
    <row r="92" spans="1:10" ht="15" customHeight="1">
      <c r="A92" s="685"/>
      <c r="B92" s="686" t="s">
        <v>533</v>
      </c>
      <c r="C92" s="683">
        <f>'Depistage TB'!C93</f>
        <v>0</v>
      </c>
      <c r="D92" s="683">
        <f>'Depistage TB'!D93</f>
        <v>0</v>
      </c>
      <c r="E92" s="683">
        <f>'Depistage TB'!J93</f>
        <v>0</v>
      </c>
      <c r="F92" s="683">
        <f>'Depistage TB'!K93</f>
        <v>0</v>
      </c>
      <c r="G92" s="683">
        <f>+'Depistage TB_suite'!C93</f>
        <v>0</v>
      </c>
      <c r="H92" s="683">
        <f>+'Depistage TB_suite'!D93</f>
        <v>0</v>
      </c>
      <c r="I92" s="683">
        <f t="shared" si="1"/>
        <v>0</v>
      </c>
      <c r="J92" s="681" t="str">
        <f>IF(Population!F91="","",I92/Population!F91*100000)</f>
        <v/>
      </c>
    </row>
    <row r="93" spans="1:10" ht="15" customHeight="1">
      <c r="A93" s="685"/>
      <c r="B93" s="686" t="s">
        <v>534</v>
      </c>
      <c r="C93" s="683">
        <f>'Depistage TB'!C94</f>
        <v>0</v>
      </c>
      <c r="D93" s="683">
        <f>'Depistage TB'!D94</f>
        <v>0</v>
      </c>
      <c r="E93" s="683">
        <f>'Depistage TB'!J94</f>
        <v>0</v>
      </c>
      <c r="F93" s="683">
        <f>'Depistage TB'!K94</f>
        <v>0</v>
      </c>
      <c r="G93" s="683">
        <f>+'Depistage TB_suite'!C94</f>
        <v>0</v>
      </c>
      <c r="H93" s="683">
        <f>+'Depistage TB_suite'!D94</f>
        <v>0</v>
      </c>
      <c r="I93" s="683">
        <f t="shared" si="1"/>
        <v>0</v>
      </c>
      <c r="J93" s="681" t="str">
        <f>IF(Population!F92="","",I93/Population!F92*100000)</f>
        <v/>
      </c>
    </row>
    <row r="94" spans="1:10" ht="15" customHeight="1">
      <c r="A94" s="685"/>
      <c r="B94" s="686" t="s">
        <v>535</v>
      </c>
      <c r="C94" s="683">
        <f>'Depistage TB'!C95</f>
        <v>0</v>
      </c>
      <c r="D94" s="683">
        <f>'Depistage TB'!D95</f>
        <v>0</v>
      </c>
      <c r="E94" s="683">
        <f>'Depistage TB'!J95</f>
        <v>0</v>
      </c>
      <c r="F94" s="683">
        <f>'Depistage TB'!K95</f>
        <v>0</v>
      </c>
      <c r="G94" s="683">
        <f>+'Depistage TB_suite'!C95</f>
        <v>0</v>
      </c>
      <c r="H94" s="683">
        <f>+'Depistage TB_suite'!D95</f>
        <v>0</v>
      </c>
      <c r="I94" s="683">
        <f t="shared" si="1"/>
        <v>0</v>
      </c>
      <c r="J94" s="681" t="str">
        <f>IF(Population!F93="","",I94/Population!F93*100000)</f>
        <v/>
      </c>
    </row>
    <row r="95" spans="1:10" ht="15" customHeight="1">
      <c r="A95" s="2" t="s">
        <v>536</v>
      </c>
      <c r="B95" s="2"/>
      <c r="C95" s="25">
        <f>'Depistage TB'!C96</f>
        <v>0</v>
      </c>
      <c r="D95" s="25">
        <f>'Depistage TB'!D96</f>
        <v>0</v>
      </c>
      <c r="E95" s="25">
        <f>'Depistage TB'!J96</f>
        <v>0</v>
      </c>
      <c r="F95" s="25">
        <f>'Depistage TB'!K96</f>
        <v>0</v>
      </c>
      <c r="G95" s="25">
        <f>+'Depistage TB_suite'!C96</f>
        <v>0</v>
      </c>
      <c r="H95" s="25">
        <f>+'Depistage TB_suite'!D96</f>
        <v>0</v>
      </c>
      <c r="I95" s="25">
        <f t="shared" si="1"/>
        <v>0</v>
      </c>
      <c r="J95" s="103" t="str">
        <f>IF(Population!F94="","",I95/Population!F94*100000)</f>
        <v/>
      </c>
    </row>
    <row r="96" spans="1:10" ht="15" customHeight="1">
      <c r="A96" s="686"/>
      <c r="B96" s="686" t="s">
        <v>537</v>
      </c>
      <c r="C96" s="683">
        <f>'Depistage TB'!C97</f>
        <v>0</v>
      </c>
      <c r="D96" s="683">
        <f>'Depistage TB'!D97</f>
        <v>0</v>
      </c>
      <c r="E96" s="683">
        <f>'Depistage TB'!J97</f>
        <v>0</v>
      </c>
      <c r="F96" s="683">
        <f>'Depistage TB'!K97</f>
        <v>0</v>
      </c>
      <c r="G96" s="683">
        <f>+'Depistage TB_suite'!C97</f>
        <v>0</v>
      </c>
      <c r="H96" s="683">
        <f>+'Depistage TB_suite'!D97</f>
        <v>0</v>
      </c>
      <c r="I96" s="683">
        <f t="shared" si="1"/>
        <v>0</v>
      </c>
      <c r="J96" s="681" t="str">
        <f>IF(Population!F95="","",I96/Population!F95*100000)</f>
        <v/>
      </c>
    </row>
    <row r="97" spans="1:10" s="124" customFormat="1" ht="15" customHeight="1">
      <c r="A97" s="686"/>
      <c r="B97" s="686" t="s">
        <v>538</v>
      </c>
      <c r="C97" s="683">
        <f>'Depistage TB'!C98</f>
        <v>0</v>
      </c>
      <c r="D97" s="683">
        <f>'Depistage TB'!D98</f>
        <v>0</v>
      </c>
      <c r="E97" s="683">
        <f>'Depistage TB'!J98</f>
        <v>0</v>
      </c>
      <c r="F97" s="683">
        <f>'Depistage TB'!K98</f>
        <v>0</v>
      </c>
      <c r="G97" s="683">
        <f>+'Depistage TB_suite'!C98</f>
        <v>0</v>
      </c>
      <c r="H97" s="683">
        <f>+'Depistage TB_suite'!D98</f>
        <v>0</v>
      </c>
      <c r="I97" s="683">
        <f t="shared" si="1"/>
        <v>0</v>
      </c>
      <c r="J97" s="681" t="str">
        <f>IF(Population!F96="","",I97/Population!F96*100000)</f>
        <v/>
      </c>
    </row>
    <row r="98" spans="1:10" ht="15" customHeight="1">
      <c r="A98" s="686"/>
      <c r="B98" s="686" t="s">
        <v>539</v>
      </c>
      <c r="C98" s="683">
        <f>'Depistage TB'!C99</f>
        <v>0</v>
      </c>
      <c r="D98" s="683">
        <f>'Depistage TB'!D99</f>
        <v>0</v>
      </c>
      <c r="E98" s="683">
        <f>'Depistage TB'!J99</f>
        <v>0</v>
      </c>
      <c r="F98" s="683">
        <f>'Depistage TB'!K99</f>
        <v>0</v>
      </c>
      <c r="G98" s="683">
        <f>+'Depistage TB_suite'!C99</f>
        <v>0</v>
      </c>
      <c r="H98" s="683">
        <f>+'Depistage TB_suite'!D99</f>
        <v>0</v>
      </c>
      <c r="I98" s="683">
        <f t="shared" si="1"/>
        <v>0</v>
      </c>
      <c r="J98" s="681" t="str">
        <f>IF(Population!F97="","",I98/Population!F97*100000)</f>
        <v/>
      </c>
    </row>
    <row r="99" spans="1:10" ht="15" customHeight="1">
      <c r="A99" s="686"/>
      <c r="B99" s="686" t="s">
        <v>540</v>
      </c>
      <c r="C99" s="683">
        <f>'Depistage TB'!C100</f>
        <v>0</v>
      </c>
      <c r="D99" s="683">
        <f>'Depistage TB'!D100</f>
        <v>0</v>
      </c>
      <c r="E99" s="683">
        <f>'Depistage TB'!J100</f>
        <v>0</v>
      </c>
      <c r="F99" s="683">
        <f>'Depistage TB'!K100</f>
        <v>0</v>
      </c>
      <c r="G99" s="683">
        <f>+'Depistage TB_suite'!C100</f>
        <v>0</v>
      </c>
      <c r="H99" s="683">
        <f>+'Depistage TB_suite'!D100</f>
        <v>0</v>
      </c>
      <c r="I99" s="683">
        <f t="shared" si="1"/>
        <v>0</v>
      </c>
      <c r="J99" s="681" t="str">
        <f>IF(Population!F98="","",I99/Population!F98*100000)</f>
        <v/>
      </c>
    </row>
    <row r="100" spans="1:10" ht="15" customHeight="1">
      <c r="A100" s="2" t="s">
        <v>541</v>
      </c>
      <c r="B100" s="2"/>
      <c r="C100" s="49">
        <f>'Depistage TB'!C101</f>
        <v>0</v>
      </c>
      <c r="D100" s="49">
        <f>'Depistage TB'!D101</f>
        <v>0</v>
      </c>
      <c r="E100" s="49">
        <f>'Depistage TB'!J101</f>
        <v>0</v>
      </c>
      <c r="F100" s="49">
        <f>'Depistage TB'!K101</f>
        <v>0</v>
      </c>
      <c r="G100" s="49">
        <f>+'Depistage TB_suite'!C101</f>
        <v>0</v>
      </c>
      <c r="H100" s="49">
        <f>+'Depistage TB_suite'!D101</f>
        <v>0</v>
      </c>
      <c r="I100" s="49">
        <f t="shared" si="1"/>
        <v>0</v>
      </c>
      <c r="J100" s="646" t="str">
        <f>IF(Population!F99="","",I100/Population!F99*100000)</f>
        <v/>
      </c>
    </row>
    <row r="101" spans="1:10" ht="15" customHeight="1">
      <c r="A101" s="685"/>
      <c r="B101" s="686" t="s">
        <v>542</v>
      </c>
      <c r="C101" s="683">
        <f>'Depistage TB'!C102</f>
        <v>0</v>
      </c>
      <c r="D101" s="683">
        <f>'Depistage TB'!D102</f>
        <v>0</v>
      </c>
      <c r="E101" s="683">
        <f>'Depistage TB'!J102</f>
        <v>0</v>
      </c>
      <c r="F101" s="683">
        <f>'Depistage TB'!K102</f>
        <v>0</v>
      </c>
      <c r="G101" s="683">
        <f>+'Depistage TB_suite'!C102</f>
        <v>0</v>
      </c>
      <c r="H101" s="683">
        <f>+'Depistage TB_suite'!D102</f>
        <v>0</v>
      </c>
      <c r="I101" s="683">
        <f t="shared" si="1"/>
        <v>0</v>
      </c>
      <c r="J101" s="681" t="str">
        <f>IF(Population!F100="","",I101/Population!F100*100000)</f>
        <v/>
      </c>
    </row>
    <row r="102" spans="1:10" ht="15" customHeight="1">
      <c r="A102" s="2" t="s">
        <v>543</v>
      </c>
      <c r="B102" s="2"/>
      <c r="C102" s="25">
        <f>'Depistage TB'!C103</f>
        <v>0</v>
      </c>
      <c r="D102" s="25">
        <f>'Depistage TB'!D103</f>
        <v>0</v>
      </c>
      <c r="E102" s="25">
        <f>'Depistage TB'!J103</f>
        <v>0</v>
      </c>
      <c r="F102" s="25">
        <f>'Depistage TB'!K103</f>
        <v>0</v>
      </c>
      <c r="G102" s="25">
        <f>+'Depistage TB_suite'!C103</f>
        <v>0</v>
      </c>
      <c r="H102" s="25">
        <f>+'Depistage TB_suite'!D103</f>
        <v>0</v>
      </c>
      <c r="I102" s="25">
        <f t="shared" si="1"/>
        <v>0</v>
      </c>
      <c r="J102" s="103" t="str">
        <f>IF(Population!F101="","",I102/Population!F101*100000)</f>
        <v/>
      </c>
    </row>
    <row r="103" spans="1:10" ht="15" customHeight="1">
      <c r="A103" s="686"/>
      <c r="B103" s="686" t="s">
        <v>544</v>
      </c>
      <c r="C103" s="683">
        <f>'Depistage TB'!C104</f>
        <v>0</v>
      </c>
      <c r="D103" s="683">
        <f>'Depistage TB'!D104</f>
        <v>0</v>
      </c>
      <c r="E103" s="683">
        <f>'Depistage TB'!J104</f>
        <v>0</v>
      </c>
      <c r="F103" s="683">
        <f>'Depistage TB'!K104</f>
        <v>0</v>
      </c>
      <c r="G103" s="683">
        <f>+'Depistage TB_suite'!C104</f>
        <v>0</v>
      </c>
      <c r="H103" s="683">
        <f>+'Depistage TB_suite'!D104</f>
        <v>0</v>
      </c>
      <c r="I103" s="683">
        <f t="shared" si="1"/>
        <v>0</v>
      </c>
      <c r="J103" s="681" t="str">
        <f>IF(Population!F102="","",I103/Population!F102*100000)</f>
        <v/>
      </c>
    </row>
    <row r="104" spans="1:10" ht="15" customHeight="1">
      <c r="A104" s="685"/>
      <c r="B104" s="686" t="s">
        <v>545</v>
      </c>
      <c r="C104" s="683">
        <f>'Depistage TB'!C105</f>
        <v>0</v>
      </c>
      <c r="D104" s="683">
        <f>'Depistage TB'!D105</f>
        <v>0</v>
      </c>
      <c r="E104" s="683">
        <f>'Depistage TB'!J105</f>
        <v>0</v>
      </c>
      <c r="F104" s="683">
        <f>'Depistage TB'!K105</f>
        <v>0</v>
      </c>
      <c r="G104" s="683">
        <f>+'Depistage TB_suite'!C105</f>
        <v>0</v>
      </c>
      <c r="H104" s="683">
        <f>+'Depistage TB_suite'!D105</f>
        <v>0</v>
      </c>
      <c r="I104" s="683">
        <f t="shared" si="1"/>
        <v>0</v>
      </c>
      <c r="J104" s="681" t="str">
        <f>IF(Population!F103="","",I104/Population!F103*100000)</f>
        <v/>
      </c>
    </row>
    <row r="105" spans="1:10" ht="15" customHeight="1">
      <c r="A105" s="685"/>
      <c r="B105" s="686" t="s">
        <v>546</v>
      </c>
      <c r="C105" s="683">
        <f>'Depistage TB'!C106</f>
        <v>0</v>
      </c>
      <c r="D105" s="683">
        <f>'Depistage TB'!D106</f>
        <v>0</v>
      </c>
      <c r="E105" s="683">
        <f>'Depistage TB'!J106</f>
        <v>0</v>
      </c>
      <c r="F105" s="683">
        <f>'Depistage TB'!K106</f>
        <v>0</v>
      </c>
      <c r="G105" s="683">
        <f>+'Depistage TB_suite'!C106</f>
        <v>0</v>
      </c>
      <c r="H105" s="683">
        <f>+'Depistage TB_suite'!D106</f>
        <v>0</v>
      </c>
      <c r="I105" s="683">
        <f t="shared" si="1"/>
        <v>0</v>
      </c>
      <c r="J105" s="681" t="str">
        <f>IF(Population!F104="","",I105/Population!F104*100000)</f>
        <v/>
      </c>
    </row>
    <row r="106" spans="1:10" ht="15" customHeight="1">
      <c r="A106" s="685"/>
      <c r="B106" s="686" t="s">
        <v>547</v>
      </c>
      <c r="C106" s="683">
        <f>'Depistage TB'!C107</f>
        <v>0</v>
      </c>
      <c r="D106" s="683">
        <f>'Depistage TB'!D107</f>
        <v>0</v>
      </c>
      <c r="E106" s="683">
        <f>'Depistage TB'!J107</f>
        <v>0</v>
      </c>
      <c r="F106" s="683">
        <f>'Depistage TB'!K107</f>
        <v>0</v>
      </c>
      <c r="G106" s="683">
        <f>+'Depistage TB_suite'!C107</f>
        <v>0</v>
      </c>
      <c r="H106" s="683">
        <f>+'Depistage TB_suite'!D107</f>
        <v>0</v>
      </c>
      <c r="I106" s="683">
        <f t="shared" si="1"/>
        <v>0</v>
      </c>
      <c r="J106" s="681" t="str">
        <f>IF(Population!F105="","",I106/Population!F105*100000)</f>
        <v/>
      </c>
    </row>
    <row r="107" spans="1:10" ht="15" customHeight="1">
      <c r="A107" s="685"/>
      <c r="B107" s="686" t="s">
        <v>548</v>
      </c>
      <c r="C107" s="683">
        <f>'Depistage TB'!C108</f>
        <v>0</v>
      </c>
      <c r="D107" s="683">
        <f>'Depistage TB'!D108</f>
        <v>0</v>
      </c>
      <c r="E107" s="683">
        <f>'Depistage TB'!J108</f>
        <v>0</v>
      </c>
      <c r="F107" s="683">
        <f>'Depistage TB'!K108</f>
        <v>0</v>
      </c>
      <c r="G107" s="683">
        <f>+'Depistage TB_suite'!C108</f>
        <v>0</v>
      </c>
      <c r="H107" s="683">
        <f>+'Depistage TB_suite'!D108</f>
        <v>0</v>
      </c>
      <c r="I107" s="683">
        <f t="shared" si="1"/>
        <v>0</v>
      </c>
      <c r="J107" s="681" t="str">
        <f>IF(Population!F106="","",I107/Population!F106*100000)</f>
        <v/>
      </c>
    </row>
    <row r="108" spans="1:10" ht="15" customHeight="1">
      <c r="A108" s="685"/>
      <c r="B108" s="686" t="s">
        <v>549</v>
      </c>
      <c r="C108" s="683">
        <f>'Depistage TB'!C109</f>
        <v>0</v>
      </c>
      <c r="D108" s="683">
        <f>'Depistage TB'!D109</f>
        <v>0</v>
      </c>
      <c r="E108" s="683">
        <f>'Depistage TB'!J109</f>
        <v>0</v>
      </c>
      <c r="F108" s="683">
        <f>'Depistage TB'!K109</f>
        <v>0</v>
      </c>
      <c r="G108" s="683">
        <f>+'Depistage TB_suite'!C109</f>
        <v>0</v>
      </c>
      <c r="H108" s="683">
        <f>+'Depistage TB_suite'!D109</f>
        <v>0</v>
      </c>
      <c r="I108" s="683">
        <f t="shared" si="1"/>
        <v>0</v>
      </c>
      <c r="J108" s="681" t="str">
        <f>IF(Population!F107="","",I108/Population!F107*100000)</f>
        <v/>
      </c>
    </row>
    <row r="109" spans="1:10" ht="15" customHeight="1">
      <c r="A109" s="685"/>
      <c r="B109" s="686" t="s">
        <v>550</v>
      </c>
      <c r="C109" s="683">
        <f>'Depistage TB'!C110</f>
        <v>0</v>
      </c>
      <c r="D109" s="683">
        <f>'Depistage TB'!D110</f>
        <v>0</v>
      </c>
      <c r="E109" s="683">
        <f>'Depistage TB'!J110</f>
        <v>0</v>
      </c>
      <c r="F109" s="683">
        <f>'Depistage TB'!K110</f>
        <v>0</v>
      </c>
      <c r="G109" s="683">
        <f>+'Depistage TB_suite'!C110</f>
        <v>0</v>
      </c>
      <c r="H109" s="683">
        <f>+'Depistage TB_suite'!D110</f>
        <v>0</v>
      </c>
      <c r="I109" s="683">
        <f t="shared" si="1"/>
        <v>0</v>
      </c>
      <c r="J109" s="681" t="str">
        <f>IF(Population!F108="","",I109/Population!F108*100000)</f>
        <v/>
      </c>
    </row>
    <row r="110" spans="1:10" ht="15" customHeight="1">
      <c r="A110" s="2" t="s">
        <v>551</v>
      </c>
      <c r="B110" s="2"/>
      <c r="C110" s="643">
        <f>'Depistage TB'!C111</f>
        <v>0</v>
      </c>
      <c r="D110" s="643">
        <f>'Depistage TB'!D111</f>
        <v>0</v>
      </c>
      <c r="E110" s="643">
        <f>'Depistage TB'!J111</f>
        <v>0</v>
      </c>
      <c r="F110" s="643">
        <f>'Depistage TB'!K111</f>
        <v>0</v>
      </c>
      <c r="G110" s="643">
        <f>+'Depistage TB_suite'!C111</f>
        <v>0</v>
      </c>
      <c r="H110" s="643">
        <f>+'Depistage TB_suite'!D111</f>
        <v>0</v>
      </c>
      <c r="I110" s="643">
        <f t="shared" si="1"/>
        <v>0</v>
      </c>
      <c r="J110" s="103" t="str">
        <f>IF(Population!F109="","",I110/Population!F109*100000)</f>
        <v/>
      </c>
    </row>
    <row r="111" spans="1:10" ht="15" customHeight="1">
      <c r="A111" s="2" t="s">
        <v>552</v>
      </c>
      <c r="B111" s="2"/>
      <c r="C111" s="25">
        <f>'Depistage TB'!C112</f>
        <v>0</v>
      </c>
      <c r="D111" s="25">
        <f>'Depistage TB'!D112</f>
        <v>0</v>
      </c>
      <c r="E111" s="25">
        <f>'Depistage TB'!J112</f>
        <v>0</v>
      </c>
      <c r="F111" s="25">
        <f>'Depistage TB'!K112</f>
        <v>0</v>
      </c>
      <c r="G111" s="25">
        <f>+'Depistage TB_suite'!C112</f>
        <v>0</v>
      </c>
      <c r="H111" s="25">
        <f>+'Depistage TB_suite'!D112</f>
        <v>0</v>
      </c>
      <c r="I111" s="25">
        <f t="shared" si="1"/>
        <v>0</v>
      </c>
      <c r="J111" s="103" t="str">
        <f>IF(Population!F110="","",I111/Population!F110*100000)</f>
        <v/>
      </c>
    </row>
    <row r="112" spans="1:10" ht="15" customHeight="1" thickBot="1">
      <c r="A112" s="281" t="s">
        <v>553</v>
      </c>
      <c r="B112" s="281"/>
      <c r="C112" s="205">
        <f>'Depistage TB'!C113</f>
        <v>0</v>
      </c>
      <c r="D112" s="205">
        <f>'Depistage TB'!D113</f>
        <v>0</v>
      </c>
      <c r="E112" s="205">
        <f>'Depistage TB'!J113</f>
        <v>0</v>
      </c>
      <c r="F112" s="205">
        <f>'Depistage TB'!K113</f>
        <v>0</v>
      </c>
      <c r="G112" s="205">
        <f>+'Depistage TB_suite'!C113</f>
        <v>0</v>
      </c>
      <c r="H112" s="205">
        <f>+'Depistage TB_suite'!D113</f>
        <v>0</v>
      </c>
      <c r="I112" s="205">
        <f t="shared" si="1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4" priority="6">
      <formula>LEN(TRIM(C4))=0</formula>
    </cfRule>
  </conditionalFormatting>
  <conditionalFormatting sqref="C111:I111">
    <cfRule type="containsBlanks" dxfId="34" priority="5">
      <formula>LEN(TRIM(C111))=0</formula>
    </cfRule>
  </conditionalFormatting>
  <conditionalFormatting sqref="C99:J99">
    <cfRule type="containsBlanks" dxfId="33" priority="4" stopIfTrue="1">
      <formula>LEN(TRIM(C99))=0</formula>
    </cfRule>
  </conditionalFormatting>
  <conditionalFormatting sqref="J4:J112">
    <cfRule type="containsBlanks" dxfId="32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387" customWidth="1"/>
    <col min="2" max="2" width="11" style="387" customWidth="1"/>
    <col min="3" max="3" width="14.19921875" style="387" customWidth="1"/>
    <col min="4" max="4" width="9" style="387" customWidth="1"/>
    <col min="5" max="5" width="10.06640625" style="387" customWidth="1"/>
    <col min="6" max="6" width="10" style="387" customWidth="1"/>
    <col min="7" max="7" width="6.19921875" style="387" customWidth="1"/>
    <col min="8" max="8" width="7.06640625" style="387" customWidth="1"/>
    <col min="9" max="9" width="4.796875" style="387" customWidth="1"/>
    <col min="10" max="10" width="7.06640625" style="387" customWidth="1"/>
    <col min="11" max="25" width="12.06640625" style="387" customWidth="1"/>
    <col min="26" max="27" width="14.3984375" style="387" customWidth="1"/>
    <col min="28" max="16384" width="14.3984375" style="387"/>
  </cols>
  <sheetData>
    <row r="1" spans="1:10" s="383" customFormat="1" ht="13.5" customHeight="1">
      <c r="A1" s="1043" t="s">
        <v>1905</v>
      </c>
      <c r="B1" s="1044"/>
      <c r="C1" s="1044"/>
      <c r="D1" s="1044"/>
      <c r="E1" s="1044"/>
      <c r="F1" s="1044"/>
      <c r="G1" s="1044"/>
      <c r="H1" s="1044"/>
      <c r="I1" s="1044"/>
    </row>
    <row r="2" spans="1:10" ht="39" customHeight="1" thickBot="1">
      <c r="A2" s="384" t="s">
        <v>665</v>
      </c>
      <c r="B2" s="385" t="s">
        <v>1906</v>
      </c>
      <c r="C2" s="385" t="s">
        <v>1907</v>
      </c>
      <c r="D2" s="386" t="s">
        <v>1908</v>
      </c>
      <c r="E2" s="385" t="s">
        <v>1909</v>
      </c>
      <c r="F2" s="385" t="s">
        <v>1910</v>
      </c>
      <c r="G2" s="385" t="s">
        <v>1911</v>
      </c>
      <c r="H2" s="386" t="s">
        <v>1912</v>
      </c>
      <c r="I2" s="386" t="s">
        <v>1913</v>
      </c>
      <c r="J2" s="386" t="s">
        <v>1914</v>
      </c>
    </row>
    <row r="3" spans="1:10" ht="15" customHeight="1">
      <c r="A3" s="686" t="s">
        <v>445</v>
      </c>
      <c r="B3" s="683"/>
      <c r="C3" s="683"/>
      <c r="D3" s="681" t="str">
        <f t="shared" ref="D3:D20" si="0">IFERROR(C3*100/B3,"")</f>
        <v/>
      </c>
      <c r="E3" s="683"/>
      <c r="F3" s="681" t="str">
        <f t="shared" ref="F3:F20" si="1">IFERROR(E3*100/C3,"")</f>
        <v/>
      </c>
      <c r="G3" s="683"/>
      <c r="H3" s="681" t="str">
        <f t="shared" ref="H3:H20" si="2">IFERROR(G3*100/E3,"")</f>
        <v/>
      </c>
      <c r="I3" s="683"/>
      <c r="J3" s="681" t="str">
        <f t="shared" ref="J3:J20" si="3">IFERROR(I3*100/E3,"")</f>
        <v/>
      </c>
    </row>
    <row r="4" spans="1:10" ht="15" customHeight="1">
      <c r="A4" s="686" t="s">
        <v>450</v>
      </c>
      <c r="B4" s="683"/>
      <c r="C4" s="683"/>
      <c r="D4" s="681" t="str">
        <f t="shared" si="0"/>
        <v/>
      </c>
      <c r="E4" s="683"/>
      <c r="F4" s="681" t="str">
        <f t="shared" si="1"/>
        <v/>
      </c>
      <c r="G4" s="683"/>
      <c r="H4" s="681" t="str">
        <f t="shared" si="2"/>
        <v/>
      </c>
      <c r="I4" s="683"/>
      <c r="J4" s="681" t="str">
        <f t="shared" si="3"/>
        <v/>
      </c>
    </row>
    <row r="5" spans="1:10" ht="15" customHeight="1">
      <c r="A5" s="686" t="s">
        <v>457</v>
      </c>
      <c r="B5" s="683"/>
      <c r="C5" s="683"/>
      <c r="D5" s="681" t="str">
        <f t="shared" si="0"/>
        <v/>
      </c>
      <c r="E5" s="683"/>
      <c r="F5" s="681" t="str">
        <f t="shared" si="1"/>
        <v/>
      </c>
      <c r="G5" s="683"/>
      <c r="H5" s="681" t="str">
        <f t="shared" si="2"/>
        <v/>
      </c>
      <c r="I5" s="683"/>
      <c r="J5" s="681" t="str">
        <f t="shared" si="3"/>
        <v/>
      </c>
    </row>
    <row r="6" spans="1:10" ht="15" customHeight="1">
      <c r="A6" s="686" t="s">
        <v>461</v>
      </c>
      <c r="B6" s="683"/>
      <c r="C6" s="683"/>
      <c r="D6" s="681" t="str">
        <f t="shared" si="0"/>
        <v/>
      </c>
      <c r="E6" s="683"/>
      <c r="F6" s="681" t="str">
        <f t="shared" si="1"/>
        <v/>
      </c>
      <c r="G6" s="683"/>
      <c r="H6" s="681" t="str">
        <f t="shared" si="2"/>
        <v/>
      </c>
      <c r="I6" s="683"/>
      <c r="J6" s="681" t="str">
        <f t="shared" si="3"/>
        <v/>
      </c>
    </row>
    <row r="7" spans="1:10" ht="15" customHeight="1">
      <c r="A7" s="686" t="s">
        <v>471</v>
      </c>
      <c r="B7" s="683"/>
      <c r="C7" s="683"/>
      <c r="D7" s="681" t="str">
        <f t="shared" si="0"/>
        <v/>
      </c>
      <c r="E7" s="683"/>
      <c r="F7" s="681" t="str">
        <f t="shared" si="1"/>
        <v/>
      </c>
      <c r="G7" s="683"/>
      <c r="H7" s="681" t="str">
        <f t="shared" si="2"/>
        <v/>
      </c>
      <c r="I7" s="683"/>
      <c r="J7" s="681" t="str">
        <f t="shared" si="3"/>
        <v/>
      </c>
    </row>
    <row r="8" spans="1:10" ht="15" customHeight="1">
      <c r="A8" s="686" t="s">
        <v>484</v>
      </c>
      <c r="B8" s="683"/>
      <c r="C8" s="683"/>
      <c r="D8" s="681" t="str">
        <f t="shared" si="0"/>
        <v/>
      </c>
      <c r="E8" s="683"/>
      <c r="F8" s="681" t="str">
        <f t="shared" si="1"/>
        <v/>
      </c>
      <c r="G8" s="683"/>
      <c r="H8" s="681" t="str">
        <f t="shared" si="2"/>
        <v/>
      </c>
      <c r="I8" s="683"/>
      <c r="J8" s="681" t="str">
        <f t="shared" si="3"/>
        <v/>
      </c>
    </row>
    <row r="9" spans="1:10" ht="15" customHeight="1">
      <c r="A9" s="686" t="s">
        <v>492</v>
      </c>
      <c r="B9" s="683"/>
      <c r="C9" s="683"/>
      <c r="D9" s="681" t="str">
        <f t="shared" si="0"/>
        <v/>
      </c>
      <c r="E9" s="683"/>
      <c r="F9" s="681" t="str">
        <f t="shared" si="1"/>
        <v/>
      </c>
      <c r="G9" s="683"/>
      <c r="H9" s="681" t="str">
        <f t="shared" si="2"/>
        <v/>
      </c>
      <c r="I9" s="683"/>
      <c r="J9" s="681" t="str">
        <f t="shared" si="3"/>
        <v/>
      </c>
    </row>
    <row r="10" spans="1:10" ht="15" customHeight="1">
      <c r="A10" s="686" t="s">
        <v>497</v>
      </c>
      <c r="B10" s="683"/>
      <c r="C10" s="683"/>
      <c r="D10" s="681" t="str">
        <f t="shared" si="0"/>
        <v/>
      </c>
      <c r="E10" s="683"/>
      <c r="F10" s="681" t="str">
        <f t="shared" si="1"/>
        <v/>
      </c>
      <c r="G10" s="683"/>
      <c r="H10" s="681" t="str">
        <f t="shared" si="2"/>
        <v/>
      </c>
      <c r="I10" s="683"/>
      <c r="J10" s="681" t="str">
        <f t="shared" si="3"/>
        <v/>
      </c>
    </row>
    <row r="11" spans="1:10" ht="15" customHeight="1">
      <c r="A11" s="686" t="s">
        <v>506</v>
      </c>
      <c r="B11" s="683"/>
      <c r="C11" s="683"/>
      <c r="D11" s="681" t="str">
        <f t="shared" si="0"/>
        <v/>
      </c>
      <c r="E11" s="683"/>
      <c r="F11" s="681" t="str">
        <f t="shared" si="1"/>
        <v/>
      </c>
      <c r="G11" s="683"/>
      <c r="H11" s="681" t="str">
        <f t="shared" si="2"/>
        <v/>
      </c>
      <c r="I11" s="683"/>
      <c r="J11" s="681" t="str">
        <f t="shared" si="3"/>
        <v/>
      </c>
    </row>
    <row r="12" spans="1:10" ht="15" customHeight="1">
      <c r="A12" s="686" t="s">
        <v>515</v>
      </c>
      <c r="B12" s="683"/>
      <c r="C12" s="683"/>
      <c r="D12" s="681" t="str">
        <f t="shared" si="0"/>
        <v/>
      </c>
      <c r="E12" s="683"/>
      <c r="F12" s="681" t="str">
        <f t="shared" si="1"/>
        <v/>
      </c>
      <c r="G12" s="683"/>
      <c r="H12" s="681" t="str">
        <f t="shared" si="2"/>
        <v/>
      </c>
      <c r="I12" s="683"/>
      <c r="J12" s="681" t="str">
        <f t="shared" si="3"/>
        <v/>
      </c>
    </row>
    <row r="13" spans="1:10" ht="15" customHeight="1">
      <c r="A13" s="686" t="s">
        <v>521</v>
      </c>
      <c r="B13" s="683"/>
      <c r="C13" s="683"/>
      <c r="D13" s="681" t="str">
        <f t="shared" si="0"/>
        <v/>
      </c>
      <c r="E13" s="683"/>
      <c r="F13" s="681" t="str">
        <f t="shared" si="1"/>
        <v/>
      </c>
      <c r="G13" s="683"/>
      <c r="H13" s="681" t="str">
        <f t="shared" si="2"/>
        <v/>
      </c>
      <c r="I13" s="683"/>
      <c r="J13" s="681" t="str">
        <f t="shared" si="3"/>
        <v/>
      </c>
    </row>
    <row r="14" spans="1:10" ht="15" customHeight="1">
      <c r="A14" s="686" t="s">
        <v>526</v>
      </c>
      <c r="B14" s="683"/>
      <c r="C14" s="683"/>
      <c r="D14" s="681" t="str">
        <f t="shared" si="0"/>
        <v/>
      </c>
      <c r="E14" s="683"/>
      <c r="F14" s="681" t="str">
        <f t="shared" si="1"/>
        <v/>
      </c>
      <c r="G14" s="683"/>
      <c r="H14" s="681" t="str">
        <f t="shared" si="2"/>
        <v/>
      </c>
      <c r="I14" s="683"/>
      <c r="J14" s="681" t="str">
        <f t="shared" si="3"/>
        <v/>
      </c>
    </row>
    <row r="15" spans="1:10" ht="15" customHeight="1">
      <c r="A15" s="686" t="s">
        <v>530</v>
      </c>
      <c r="B15" s="683"/>
      <c r="C15" s="683"/>
      <c r="D15" s="681" t="str">
        <f t="shared" si="0"/>
        <v/>
      </c>
      <c r="E15" s="683"/>
      <c r="F15" s="681" t="str">
        <f t="shared" si="1"/>
        <v/>
      </c>
      <c r="G15" s="683"/>
      <c r="H15" s="681" t="str">
        <f t="shared" si="2"/>
        <v/>
      </c>
      <c r="I15" s="683"/>
      <c r="J15" s="681" t="str">
        <f t="shared" si="3"/>
        <v/>
      </c>
    </row>
    <row r="16" spans="1:10" ht="15" customHeight="1">
      <c r="A16" s="686" t="s">
        <v>532</v>
      </c>
      <c r="B16" s="683"/>
      <c r="C16" s="683"/>
      <c r="D16" s="681" t="str">
        <f t="shared" si="0"/>
        <v/>
      </c>
      <c r="E16" s="683"/>
      <c r="F16" s="681" t="str">
        <f t="shared" si="1"/>
        <v/>
      </c>
      <c r="G16" s="683"/>
      <c r="H16" s="681" t="str">
        <f t="shared" si="2"/>
        <v/>
      </c>
      <c r="I16" s="683"/>
      <c r="J16" s="681" t="str">
        <f t="shared" si="3"/>
        <v/>
      </c>
    </row>
    <row r="17" spans="1:10" ht="15" customHeight="1">
      <c r="A17" s="686" t="s">
        <v>536</v>
      </c>
      <c r="B17" s="683"/>
      <c r="C17" s="683"/>
      <c r="D17" s="681" t="str">
        <f t="shared" si="0"/>
        <v/>
      </c>
      <c r="E17" s="683"/>
      <c r="F17" s="681" t="str">
        <f t="shared" si="1"/>
        <v/>
      </c>
      <c r="G17" s="683"/>
      <c r="H17" s="681" t="str">
        <f t="shared" si="2"/>
        <v/>
      </c>
      <c r="I17" s="683"/>
      <c r="J17" s="681" t="str">
        <f t="shared" si="3"/>
        <v/>
      </c>
    </row>
    <row r="18" spans="1:10" ht="15" customHeight="1">
      <c r="A18" s="686" t="s">
        <v>541</v>
      </c>
      <c r="B18" s="683"/>
      <c r="C18" s="683"/>
      <c r="D18" s="681" t="str">
        <f t="shared" si="0"/>
        <v/>
      </c>
      <c r="E18" s="683"/>
      <c r="F18" s="681" t="str">
        <f t="shared" si="1"/>
        <v/>
      </c>
      <c r="G18" s="683"/>
      <c r="H18" s="681" t="str">
        <f t="shared" si="2"/>
        <v/>
      </c>
      <c r="I18" s="683"/>
      <c r="J18" s="681" t="str">
        <f t="shared" si="3"/>
        <v/>
      </c>
    </row>
    <row r="19" spans="1:10" ht="15" customHeight="1">
      <c r="A19" s="686" t="s">
        <v>543</v>
      </c>
      <c r="B19" s="683"/>
      <c r="C19" s="683"/>
      <c r="D19" s="681" t="str">
        <f t="shared" si="0"/>
        <v/>
      </c>
      <c r="E19" s="683"/>
      <c r="F19" s="681" t="str">
        <f t="shared" si="1"/>
        <v/>
      </c>
      <c r="G19" s="683"/>
      <c r="H19" s="681" t="str">
        <f t="shared" si="2"/>
        <v/>
      </c>
      <c r="I19" s="683"/>
      <c r="J19" s="681" t="str">
        <f t="shared" si="3"/>
        <v/>
      </c>
    </row>
    <row r="20" spans="1:10" ht="15" customHeight="1">
      <c r="A20" s="707" t="s">
        <v>553</v>
      </c>
      <c r="B20" s="708"/>
      <c r="C20" s="708"/>
      <c r="D20" s="567" t="str">
        <f t="shared" si="0"/>
        <v/>
      </c>
      <c r="E20" s="708"/>
      <c r="F20" s="567" t="str">
        <f t="shared" si="1"/>
        <v/>
      </c>
      <c r="G20" s="708"/>
      <c r="H20" s="567" t="str">
        <f t="shared" si="2"/>
        <v/>
      </c>
      <c r="I20" s="708"/>
      <c r="J20" s="567" t="str">
        <f t="shared" si="3"/>
        <v/>
      </c>
    </row>
    <row r="23" spans="1:10" ht="28.5" customHeight="1">
      <c r="A23" s="1045" t="s">
        <v>1915</v>
      </c>
      <c r="B23" s="1046"/>
      <c r="C23" s="1046"/>
      <c r="D23" s="1046"/>
      <c r="E23" s="1046"/>
      <c r="F23" s="1046"/>
      <c r="G23" s="1046"/>
      <c r="H23" s="1046"/>
      <c r="I23" s="1046"/>
      <c r="J23" s="1046"/>
    </row>
    <row r="24" spans="1:10" s="611" customFormat="1" ht="40.9" thickBot="1">
      <c r="A24" s="384" t="s">
        <v>665</v>
      </c>
      <c r="B24" s="712" t="s">
        <v>1907</v>
      </c>
      <c r="C24" s="712" t="s">
        <v>1909</v>
      </c>
      <c r="D24" s="712" t="s">
        <v>350</v>
      </c>
      <c r="E24" s="712" t="s">
        <v>1911</v>
      </c>
      <c r="F24" s="712" t="s">
        <v>1912</v>
      </c>
      <c r="G24" s="712" t="s">
        <v>1913</v>
      </c>
      <c r="H24" s="712" t="s">
        <v>1914</v>
      </c>
    </row>
    <row r="25" spans="1:10" ht="15" customHeight="1">
      <c r="A25" s="686" t="s">
        <v>445</v>
      </c>
      <c r="B25" s="683"/>
      <c r="C25" s="683"/>
      <c r="D25" s="681" t="str">
        <f t="shared" ref="D25:D42" si="4">IFERROR(C25*100/B25,"")</f>
        <v/>
      </c>
      <c r="E25" s="683"/>
      <c r="F25" s="681" t="str">
        <f t="shared" ref="F25:F42" si="5">IFERROR(E25*100/C25,"")</f>
        <v/>
      </c>
      <c r="G25" s="683"/>
      <c r="H25" s="681" t="str">
        <f t="shared" ref="H25:H42" si="6">IFERROR(G25*100/C25,"")</f>
        <v/>
      </c>
      <c r="J25" s="389"/>
    </row>
    <row r="26" spans="1:10" ht="15" customHeight="1">
      <c r="A26" s="686" t="s">
        <v>450</v>
      </c>
      <c r="B26" s="683"/>
      <c r="C26" s="683"/>
      <c r="D26" s="681" t="str">
        <f t="shared" si="4"/>
        <v/>
      </c>
      <c r="E26" s="683"/>
      <c r="F26" s="681" t="str">
        <f t="shared" si="5"/>
        <v/>
      </c>
      <c r="G26" s="683"/>
      <c r="H26" s="681" t="str">
        <f t="shared" si="6"/>
        <v/>
      </c>
      <c r="J26" s="389"/>
    </row>
    <row r="27" spans="1:10" ht="15" customHeight="1">
      <c r="A27" s="686" t="s">
        <v>457</v>
      </c>
      <c r="B27" s="683"/>
      <c r="C27" s="683"/>
      <c r="D27" s="681" t="str">
        <f t="shared" si="4"/>
        <v/>
      </c>
      <c r="E27" s="683"/>
      <c r="F27" s="681" t="str">
        <f t="shared" si="5"/>
        <v/>
      </c>
      <c r="G27" s="683"/>
      <c r="H27" s="681" t="str">
        <f t="shared" si="6"/>
        <v/>
      </c>
      <c r="J27" s="389"/>
    </row>
    <row r="28" spans="1:10" ht="15" customHeight="1">
      <c r="A28" s="686" t="s">
        <v>461</v>
      </c>
      <c r="B28" s="683"/>
      <c r="C28" s="683"/>
      <c r="D28" s="681" t="str">
        <f t="shared" si="4"/>
        <v/>
      </c>
      <c r="E28" s="683"/>
      <c r="F28" s="681" t="str">
        <f t="shared" si="5"/>
        <v/>
      </c>
      <c r="G28" s="683"/>
      <c r="H28" s="681" t="str">
        <f t="shared" si="6"/>
        <v/>
      </c>
      <c r="J28" s="136"/>
    </row>
    <row r="29" spans="1:10" ht="15" customHeight="1">
      <c r="A29" s="686" t="s">
        <v>471</v>
      </c>
      <c r="B29" s="683"/>
      <c r="C29" s="683"/>
      <c r="D29" s="681" t="str">
        <f t="shared" si="4"/>
        <v/>
      </c>
      <c r="E29" s="683"/>
      <c r="F29" s="681" t="str">
        <f t="shared" si="5"/>
        <v/>
      </c>
      <c r="G29" s="683"/>
      <c r="H29" s="681" t="str">
        <f t="shared" si="6"/>
        <v/>
      </c>
      <c r="J29" s="389"/>
    </row>
    <row r="30" spans="1:10" ht="15" customHeight="1">
      <c r="A30" s="686" t="s">
        <v>484</v>
      </c>
      <c r="B30" s="683"/>
      <c r="C30" s="683"/>
      <c r="D30" s="681" t="str">
        <f t="shared" si="4"/>
        <v/>
      </c>
      <c r="E30" s="683"/>
      <c r="F30" s="681" t="str">
        <f t="shared" si="5"/>
        <v/>
      </c>
      <c r="G30" s="683"/>
      <c r="H30" s="681" t="str">
        <f t="shared" si="6"/>
        <v/>
      </c>
      <c r="J30" s="389"/>
    </row>
    <row r="31" spans="1:10" ht="15" customHeight="1">
      <c r="A31" s="686" t="s">
        <v>492</v>
      </c>
      <c r="B31" s="683"/>
      <c r="C31" s="683"/>
      <c r="D31" s="681" t="str">
        <f t="shared" si="4"/>
        <v/>
      </c>
      <c r="E31" s="683"/>
      <c r="F31" s="681" t="str">
        <f t="shared" si="5"/>
        <v/>
      </c>
      <c r="G31" s="683"/>
      <c r="H31" s="681" t="str">
        <f t="shared" si="6"/>
        <v/>
      </c>
      <c r="J31" s="389"/>
    </row>
    <row r="32" spans="1:10" ht="15" customHeight="1">
      <c r="A32" s="686" t="s">
        <v>497</v>
      </c>
      <c r="B32" s="683"/>
      <c r="C32" s="683"/>
      <c r="D32" s="681" t="str">
        <f t="shared" si="4"/>
        <v/>
      </c>
      <c r="E32" s="683"/>
      <c r="F32" s="681" t="str">
        <f t="shared" si="5"/>
        <v/>
      </c>
      <c r="G32" s="683"/>
      <c r="H32" s="681" t="str">
        <f t="shared" si="6"/>
        <v/>
      </c>
      <c r="J32" s="389"/>
    </row>
    <row r="33" spans="1:10" ht="15" customHeight="1">
      <c r="A33" s="686" t="s">
        <v>506</v>
      </c>
      <c r="B33" s="683"/>
      <c r="C33" s="683"/>
      <c r="D33" s="681" t="str">
        <f t="shared" si="4"/>
        <v/>
      </c>
      <c r="E33" s="683"/>
      <c r="F33" s="681" t="str">
        <f t="shared" si="5"/>
        <v/>
      </c>
      <c r="G33" s="683"/>
      <c r="H33" s="681" t="str">
        <f t="shared" si="6"/>
        <v/>
      </c>
      <c r="J33" s="389"/>
    </row>
    <row r="34" spans="1:10" ht="15" customHeight="1">
      <c r="A34" s="686" t="s">
        <v>515</v>
      </c>
      <c r="B34" s="683"/>
      <c r="C34" s="683"/>
      <c r="D34" s="681" t="str">
        <f t="shared" si="4"/>
        <v/>
      </c>
      <c r="E34" s="683"/>
      <c r="F34" s="681" t="str">
        <f t="shared" si="5"/>
        <v/>
      </c>
      <c r="G34" s="683"/>
      <c r="H34" s="681" t="str">
        <f t="shared" si="6"/>
        <v/>
      </c>
      <c r="J34" s="389"/>
    </row>
    <row r="35" spans="1:10" ht="15" customHeight="1">
      <c r="A35" s="686" t="s">
        <v>521</v>
      </c>
      <c r="B35" s="683"/>
      <c r="C35" s="683"/>
      <c r="D35" s="681" t="str">
        <f t="shared" si="4"/>
        <v/>
      </c>
      <c r="E35" s="683"/>
      <c r="F35" s="681" t="str">
        <f t="shared" si="5"/>
        <v/>
      </c>
      <c r="G35" s="683"/>
      <c r="H35" s="681" t="str">
        <f t="shared" si="6"/>
        <v/>
      </c>
      <c r="J35" s="389"/>
    </row>
    <row r="36" spans="1:10" ht="15" customHeight="1">
      <c r="A36" s="686" t="s">
        <v>526</v>
      </c>
      <c r="B36" s="683"/>
      <c r="C36" s="683"/>
      <c r="D36" s="681" t="str">
        <f t="shared" si="4"/>
        <v/>
      </c>
      <c r="E36" s="683"/>
      <c r="F36" s="681" t="str">
        <f t="shared" si="5"/>
        <v/>
      </c>
      <c r="G36" s="683"/>
      <c r="H36" s="681" t="str">
        <f t="shared" si="6"/>
        <v/>
      </c>
      <c r="I36" s="390"/>
      <c r="J36" s="389"/>
    </row>
    <row r="37" spans="1:10" ht="15" customHeight="1">
      <c r="A37" s="686" t="s">
        <v>530</v>
      </c>
      <c r="B37" s="683"/>
      <c r="C37" s="683"/>
      <c r="D37" s="681" t="str">
        <f t="shared" si="4"/>
        <v/>
      </c>
      <c r="E37" s="683"/>
      <c r="F37" s="681" t="str">
        <f t="shared" si="5"/>
        <v/>
      </c>
      <c r="G37" s="683"/>
      <c r="H37" s="681" t="str">
        <f t="shared" si="6"/>
        <v/>
      </c>
      <c r="J37" s="389"/>
    </row>
    <row r="38" spans="1:10" ht="15" customHeight="1">
      <c r="A38" s="686" t="s">
        <v>532</v>
      </c>
      <c r="B38" s="683"/>
      <c r="C38" s="683"/>
      <c r="D38" s="681" t="str">
        <f t="shared" si="4"/>
        <v/>
      </c>
      <c r="E38" s="683"/>
      <c r="F38" s="681" t="str">
        <f t="shared" si="5"/>
        <v/>
      </c>
      <c r="G38" s="683"/>
      <c r="H38" s="681" t="str">
        <f t="shared" si="6"/>
        <v/>
      </c>
      <c r="I38" s="388"/>
      <c r="J38" s="388"/>
    </row>
    <row r="39" spans="1:10" ht="15" customHeight="1">
      <c r="A39" s="686" t="s">
        <v>536</v>
      </c>
      <c r="B39" s="683"/>
      <c r="C39" s="683"/>
      <c r="D39" s="681" t="str">
        <f t="shared" si="4"/>
        <v/>
      </c>
      <c r="E39" s="683"/>
      <c r="F39" s="681" t="str">
        <f t="shared" si="5"/>
        <v/>
      </c>
      <c r="G39" s="683"/>
      <c r="H39" s="681" t="str">
        <f t="shared" si="6"/>
        <v/>
      </c>
      <c r="I39" s="388"/>
      <c r="J39" s="388"/>
    </row>
    <row r="40" spans="1:10" ht="15" customHeight="1">
      <c r="A40" s="686" t="s">
        <v>541</v>
      </c>
      <c r="B40" s="683"/>
      <c r="C40" s="683"/>
      <c r="D40" s="681" t="str">
        <f t="shared" si="4"/>
        <v/>
      </c>
      <c r="E40" s="683"/>
      <c r="F40" s="681" t="str">
        <f t="shared" si="5"/>
        <v/>
      </c>
      <c r="G40" s="683"/>
      <c r="H40" s="681" t="str">
        <f t="shared" si="6"/>
        <v/>
      </c>
      <c r="I40" s="388"/>
      <c r="J40" s="388"/>
    </row>
    <row r="41" spans="1:10" ht="15" customHeight="1">
      <c r="A41" s="686" t="s">
        <v>543</v>
      </c>
      <c r="B41" s="683"/>
      <c r="C41" s="683"/>
      <c r="D41" s="681" t="str">
        <f t="shared" si="4"/>
        <v/>
      </c>
      <c r="E41" s="683"/>
      <c r="F41" s="681" t="str">
        <f t="shared" si="5"/>
        <v/>
      </c>
      <c r="G41" s="683"/>
      <c r="H41" s="681" t="str">
        <f t="shared" si="6"/>
        <v/>
      </c>
      <c r="I41" s="388"/>
      <c r="J41" s="388"/>
    </row>
    <row r="42" spans="1:10" ht="15" customHeight="1">
      <c r="A42" s="707" t="s">
        <v>553</v>
      </c>
      <c r="B42" s="708"/>
      <c r="C42" s="708"/>
      <c r="D42" s="567" t="str">
        <f t="shared" si="4"/>
        <v/>
      </c>
      <c r="E42" s="708"/>
      <c r="F42" s="567" t="str">
        <f t="shared" si="5"/>
        <v/>
      </c>
      <c r="G42" s="708"/>
      <c r="H42" s="56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31" priority="1">
      <formula>LEN(TRIM(B25))=0</formula>
    </cfRule>
  </conditionalFormatting>
  <conditionalFormatting sqref="B3:J20">
    <cfRule type="containsBlanks" dxfId="30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1916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1020" t="s">
        <v>1917</v>
      </c>
      <c r="D2" s="1020" t="s">
        <v>1918</v>
      </c>
      <c r="E2" s="1020" t="s">
        <v>1919</v>
      </c>
      <c r="F2" s="1020" t="s">
        <v>1920</v>
      </c>
      <c r="G2" s="1020" t="s">
        <v>1921</v>
      </c>
      <c r="H2" s="1020" t="s">
        <v>1922</v>
      </c>
      <c r="I2" s="1020" t="s">
        <v>1923</v>
      </c>
      <c r="J2" s="1035" t="s">
        <v>1924</v>
      </c>
      <c r="K2" s="938"/>
      <c r="L2" s="938"/>
      <c r="M2" s="938"/>
      <c r="N2" s="938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571</v>
      </c>
      <c r="B3" s="131"/>
      <c r="C3" s="884"/>
      <c r="D3" s="884"/>
      <c r="E3" s="884"/>
      <c r="F3" s="884"/>
      <c r="G3" s="884"/>
      <c r="H3" s="884"/>
      <c r="I3" s="884"/>
      <c r="J3" s="134" t="s">
        <v>1925</v>
      </c>
      <c r="K3" s="132" t="s">
        <v>1926</v>
      </c>
      <c r="L3" s="132" t="s">
        <v>1927</v>
      </c>
      <c r="M3" s="132" t="s">
        <v>1928</v>
      </c>
      <c r="N3" s="132" t="s">
        <v>1929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/>
      <c r="J5" s="680" t="str">
        <f t="shared" si="0"/>
        <v/>
      </c>
      <c r="K5" s="680" t="str">
        <f t="shared" si="1"/>
        <v/>
      </c>
      <c r="L5" s="680" t="str">
        <f t="shared" si="2"/>
        <v/>
      </c>
      <c r="M5" s="680" t="str">
        <f t="shared" si="3"/>
        <v/>
      </c>
      <c r="N5" s="680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/>
      <c r="J6" s="681" t="str">
        <f t="shared" si="0"/>
        <v/>
      </c>
      <c r="K6" s="681" t="str">
        <f t="shared" si="1"/>
        <v/>
      </c>
      <c r="L6" s="681" t="str">
        <f t="shared" si="2"/>
        <v/>
      </c>
      <c r="M6" s="681" t="str">
        <f t="shared" si="3"/>
        <v/>
      </c>
      <c r="N6" s="681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/>
      <c r="J7" s="681" t="str">
        <f t="shared" si="0"/>
        <v/>
      </c>
      <c r="K7" s="681" t="str">
        <f t="shared" si="1"/>
        <v/>
      </c>
      <c r="L7" s="681" t="str">
        <f t="shared" si="2"/>
        <v/>
      </c>
      <c r="M7" s="681" t="str">
        <f t="shared" si="3"/>
        <v/>
      </c>
      <c r="N7" s="681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/>
      <c r="J8" s="681" t="str">
        <f t="shared" si="0"/>
        <v/>
      </c>
      <c r="K8" s="681" t="str">
        <f t="shared" si="1"/>
        <v/>
      </c>
      <c r="L8" s="681" t="str">
        <f t="shared" si="2"/>
        <v/>
      </c>
      <c r="M8" s="681" t="str">
        <f t="shared" si="3"/>
        <v/>
      </c>
      <c r="N8" s="681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/>
      <c r="J10" s="681" t="str">
        <f t="shared" si="0"/>
        <v/>
      </c>
      <c r="K10" s="681" t="str">
        <f t="shared" si="1"/>
        <v/>
      </c>
      <c r="L10" s="681" t="str">
        <f t="shared" si="2"/>
        <v/>
      </c>
      <c r="M10" s="681" t="str">
        <f t="shared" si="3"/>
        <v/>
      </c>
      <c r="N10" s="681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/>
      <c r="J11" s="681" t="str">
        <f t="shared" si="0"/>
        <v/>
      </c>
      <c r="K11" s="681" t="str">
        <f t="shared" si="1"/>
        <v/>
      </c>
      <c r="L11" s="681" t="str">
        <f t="shared" si="2"/>
        <v/>
      </c>
      <c r="M11" s="681" t="str">
        <f t="shared" si="3"/>
        <v/>
      </c>
      <c r="N11" s="681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/>
      <c r="J12" s="681" t="str">
        <f t="shared" si="0"/>
        <v/>
      </c>
      <c r="K12" s="681" t="str">
        <f t="shared" si="1"/>
        <v/>
      </c>
      <c r="L12" s="681" t="str">
        <f t="shared" si="2"/>
        <v/>
      </c>
      <c r="M12" s="681" t="str">
        <f t="shared" si="3"/>
        <v/>
      </c>
      <c r="N12" s="681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/>
      <c r="J13" s="681" t="str">
        <f t="shared" si="0"/>
        <v/>
      </c>
      <c r="K13" s="681" t="str">
        <f t="shared" si="1"/>
        <v/>
      </c>
      <c r="L13" s="681" t="str">
        <f t="shared" si="2"/>
        <v/>
      </c>
      <c r="M13" s="681" t="str">
        <f t="shared" si="3"/>
        <v/>
      </c>
      <c r="N13" s="681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/>
      <c r="J14" s="681" t="str">
        <f t="shared" si="0"/>
        <v/>
      </c>
      <c r="K14" s="681" t="str">
        <f t="shared" si="1"/>
        <v/>
      </c>
      <c r="L14" s="681" t="str">
        <f t="shared" si="2"/>
        <v/>
      </c>
      <c r="M14" s="681" t="str">
        <f t="shared" si="3"/>
        <v/>
      </c>
      <c r="N14" s="681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/>
      <c r="J15" s="681" t="str">
        <f t="shared" si="0"/>
        <v/>
      </c>
      <c r="K15" s="681" t="str">
        <f t="shared" si="1"/>
        <v/>
      </c>
      <c r="L15" s="681" t="str">
        <f t="shared" si="2"/>
        <v/>
      </c>
      <c r="M15" s="681" t="str">
        <f t="shared" si="3"/>
        <v/>
      </c>
      <c r="N15" s="681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/>
      <c r="J17" s="681" t="str">
        <f t="shared" si="0"/>
        <v/>
      </c>
      <c r="K17" s="681" t="str">
        <f t="shared" si="1"/>
        <v/>
      </c>
      <c r="L17" s="681" t="str">
        <f t="shared" si="2"/>
        <v/>
      </c>
      <c r="M17" s="681" t="str">
        <f t="shared" si="3"/>
        <v/>
      </c>
      <c r="N17" s="681" t="str">
        <f t="shared" si="4"/>
        <v/>
      </c>
    </row>
    <row r="18" spans="1:14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/>
      <c r="J18" s="681"/>
      <c r="K18" s="681"/>
      <c r="L18" s="681"/>
      <c r="M18" s="681"/>
      <c r="N18" s="681"/>
    </row>
    <row r="19" spans="1:14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/>
      <c r="J19" s="681" t="str">
        <f>IF(C19=0,"",(D19+E19)*100/C19)</f>
        <v/>
      </c>
      <c r="K19" s="681" t="str">
        <f>IF(C19=0,"",F19*100/C19)</f>
        <v/>
      </c>
      <c r="L19" s="681" t="str">
        <f>IF(C19=0,"",G19*100/C19)</f>
        <v/>
      </c>
      <c r="M19" s="681" t="str">
        <f>IF(C19=0,"",H19*100/C19)</f>
        <v/>
      </c>
      <c r="N19" s="681" t="str">
        <f>IF(C19=0,"",I19*100/C19)</f>
        <v/>
      </c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6"/>
      <c r="K20" s="646"/>
      <c r="L20" s="646"/>
      <c r="M20" s="646"/>
      <c r="N20" s="646"/>
    </row>
    <row r="21" spans="1:14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/>
      <c r="J21" s="680" t="str">
        <f>IF(C21=0,"",(D21+E21)*100/C21)</f>
        <v/>
      </c>
      <c r="K21" s="680" t="str">
        <f>IF(C21=0,"",F21*100/C21)</f>
        <v/>
      </c>
      <c r="L21" s="680" t="str">
        <f>IF(C21=0,"",G21*100/C21)</f>
        <v/>
      </c>
      <c r="M21" s="680" t="str">
        <f>IF(C21=0,"",H21*100/C21)</f>
        <v/>
      </c>
      <c r="N21" s="680" t="str">
        <f>IF(C21=0,"",I21*100/C21)</f>
        <v/>
      </c>
    </row>
    <row r="22" spans="1:14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/>
      <c r="J22" s="681" t="str">
        <f>IF(C22=0,"",(D22+E22)*100/C22)</f>
        <v/>
      </c>
      <c r="K22" s="681" t="str">
        <f>IF(C22=0,"",F22*100/C22)</f>
        <v/>
      </c>
      <c r="L22" s="681" t="str">
        <f>IF(C22=0,"",G22*100/C22)</f>
        <v/>
      </c>
      <c r="M22" s="681" t="str">
        <f>IF(C22=0,"",H22*100/C22)</f>
        <v/>
      </c>
      <c r="N22" s="681" t="str">
        <f>IF(C22=0,"",I22*100/C22)</f>
        <v/>
      </c>
    </row>
    <row r="23" spans="1:14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/>
      <c r="J23" s="681"/>
      <c r="K23" s="681"/>
      <c r="L23" s="681"/>
      <c r="M23" s="681"/>
      <c r="N23" s="681"/>
    </row>
    <row r="24" spans="1:14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/>
      <c r="J24" s="681" t="str">
        <f t="shared" ref="J24:J56" si="5">IF(C24=0,"",(D24+E24)*100/C24)</f>
        <v/>
      </c>
      <c r="K24" s="681" t="str">
        <f t="shared" ref="K24:K56" si="6">IF(C24=0,"",F24*100/C24)</f>
        <v/>
      </c>
      <c r="L24" s="681" t="str">
        <f t="shared" ref="L24:L56" si="7">IF(C24=0,"",G24*100/C24)</f>
        <v/>
      </c>
      <c r="M24" s="681" t="str">
        <f t="shared" ref="M24:M56" si="8">IF(C24=0,"",H24*100/C24)</f>
        <v/>
      </c>
      <c r="N24" s="681" t="str">
        <f t="shared" ref="N24:N56" si="9">IF(C24=0,"",I24*100/C24)</f>
        <v/>
      </c>
    </row>
    <row r="25" spans="1:14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/>
      <c r="J25" s="681" t="str">
        <f t="shared" si="5"/>
        <v/>
      </c>
      <c r="K25" s="681" t="str">
        <f t="shared" si="6"/>
        <v/>
      </c>
      <c r="L25" s="681" t="str">
        <f t="shared" si="7"/>
        <v/>
      </c>
      <c r="M25" s="681" t="str">
        <f t="shared" si="8"/>
        <v/>
      </c>
      <c r="N25" s="681" t="str">
        <f t="shared" si="9"/>
        <v/>
      </c>
    </row>
    <row r="26" spans="1:14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/>
      <c r="J26" s="681" t="str">
        <f t="shared" si="5"/>
        <v/>
      </c>
      <c r="K26" s="681" t="str">
        <f t="shared" si="6"/>
        <v/>
      </c>
      <c r="L26" s="681" t="str">
        <f t="shared" si="7"/>
        <v/>
      </c>
      <c r="M26" s="681" t="str">
        <f t="shared" si="8"/>
        <v/>
      </c>
      <c r="N26" s="681" t="str">
        <f t="shared" si="9"/>
        <v/>
      </c>
    </row>
    <row r="27" spans="1:14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/>
      <c r="J27" s="681" t="str">
        <f t="shared" si="5"/>
        <v/>
      </c>
      <c r="K27" s="681" t="str">
        <f t="shared" si="6"/>
        <v/>
      </c>
      <c r="L27" s="681" t="str">
        <f t="shared" si="7"/>
        <v/>
      </c>
      <c r="M27" s="681" t="str">
        <f t="shared" si="8"/>
        <v/>
      </c>
      <c r="N27" s="681" t="str">
        <f t="shared" si="9"/>
        <v/>
      </c>
    </row>
    <row r="28" spans="1:14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/>
      <c r="J28" s="681" t="str">
        <f t="shared" si="5"/>
        <v/>
      </c>
      <c r="K28" s="681" t="str">
        <f t="shared" si="6"/>
        <v/>
      </c>
      <c r="L28" s="681" t="str">
        <f t="shared" si="7"/>
        <v/>
      </c>
      <c r="M28" s="681" t="str">
        <f t="shared" si="8"/>
        <v/>
      </c>
      <c r="N28" s="681" t="str">
        <f t="shared" si="9"/>
        <v/>
      </c>
    </row>
    <row r="29" spans="1:14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/>
      <c r="J29" s="681" t="str">
        <f t="shared" si="5"/>
        <v/>
      </c>
      <c r="K29" s="681" t="str">
        <f t="shared" si="6"/>
        <v/>
      </c>
      <c r="L29" s="681" t="str">
        <f t="shared" si="7"/>
        <v/>
      </c>
      <c r="M29" s="681" t="str">
        <f t="shared" si="8"/>
        <v/>
      </c>
      <c r="N29" s="681" t="str">
        <f t="shared" si="9"/>
        <v/>
      </c>
    </row>
    <row r="30" spans="1:14" s="124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/>
      <c r="J31" s="680" t="str">
        <f t="shared" si="5"/>
        <v/>
      </c>
      <c r="K31" s="680" t="str">
        <f t="shared" si="6"/>
        <v/>
      </c>
      <c r="L31" s="680" t="str">
        <f t="shared" si="7"/>
        <v/>
      </c>
      <c r="M31" s="680" t="str">
        <f t="shared" si="8"/>
        <v/>
      </c>
      <c r="N31" s="680" t="str">
        <f t="shared" si="9"/>
        <v/>
      </c>
    </row>
    <row r="32" spans="1:14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/>
      <c r="J32" s="681" t="str">
        <f t="shared" si="5"/>
        <v/>
      </c>
      <c r="K32" s="681" t="str">
        <f t="shared" si="6"/>
        <v/>
      </c>
      <c r="L32" s="681" t="str">
        <f t="shared" si="7"/>
        <v/>
      </c>
      <c r="M32" s="681" t="str">
        <f t="shared" si="8"/>
        <v/>
      </c>
      <c r="N32" s="681" t="str">
        <f t="shared" si="9"/>
        <v/>
      </c>
    </row>
    <row r="33" spans="1:14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/>
      <c r="J33" s="681" t="str">
        <f t="shared" si="5"/>
        <v/>
      </c>
      <c r="K33" s="681" t="str">
        <f t="shared" si="6"/>
        <v/>
      </c>
      <c r="L33" s="681" t="str">
        <f t="shared" si="7"/>
        <v/>
      </c>
      <c r="M33" s="681" t="str">
        <f t="shared" si="8"/>
        <v/>
      </c>
      <c r="N33" s="681" t="str">
        <f t="shared" si="9"/>
        <v/>
      </c>
    </row>
    <row r="34" spans="1:14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/>
      <c r="J34" s="681" t="str">
        <f t="shared" si="5"/>
        <v/>
      </c>
      <c r="K34" s="681" t="str">
        <f t="shared" si="6"/>
        <v/>
      </c>
      <c r="L34" s="681" t="str">
        <f t="shared" si="7"/>
        <v/>
      </c>
      <c r="M34" s="681" t="str">
        <f t="shared" si="8"/>
        <v/>
      </c>
      <c r="N34" s="681" t="str">
        <f t="shared" si="9"/>
        <v/>
      </c>
    </row>
    <row r="35" spans="1:14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/>
      <c r="J35" s="681" t="str">
        <f t="shared" si="5"/>
        <v/>
      </c>
      <c r="K35" s="681" t="str">
        <f t="shared" si="6"/>
        <v/>
      </c>
      <c r="L35" s="681" t="str">
        <f t="shared" si="7"/>
        <v/>
      </c>
      <c r="M35" s="681" t="str">
        <f t="shared" si="8"/>
        <v/>
      </c>
      <c r="N35" s="681" t="str">
        <f t="shared" si="9"/>
        <v/>
      </c>
    </row>
    <row r="36" spans="1:14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/>
      <c r="J36" s="681" t="str">
        <f t="shared" si="5"/>
        <v/>
      </c>
      <c r="K36" s="681" t="str">
        <f t="shared" si="6"/>
        <v/>
      </c>
      <c r="L36" s="681" t="str">
        <f t="shared" si="7"/>
        <v/>
      </c>
      <c r="M36" s="681" t="str">
        <f t="shared" si="8"/>
        <v/>
      </c>
      <c r="N36" s="681" t="str">
        <f t="shared" si="9"/>
        <v/>
      </c>
    </row>
    <row r="37" spans="1:14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/>
      <c r="J37" s="681" t="str">
        <f t="shared" si="5"/>
        <v/>
      </c>
      <c r="K37" s="681" t="str">
        <f t="shared" si="6"/>
        <v/>
      </c>
      <c r="L37" s="681" t="str">
        <f t="shared" si="7"/>
        <v/>
      </c>
      <c r="M37" s="681" t="str">
        <f t="shared" si="8"/>
        <v/>
      </c>
      <c r="N37" s="681" t="str">
        <f t="shared" si="9"/>
        <v/>
      </c>
    </row>
    <row r="38" spans="1:14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/>
      <c r="J38" s="681" t="str">
        <f t="shared" si="5"/>
        <v/>
      </c>
      <c r="K38" s="681" t="str">
        <f t="shared" si="6"/>
        <v/>
      </c>
      <c r="L38" s="681" t="str">
        <f t="shared" si="7"/>
        <v/>
      </c>
      <c r="M38" s="681" t="str">
        <f t="shared" si="8"/>
        <v/>
      </c>
      <c r="N38" s="681" t="str">
        <f t="shared" si="9"/>
        <v/>
      </c>
    </row>
    <row r="39" spans="1:14" s="124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/>
      <c r="J39" s="681" t="str">
        <f t="shared" si="5"/>
        <v/>
      </c>
      <c r="K39" s="681" t="str">
        <f t="shared" si="6"/>
        <v/>
      </c>
      <c r="L39" s="681" t="str">
        <f t="shared" si="7"/>
        <v/>
      </c>
      <c r="M39" s="681" t="str">
        <f t="shared" si="8"/>
        <v/>
      </c>
      <c r="N39" s="681" t="str">
        <f t="shared" si="9"/>
        <v/>
      </c>
    </row>
    <row r="40" spans="1:14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/>
      <c r="J40" s="681" t="str">
        <f t="shared" si="5"/>
        <v/>
      </c>
      <c r="K40" s="681" t="str">
        <f t="shared" si="6"/>
        <v/>
      </c>
      <c r="L40" s="681" t="str">
        <f t="shared" si="7"/>
        <v/>
      </c>
      <c r="M40" s="681" t="str">
        <f t="shared" si="8"/>
        <v/>
      </c>
      <c r="N40" s="681" t="str">
        <f t="shared" si="9"/>
        <v/>
      </c>
    </row>
    <row r="41" spans="1:14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/>
      <c r="J41" s="681" t="str">
        <f t="shared" si="5"/>
        <v/>
      </c>
      <c r="K41" s="681" t="str">
        <f t="shared" si="6"/>
        <v/>
      </c>
      <c r="L41" s="681" t="str">
        <f t="shared" si="7"/>
        <v/>
      </c>
      <c r="M41" s="681" t="str">
        <f t="shared" si="8"/>
        <v/>
      </c>
      <c r="N41" s="681" t="str">
        <f t="shared" si="9"/>
        <v/>
      </c>
    </row>
    <row r="42" spans="1:14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/>
      <c r="J42" s="681" t="str">
        <f t="shared" si="5"/>
        <v/>
      </c>
      <c r="K42" s="681" t="str">
        <f t="shared" si="6"/>
        <v/>
      </c>
      <c r="L42" s="681" t="str">
        <f t="shared" si="7"/>
        <v/>
      </c>
      <c r="M42" s="681" t="str">
        <f t="shared" si="8"/>
        <v/>
      </c>
      <c r="N42" s="681" t="str">
        <f t="shared" si="9"/>
        <v/>
      </c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/>
      <c r="J44" s="681" t="str">
        <f t="shared" si="5"/>
        <v/>
      </c>
      <c r="K44" s="681" t="str">
        <f t="shared" si="6"/>
        <v/>
      </c>
      <c r="L44" s="681" t="str">
        <f t="shared" si="7"/>
        <v/>
      </c>
      <c r="M44" s="681" t="str">
        <f t="shared" si="8"/>
        <v/>
      </c>
      <c r="N44" s="681" t="str">
        <f t="shared" si="9"/>
        <v/>
      </c>
    </row>
    <row r="45" spans="1:14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/>
      <c r="J45" s="681" t="str">
        <f t="shared" si="5"/>
        <v/>
      </c>
      <c r="K45" s="681" t="str">
        <f t="shared" si="6"/>
        <v/>
      </c>
      <c r="L45" s="681" t="str">
        <f t="shared" si="7"/>
        <v/>
      </c>
      <c r="M45" s="681" t="str">
        <f t="shared" si="8"/>
        <v/>
      </c>
      <c r="N45" s="681" t="str">
        <f t="shared" si="9"/>
        <v/>
      </c>
    </row>
    <row r="46" spans="1:14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/>
      <c r="J46" s="681" t="str">
        <f t="shared" si="5"/>
        <v/>
      </c>
      <c r="K46" s="681" t="str">
        <f t="shared" si="6"/>
        <v/>
      </c>
      <c r="L46" s="681" t="str">
        <f t="shared" si="7"/>
        <v/>
      </c>
      <c r="M46" s="681" t="str">
        <f t="shared" si="8"/>
        <v/>
      </c>
      <c r="N46" s="681" t="str">
        <f t="shared" si="9"/>
        <v/>
      </c>
    </row>
    <row r="47" spans="1:14" s="124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/>
      <c r="J47" s="681" t="str">
        <f t="shared" si="5"/>
        <v/>
      </c>
      <c r="K47" s="681" t="str">
        <f t="shared" si="6"/>
        <v/>
      </c>
      <c r="L47" s="681" t="str">
        <f t="shared" si="7"/>
        <v/>
      </c>
      <c r="M47" s="681" t="str">
        <f t="shared" si="8"/>
        <v/>
      </c>
      <c r="N47" s="681" t="str">
        <f t="shared" si="9"/>
        <v/>
      </c>
    </row>
    <row r="48" spans="1:14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/>
      <c r="J48" s="681" t="str">
        <f t="shared" si="5"/>
        <v/>
      </c>
      <c r="K48" s="681" t="str">
        <f t="shared" si="6"/>
        <v/>
      </c>
      <c r="L48" s="681" t="str">
        <f t="shared" si="7"/>
        <v/>
      </c>
      <c r="M48" s="681" t="str">
        <f t="shared" si="8"/>
        <v/>
      </c>
      <c r="N48" s="681" t="str">
        <f t="shared" si="9"/>
        <v/>
      </c>
    </row>
    <row r="49" spans="1:14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/>
      <c r="J49" s="681" t="str">
        <f t="shared" si="5"/>
        <v/>
      </c>
      <c r="K49" s="681" t="str">
        <f t="shared" si="6"/>
        <v/>
      </c>
      <c r="L49" s="681" t="str">
        <f t="shared" si="7"/>
        <v/>
      </c>
      <c r="M49" s="681" t="str">
        <f t="shared" si="8"/>
        <v/>
      </c>
      <c r="N49" s="681" t="str">
        <f t="shared" si="9"/>
        <v/>
      </c>
    </row>
    <row r="50" spans="1:14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/>
      <c r="J50" s="681" t="str">
        <f t="shared" si="5"/>
        <v/>
      </c>
      <c r="K50" s="681" t="str">
        <f t="shared" si="6"/>
        <v/>
      </c>
      <c r="L50" s="681" t="str">
        <f t="shared" si="7"/>
        <v/>
      </c>
      <c r="M50" s="681" t="str">
        <f t="shared" si="8"/>
        <v/>
      </c>
      <c r="N50" s="681" t="str">
        <f t="shared" si="9"/>
        <v/>
      </c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/>
      <c r="J52" s="681" t="str">
        <f t="shared" si="5"/>
        <v/>
      </c>
      <c r="K52" s="681" t="str">
        <f t="shared" si="6"/>
        <v/>
      </c>
      <c r="L52" s="681" t="str">
        <f t="shared" si="7"/>
        <v/>
      </c>
      <c r="M52" s="681" t="str">
        <f t="shared" si="8"/>
        <v/>
      </c>
      <c r="N52" s="681" t="str">
        <f t="shared" si="9"/>
        <v/>
      </c>
    </row>
    <row r="53" spans="1:14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/>
      <c r="J53" s="681" t="str">
        <f t="shared" si="5"/>
        <v/>
      </c>
      <c r="K53" s="681" t="str">
        <f t="shared" si="6"/>
        <v/>
      </c>
      <c r="L53" s="681" t="str">
        <f t="shared" si="7"/>
        <v/>
      </c>
      <c r="M53" s="681" t="str">
        <f t="shared" si="8"/>
        <v/>
      </c>
      <c r="N53" s="681" t="str">
        <f t="shared" si="9"/>
        <v/>
      </c>
    </row>
    <row r="54" spans="1:14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/>
      <c r="J54" s="681" t="str">
        <f t="shared" si="5"/>
        <v/>
      </c>
      <c r="K54" s="681" t="str">
        <f t="shared" si="6"/>
        <v/>
      </c>
      <c r="L54" s="681" t="str">
        <f t="shared" si="7"/>
        <v/>
      </c>
      <c r="M54" s="681" t="str">
        <f t="shared" si="8"/>
        <v/>
      </c>
      <c r="N54" s="681" t="str">
        <f t="shared" si="9"/>
        <v/>
      </c>
    </row>
    <row r="55" spans="1:14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/>
      <c r="J55" s="681" t="str">
        <f t="shared" si="5"/>
        <v/>
      </c>
      <c r="K55" s="681" t="str">
        <f t="shared" si="6"/>
        <v/>
      </c>
      <c r="L55" s="681" t="str">
        <f t="shared" si="7"/>
        <v/>
      </c>
      <c r="M55" s="681" t="str">
        <f t="shared" si="8"/>
        <v/>
      </c>
      <c r="N55" s="681" t="str">
        <f t="shared" si="9"/>
        <v/>
      </c>
    </row>
    <row r="56" spans="1:14" s="124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6" t="str">
        <f t="shared" si="5"/>
        <v/>
      </c>
      <c r="K56" s="646" t="str">
        <f t="shared" si="6"/>
        <v/>
      </c>
      <c r="L56" s="646" t="str">
        <f t="shared" si="7"/>
        <v/>
      </c>
      <c r="M56" s="646" t="str">
        <f t="shared" si="8"/>
        <v/>
      </c>
      <c r="N56" s="646" t="str">
        <f t="shared" si="9"/>
        <v/>
      </c>
    </row>
    <row r="57" spans="1:14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/>
      <c r="J57" s="680"/>
      <c r="K57" s="680"/>
      <c r="L57" s="680"/>
      <c r="M57" s="680"/>
      <c r="N57" s="680"/>
    </row>
    <row r="58" spans="1:14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/>
      <c r="J58" s="681" t="str">
        <f t="shared" ref="J58:J68" si="10">IF(C58=0,"",(D58+E58)*100/C58)</f>
        <v/>
      </c>
      <c r="K58" s="681" t="str">
        <f t="shared" ref="K58:K68" si="11">IF(C58=0,"",F58*100/C58)</f>
        <v/>
      </c>
      <c r="L58" s="681" t="str">
        <f t="shared" ref="L58:L68" si="12">IF(C58=0,"",G58*100/C58)</f>
        <v/>
      </c>
      <c r="M58" s="681" t="str">
        <f t="shared" ref="M58:M68" si="13">IF(C58=0,"",H58*100/C58)</f>
        <v/>
      </c>
      <c r="N58" s="681" t="str">
        <f t="shared" ref="N58:N68" si="14">IF(C58=0,"",I58*100/C58)</f>
        <v/>
      </c>
    </row>
    <row r="59" spans="1:14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/>
      <c r="J59" s="681" t="str">
        <f t="shared" si="10"/>
        <v/>
      </c>
      <c r="K59" s="681" t="str">
        <f t="shared" si="11"/>
        <v/>
      </c>
      <c r="L59" s="681" t="str">
        <f t="shared" si="12"/>
        <v/>
      </c>
      <c r="M59" s="681" t="str">
        <f t="shared" si="13"/>
        <v/>
      </c>
      <c r="N59" s="681" t="str">
        <f t="shared" si="14"/>
        <v/>
      </c>
    </row>
    <row r="60" spans="1:14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/>
      <c r="J60" s="681" t="str">
        <f t="shared" si="10"/>
        <v/>
      </c>
      <c r="K60" s="681" t="str">
        <f t="shared" si="11"/>
        <v/>
      </c>
      <c r="L60" s="681" t="str">
        <f t="shared" si="12"/>
        <v/>
      </c>
      <c r="M60" s="681" t="str">
        <f t="shared" si="13"/>
        <v/>
      </c>
      <c r="N60" s="681" t="str">
        <f t="shared" si="14"/>
        <v/>
      </c>
    </row>
    <row r="61" spans="1:14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/>
      <c r="J61" s="681" t="str">
        <f t="shared" si="10"/>
        <v/>
      </c>
      <c r="K61" s="681" t="str">
        <f t="shared" si="11"/>
        <v/>
      </c>
      <c r="L61" s="681" t="str">
        <f t="shared" si="12"/>
        <v/>
      </c>
      <c r="M61" s="681" t="str">
        <f t="shared" si="13"/>
        <v/>
      </c>
      <c r="N61" s="681" t="str">
        <f t="shared" si="14"/>
        <v/>
      </c>
    </row>
    <row r="62" spans="1:14" s="124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/>
      <c r="J62" s="681" t="str">
        <f t="shared" si="10"/>
        <v/>
      </c>
      <c r="K62" s="681" t="str">
        <f t="shared" si="11"/>
        <v/>
      </c>
      <c r="L62" s="681" t="str">
        <f t="shared" si="12"/>
        <v/>
      </c>
      <c r="M62" s="681" t="str">
        <f t="shared" si="13"/>
        <v/>
      </c>
      <c r="N62" s="681" t="str">
        <f t="shared" si="14"/>
        <v/>
      </c>
    </row>
    <row r="63" spans="1:14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/>
      <c r="J63" s="681" t="str">
        <f t="shared" si="10"/>
        <v/>
      </c>
      <c r="K63" s="681" t="str">
        <f t="shared" si="11"/>
        <v/>
      </c>
      <c r="L63" s="681" t="str">
        <f t="shared" si="12"/>
        <v/>
      </c>
      <c r="M63" s="681" t="str">
        <f t="shared" si="13"/>
        <v/>
      </c>
      <c r="N63" s="681" t="str">
        <f t="shared" si="14"/>
        <v/>
      </c>
    </row>
    <row r="64" spans="1:14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/>
      <c r="J64" s="681" t="str">
        <f t="shared" si="10"/>
        <v/>
      </c>
      <c r="K64" s="681" t="str">
        <f t="shared" si="11"/>
        <v/>
      </c>
      <c r="L64" s="681" t="str">
        <f t="shared" si="12"/>
        <v/>
      </c>
      <c r="M64" s="681" t="str">
        <f t="shared" si="13"/>
        <v/>
      </c>
      <c r="N64" s="681" t="str">
        <f t="shared" si="14"/>
        <v/>
      </c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/>
      <c r="J66" s="681" t="str">
        <f t="shared" si="10"/>
        <v/>
      </c>
      <c r="K66" s="681" t="str">
        <f t="shared" si="11"/>
        <v/>
      </c>
      <c r="L66" s="681" t="str">
        <f t="shared" si="12"/>
        <v/>
      </c>
      <c r="M66" s="681" t="str">
        <f t="shared" si="13"/>
        <v/>
      </c>
      <c r="N66" s="681" t="str">
        <f t="shared" si="14"/>
        <v/>
      </c>
    </row>
    <row r="67" spans="1:14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/>
      <c r="J67" s="681" t="str">
        <f t="shared" si="10"/>
        <v/>
      </c>
      <c r="K67" s="681" t="str">
        <f t="shared" si="11"/>
        <v/>
      </c>
      <c r="L67" s="681" t="str">
        <f t="shared" si="12"/>
        <v/>
      </c>
      <c r="M67" s="681" t="str">
        <f t="shared" si="13"/>
        <v/>
      </c>
      <c r="N67" s="681" t="str">
        <f t="shared" si="14"/>
        <v/>
      </c>
    </row>
    <row r="68" spans="1:14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/>
      <c r="J68" s="681" t="str">
        <f t="shared" si="10"/>
        <v/>
      </c>
      <c r="K68" s="681" t="str">
        <f t="shared" si="11"/>
        <v/>
      </c>
      <c r="L68" s="681" t="str">
        <f t="shared" si="12"/>
        <v/>
      </c>
      <c r="M68" s="681" t="str">
        <f t="shared" si="13"/>
        <v/>
      </c>
      <c r="N68" s="681" t="str">
        <f t="shared" si="14"/>
        <v/>
      </c>
    </row>
    <row r="69" spans="1:14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/>
      <c r="J69" s="681"/>
      <c r="K69" s="681"/>
      <c r="L69" s="681"/>
      <c r="M69" s="681"/>
      <c r="N69" s="681"/>
    </row>
    <row r="70" spans="1:14" s="124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/>
      <c r="J70" s="681" t="str">
        <f t="shared" ref="J70:J76" si="15">IF(C70=0,"",(D70+E70)*100/C70)</f>
        <v/>
      </c>
      <c r="K70" s="681" t="str">
        <f t="shared" ref="K70:K76" si="16">IF(C70=0,"",F70*100/C70)</f>
        <v/>
      </c>
      <c r="L70" s="681" t="str">
        <f t="shared" ref="L70:L76" si="17">IF(C70=0,"",G70*100/C70)</f>
        <v/>
      </c>
      <c r="M70" s="681" t="str">
        <f t="shared" ref="M70:M76" si="18">IF(C70=0,"",H70*100/C70)</f>
        <v/>
      </c>
      <c r="N70" s="681" t="str">
        <f t="shared" ref="N70:N76" si="19">IF(C70=0,"",I70*100/C70)</f>
        <v/>
      </c>
    </row>
    <row r="71" spans="1:14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/>
      <c r="J71" s="681" t="str">
        <f t="shared" si="15"/>
        <v/>
      </c>
      <c r="K71" s="681" t="str">
        <f t="shared" si="16"/>
        <v/>
      </c>
      <c r="L71" s="681" t="str">
        <f t="shared" si="17"/>
        <v/>
      </c>
      <c r="M71" s="681" t="str">
        <f t="shared" si="18"/>
        <v/>
      </c>
      <c r="N71" s="681" t="str">
        <f t="shared" si="19"/>
        <v/>
      </c>
    </row>
    <row r="72" spans="1:14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/>
      <c r="J72" s="681" t="str">
        <f t="shared" si="15"/>
        <v/>
      </c>
      <c r="K72" s="681" t="str">
        <f t="shared" si="16"/>
        <v/>
      </c>
      <c r="L72" s="681" t="str">
        <f t="shared" si="17"/>
        <v/>
      </c>
      <c r="M72" s="681" t="str">
        <f t="shared" si="18"/>
        <v/>
      </c>
      <c r="N72" s="681" t="str">
        <f t="shared" si="19"/>
        <v/>
      </c>
    </row>
    <row r="73" spans="1:14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/>
      <c r="J73" s="681" t="str">
        <f t="shared" si="15"/>
        <v/>
      </c>
      <c r="K73" s="681" t="str">
        <f t="shared" si="16"/>
        <v/>
      </c>
      <c r="L73" s="681" t="str">
        <f t="shared" si="17"/>
        <v/>
      </c>
      <c r="M73" s="681" t="str">
        <f t="shared" si="18"/>
        <v/>
      </c>
      <c r="N73" s="681" t="str">
        <f t="shared" si="19"/>
        <v/>
      </c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/>
      <c r="J75" s="681" t="str">
        <f t="shared" si="15"/>
        <v/>
      </c>
      <c r="K75" s="681" t="str">
        <f t="shared" si="16"/>
        <v/>
      </c>
      <c r="L75" s="681" t="str">
        <f t="shared" si="17"/>
        <v/>
      </c>
      <c r="M75" s="681" t="str">
        <f t="shared" si="18"/>
        <v/>
      </c>
      <c r="N75" s="681" t="str">
        <f t="shared" si="19"/>
        <v/>
      </c>
    </row>
    <row r="76" spans="1:14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/>
      <c r="J76" s="681" t="str">
        <f t="shared" si="15"/>
        <v/>
      </c>
      <c r="K76" s="681" t="str">
        <f t="shared" si="16"/>
        <v/>
      </c>
      <c r="L76" s="681" t="str">
        <f t="shared" si="17"/>
        <v/>
      </c>
      <c r="M76" s="681" t="str">
        <f t="shared" si="18"/>
        <v/>
      </c>
      <c r="N76" s="681" t="str">
        <f t="shared" si="19"/>
        <v/>
      </c>
    </row>
    <row r="77" spans="1:14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/>
      <c r="J77" s="681"/>
      <c r="K77" s="681"/>
      <c r="L77" s="681"/>
      <c r="M77" s="681"/>
      <c r="N77" s="681"/>
    </row>
    <row r="78" spans="1:14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/>
      <c r="J78" s="681" t="str">
        <f t="shared" ref="J78:J95" si="20">IF(C78=0,"",(D78+E78)*100/C78)</f>
        <v/>
      </c>
      <c r="K78" s="681" t="str">
        <f t="shared" ref="K78:K95" si="21">IF(C78=0,"",F78*100/C78)</f>
        <v/>
      </c>
      <c r="L78" s="681" t="str">
        <f t="shared" ref="L78:L95" si="22">IF(C78=0,"",G78*100/C78)</f>
        <v/>
      </c>
      <c r="M78" s="681" t="str">
        <f t="shared" ref="M78:M95" si="23">IF(C78=0,"",H78*100/C78)</f>
        <v/>
      </c>
      <c r="N78" s="681" t="str">
        <f t="shared" ref="N78:N95" si="24">IF(C78=0,"",I78*100/C78)</f>
        <v/>
      </c>
    </row>
    <row r="79" spans="1:14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/>
      <c r="J79" s="681" t="str">
        <f t="shared" si="20"/>
        <v/>
      </c>
      <c r="K79" s="681" t="str">
        <f t="shared" si="21"/>
        <v/>
      </c>
      <c r="L79" s="681" t="str">
        <f t="shared" si="22"/>
        <v/>
      </c>
      <c r="M79" s="681" t="str">
        <f t="shared" si="23"/>
        <v/>
      </c>
      <c r="N79" s="681" t="str">
        <f t="shared" si="24"/>
        <v/>
      </c>
    </row>
    <row r="80" spans="1:14" s="124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6" t="str">
        <f t="shared" si="20"/>
        <v/>
      </c>
      <c r="K80" s="646" t="str">
        <f t="shared" si="21"/>
        <v/>
      </c>
      <c r="L80" s="646" t="str">
        <f t="shared" si="22"/>
        <v/>
      </c>
      <c r="M80" s="646" t="str">
        <f t="shared" si="23"/>
        <v/>
      </c>
      <c r="N80" s="646" t="str">
        <f t="shared" si="24"/>
        <v/>
      </c>
    </row>
    <row r="81" spans="1:14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/>
      <c r="J81" s="680" t="str">
        <f t="shared" si="20"/>
        <v/>
      </c>
      <c r="K81" s="680" t="str">
        <f t="shared" si="21"/>
        <v/>
      </c>
      <c r="L81" s="680" t="str">
        <f t="shared" si="22"/>
        <v/>
      </c>
      <c r="M81" s="680" t="str">
        <f t="shared" si="23"/>
        <v/>
      </c>
      <c r="N81" s="680" t="str">
        <f t="shared" si="24"/>
        <v/>
      </c>
    </row>
    <row r="82" spans="1:14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/>
      <c r="J82" s="681" t="str">
        <f t="shared" si="20"/>
        <v/>
      </c>
      <c r="K82" s="681" t="str">
        <f t="shared" si="21"/>
        <v/>
      </c>
      <c r="L82" s="681" t="str">
        <f t="shared" si="22"/>
        <v/>
      </c>
      <c r="M82" s="681" t="str">
        <f t="shared" si="23"/>
        <v/>
      </c>
      <c r="N82" s="681" t="str">
        <f t="shared" si="24"/>
        <v/>
      </c>
    </row>
    <row r="83" spans="1:14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/>
      <c r="J83" s="681" t="str">
        <f t="shared" si="20"/>
        <v/>
      </c>
      <c r="K83" s="681" t="str">
        <f t="shared" si="21"/>
        <v/>
      </c>
      <c r="L83" s="681" t="str">
        <f t="shared" si="22"/>
        <v/>
      </c>
      <c r="M83" s="681" t="str">
        <f t="shared" si="23"/>
        <v/>
      </c>
      <c r="N83" s="681" t="str">
        <f t="shared" si="24"/>
        <v/>
      </c>
    </row>
    <row r="84" spans="1:14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/>
      <c r="J84" s="681" t="str">
        <f t="shared" si="20"/>
        <v/>
      </c>
      <c r="K84" s="681" t="str">
        <f t="shared" si="21"/>
        <v/>
      </c>
      <c r="L84" s="681" t="str">
        <f t="shared" si="22"/>
        <v/>
      </c>
      <c r="M84" s="681" t="str">
        <f t="shared" si="23"/>
        <v/>
      </c>
      <c r="N84" s="681" t="str">
        <f t="shared" si="24"/>
        <v/>
      </c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/>
      <c r="J86" s="681" t="str">
        <f t="shared" si="20"/>
        <v/>
      </c>
      <c r="K86" s="681" t="str">
        <f t="shared" si="21"/>
        <v/>
      </c>
      <c r="L86" s="681" t="str">
        <f t="shared" si="22"/>
        <v/>
      </c>
      <c r="M86" s="681" t="str">
        <f t="shared" si="23"/>
        <v/>
      </c>
      <c r="N86" s="681" t="str">
        <f t="shared" si="24"/>
        <v/>
      </c>
    </row>
    <row r="87" spans="1:14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/>
      <c r="J87" s="681" t="str">
        <f t="shared" si="20"/>
        <v/>
      </c>
      <c r="K87" s="681" t="str">
        <f t="shared" si="21"/>
        <v/>
      </c>
      <c r="L87" s="681" t="str">
        <f t="shared" si="22"/>
        <v/>
      </c>
      <c r="M87" s="681" t="str">
        <f t="shared" si="23"/>
        <v/>
      </c>
      <c r="N87" s="681" t="str">
        <f t="shared" si="24"/>
        <v/>
      </c>
    </row>
    <row r="88" spans="1:14" s="124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/>
      <c r="J88" s="681" t="str">
        <f t="shared" si="20"/>
        <v/>
      </c>
      <c r="K88" s="681" t="str">
        <f t="shared" si="21"/>
        <v/>
      </c>
      <c r="L88" s="681" t="str">
        <f t="shared" si="22"/>
        <v/>
      </c>
      <c r="M88" s="681" t="str">
        <f t="shared" si="23"/>
        <v/>
      </c>
      <c r="N88" s="681" t="str">
        <f t="shared" si="24"/>
        <v/>
      </c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6" t="str">
        <f t="shared" si="20"/>
        <v/>
      </c>
      <c r="K89" s="646" t="str">
        <f t="shared" si="21"/>
        <v/>
      </c>
      <c r="L89" s="646" t="str">
        <f t="shared" si="22"/>
        <v/>
      </c>
      <c r="M89" s="646" t="str">
        <f t="shared" si="23"/>
        <v/>
      </c>
      <c r="N89" s="646" t="str">
        <f t="shared" si="24"/>
        <v/>
      </c>
    </row>
    <row r="90" spans="1:14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/>
      <c r="J90" s="681" t="str">
        <f t="shared" si="20"/>
        <v/>
      </c>
      <c r="K90" s="681" t="str">
        <f t="shared" si="21"/>
        <v/>
      </c>
      <c r="L90" s="681" t="str">
        <f t="shared" si="22"/>
        <v/>
      </c>
      <c r="M90" s="681" t="str">
        <f t="shared" si="23"/>
        <v/>
      </c>
      <c r="N90" s="681" t="str">
        <f t="shared" si="24"/>
        <v/>
      </c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/>
      <c r="J92" s="681" t="str">
        <f t="shared" si="20"/>
        <v/>
      </c>
      <c r="K92" s="681" t="str">
        <f t="shared" si="21"/>
        <v/>
      </c>
      <c r="L92" s="681" t="str">
        <f t="shared" si="22"/>
        <v/>
      </c>
      <c r="M92" s="681" t="str">
        <f t="shared" si="23"/>
        <v/>
      </c>
      <c r="N92" s="681" t="str">
        <f t="shared" si="24"/>
        <v/>
      </c>
    </row>
    <row r="93" spans="1:14" s="124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/>
      <c r="J93" s="681" t="str">
        <f t="shared" si="20"/>
        <v/>
      </c>
      <c r="K93" s="681" t="str">
        <f t="shared" si="21"/>
        <v/>
      </c>
      <c r="L93" s="681" t="str">
        <f t="shared" si="22"/>
        <v/>
      </c>
      <c r="M93" s="681" t="str">
        <f t="shared" si="23"/>
        <v/>
      </c>
      <c r="N93" s="681" t="str">
        <f t="shared" si="24"/>
        <v/>
      </c>
    </row>
    <row r="94" spans="1:14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/>
      <c r="J94" s="681" t="str">
        <f t="shared" si="20"/>
        <v/>
      </c>
      <c r="K94" s="681" t="str">
        <f t="shared" si="21"/>
        <v/>
      </c>
      <c r="L94" s="681" t="str">
        <f t="shared" si="22"/>
        <v/>
      </c>
      <c r="M94" s="681" t="str">
        <f t="shared" si="23"/>
        <v/>
      </c>
      <c r="N94" s="681" t="str">
        <f t="shared" si="24"/>
        <v/>
      </c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/>
      <c r="J96" s="681"/>
      <c r="K96" s="681"/>
      <c r="L96" s="681"/>
      <c r="M96" s="681"/>
      <c r="N96" s="681"/>
    </row>
    <row r="97" spans="1:14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/>
      <c r="J97" s="681" t="str">
        <f t="shared" ref="J97:J112" si="25">IF(C97=0,"",(D97+E97)*100/C97)</f>
        <v/>
      </c>
      <c r="K97" s="681" t="str">
        <f t="shared" ref="K97:K112" si="26">IF(C97=0,"",F97*100/C97)</f>
        <v/>
      </c>
      <c r="L97" s="681" t="str">
        <f t="shared" ref="L97:L112" si="27">IF(C97=0,"",G97*100/C97)</f>
        <v/>
      </c>
      <c r="M97" s="681" t="str">
        <f t="shared" ref="M97:M112" si="28">IF(C97=0,"",H97*100/C97)</f>
        <v/>
      </c>
      <c r="N97" s="681" t="str">
        <f t="shared" ref="N97:N112" si="29">IF(C97=0,"",I97*100/C97)</f>
        <v/>
      </c>
    </row>
    <row r="98" spans="1:14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/>
      <c r="J98" s="681" t="str">
        <f t="shared" si="25"/>
        <v/>
      </c>
      <c r="K98" s="681" t="str">
        <f t="shared" si="26"/>
        <v/>
      </c>
      <c r="L98" s="681" t="str">
        <f t="shared" si="27"/>
        <v/>
      </c>
      <c r="M98" s="681" t="str">
        <f t="shared" si="28"/>
        <v/>
      </c>
      <c r="N98" s="681" t="str">
        <f t="shared" si="29"/>
        <v/>
      </c>
    </row>
    <row r="99" spans="1:14" s="124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/>
      <c r="J99" s="681" t="str">
        <f t="shared" si="25"/>
        <v/>
      </c>
      <c r="K99" s="681" t="str">
        <f t="shared" si="26"/>
        <v/>
      </c>
      <c r="L99" s="681" t="str">
        <f t="shared" si="27"/>
        <v/>
      </c>
      <c r="M99" s="681" t="str">
        <f t="shared" si="28"/>
        <v/>
      </c>
      <c r="N99" s="681" t="str">
        <f t="shared" si="29"/>
        <v/>
      </c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6" t="str">
        <f t="shared" si="25"/>
        <v/>
      </c>
      <c r="K100" s="646" t="str">
        <f t="shared" si="26"/>
        <v/>
      </c>
      <c r="L100" s="646" t="str">
        <f t="shared" si="27"/>
        <v/>
      </c>
      <c r="M100" s="646" t="str">
        <f t="shared" si="28"/>
        <v/>
      </c>
      <c r="N100" s="646" t="str">
        <f t="shared" si="29"/>
        <v/>
      </c>
    </row>
    <row r="101" spans="1:14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/>
      <c r="J101" s="681" t="str">
        <f t="shared" si="25"/>
        <v/>
      </c>
      <c r="K101" s="681" t="str">
        <f t="shared" si="26"/>
        <v/>
      </c>
      <c r="L101" s="681" t="str">
        <f t="shared" si="27"/>
        <v/>
      </c>
      <c r="M101" s="681" t="str">
        <f t="shared" si="28"/>
        <v/>
      </c>
      <c r="N101" s="681" t="str">
        <f t="shared" si="29"/>
        <v/>
      </c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/>
      <c r="J103" s="681" t="str">
        <f t="shared" si="25"/>
        <v/>
      </c>
      <c r="K103" s="681" t="str">
        <f t="shared" si="26"/>
        <v/>
      </c>
      <c r="L103" s="681" t="str">
        <f t="shared" si="27"/>
        <v/>
      </c>
      <c r="M103" s="681" t="str">
        <f t="shared" si="28"/>
        <v/>
      </c>
      <c r="N103" s="681" t="str">
        <f t="shared" si="29"/>
        <v/>
      </c>
    </row>
    <row r="104" spans="1:14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/>
      <c r="J104" s="681" t="str">
        <f t="shared" si="25"/>
        <v/>
      </c>
      <c r="K104" s="681" t="str">
        <f t="shared" si="26"/>
        <v/>
      </c>
      <c r="L104" s="681" t="str">
        <f t="shared" si="27"/>
        <v/>
      </c>
      <c r="M104" s="681" t="str">
        <f t="shared" si="28"/>
        <v/>
      </c>
      <c r="N104" s="681" t="str">
        <f t="shared" si="29"/>
        <v/>
      </c>
    </row>
    <row r="105" spans="1:14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/>
      <c r="J105" s="681" t="str">
        <f t="shared" si="25"/>
        <v/>
      </c>
      <c r="K105" s="681" t="str">
        <f t="shared" si="26"/>
        <v/>
      </c>
      <c r="L105" s="681" t="str">
        <f t="shared" si="27"/>
        <v/>
      </c>
      <c r="M105" s="681" t="str">
        <f t="shared" si="28"/>
        <v/>
      </c>
      <c r="N105" s="681" t="str">
        <f t="shared" si="29"/>
        <v/>
      </c>
    </row>
    <row r="106" spans="1:14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/>
      <c r="J106" s="681" t="str">
        <f t="shared" si="25"/>
        <v/>
      </c>
      <c r="K106" s="681" t="str">
        <f t="shared" si="26"/>
        <v/>
      </c>
      <c r="L106" s="681" t="str">
        <f t="shared" si="27"/>
        <v/>
      </c>
      <c r="M106" s="681" t="str">
        <f t="shared" si="28"/>
        <v/>
      </c>
      <c r="N106" s="681" t="str">
        <f t="shared" si="29"/>
        <v/>
      </c>
    </row>
    <row r="107" spans="1:14" ht="1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/>
      <c r="J107" s="681" t="str">
        <f t="shared" si="25"/>
        <v/>
      </c>
      <c r="K107" s="681" t="str">
        <f t="shared" si="26"/>
        <v/>
      </c>
      <c r="L107" s="681" t="str">
        <f t="shared" si="27"/>
        <v/>
      </c>
      <c r="M107" s="681" t="str">
        <f t="shared" si="28"/>
        <v/>
      </c>
      <c r="N107" s="681" t="str">
        <f t="shared" si="29"/>
        <v/>
      </c>
    </row>
    <row r="108" spans="1:14" ht="1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/>
      <c r="J108" s="681" t="str">
        <f t="shared" si="25"/>
        <v/>
      </c>
      <c r="K108" s="681" t="str">
        <f t="shared" si="26"/>
        <v/>
      </c>
      <c r="L108" s="681" t="str">
        <f t="shared" si="27"/>
        <v/>
      </c>
      <c r="M108" s="681" t="str">
        <f t="shared" si="28"/>
        <v/>
      </c>
      <c r="N108" s="681" t="str">
        <f t="shared" si="29"/>
        <v/>
      </c>
    </row>
    <row r="109" spans="1:14" ht="1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/>
      <c r="J109" s="681" t="str">
        <f t="shared" si="25"/>
        <v/>
      </c>
      <c r="K109" s="681" t="str">
        <f t="shared" si="26"/>
        <v/>
      </c>
      <c r="L109" s="681" t="str">
        <f t="shared" si="27"/>
        <v/>
      </c>
      <c r="M109" s="681" t="str">
        <f t="shared" si="28"/>
        <v/>
      </c>
      <c r="N109" s="681" t="str">
        <f t="shared" si="29"/>
        <v/>
      </c>
    </row>
    <row r="110" spans="1:14" ht="1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29" priority="22">
      <formula>LEN(TRIM(C4))=0</formula>
    </cfRule>
  </conditionalFormatting>
  <conditionalFormatting sqref="C111:I111">
    <cfRule type="containsBlanks" dxfId="28" priority="21">
      <formula>LEN(TRIM(C111))=0</formula>
    </cfRule>
  </conditionalFormatting>
  <conditionalFormatting sqref="C99:N99">
    <cfRule type="containsBlanks" dxfId="27" priority="4" stopIfTrue="1">
      <formula>LEN(TRIM(C99))=0</formula>
    </cfRule>
  </conditionalFormatting>
  <conditionalFormatting sqref="J4:N112">
    <cfRule type="containsBlanks" dxfId="26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391" customWidth="1"/>
    <col min="2" max="2" width="23" style="391" customWidth="1"/>
    <col min="3" max="6" width="7.19921875" style="391" customWidth="1"/>
    <col min="7" max="8" width="5.06640625" style="391" customWidth="1"/>
    <col min="9" max="20" width="7.19921875" style="391" customWidth="1"/>
    <col min="21" max="25" width="10.53125" style="391" customWidth="1"/>
    <col min="26" max="27" width="14.3984375" style="391" customWidth="1"/>
    <col min="28" max="16384" width="14.3984375" style="391"/>
  </cols>
  <sheetData>
    <row r="1" spans="1:25" ht="14" customHeight="1">
      <c r="A1" s="119" t="s">
        <v>1930</v>
      </c>
    </row>
    <row r="2" spans="1:25" ht="17.25" customHeight="1">
      <c r="A2" s="1047" t="s">
        <v>660</v>
      </c>
      <c r="B2" s="938"/>
      <c r="C2" s="1050" t="s">
        <v>1931</v>
      </c>
      <c r="D2" s="938"/>
      <c r="E2" s="938"/>
      <c r="F2" s="938"/>
      <c r="G2" s="938"/>
      <c r="H2" s="938"/>
      <c r="I2" s="1052" t="s">
        <v>1932</v>
      </c>
      <c r="J2" s="942"/>
      <c r="K2" s="942"/>
      <c r="L2" s="942"/>
      <c r="M2" s="942"/>
      <c r="N2" s="942"/>
      <c r="O2" s="1051" t="s">
        <v>1933</v>
      </c>
      <c r="P2" s="938"/>
      <c r="Q2" s="938"/>
      <c r="R2" s="938"/>
      <c r="S2" s="938"/>
      <c r="T2" s="938"/>
    </row>
    <row r="3" spans="1:25" ht="13.5" customHeight="1">
      <c r="A3" s="1048"/>
      <c r="B3" s="1048"/>
      <c r="C3" s="1049" t="s">
        <v>1934</v>
      </c>
      <c r="D3" s="1048"/>
      <c r="E3" s="1049" t="s">
        <v>1935</v>
      </c>
      <c r="F3" s="1048"/>
      <c r="G3" s="1049" t="s">
        <v>434</v>
      </c>
      <c r="H3" s="1048"/>
      <c r="I3" s="1049" t="s">
        <v>1934</v>
      </c>
      <c r="J3" s="1048"/>
      <c r="K3" s="1049" t="s">
        <v>1935</v>
      </c>
      <c r="L3" s="1048"/>
      <c r="M3" s="1049" t="s">
        <v>434</v>
      </c>
      <c r="N3" s="1048"/>
      <c r="O3" s="1049" t="s">
        <v>1934</v>
      </c>
      <c r="P3" s="1048"/>
      <c r="Q3" s="1049" t="s">
        <v>1935</v>
      </c>
      <c r="R3" s="1048"/>
      <c r="S3" s="1049" t="s">
        <v>434</v>
      </c>
      <c r="T3" s="1048"/>
    </row>
    <row r="4" spans="1:25" ht="13.5" customHeight="1" thickBot="1">
      <c r="A4" s="884"/>
      <c r="B4" s="884"/>
      <c r="C4" s="392" t="s">
        <v>1936</v>
      </c>
      <c r="D4" s="392" t="s">
        <v>1937</v>
      </c>
      <c r="E4" s="392" t="s">
        <v>1936</v>
      </c>
      <c r="F4" s="392" t="s">
        <v>1937</v>
      </c>
      <c r="G4" s="392" t="s">
        <v>1936</v>
      </c>
      <c r="H4" s="392" t="s">
        <v>1937</v>
      </c>
      <c r="I4" s="392" t="s">
        <v>1936</v>
      </c>
      <c r="J4" s="392" t="s">
        <v>1937</v>
      </c>
      <c r="K4" s="392" t="s">
        <v>1936</v>
      </c>
      <c r="L4" s="392" t="s">
        <v>1937</v>
      </c>
      <c r="M4" s="392" t="s">
        <v>1936</v>
      </c>
      <c r="N4" s="392" t="s">
        <v>1937</v>
      </c>
      <c r="O4" s="392" t="s">
        <v>1936</v>
      </c>
      <c r="P4" s="392" t="s">
        <v>1937</v>
      </c>
      <c r="Q4" s="392" t="s">
        <v>1936</v>
      </c>
      <c r="R4" s="392" t="s">
        <v>1937</v>
      </c>
      <c r="S4" s="392" t="s">
        <v>1936</v>
      </c>
      <c r="T4" s="393" t="s">
        <v>1937</v>
      </c>
    </row>
    <row r="5" spans="1:25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682"/>
      <c r="Q6" s="682"/>
      <c r="R6" s="682"/>
      <c r="S6" s="682"/>
      <c r="T6" s="682"/>
      <c r="U6" s="122"/>
      <c r="V6" s="122"/>
      <c r="W6" s="122"/>
      <c r="X6" s="122"/>
      <c r="Y6" s="122"/>
    </row>
    <row r="7" spans="1:25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683"/>
      <c r="Q7" s="683"/>
      <c r="R7" s="683"/>
      <c r="S7" s="683"/>
      <c r="T7" s="683"/>
    </row>
    <row r="8" spans="1:25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683"/>
      <c r="Q8" s="683"/>
      <c r="R8" s="683"/>
      <c r="S8" s="683"/>
      <c r="T8" s="683"/>
    </row>
    <row r="9" spans="1:25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683"/>
      <c r="Q9" s="683"/>
      <c r="R9" s="683"/>
      <c r="S9" s="683"/>
      <c r="T9" s="683"/>
    </row>
    <row r="10" spans="1:25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683"/>
      <c r="Q11" s="683"/>
      <c r="R11" s="683"/>
      <c r="S11" s="683"/>
      <c r="T11" s="683"/>
    </row>
    <row r="12" spans="1:25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683"/>
      <c r="Q12" s="683"/>
      <c r="R12" s="683"/>
      <c r="S12" s="683"/>
      <c r="T12" s="683"/>
    </row>
    <row r="13" spans="1:25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683"/>
      <c r="Q13" s="683"/>
      <c r="R13" s="683"/>
      <c r="S13" s="683"/>
      <c r="T13" s="683"/>
      <c r="U13" s="119"/>
      <c r="V13" s="119"/>
      <c r="W13" s="119"/>
      <c r="X13" s="119"/>
      <c r="Y13" s="119"/>
    </row>
    <row r="14" spans="1:25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683"/>
      <c r="Q14" s="683"/>
      <c r="R14" s="683"/>
      <c r="S14" s="683"/>
      <c r="T14" s="683"/>
      <c r="U14" s="119"/>
      <c r="V14" s="119"/>
      <c r="W14" s="119"/>
      <c r="X14" s="119"/>
      <c r="Y14" s="119"/>
    </row>
    <row r="15" spans="1:25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683"/>
      <c r="Q15" s="683"/>
      <c r="R15" s="683"/>
      <c r="S15" s="683"/>
      <c r="T15" s="683"/>
    </row>
    <row r="16" spans="1:25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683"/>
      <c r="Q16" s="683"/>
      <c r="R16" s="683"/>
      <c r="S16" s="683"/>
      <c r="T16" s="683"/>
    </row>
    <row r="17" spans="1:20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  <c r="P18" s="683"/>
      <c r="Q18" s="683"/>
      <c r="R18" s="683"/>
      <c r="S18" s="683"/>
      <c r="T18" s="683"/>
    </row>
    <row r="19" spans="1:20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  <c r="P19" s="683"/>
      <c r="Q19" s="683"/>
      <c r="R19" s="683"/>
      <c r="S19" s="683"/>
      <c r="T19" s="683"/>
    </row>
    <row r="20" spans="1:20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  <c r="P20" s="683"/>
      <c r="Q20" s="683"/>
      <c r="R20" s="683"/>
      <c r="S20" s="683"/>
      <c r="T20" s="683"/>
    </row>
    <row r="21" spans="1:20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  <c r="P22" s="682"/>
      <c r="Q22" s="682"/>
      <c r="R22" s="682"/>
      <c r="S22" s="682"/>
      <c r="T22" s="682"/>
    </row>
    <row r="23" spans="1:20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  <c r="P23" s="683"/>
      <c r="Q23" s="683"/>
      <c r="R23" s="683"/>
      <c r="S23" s="683"/>
      <c r="T23" s="683"/>
    </row>
    <row r="24" spans="1:20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  <c r="P24" s="683"/>
      <c r="Q24" s="683"/>
      <c r="R24" s="683"/>
      <c r="S24" s="683"/>
      <c r="T24" s="683"/>
    </row>
    <row r="25" spans="1:20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  <c r="P25" s="683"/>
      <c r="Q25" s="683"/>
      <c r="R25" s="683"/>
      <c r="S25" s="683"/>
      <c r="T25" s="683"/>
    </row>
    <row r="26" spans="1:20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  <c r="P26" s="683"/>
      <c r="Q26" s="683"/>
      <c r="R26" s="683"/>
      <c r="S26" s="683"/>
      <c r="T26" s="683"/>
    </row>
    <row r="27" spans="1:20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</row>
    <row r="28" spans="1:20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  <c r="P28" s="683"/>
      <c r="Q28" s="683"/>
      <c r="R28" s="683"/>
      <c r="S28" s="683"/>
      <c r="T28" s="683"/>
    </row>
    <row r="29" spans="1:20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  <c r="P29" s="683"/>
      <c r="Q29" s="683"/>
      <c r="R29" s="683"/>
      <c r="S29" s="683"/>
      <c r="T29" s="683"/>
    </row>
    <row r="30" spans="1:20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  <c r="P30" s="683"/>
      <c r="Q30" s="683"/>
      <c r="R30" s="683"/>
      <c r="S30" s="683"/>
      <c r="T30" s="683"/>
    </row>
    <row r="31" spans="1:20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  <c r="P32" s="682"/>
      <c r="Q32" s="682"/>
      <c r="R32" s="682"/>
      <c r="S32" s="682"/>
      <c r="T32" s="682"/>
    </row>
    <row r="33" spans="1:20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  <c r="P33" s="683"/>
      <c r="Q33" s="683"/>
      <c r="R33" s="683"/>
      <c r="S33" s="683"/>
      <c r="T33" s="683"/>
    </row>
    <row r="34" spans="1:20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  <c r="P34" s="683"/>
      <c r="Q34" s="683"/>
      <c r="R34" s="683"/>
      <c r="S34" s="683"/>
      <c r="T34" s="683"/>
    </row>
    <row r="35" spans="1:20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  <c r="P35" s="683"/>
      <c r="Q35" s="683"/>
      <c r="R35" s="683"/>
      <c r="S35" s="683"/>
      <c r="T35" s="683"/>
    </row>
    <row r="36" spans="1:20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  <c r="P36" s="683"/>
      <c r="Q36" s="683"/>
      <c r="R36" s="683"/>
      <c r="S36" s="683"/>
      <c r="T36" s="683"/>
    </row>
    <row r="37" spans="1:20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  <c r="P37" s="683"/>
      <c r="Q37" s="683"/>
      <c r="R37" s="683"/>
      <c r="S37" s="683"/>
      <c r="T37" s="683"/>
    </row>
    <row r="38" spans="1:20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  <c r="P38" s="683"/>
      <c r="Q38" s="683"/>
      <c r="R38" s="683"/>
      <c r="S38" s="683"/>
      <c r="T38" s="683"/>
    </row>
    <row r="39" spans="1:20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  <c r="P39" s="683"/>
      <c r="Q39" s="683"/>
      <c r="R39" s="683"/>
      <c r="S39" s="683"/>
      <c r="T39" s="683"/>
    </row>
    <row r="40" spans="1:20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  <c r="P40" s="683"/>
      <c r="Q40" s="683"/>
      <c r="R40" s="683"/>
      <c r="S40" s="683"/>
      <c r="T40" s="683"/>
    </row>
    <row r="41" spans="1:20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  <c r="P41" s="683"/>
      <c r="Q41" s="683"/>
      <c r="R41" s="683"/>
      <c r="S41" s="683"/>
      <c r="T41" s="683"/>
    </row>
    <row r="42" spans="1:20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  <c r="P42" s="683"/>
      <c r="Q42" s="683"/>
      <c r="R42" s="683"/>
      <c r="S42" s="683"/>
      <c r="T42" s="683"/>
    </row>
    <row r="43" spans="1:20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  <c r="P43" s="683"/>
      <c r="Q43" s="683"/>
      <c r="R43" s="683"/>
      <c r="S43" s="683"/>
      <c r="T43" s="683"/>
    </row>
    <row r="44" spans="1:20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  <c r="P45" s="683"/>
      <c r="Q45" s="683"/>
      <c r="R45" s="683"/>
      <c r="S45" s="683"/>
      <c r="T45" s="683"/>
    </row>
    <row r="46" spans="1:20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  <c r="P46" s="683"/>
      <c r="Q46" s="683"/>
      <c r="R46" s="683"/>
      <c r="S46" s="683"/>
      <c r="T46" s="683"/>
    </row>
    <row r="47" spans="1:20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  <c r="P47" s="683"/>
      <c r="Q47" s="683"/>
      <c r="R47" s="683"/>
      <c r="S47" s="683"/>
      <c r="T47" s="683"/>
    </row>
    <row r="48" spans="1:20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  <c r="P48" s="683"/>
      <c r="Q48" s="683"/>
      <c r="R48" s="683"/>
      <c r="S48" s="683"/>
      <c r="T48" s="683"/>
    </row>
    <row r="49" spans="1:20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  <c r="P49" s="683"/>
      <c r="Q49" s="683"/>
      <c r="R49" s="683"/>
      <c r="S49" s="683"/>
      <c r="T49" s="683"/>
    </row>
    <row r="50" spans="1:20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  <c r="P50" s="683"/>
      <c r="Q50" s="683"/>
      <c r="R50" s="683"/>
      <c r="S50" s="683"/>
      <c r="T50" s="683"/>
    </row>
    <row r="51" spans="1:20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  <c r="P51" s="683"/>
      <c r="Q51" s="683"/>
      <c r="R51" s="683"/>
      <c r="S51" s="683"/>
      <c r="T51" s="683"/>
    </row>
    <row r="52" spans="1:20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  <c r="P53" s="683"/>
      <c r="Q53" s="683"/>
      <c r="R53" s="683"/>
      <c r="S53" s="683"/>
      <c r="T53" s="683"/>
    </row>
    <row r="54" spans="1:20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  <c r="P54" s="683"/>
      <c r="Q54" s="683"/>
      <c r="R54" s="683"/>
      <c r="S54" s="683"/>
      <c r="T54" s="683"/>
    </row>
    <row r="55" spans="1:20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  <c r="P55" s="683"/>
      <c r="Q55" s="683"/>
      <c r="R55" s="683"/>
      <c r="S55" s="683"/>
      <c r="T55" s="683"/>
    </row>
    <row r="56" spans="1:20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  <c r="P56" s="683"/>
      <c r="Q56" s="683"/>
      <c r="R56" s="683"/>
      <c r="S56" s="683"/>
      <c r="T56" s="683"/>
    </row>
    <row r="57" spans="1:20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  <c r="P58" s="682"/>
      <c r="Q58" s="682"/>
      <c r="R58" s="682"/>
      <c r="S58" s="682"/>
      <c r="T58" s="682"/>
    </row>
    <row r="59" spans="1:20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  <c r="P59" s="683"/>
      <c r="Q59" s="683"/>
      <c r="R59" s="683"/>
      <c r="S59" s="683"/>
      <c r="T59" s="683"/>
    </row>
    <row r="60" spans="1:20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  <c r="P60" s="683"/>
      <c r="Q60" s="683"/>
      <c r="R60" s="683"/>
      <c r="S60" s="683"/>
      <c r="T60" s="683"/>
    </row>
    <row r="61" spans="1:20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  <c r="P61" s="683"/>
      <c r="Q61" s="683"/>
      <c r="R61" s="683"/>
      <c r="S61" s="683"/>
      <c r="T61" s="683"/>
    </row>
    <row r="62" spans="1:20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  <c r="P62" s="683"/>
      <c r="Q62" s="683"/>
      <c r="R62" s="683"/>
      <c r="S62" s="683"/>
      <c r="T62" s="683"/>
    </row>
    <row r="63" spans="1:20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  <c r="P63" s="683"/>
      <c r="Q63" s="683"/>
      <c r="R63" s="683"/>
      <c r="S63" s="683"/>
      <c r="T63" s="683"/>
    </row>
    <row r="64" spans="1:20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  <c r="P64" s="683"/>
      <c r="Q64" s="683"/>
      <c r="R64" s="683"/>
      <c r="S64" s="683"/>
      <c r="T64" s="683"/>
    </row>
    <row r="65" spans="1:20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  <c r="P65" s="683"/>
      <c r="Q65" s="683"/>
      <c r="R65" s="683"/>
      <c r="S65" s="683"/>
      <c r="T65" s="683"/>
    </row>
    <row r="66" spans="1:20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  <c r="P67" s="683"/>
      <c r="Q67" s="683"/>
      <c r="R67" s="683"/>
      <c r="S67" s="683"/>
      <c r="T67" s="683"/>
    </row>
    <row r="68" spans="1:20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  <c r="P68" s="683"/>
      <c r="Q68" s="683"/>
      <c r="R68" s="683"/>
      <c r="S68" s="683"/>
      <c r="T68" s="683"/>
    </row>
    <row r="69" spans="1:20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  <c r="P69" s="683"/>
      <c r="Q69" s="683"/>
      <c r="R69" s="683"/>
      <c r="S69" s="683"/>
      <c r="T69" s="683"/>
    </row>
    <row r="70" spans="1:20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  <c r="P70" s="683"/>
      <c r="Q70" s="683"/>
      <c r="R70" s="683"/>
      <c r="S70" s="683"/>
      <c r="T70" s="683"/>
    </row>
    <row r="71" spans="1:20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  <c r="P71" s="683"/>
      <c r="Q71" s="683"/>
      <c r="R71" s="683"/>
      <c r="S71" s="683"/>
      <c r="T71" s="683"/>
    </row>
    <row r="72" spans="1:20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  <c r="P72" s="683"/>
      <c r="Q72" s="683"/>
      <c r="R72" s="683"/>
      <c r="S72" s="683"/>
      <c r="T72" s="683"/>
    </row>
    <row r="73" spans="1:20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  <c r="P73" s="683"/>
      <c r="Q73" s="683"/>
      <c r="R73" s="683"/>
      <c r="S73" s="683"/>
      <c r="T73" s="683"/>
    </row>
    <row r="74" spans="1:20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  <c r="P74" s="683"/>
      <c r="Q74" s="683"/>
      <c r="R74" s="683"/>
      <c r="S74" s="683"/>
      <c r="T74" s="683"/>
    </row>
    <row r="75" spans="1:20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  <c r="P76" s="683"/>
      <c r="Q76" s="683"/>
      <c r="R76" s="683"/>
      <c r="S76" s="683"/>
      <c r="T76" s="683"/>
    </row>
    <row r="77" spans="1:20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</row>
    <row r="78" spans="1:20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  <c r="P78" s="683"/>
      <c r="Q78" s="683"/>
      <c r="R78" s="683"/>
      <c r="S78" s="683"/>
      <c r="T78" s="683"/>
    </row>
    <row r="79" spans="1:20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  <c r="P79" s="683"/>
      <c r="Q79" s="683"/>
      <c r="R79" s="683"/>
      <c r="S79" s="683"/>
      <c r="T79" s="683"/>
    </row>
    <row r="80" spans="1:20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  <c r="P80" s="683"/>
      <c r="Q80" s="683"/>
      <c r="R80" s="683"/>
      <c r="S80" s="683"/>
      <c r="T80" s="683"/>
    </row>
    <row r="81" spans="1:20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  <c r="P82" s="682"/>
      <c r="Q82" s="682"/>
      <c r="R82" s="682"/>
      <c r="S82" s="682"/>
      <c r="T82" s="682"/>
    </row>
    <row r="83" spans="1:20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  <c r="P83" s="683"/>
      <c r="Q83" s="683"/>
      <c r="R83" s="683"/>
      <c r="S83" s="683"/>
      <c r="T83" s="683"/>
    </row>
    <row r="84" spans="1:20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  <c r="P84" s="683"/>
      <c r="Q84" s="683"/>
      <c r="R84" s="683"/>
      <c r="S84" s="683"/>
      <c r="T84" s="683"/>
    </row>
    <row r="85" spans="1:20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  <c r="P85" s="683"/>
      <c r="Q85" s="683"/>
      <c r="R85" s="683"/>
      <c r="S85" s="683"/>
      <c r="T85" s="683"/>
    </row>
    <row r="86" spans="1:20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  <c r="P87" s="683"/>
      <c r="Q87" s="683"/>
      <c r="R87" s="683"/>
      <c r="S87" s="683"/>
      <c r="T87" s="683"/>
    </row>
    <row r="88" spans="1:20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  <c r="P88" s="683"/>
      <c r="Q88" s="683"/>
      <c r="R88" s="683"/>
      <c r="S88" s="683"/>
      <c r="T88" s="683"/>
    </row>
    <row r="89" spans="1:20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  <c r="P89" s="683"/>
      <c r="Q89" s="683"/>
      <c r="R89" s="683"/>
      <c r="S89" s="683"/>
      <c r="T89" s="683"/>
    </row>
    <row r="90" spans="1:20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  <c r="P91" s="683"/>
      <c r="Q91" s="683"/>
      <c r="R91" s="683"/>
      <c r="S91" s="683"/>
      <c r="T91" s="683"/>
    </row>
    <row r="92" spans="1:20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  <c r="P93" s="683"/>
      <c r="Q93" s="683"/>
      <c r="R93" s="683"/>
      <c r="S93" s="683"/>
      <c r="T93" s="683"/>
    </row>
    <row r="94" spans="1:20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  <c r="P94" s="683"/>
      <c r="Q94" s="683"/>
      <c r="R94" s="683"/>
      <c r="S94" s="683"/>
      <c r="T94" s="683"/>
    </row>
    <row r="95" spans="1:20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  <c r="P95" s="683"/>
      <c r="Q95" s="683"/>
      <c r="R95" s="683"/>
      <c r="S95" s="683"/>
      <c r="T95" s="683"/>
    </row>
    <row r="96" spans="1:20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  <c r="P97" s="683"/>
      <c r="Q97" s="683"/>
      <c r="R97" s="683"/>
      <c r="S97" s="683"/>
      <c r="T97" s="683"/>
    </row>
    <row r="98" spans="1:20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  <c r="P98" s="683"/>
      <c r="Q98" s="683"/>
      <c r="R98" s="683"/>
      <c r="S98" s="683"/>
      <c r="T98" s="683"/>
    </row>
    <row r="99" spans="1:20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  <c r="P99" s="683"/>
      <c r="Q99" s="683"/>
      <c r="R99" s="683"/>
      <c r="S99" s="683"/>
      <c r="T99" s="683"/>
    </row>
    <row r="100" spans="1:20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  <c r="P100" s="683"/>
      <c r="Q100" s="683"/>
      <c r="R100" s="683"/>
      <c r="S100" s="683"/>
      <c r="T100" s="683"/>
    </row>
    <row r="101" spans="1:20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</row>
    <row r="103" spans="1:20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  <c r="P104" s="683"/>
      <c r="Q104" s="683"/>
      <c r="R104" s="683"/>
      <c r="S104" s="683"/>
      <c r="T104" s="683"/>
    </row>
    <row r="105" spans="1:20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  <c r="P105" s="683"/>
      <c r="Q105" s="683"/>
      <c r="R105" s="683"/>
      <c r="S105" s="683"/>
      <c r="T105" s="683"/>
    </row>
    <row r="106" spans="1:20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  <c r="P106" s="683"/>
      <c r="Q106" s="683"/>
      <c r="R106" s="683"/>
      <c r="S106" s="683"/>
      <c r="T106" s="683"/>
    </row>
    <row r="107" spans="1:20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  <c r="P107" s="683"/>
      <c r="Q107" s="683"/>
      <c r="R107" s="683"/>
      <c r="S107" s="683"/>
      <c r="T107" s="683"/>
    </row>
    <row r="108" spans="1:20" ht="1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  <c r="P108" s="683"/>
      <c r="Q108" s="683"/>
      <c r="R108" s="683"/>
      <c r="S108" s="683"/>
      <c r="T108" s="683"/>
    </row>
    <row r="109" spans="1:20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  <c r="S109" s="683"/>
      <c r="T109" s="683"/>
    </row>
    <row r="110" spans="1:20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  <c r="P110" s="683"/>
      <c r="Q110" s="683"/>
      <c r="R110" s="683"/>
      <c r="S110" s="683"/>
      <c r="T110" s="683"/>
    </row>
    <row r="111" spans="1:20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  <c r="P111" s="643"/>
      <c r="Q111" s="643"/>
      <c r="R111" s="643"/>
      <c r="S111" s="643"/>
      <c r="T111" s="643"/>
    </row>
    <row r="112" spans="1:20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25" priority="3">
      <formula>LEN(TRIM(C5))=0</formula>
    </cfRule>
  </conditionalFormatting>
  <conditionalFormatting sqref="C96:T101">
    <cfRule type="containsBlanks" dxfId="24" priority="5">
      <formula>LEN(TRIM(C96))=0</formula>
    </cfRule>
  </conditionalFormatting>
  <conditionalFormatting sqref="C100:T100">
    <cfRule type="containsBlanks" dxfId="23" priority="4" stopIfTrue="1">
      <formula>LEN(TRIM(C100))=0</formula>
    </cfRule>
  </conditionalFormatting>
  <conditionalFormatting sqref="C102:T110">
    <cfRule type="containsBlanks" dxfId="22" priority="2">
      <formula>LEN(TRIM(C102))=0</formula>
    </cfRule>
  </conditionalFormatting>
  <conditionalFormatting sqref="C112:T112">
    <cfRule type="containsBlanks" dxfId="21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1938</v>
      </c>
      <c r="C1" s="120"/>
    </row>
    <row r="2" spans="1:24" ht="15" customHeight="1">
      <c r="A2" s="1056" t="s">
        <v>660</v>
      </c>
      <c r="B2" s="938"/>
      <c r="C2" s="1058" t="s">
        <v>1939</v>
      </c>
      <c r="D2" s="1057" t="s">
        <v>1940</v>
      </c>
      <c r="E2" s="942"/>
      <c r="F2" s="942"/>
      <c r="G2" s="942"/>
      <c r="H2" s="942"/>
      <c r="I2" s="942"/>
      <c r="J2" s="1053" t="s">
        <v>1941</v>
      </c>
      <c r="K2" s="1053" t="s">
        <v>1942</v>
      </c>
      <c r="L2" s="1053" t="s">
        <v>1943</v>
      </c>
      <c r="M2" s="1053" t="s">
        <v>1944</v>
      </c>
    </row>
    <row r="3" spans="1:24" ht="13.5" customHeight="1">
      <c r="A3" s="1054"/>
      <c r="B3" s="1054"/>
      <c r="C3" s="1054"/>
      <c r="D3" s="1055" t="s">
        <v>1934</v>
      </c>
      <c r="E3" s="1054"/>
      <c r="F3" s="1055" t="s">
        <v>1935</v>
      </c>
      <c r="G3" s="1054"/>
      <c r="H3" s="1055" t="s">
        <v>434</v>
      </c>
      <c r="I3" s="1054"/>
      <c r="J3" s="1054"/>
      <c r="K3" s="1054"/>
      <c r="L3" s="1054"/>
      <c r="M3" s="1054"/>
    </row>
    <row r="4" spans="1:24" ht="14" customHeight="1" thickBot="1">
      <c r="A4" s="884"/>
      <c r="B4" s="884"/>
      <c r="C4" s="884"/>
      <c r="D4" s="121" t="s">
        <v>1936</v>
      </c>
      <c r="E4" s="121" t="s">
        <v>1937</v>
      </c>
      <c r="F4" s="121" t="s">
        <v>1936</v>
      </c>
      <c r="G4" s="121" t="s">
        <v>1937</v>
      </c>
      <c r="H4" s="121" t="s">
        <v>1936</v>
      </c>
      <c r="I4" s="121" t="s">
        <v>1937</v>
      </c>
      <c r="J4" s="884"/>
      <c r="K4" s="884"/>
      <c r="L4" s="884"/>
      <c r="M4" s="884"/>
    </row>
    <row r="5" spans="1:24" ht="14" customHeight="1">
      <c r="A5" s="2" t="s">
        <v>445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685"/>
      <c r="B6" s="686" t="s">
        <v>446</v>
      </c>
      <c r="C6" s="682" t="str">
        <f>IF(SUM(Population!F4)=0,"",Population!F4)</f>
        <v/>
      </c>
      <c r="D6" s="682"/>
      <c r="E6" s="682"/>
      <c r="F6" s="682"/>
      <c r="G6" s="682"/>
      <c r="H6" s="682"/>
      <c r="I6" s="682"/>
      <c r="J6" s="680" t="str">
        <f t="shared" si="0"/>
        <v/>
      </c>
      <c r="K6" s="680" t="str">
        <f>+IF(OR(Lèpre1!G6+Lèpre1!H6=0)=TRUE,"",(Lèpre1!G6+Lèpre1!H6)*100000/C6)</f>
        <v/>
      </c>
      <c r="L6" s="680" t="str">
        <f>+IF(OR(Lèpre1!G6+Lèpre1!H6=0)=TRUE,"",(Lèpre1!S6+Lèpre1!T6)/(Lèpre1!G6+Lèpre1!H6)*100)</f>
        <v/>
      </c>
      <c r="M6" s="680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685"/>
      <c r="B7" s="686" t="s">
        <v>447</v>
      </c>
      <c r="C7" s="683" t="str">
        <f>IF(SUM(Population!F5)=0,"",Population!F5)</f>
        <v/>
      </c>
      <c r="D7" s="683"/>
      <c r="E7" s="683"/>
      <c r="F7" s="683"/>
      <c r="G7" s="683"/>
      <c r="H7" s="683"/>
      <c r="I7" s="683"/>
      <c r="J7" s="681" t="str">
        <f t="shared" si="0"/>
        <v/>
      </c>
      <c r="K7" s="681" t="str">
        <f>+IF(OR(Lèpre1!G7+Lèpre1!H7=0)=TRUE,"",(Lèpre1!G7+Lèpre1!H7)*100000/C7)</f>
        <v/>
      </c>
      <c r="L7" s="681" t="str">
        <f>+IF(OR(Lèpre1!G7+Lèpre1!H7=0)=TRUE,"",(Lèpre1!S7+Lèpre1!T7)/(Lèpre1!G7+Lèpre1!H7)*100)</f>
        <v/>
      </c>
      <c r="M7" s="681" t="str">
        <f>+IF(OR(Lèpre1!G7+Lèpre1!H7=0)=TRUE,"",(Lèpre1!S7+Lèpre1!T7)/C7*1000000)</f>
        <v/>
      </c>
    </row>
    <row r="8" spans="1:24" ht="13.5" customHeight="1">
      <c r="A8" s="685"/>
      <c r="B8" s="686" t="s">
        <v>448</v>
      </c>
      <c r="C8" s="683" t="str">
        <f>IF(SUM(Population!F6)=0,"",Population!F6)</f>
        <v/>
      </c>
      <c r="D8" s="683"/>
      <c r="E8" s="683"/>
      <c r="F8" s="683"/>
      <c r="G8" s="683"/>
      <c r="H8" s="683"/>
      <c r="I8" s="683"/>
      <c r="J8" s="681" t="str">
        <f t="shared" si="0"/>
        <v/>
      </c>
      <c r="K8" s="681" t="str">
        <f>+IF(OR(Lèpre1!G8+Lèpre1!H8=0)=TRUE,"",(Lèpre1!G8+Lèpre1!H8)*100000/C8)</f>
        <v/>
      </c>
      <c r="L8" s="681" t="str">
        <f>+IF(OR(Lèpre1!G8+Lèpre1!H8=0)=TRUE,"",(Lèpre1!S8+Lèpre1!T8)/(Lèpre1!G8+Lèpre1!H8)*100)</f>
        <v/>
      </c>
      <c r="M8" s="681" t="str">
        <f>+IF(OR(Lèpre1!G8+Lèpre1!H8=0)=TRUE,"",(Lèpre1!S8+Lèpre1!T8)/C8*1000000)</f>
        <v/>
      </c>
    </row>
    <row r="9" spans="1:24" ht="13.5" customHeight="1">
      <c r="A9" s="685"/>
      <c r="B9" s="686" t="s">
        <v>449</v>
      </c>
      <c r="C9" s="683" t="str">
        <f>IF(SUM(Population!F7)=0,"",Population!F7)</f>
        <v/>
      </c>
      <c r="D9" s="683"/>
      <c r="E9" s="683"/>
      <c r="F9" s="683"/>
      <c r="G9" s="683"/>
      <c r="H9" s="683"/>
      <c r="I9" s="683"/>
      <c r="J9" s="681" t="str">
        <f t="shared" si="0"/>
        <v/>
      </c>
      <c r="K9" s="681" t="str">
        <f>+IF(OR(Lèpre1!G9+Lèpre1!H9=0)=TRUE,"",(Lèpre1!G9+Lèpre1!H9)*100000/C9)</f>
        <v/>
      </c>
      <c r="L9" s="681" t="str">
        <f>+IF(OR(Lèpre1!G9+Lèpre1!H9=0)=TRUE,"",(Lèpre1!S9+Lèpre1!T9)/(Lèpre1!G9+Lèpre1!H9)*100)</f>
        <v/>
      </c>
      <c r="M9" s="681" t="str">
        <f>+IF(OR(Lèpre1!G9+Lèpre1!H9=0)=TRUE,"",(Lèpre1!S9+Lèpre1!T9)/C9*1000000)</f>
        <v/>
      </c>
    </row>
    <row r="10" spans="1:24" ht="13.5" customHeight="1">
      <c r="A10" s="2" t="s">
        <v>450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685"/>
      <c r="B11" s="686" t="s">
        <v>451</v>
      </c>
      <c r="C11" s="683" t="str">
        <f>IF(SUM(Population!F9)=0,"",Population!F9)</f>
        <v/>
      </c>
      <c r="D11" s="683"/>
      <c r="E11" s="683"/>
      <c r="F11" s="683"/>
      <c r="G11" s="683"/>
      <c r="H11" s="683"/>
      <c r="I11" s="683"/>
      <c r="J11" s="681" t="str">
        <f t="shared" si="0"/>
        <v/>
      </c>
      <c r="K11" s="681" t="str">
        <f>+IF(OR(Lèpre1!G11+Lèpre1!H11=0)=TRUE,"",(Lèpre1!G11+Lèpre1!H11)*100000/C11)</f>
        <v/>
      </c>
      <c r="L11" s="681" t="str">
        <f>+IF(OR(Lèpre1!G11+Lèpre1!H11=0)=TRUE,"",(Lèpre1!S11+Lèpre1!T11)/(Lèpre1!G11+Lèpre1!H11)*100)</f>
        <v/>
      </c>
      <c r="M11" s="681" t="str">
        <f>+IF(OR(Lèpre1!G11+Lèpre1!H11=0)=TRUE,"",(Lèpre1!S11+Lèpre1!T11)/C11*1000000)</f>
        <v/>
      </c>
    </row>
    <row r="12" spans="1:24" ht="13.5" customHeight="1">
      <c r="A12" s="685"/>
      <c r="B12" s="686" t="s">
        <v>452</v>
      </c>
      <c r="C12" s="683" t="str">
        <f>IF(SUM(Population!F10)=0,"",Population!F10)</f>
        <v/>
      </c>
      <c r="D12" s="683"/>
      <c r="E12" s="683"/>
      <c r="F12" s="683"/>
      <c r="G12" s="683"/>
      <c r="H12" s="683"/>
      <c r="I12" s="683"/>
      <c r="J12" s="681" t="str">
        <f t="shared" si="0"/>
        <v/>
      </c>
      <c r="K12" s="681" t="str">
        <f>+IF(OR(Lèpre1!G12+Lèpre1!H12=0)=TRUE,"",(Lèpre1!G12+Lèpre1!H12)*100000/C12)</f>
        <v/>
      </c>
      <c r="L12" s="681" t="str">
        <f>+IF(OR(Lèpre1!G12+Lèpre1!H12=0)=TRUE,"",(Lèpre1!S12+Lèpre1!T12)/(Lèpre1!G12+Lèpre1!H12)*100)</f>
        <v/>
      </c>
      <c r="M12" s="681" t="str">
        <f>+IF(OR(Lèpre1!G12+Lèpre1!H12=0)=TRUE,"",(Lèpre1!S12+Lèpre1!T12)/C12*1000000)</f>
        <v/>
      </c>
    </row>
    <row r="13" spans="1:24" ht="14" customHeight="1">
      <c r="A13" s="685"/>
      <c r="B13" s="686" t="s">
        <v>453</v>
      </c>
      <c r="C13" s="683" t="str">
        <f>IF(SUM(Population!F11)=0,"",Population!F11)</f>
        <v/>
      </c>
      <c r="D13" s="683"/>
      <c r="E13" s="683"/>
      <c r="F13" s="683"/>
      <c r="G13" s="683"/>
      <c r="H13" s="683"/>
      <c r="I13" s="683"/>
      <c r="J13" s="681" t="str">
        <f t="shared" si="0"/>
        <v/>
      </c>
      <c r="K13" s="681" t="str">
        <f>+IF(OR(Lèpre1!G13+Lèpre1!H13=0)=TRUE,"",(Lèpre1!G13+Lèpre1!H13)*100000/C13)</f>
        <v/>
      </c>
      <c r="L13" s="681" t="str">
        <f>+IF(OR(Lèpre1!G13+Lèpre1!H13=0)=TRUE,"",(Lèpre1!S13+Lèpre1!T13)/(Lèpre1!G13+Lèpre1!H13)*100)</f>
        <v/>
      </c>
      <c r="M13" s="681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685"/>
      <c r="B14" s="686" t="s">
        <v>454</v>
      </c>
      <c r="C14" s="683" t="str">
        <f>IF(SUM(Population!F12)=0,"",Population!F12)</f>
        <v/>
      </c>
      <c r="D14" s="683"/>
      <c r="E14" s="683"/>
      <c r="F14" s="683"/>
      <c r="G14" s="683"/>
      <c r="H14" s="683"/>
      <c r="I14" s="683"/>
      <c r="J14" s="681" t="str">
        <f t="shared" si="0"/>
        <v/>
      </c>
      <c r="K14" s="681" t="str">
        <f>+IF(OR(Lèpre1!G14+Lèpre1!H14=0)=TRUE,"",(Lèpre1!G14+Lèpre1!H14)*100000/C14)</f>
        <v/>
      </c>
      <c r="L14" s="681" t="str">
        <f>+IF(OR(Lèpre1!G14+Lèpre1!H14=0)=TRUE,"",(Lèpre1!S14+Lèpre1!T14)/(Lèpre1!G14+Lèpre1!H14)*100)</f>
        <v/>
      </c>
      <c r="M14" s="681" t="str">
        <f>+IF(OR(Lèpre1!G14+Lèpre1!H14=0)=TRUE,"",(Lèpre1!S14+Lèpre1!T14)/C14*1000000)</f>
        <v/>
      </c>
    </row>
    <row r="15" spans="1:24" ht="13.5" customHeight="1">
      <c r="A15" s="685"/>
      <c r="B15" s="686" t="s">
        <v>455</v>
      </c>
      <c r="C15" s="683" t="str">
        <f>IF(SUM(Population!F13)=0,"",Population!F13)</f>
        <v/>
      </c>
      <c r="D15" s="683"/>
      <c r="E15" s="683"/>
      <c r="F15" s="683"/>
      <c r="G15" s="683"/>
      <c r="H15" s="683"/>
      <c r="I15" s="683"/>
      <c r="J15" s="681" t="str">
        <f t="shared" si="0"/>
        <v/>
      </c>
      <c r="K15" s="681" t="str">
        <f>+IF(OR(Lèpre1!G15+Lèpre1!H15=0)=TRUE,"",(Lèpre1!G15+Lèpre1!H15)*100000/C15)</f>
        <v/>
      </c>
      <c r="L15" s="681" t="str">
        <f>+IF(OR(Lèpre1!G15+Lèpre1!H15=0)=TRUE,"",(Lèpre1!S15+Lèpre1!T15)/(Lèpre1!G15+Lèpre1!H15)*100)</f>
        <v/>
      </c>
      <c r="M15" s="681" t="str">
        <f>+IF(OR(Lèpre1!G15+Lèpre1!H15=0)=TRUE,"",(Lèpre1!S15+Lèpre1!T15)/C15*1000000)</f>
        <v/>
      </c>
    </row>
    <row r="16" spans="1:24" ht="13.5" customHeight="1">
      <c r="A16" s="685"/>
      <c r="B16" s="686" t="s">
        <v>456</v>
      </c>
      <c r="C16" s="683" t="str">
        <f>IF(SUM(Population!F14)=0,"",Population!F14)</f>
        <v/>
      </c>
      <c r="D16" s="683"/>
      <c r="E16" s="683"/>
      <c r="F16" s="683"/>
      <c r="G16" s="683"/>
      <c r="H16" s="683"/>
      <c r="I16" s="683"/>
      <c r="J16" s="681" t="str">
        <f t="shared" si="0"/>
        <v/>
      </c>
      <c r="K16" s="681" t="str">
        <f>+IF(OR(Lèpre1!G16+Lèpre1!H16=0)=TRUE,"",(Lèpre1!G16+Lèpre1!H16)*100000/C16)</f>
        <v/>
      </c>
      <c r="L16" s="681" t="str">
        <f>+IF(OR(Lèpre1!G16+Lèpre1!H16=0)=TRUE,"",(Lèpre1!S16+Lèpre1!T16)/(Lèpre1!G16+Lèpre1!H16)*100)</f>
        <v/>
      </c>
      <c r="M16" s="681" t="str">
        <f>+IF(OR(Lèpre1!G16+Lèpre1!H16=0)=TRUE,"",(Lèpre1!S16+Lèpre1!T16)/C16*1000000)</f>
        <v/>
      </c>
    </row>
    <row r="17" spans="1:13" ht="13.5" customHeight="1">
      <c r="A17" s="2" t="s">
        <v>457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686"/>
      <c r="B18" s="686" t="s">
        <v>458</v>
      </c>
      <c r="C18" s="683" t="str">
        <f>IF(SUM(Population!F16)=0,"",Population!F16)</f>
        <v/>
      </c>
      <c r="D18" s="683"/>
      <c r="E18" s="683"/>
      <c r="F18" s="683"/>
      <c r="G18" s="683"/>
      <c r="H18" s="683"/>
      <c r="I18" s="683"/>
      <c r="J18" s="681" t="str">
        <f t="shared" si="0"/>
        <v/>
      </c>
      <c r="K18" s="681" t="str">
        <f>+IF(OR(Lèpre1!G18+Lèpre1!H18=0)=TRUE,"",(Lèpre1!G18+Lèpre1!H18)*100000/C18)</f>
        <v/>
      </c>
      <c r="L18" s="681" t="str">
        <f>+IF(OR(Lèpre1!G18+Lèpre1!H18=0)=TRUE,"",(Lèpre1!S18+Lèpre1!T18)/(Lèpre1!G18+Lèpre1!H18)*100)</f>
        <v/>
      </c>
      <c r="M18" s="681" t="str">
        <f>+IF(OR(Lèpre1!G18+Lèpre1!H18=0)=TRUE,"",(Lèpre1!S18+Lèpre1!T18)/C18*1000000)</f>
        <v/>
      </c>
    </row>
    <row r="19" spans="1:13" ht="13.5" customHeight="1">
      <c r="A19" s="685"/>
      <c r="B19" s="686" t="s">
        <v>459</v>
      </c>
      <c r="C19" s="683" t="str">
        <f>IF(SUM(Population!F17)=0,"",Population!F17)</f>
        <v/>
      </c>
      <c r="D19" s="683"/>
      <c r="E19" s="683"/>
      <c r="F19" s="683"/>
      <c r="G19" s="683"/>
      <c r="H19" s="683"/>
      <c r="I19" s="683"/>
      <c r="J19" s="681" t="str">
        <f t="shared" si="0"/>
        <v/>
      </c>
      <c r="K19" s="681" t="str">
        <f>+IF(OR(Lèpre1!G19+Lèpre1!H19=0)=TRUE,"",(Lèpre1!G19+Lèpre1!H19)*100000/C19)</f>
        <v/>
      </c>
      <c r="L19" s="681" t="str">
        <f>+IF(OR(Lèpre1!G19+Lèpre1!H19=0)=TRUE,"",(Lèpre1!S19+Lèpre1!T19)/(Lèpre1!G19+Lèpre1!H19)*100)</f>
        <v/>
      </c>
      <c r="M19" s="681" t="str">
        <f>+IF(OR(Lèpre1!G19+Lèpre1!H19=0)=TRUE,"",(Lèpre1!S19+Lèpre1!T19)/C19*1000000)</f>
        <v/>
      </c>
    </row>
    <row r="20" spans="1:13" ht="13.5" customHeight="1">
      <c r="A20" s="685"/>
      <c r="B20" s="686" t="s">
        <v>460</v>
      </c>
      <c r="C20" s="683" t="str">
        <f>IF(SUM(Population!F18)=0,"",Population!F18)</f>
        <v/>
      </c>
      <c r="D20" s="683"/>
      <c r="E20" s="683"/>
      <c r="F20" s="683"/>
      <c r="G20" s="683"/>
      <c r="H20" s="683"/>
      <c r="I20" s="683"/>
      <c r="J20" s="681" t="str">
        <f t="shared" si="0"/>
        <v/>
      </c>
      <c r="K20" s="681" t="str">
        <f>+IF(OR(Lèpre1!G20+Lèpre1!H20=0)=TRUE,"",(Lèpre1!G20+Lèpre1!H20)*100000/C20)</f>
        <v/>
      </c>
      <c r="L20" s="681" t="str">
        <f>+IF(OR(Lèpre1!G20+Lèpre1!H20=0)=TRUE,"",(Lèpre1!S20+Lèpre1!T20)/(Lèpre1!G20+Lèpre1!H20)*100)</f>
        <v/>
      </c>
      <c r="M20" s="681" t="str">
        <f>+IF(OR(Lèpre1!G20+Lèpre1!H20=0)=TRUE,"",(Lèpre1!S20+Lèpre1!T20)/C20*1000000)</f>
        <v/>
      </c>
    </row>
    <row r="21" spans="1:13" ht="15.75" customHeight="1">
      <c r="A21" s="2" t="s">
        <v>461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46" t="str">
        <f t="shared" si="0"/>
        <v/>
      </c>
      <c r="K21" s="646" t="str">
        <f>+IF(OR(Lèpre1!G21+Lèpre1!H21=0)=TRUE,"",(Lèpre1!G21+Lèpre1!H21)*100000/C21)</f>
        <v/>
      </c>
      <c r="L21" s="646" t="str">
        <f>+IF(OR(Lèpre1!G21+Lèpre1!H21=0)=TRUE,"",(Lèpre1!S21+Lèpre1!T21)/(Lèpre1!G21+Lèpre1!H21)*100)</f>
        <v/>
      </c>
      <c r="M21" s="646" t="str">
        <f>+IF(OR(Lèpre1!G21+Lèpre1!H21=0)=TRUE,"",(Lèpre1!S21+Lèpre1!T21)/C21*1000000)</f>
        <v/>
      </c>
    </row>
    <row r="22" spans="1:13" ht="15.75" customHeight="1">
      <c r="A22" s="686"/>
      <c r="B22" s="687" t="s">
        <v>462</v>
      </c>
      <c r="C22" s="682" t="str">
        <f>IF(SUM(Population!F20)=0,"",Population!F20)</f>
        <v/>
      </c>
      <c r="D22" s="682"/>
      <c r="E22" s="682"/>
      <c r="F22" s="682"/>
      <c r="G22" s="682"/>
      <c r="H22" s="682"/>
      <c r="I22" s="682"/>
      <c r="J22" s="680" t="str">
        <f t="shared" si="0"/>
        <v/>
      </c>
      <c r="K22" s="680" t="str">
        <f>+IF(OR(Lèpre1!G22+Lèpre1!H22=0)=TRUE,"",(Lèpre1!G22+Lèpre1!H22)*100000/C22)</f>
        <v/>
      </c>
      <c r="L22" s="680" t="str">
        <f>+IF(OR(Lèpre1!G22+Lèpre1!H22=0)=TRUE,"",(Lèpre1!S22+Lèpre1!T22)/(Lèpre1!G22+Lèpre1!H22)*100)</f>
        <v/>
      </c>
      <c r="M22" s="680" t="str">
        <f>+IF(OR(Lèpre1!G22+Lèpre1!H22=0)=TRUE,"",(Lèpre1!S22+Lèpre1!T22)/C22*1000000)</f>
        <v/>
      </c>
    </row>
    <row r="23" spans="1:13" ht="15.75" customHeight="1">
      <c r="A23" s="685"/>
      <c r="B23" s="686" t="s">
        <v>463</v>
      </c>
      <c r="C23" s="683" t="str">
        <f>IF(SUM(Population!F21)=0,"",Population!F21)</f>
        <v/>
      </c>
      <c r="D23" s="683"/>
      <c r="E23" s="683"/>
      <c r="F23" s="683"/>
      <c r="G23" s="683"/>
      <c r="H23" s="683"/>
      <c r="I23" s="683"/>
      <c r="J23" s="681" t="str">
        <f t="shared" si="0"/>
        <v/>
      </c>
      <c r="K23" s="681" t="str">
        <f>+IF(OR(Lèpre1!G23+Lèpre1!H23=0)=TRUE,"",(Lèpre1!G23+Lèpre1!H23)*100000/C23)</f>
        <v/>
      </c>
      <c r="L23" s="681" t="str">
        <f>+IF(OR(Lèpre1!G23+Lèpre1!H23=0)=TRUE,"",(Lèpre1!S23+Lèpre1!T23)/(Lèpre1!G23+Lèpre1!H23)*100)</f>
        <v/>
      </c>
      <c r="M23" s="681" t="str">
        <f>+IF(OR(Lèpre1!G23+Lèpre1!H23=0)=TRUE,"",(Lèpre1!S23+Lèpre1!T23)/C23*1000000)</f>
        <v/>
      </c>
    </row>
    <row r="24" spans="1:13" ht="15.75" customHeight="1">
      <c r="A24" s="685"/>
      <c r="B24" s="686" t="s">
        <v>464</v>
      </c>
      <c r="C24" s="683" t="str">
        <f>IF(SUM(Population!F22)=0,"",Population!F22)</f>
        <v/>
      </c>
      <c r="D24" s="683"/>
      <c r="E24" s="683"/>
      <c r="F24" s="683"/>
      <c r="G24" s="683"/>
      <c r="H24" s="683"/>
      <c r="I24" s="683"/>
      <c r="J24" s="681" t="str">
        <f t="shared" si="0"/>
        <v/>
      </c>
      <c r="K24" s="681" t="str">
        <f>+IF(OR(Lèpre1!G24+Lèpre1!H24=0)=TRUE,"",(Lèpre1!G24+Lèpre1!H24)*100000/C24)</f>
        <v/>
      </c>
      <c r="L24" s="681" t="str">
        <f>+IF(OR(Lèpre1!G24+Lèpre1!H24=0)=TRUE,"",(Lèpre1!S24+Lèpre1!T24)/(Lèpre1!G24+Lèpre1!H24)*100)</f>
        <v/>
      </c>
      <c r="M24" s="681" t="str">
        <f>+IF(OR(Lèpre1!G24+Lèpre1!H24=0)=TRUE,"",(Lèpre1!S24+Lèpre1!T24)/C24*1000000)</f>
        <v/>
      </c>
    </row>
    <row r="25" spans="1:13" ht="15.75" customHeight="1">
      <c r="A25" s="685"/>
      <c r="B25" s="686" t="s">
        <v>465</v>
      </c>
      <c r="C25" s="683" t="str">
        <f>IF(SUM(Population!F23)=0,"",Population!F23)</f>
        <v/>
      </c>
      <c r="D25" s="683"/>
      <c r="E25" s="683"/>
      <c r="F25" s="683"/>
      <c r="G25" s="683"/>
      <c r="H25" s="683"/>
      <c r="I25" s="683"/>
      <c r="J25" s="681" t="str">
        <f t="shared" si="0"/>
        <v/>
      </c>
      <c r="K25" s="681" t="str">
        <f>+IF(OR(Lèpre1!G25+Lèpre1!H25=0)=TRUE,"",(Lèpre1!G25+Lèpre1!H25)*100000/C25)</f>
        <v/>
      </c>
      <c r="L25" s="681" t="str">
        <f>+IF(OR(Lèpre1!G25+Lèpre1!H25=0)=TRUE,"",(Lèpre1!S25+Lèpre1!T25)/(Lèpre1!G25+Lèpre1!H25)*100)</f>
        <v/>
      </c>
      <c r="M25" s="681" t="str">
        <f>+IF(OR(Lèpre1!G25+Lèpre1!H25=0)=TRUE,"",(Lèpre1!S25+Lèpre1!T25)/C25*1000000)</f>
        <v/>
      </c>
    </row>
    <row r="26" spans="1:13" ht="15.75" customHeight="1">
      <c r="A26" s="685"/>
      <c r="B26" s="686" t="s">
        <v>466</v>
      </c>
      <c r="C26" s="683" t="str">
        <f>IF(SUM(Population!F24)=0,"",Population!F24)</f>
        <v/>
      </c>
      <c r="D26" s="683"/>
      <c r="E26" s="683"/>
      <c r="F26" s="683"/>
      <c r="G26" s="683"/>
      <c r="H26" s="683"/>
      <c r="I26" s="683"/>
      <c r="J26" s="681" t="str">
        <f t="shared" si="0"/>
        <v/>
      </c>
      <c r="K26" s="681" t="str">
        <f>+IF(OR(Lèpre1!G26+Lèpre1!H26=0)=TRUE,"",(Lèpre1!G26+Lèpre1!H26)*100000/C26)</f>
        <v/>
      </c>
      <c r="L26" s="681" t="str">
        <f>+IF(OR(Lèpre1!G26+Lèpre1!H26=0)=TRUE,"",(Lèpre1!S26+Lèpre1!T26)/(Lèpre1!G26+Lèpre1!H26)*100)</f>
        <v/>
      </c>
      <c r="M26" s="681" t="str">
        <f>+IF(OR(Lèpre1!G26+Lèpre1!H26=0)=TRUE,"",(Lèpre1!S26+Lèpre1!T26)/C26*1000000)</f>
        <v/>
      </c>
    </row>
    <row r="27" spans="1:13" ht="15.75" customHeight="1">
      <c r="A27" s="685"/>
      <c r="B27" s="686" t="s">
        <v>467</v>
      </c>
      <c r="C27" s="683" t="str">
        <f>IF(SUM(Population!F25)=0,"",Population!F25)</f>
        <v/>
      </c>
      <c r="D27" s="683"/>
      <c r="E27" s="683"/>
      <c r="F27" s="683"/>
      <c r="G27" s="683"/>
      <c r="H27" s="683"/>
      <c r="I27" s="683"/>
      <c r="J27" s="681" t="str">
        <f t="shared" si="0"/>
        <v/>
      </c>
      <c r="K27" s="681" t="str">
        <f>+IF(OR(Lèpre1!G27+Lèpre1!H27=0)=TRUE,"",(Lèpre1!G27+Lèpre1!H27)*100000/C27)</f>
        <v/>
      </c>
      <c r="L27" s="681" t="str">
        <f>+IF(OR(Lèpre1!G27+Lèpre1!H27=0)=TRUE,"",(Lèpre1!S27+Lèpre1!T27)/(Lèpre1!G27+Lèpre1!H27)*100)</f>
        <v/>
      </c>
      <c r="M27" s="681" t="str">
        <f>+IF(OR(Lèpre1!G27+Lèpre1!H27=0)=TRUE,"",(Lèpre1!S27+Lèpre1!T27)/C27*1000000)</f>
        <v/>
      </c>
    </row>
    <row r="28" spans="1:13" ht="15.75" customHeight="1">
      <c r="A28" s="685"/>
      <c r="B28" s="686" t="s">
        <v>468</v>
      </c>
      <c r="C28" s="683" t="str">
        <f>IF(SUM(Population!F26)=0,"",Population!F26)</f>
        <v/>
      </c>
      <c r="D28" s="683"/>
      <c r="E28" s="683"/>
      <c r="F28" s="683"/>
      <c r="G28" s="683"/>
      <c r="H28" s="683"/>
      <c r="I28" s="683"/>
      <c r="J28" s="681" t="str">
        <f t="shared" si="0"/>
        <v/>
      </c>
      <c r="K28" s="681" t="str">
        <f>+IF(OR(Lèpre1!G28+Lèpre1!H28=0)=TRUE,"",(Lèpre1!G28+Lèpre1!H28)*100000/C28)</f>
        <v/>
      </c>
      <c r="L28" s="681" t="str">
        <f>+IF(OR(Lèpre1!G28+Lèpre1!H28=0)=TRUE,"",(Lèpre1!S28+Lèpre1!T28)/(Lèpre1!G28+Lèpre1!H28)*100)</f>
        <v/>
      </c>
      <c r="M28" s="681" t="str">
        <f>+IF(OR(Lèpre1!G28+Lèpre1!H28=0)=TRUE,"",(Lèpre1!S28+Lèpre1!T28)/C28*1000000)</f>
        <v/>
      </c>
    </row>
    <row r="29" spans="1:13" ht="15.75" customHeight="1">
      <c r="A29" s="685"/>
      <c r="B29" s="686" t="s">
        <v>469</v>
      </c>
      <c r="C29" s="683" t="str">
        <f>IF(SUM(Population!F27)=0,"",Population!F27)</f>
        <v/>
      </c>
      <c r="D29" s="683"/>
      <c r="E29" s="683"/>
      <c r="F29" s="683"/>
      <c r="G29" s="683"/>
      <c r="H29" s="683"/>
      <c r="I29" s="683"/>
      <c r="J29" s="681" t="str">
        <f t="shared" si="0"/>
        <v/>
      </c>
      <c r="K29" s="681" t="str">
        <f>+IF(OR(Lèpre1!G29+Lèpre1!H29=0)=TRUE,"",(Lèpre1!G29+Lèpre1!H29)*100000/C29)</f>
        <v/>
      </c>
      <c r="L29" s="681" t="str">
        <f>+IF(OR(Lèpre1!G29+Lèpre1!H29=0)=TRUE,"",(Lèpre1!S29+Lèpre1!T29)/(Lèpre1!G29+Lèpre1!H29)*100)</f>
        <v/>
      </c>
      <c r="M29" s="681" t="str">
        <f>+IF(OR(Lèpre1!G29+Lèpre1!H29=0)=TRUE,"",(Lèpre1!S29+Lèpre1!T29)/C29*1000000)</f>
        <v/>
      </c>
    </row>
    <row r="30" spans="1:13" ht="15.75" customHeight="1">
      <c r="A30" s="685"/>
      <c r="B30" s="686" t="s">
        <v>470</v>
      </c>
      <c r="C30" s="683" t="str">
        <f>IF(SUM(Population!F28)=0,"",Population!F28)</f>
        <v/>
      </c>
      <c r="D30" s="683"/>
      <c r="E30" s="683"/>
      <c r="F30" s="683"/>
      <c r="G30" s="683"/>
      <c r="H30" s="683"/>
      <c r="I30" s="683"/>
      <c r="J30" s="681" t="str">
        <f t="shared" si="0"/>
        <v/>
      </c>
      <c r="K30" s="681" t="str">
        <f>+IF(OR(Lèpre1!G30+Lèpre1!H30=0)=TRUE,"",(Lèpre1!G30+Lèpre1!H30)*100000/C30)</f>
        <v/>
      </c>
      <c r="L30" s="681" t="str">
        <f>+IF(OR(Lèpre1!G30+Lèpre1!H30=0)=TRUE,"",(Lèpre1!S30+Lèpre1!T30)/(Lèpre1!G30+Lèpre1!H30)*100)</f>
        <v/>
      </c>
      <c r="M30" s="681" t="str">
        <f>+IF(OR(Lèpre1!G30+Lèpre1!H30=0)=TRUE,"",(Lèpre1!S30+Lèpre1!T30)/C30*1000000)</f>
        <v/>
      </c>
    </row>
    <row r="31" spans="1:13" ht="15.75" customHeight="1">
      <c r="A31" s="2" t="s">
        <v>471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686"/>
      <c r="B32" s="686" t="s">
        <v>472</v>
      </c>
      <c r="C32" s="682" t="str">
        <f>IF(SUM(Population!F30)=0,"",Population!F30)</f>
        <v/>
      </c>
      <c r="D32" s="682"/>
      <c r="E32" s="682"/>
      <c r="F32" s="682"/>
      <c r="G32" s="682"/>
      <c r="H32" s="682"/>
      <c r="I32" s="682"/>
      <c r="J32" s="680" t="str">
        <f t="shared" si="0"/>
        <v/>
      </c>
      <c r="K32" s="680" t="str">
        <f>+IF(OR(Lèpre1!G32+Lèpre1!H32=0)=TRUE,"",(Lèpre1!G32+Lèpre1!H32)*100000/C32)</f>
        <v/>
      </c>
      <c r="L32" s="680" t="str">
        <f>+IF(OR(Lèpre1!G32+Lèpre1!H32=0)=TRUE,"",(Lèpre1!S32+Lèpre1!T32)/(Lèpre1!G32+Lèpre1!H32)*100)</f>
        <v/>
      </c>
      <c r="M32" s="680" t="str">
        <f>+IF(OR(Lèpre1!G32+Lèpre1!H32=0)=TRUE,"",(Lèpre1!S32+Lèpre1!T32)/C32*1000000)</f>
        <v/>
      </c>
    </row>
    <row r="33" spans="1:13" ht="15.75" customHeight="1">
      <c r="A33" s="686"/>
      <c r="B33" s="686" t="s">
        <v>473</v>
      </c>
      <c r="C33" s="683" t="str">
        <f>IF(SUM(Population!F31)=0,"",Population!F31)</f>
        <v/>
      </c>
      <c r="D33" s="683"/>
      <c r="E33" s="683"/>
      <c r="F33" s="683"/>
      <c r="G33" s="683"/>
      <c r="H33" s="683"/>
      <c r="I33" s="683"/>
      <c r="J33" s="681" t="str">
        <f t="shared" si="0"/>
        <v/>
      </c>
      <c r="K33" s="681" t="str">
        <f>+IF(OR(Lèpre1!G33+Lèpre1!H33=0)=TRUE,"",(Lèpre1!G33+Lèpre1!H33)*100000/C33)</f>
        <v/>
      </c>
      <c r="L33" s="681" t="str">
        <f>+IF(OR(Lèpre1!G33+Lèpre1!H33=0)=TRUE,"",(Lèpre1!S33+Lèpre1!T33)/(Lèpre1!G33+Lèpre1!H33)*100)</f>
        <v/>
      </c>
      <c r="M33" s="681" t="str">
        <f>+IF(OR(Lèpre1!G33+Lèpre1!H33=0)=TRUE,"",(Lèpre1!S33+Lèpre1!T33)/C33*1000000)</f>
        <v/>
      </c>
    </row>
    <row r="34" spans="1:13" ht="15.75" customHeight="1">
      <c r="A34" s="686"/>
      <c r="B34" s="686" t="s">
        <v>474</v>
      </c>
      <c r="C34" s="683" t="str">
        <f>IF(SUM(Population!F32)=0,"",Population!F32)</f>
        <v/>
      </c>
      <c r="D34" s="683"/>
      <c r="E34" s="683"/>
      <c r="F34" s="683"/>
      <c r="G34" s="683"/>
      <c r="H34" s="683"/>
      <c r="I34" s="683"/>
      <c r="J34" s="681" t="str">
        <f t="shared" si="0"/>
        <v/>
      </c>
      <c r="K34" s="681" t="str">
        <f>+IF(OR(Lèpre1!G34+Lèpre1!H34=0)=TRUE,"",(Lèpre1!G34+Lèpre1!H34)*100000/C34)</f>
        <v/>
      </c>
      <c r="L34" s="681" t="str">
        <f>+IF(OR(Lèpre1!G34+Lèpre1!H34=0)=TRUE,"",(Lèpre1!S34+Lèpre1!T34)/(Lèpre1!G34+Lèpre1!H34)*100)</f>
        <v/>
      </c>
      <c r="M34" s="681" t="str">
        <f>+IF(OR(Lèpre1!G34+Lèpre1!H34=0)=TRUE,"",(Lèpre1!S34+Lèpre1!T34)/C34*1000000)</f>
        <v/>
      </c>
    </row>
    <row r="35" spans="1:13" ht="15.75" customHeight="1">
      <c r="A35" s="686"/>
      <c r="B35" s="686" t="s">
        <v>475</v>
      </c>
      <c r="C35" s="683" t="str">
        <f>IF(SUM(Population!F33)=0,"",Population!F33)</f>
        <v/>
      </c>
      <c r="D35" s="683"/>
      <c r="E35" s="683"/>
      <c r="F35" s="683"/>
      <c r="G35" s="683"/>
      <c r="H35" s="683"/>
      <c r="I35" s="683"/>
      <c r="J35" s="681" t="str">
        <f t="shared" si="0"/>
        <v/>
      </c>
      <c r="K35" s="681" t="str">
        <f>+IF(OR(Lèpre1!G35+Lèpre1!H35=0)=TRUE,"",(Lèpre1!G35+Lèpre1!H35)*100000/C35)</f>
        <v/>
      </c>
      <c r="L35" s="681" t="str">
        <f>+IF(OR(Lèpre1!G35+Lèpre1!H35=0)=TRUE,"",(Lèpre1!S35+Lèpre1!T35)/(Lèpre1!G35+Lèpre1!H35)*100)</f>
        <v/>
      </c>
      <c r="M35" s="681" t="str">
        <f>+IF(OR(Lèpre1!G35+Lèpre1!H35=0)=TRUE,"",(Lèpre1!S35+Lèpre1!T35)/C35*1000000)</f>
        <v/>
      </c>
    </row>
    <row r="36" spans="1:13" ht="15.75" customHeight="1">
      <c r="A36" s="686"/>
      <c r="B36" s="686" t="s">
        <v>476</v>
      </c>
      <c r="C36" s="683" t="str">
        <f>IF(SUM(Population!F34)=0,"",Population!F34)</f>
        <v/>
      </c>
      <c r="D36" s="683"/>
      <c r="E36" s="683"/>
      <c r="F36" s="683"/>
      <c r="G36" s="683"/>
      <c r="H36" s="683"/>
      <c r="I36" s="683"/>
      <c r="J36" s="681" t="str">
        <f t="shared" si="0"/>
        <v/>
      </c>
      <c r="K36" s="681" t="str">
        <f>+IF(OR(Lèpre1!G36+Lèpre1!H36=0)=TRUE,"",(Lèpre1!G36+Lèpre1!H36)*100000/C36)</f>
        <v/>
      </c>
      <c r="L36" s="681" t="str">
        <f>+IF(OR(Lèpre1!G36+Lèpre1!H36=0)=TRUE,"",(Lèpre1!S36+Lèpre1!T36)/(Lèpre1!G36+Lèpre1!H36)*100)</f>
        <v/>
      </c>
      <c r="M36" s="681" t="str">
        <f>+IF(OR(Lèpre1!G36+Lèpre1!H36=0)=TRUE,"",(Lèpre1!S36+Lèpre1!T36)/C36*1000000)</f>
        <v/>
      </c>
    </row>
    <row r="37" spans="1:13" ht="15.75" customHeight="1">
      <c r="A37" s="686"/>
      <c r="B37" s="686" t="s">
        <v>477</v>
      </c>
      <c r="C37" s="683" t="str">
        <f>IF(SUM(Population!F35)=0,"",Population!F35)</f>
        <v/>
      </c>
      <c r="D37" s="683"/>
      <c r="E37" s="683"/>
      <c r="F37" s="683"/>
      <c r="G37" s="683"/>
      <c r="H37" s="683"/>
      <c r="I37" s="683"/>
      <c r="J37" s="681" t="str">
        <f t="shared" ref="J37:J68" si="1">+IF(OR(H37+I37=0)=TRUE,"",(H37+I37)*10000/C37)</f>
        <v/>
      </c>
      <c r="K37" s="681" t="str">
        <f>+IF(OR(Lèpre1!G37+Lèpre1!H37=0)=TRUE,"",(Lèpre1!G37+Lèpre1!H37)*100000/C37)</f>
        <v/>
      </c>
      <c r="L37" s="681" t="str">
        <f>+IF(OR(Lèpre1!G37+Lèpre1!H37=0)=TRUE,"",(Lèpre1!S37+Lèpre1!T37)/(Lèpre1!G37+Lèpre1!H37)*100)</f>
        <v/>
      </c>
      <c r="M37" s="681" t="str">
        <f>+IF(OR(Lèpre1!G37+Lèpre1!H37=0)=TRUE,"",(Lèpre1!S37+Lèpre1!T37)/C37*1000000)</f>
        <v/>
      </c>
    </row>
    <row r="38" spans="1:13" ht="15.75" customHeight="1">
      <c r="A38" s="686"/>
      <c r="B38" s="686" t="s">
        <v>478</v>
      </c>
      <c r="C38" s="683" t="str">
        <f>IF(SUM(Population!F36)=0,"",Population!F36)</f>
        <v/>
      </c>
      <c r="D38" s="683"/>
      <c r="E38" s="683"/>
      <c r="F38" s="683"/>
      <c r="G38" s="683"/>
      <c r="H38" s="683"/>
      <c r="I38" s="683"/>
      <c r="J38" s="681" t="str">
        <f t="shared" si="1"/>
        <v/>
      </c>
      <c r="K38" s="681" t="str">
        <f>+IF(OR(Lèpre1!G38+Lèpre1!H38=0)=TRUE,"",(Lèpre1!G38+Lèpre1!H38)*100000/C38)</f>
        <v/>
      </c>
      <c r="L38" s="681" t="str">
        <f>+IF(OR(Lèpre1!G38+Lèpre1!H38=0)=TRUE,"",(Lèpre1!S38+Lèpre1!T38)/(Lèpre1!G38+Lèpre1!H38)*100)</f>
        <v/>
      </c>
      <c r="M38" s="681" t="str">
        <f>+IF(OR(Lèpre1!G38+Lèpre1!H38=0)=TRUE,"",(Lèpre1!S38+Lèpre1!T38)/C38*1000000)</f>
        <v/>
      </c>
    </row>
    <row r="39" spans="1:13" ht="15.75" customHeight="1">
      <c r="A39" s="685"/>
      <c r="B39" s="686" t="s">
        <v>479</v>
      </c>
      <c r="C39" s="683" t="str">
        <f>IF(SUM(Population!F37)=0,"",Population!F37)</f>
        <v/>
      </c>
      <c r="D39" s="683"/>
      <c r="E39" s="683"/>
      <c r="F39" s="683"/>
      <c r="G39" s="683"/>
      <c r="H39" s="683"/>
      <c r="I39" s="683"/>
      <c r="J39" s="681" t="str">
        <f t="shared" si="1"/>
        <v/>
      </c>
      <c r="K39" s="681" t="str">
        <f>+IF(OR(Lèpre1!G39+Lèpre1!H39=0)=TRUE,"",(Lèpre1!G39+Lèpre1!H39)*100000/C39)</f>
        <v/>
      </c>
      <c r="L39" s="681" t="str">
        <f>+IF(OR(Lèpre1!G39+Lèpre1!H39=0)=TRUE,"",(Lèpre1!S39+Lèpre1!T39)/(Lèpre1!G39+Lèpre1!H39)*100)</f>
        <v/>
      </c>
      <c r="M39" s="681" t="str">
        <f>+IF(OR(Lèpre1!G39+Lèpre1!H39=0)=TRUE,"",(Lèpre1!S39+Lèpre1!T39)/C39*1000000)</f>
        <v/>
      </c>
    </row>
    <row r="40" spans="1:13" ht="15.75" customHeight="1">
      <c r="A40" s="685"/>
      <c r="B40" s="686" t="s">
        <v>480</v>
      </c>
      <c r="C40" s="683" t="str">
        <f>IF(SUM(Population!F38)=0,"",Population!F38)</f>
        <v/>
      </c>
      <c r="D40" s="683"/>
      <c r="E40" s="683"/>
      <c r="F40" s="683"/>
      <c r="G40" s="683"/>
      <c r="H40" s="683"/>
      <c r="I40" s="683"/>
      <c r="J40" s="681" t="str">
        <f t="shared" si="1"/>
        <v/>
      </c>
      <c r="K40" s="681" t="str">
        <f>+IF(OR(Lèpre1!G40+Lèpre1!H40=0)=TRUE,"",(Lèpre1!G40+Lèpre1!H40)*100000/C40)</f>
        <v/>
      </c>
      <c r="L40" s="681" t="str">
        <f>+IF(OR(Lèpre1!G40+Lèpre1!H40=0)=TRUE,"",(Lèpre1!S40+Lèpre1!T40)/(Lèpre1!G40+Lèpre1!H40)*100)</f>
        <v/>
      </c>
      <c r="M40" s="681" t="str">
        <f>+IF(OR(Lèpre1!G40+Lèpre1!H40=0)=TRUE,"",(Lèpre1!S40+Lèpre1!T40)/C40*1000000)</f>
        <v/>
      </c>
    </row>
    <row r="41" spans="1:13" ht="15.75" customHeight="1">
      <c r="A41" s="685"/>
      <c r="B41" s="686" t="s">
        <v>481</v>
      </c>
      <c r="C41" s="683" t="str">
        <f>IF(SUM(Population!F39)=0,"",Population!F39)</f>
        <v/>
      </c>
      <c r="D41" s="683"/>
      <c r="E41" s="683"/>
      <c r="F41" s="683"/>
      <c r="G41" s="683"/>
      <c r="H41" s="683"/>
      <c r="I41" s="683"/>
      <c r="J41" s="681" t="str">
        <f t="shared" si="1"/>
        <v/>
      </c>
      <c r="K41" s="681" t="str">
        <f>+IF(OR(Lèpre1!G41+Lèpre1!H41=0)=TRUE,"",(Lèpre1!G41+Lèpre1!H41)*100000/C41)</f>
        <v/>
      </c>
      <c r="L41" s="681" t="str">
        <f>+IF(OR(Lèpre1!G41+Lèpre1!H41=0)=TRUE,"",(Lèpre1!S41+Lèpre1!T41)/(Lèpre1!G41+Lèpre1!H41)*100)</f>
        <v/>
      </c>
      <c r="M41" s="681" t="str">
        <f>+IF(OR(Lèpre1!G41+Lèpre1!H41=0)=TRUE,"",(Lèpre1!S41+Lèpre1!T41)/C41*1000000)</f>
        <v/>
      </c>
    </row>
    <row r="42" spans="1:13" ht="15.75" customHeight="1">
      <c r="A42" s="685"/>
      <c r="B42" s="686" t="s">
        <v>482</v>
      </c>
      <c r="C42" s="683" t="str">
        <f>IF(SUM(Population!F40)=0,"",Population!F40)</f>
        <v/>
      </c>
      <c r="D42" s="683"/>
      <c r="E42" s="683"/>
      <c r="F42" s="683"/>
      <c r="G42" s="683"/>
      <c r="H42" s="683"/>
      <c r="I42" s="683"/>
      <c r="J42" s="681" t="str">
        <f t="shared" si="1"/>
        <v/>
      </c>
      <c r="K42" s="681" t="str">
        <f>+IF(OR(Lèpre1!G42+Lèpre1!H42=0)=TRUE,"",(Lèpre1!G42+Lèpre1!H42)*100000/C42)</f>
        <v/>
      </c>
      <c r="L42" s="681" t="str">
        <f>+IF(OR(Lèpre1!G42+Lèpre1!H42=0)=TRUE,"",(Lèpre1!S42+Lèpre1!T42)/(Lèpre1!G42+Lèpre1!H42)*100)</f>
        <v/>
      </c>
      <c r="M42" s="681" t="str">
        <f>+IF(OR(Lèpre1!G42+Lèpre1!H42=0)=TRUE,"",(Lèpre1!S42+Lèpre1!T42)/C42*1000000)</f>
        <v/>
      </c>
    </row>
    <row r="43" spans="1:13" ht="15.75" customHeight="1">
      <c r="A43" s="685"/>
      <c r="B43" s="686" t="s">
        <v>483</v>
      </c>
      <c r="C43" s="683" t="str">
        <f>IF(SUM(Population!F41)=0,"",Population!F41)</f>
        <v/>
      </c>
      <c r="D43" s="683"/>
      <c r="E43" s="683"/>
      <c r="F43" s="683"/>
      <c r="G43" s="683"/>
      <c r="H43" s="683"/>
      <c r="I43" s="683"/>
      <c r="J43" s="681" t="str">
        <f t="shared" si="1"/>
        <v/>
      </c>
      <c r="K43" s="681" t="str">
        <f>+IF(OR(Lèpre1!G43+Lèpre1!H43=0)=TRUE,"",(Lèpre1!G43+Lèpre1!H43)*100000/C43)</f>
        <v/>
      </c>
      <c r="L43" s="681" t="str">
        <f>+IF(OR(Lèpre1!G43+Lèpre1!H43=0)=TRUE,"",(Lèpre1!S43+Lèpre1!T43)/(Lèpre1!G43+Lèpre1!H43)*100)</f>
        <v/>
      </c>
      <c r="M43" s="681" t="str">
        <f>+IF(OR(Lèpre1!G43+Lèpre1!H43=0)=TRUE,"",(Lèpre1!S43+Lèpre1!T43)/C43*1000000)</f>
        <v/>
      </c>
    </row>
    <row r="44" spans="1:13" ht="15.75" customHeight="1">
      <c r="A44" s="2" t="s">
        <v>484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686"/>
      <c r="B45" s="686" t="s">
        <v>485</v>
      </c>
      <c r="C45" s="683" t="str">
        <f>IF(SUM(Population!F43)=0,"",Population!F43)</f>
        <v/>
      </c>
      <c r="D45" s="683"/>
      <c r="E45" s="683"/>
      <c r="F45" s="683"/>
      <c r="G45" s="683"/>
      <c r="H45" s="683"/>
      <c r="I45" s="683"/>
      <c r="J45" s="681" t="str">
        <f t="shared" si="1"/>
        <v/>
      </c>
      <c r="K45" s="681" t="str">
        <f>+IF(OR(Lèpre1!G45+Lèpre1!H45=0)=TRUE,"",(Lèpre1!G45+Lèpre1!H45)*100000/C45)</f>
        <v/>
      </c>
      <c r="L45" s="681" t="str">
        <f>+IF(OR(Lèpre1!G45+Lèpre1!H45=0)=TRUE,"",(Lèpre1!S45+Lèpre1!T45)/(Lèpre1!G45+Lèpre1!H45)*100)</f>
        <v/>
      </c>
      <c r="M45" s="681" t="str">
        <f>+IF(OR(Lèpre1!G45+Lèpre1!H45=0)=TRUE,"",(Lèpre1!S45+Lèpre1!T45)/C45*1000000)</f>
        <v/>
      </c>
    </row>
    <row r="46" spans="1:13" ht="15.75" customHeight="1">
      <c r="A46" s="685"/>
      <c r="B46" s="686" t="s">
        <v>486</v>
      </c>
      <c r="C46" s="683" t="str">
        <f>IF(SUM(Population!F44)=0,"",Population!F44)</f>
        <v/>
      </c>
      <c r="D46" s="683"/>
      <c r="E46" s="683"/>
      <c r="F46" s="683"/>
      <c r="G46" s="683"/>
      <c r="H46" s="683"/>
      <c r="I46" s="683"/>
      <c r="J46" s="681" t="str">
        <f t="shared" si="1"/>
        <v/>
      </c>
      <c r="K46" s="681" t="str">
        <f>+IF(OR(Lèpre1!G46+Lèpre1!H46=0)=TRUE,"",(Lèpre1!G46+Lèpre1!H46)*100000/C46)</f>
        <v/>
      </c>
      <c r="L46" s="681" t="str">
        <f>+IF(OR(Lèpre1!G46+Lèpre1!H46=0)=TRUE,"",(Lèpre1!S46+Lèpre1!T46)/(Lèpre1!G46+Lèpre1!H46)*100)</f>
        <v/>
      </c>
      <c r="M46" s="681" t="str">
        <f>+IF(OR(Lèpre1!G46+Lèpre1!H46=0)=TRUE,"",(Lèpre1!S46+Lèpre1!T46)/C46*1000000)</f>
        <v/>
      </c>
    </row>
    <row r="47" spans="1:13" ht="15.75" customHeight="1">
      <c r="A47" s="685"/>
      <c r="B47" s="686" t="s">
        <v>487</v>
      </c>
      <c r="C47" s="683" t="str">
        <f>IF(SUM(Population!F45)=0,"",Population!F45)</f>
        <v/>
      </c>
      <c r="D47" s="683"/>
      <c r="E47" s="683"/>
      <c r="F47" s="683"/>
      <c r="G47" s="683"/>
      <c r="H47" s="683"/>
      <c r="I47" s="683"/>
      <c r="J47" s="681" t="str">
        <f t="shared" si="1"/>
        <v/>
      </c>
      <c r="K47" s="681" t="str">
        <f>+IF(OR(Lèpre1!G47+Lèpre1!H47=0)=TRUE,"",(Lèpre1!G47+Lèpre1!H47)*100000/C47)</f>
        <v/>
      </c>
      <c r="L47" s="681" t="str">
        <f>+IF(OR(Lèpre1!G47+Lèpre1!H47=0)=TRUE,"",(Lèpre1!S47+Lèpre1!T47)/(Lèpre1!G47+Lèpre1!H47)*100)</f>
        <v/>
      </c>
      <c r="M47" s="681" t="str">
        <f>+IF(OR(Lèpre1!G47+Lèpre1!H47=0)=TRUE,"",(Lèpre1!S47+Lèpre1!T47)/C47*1000000)</f>
        <v/>
      </c>
    </row>
    <row r="48" spans="1:13" ht="15.75" customHeight="1">
      <c r="A48" s="685"/>
      <c r="B48" s="686" t="s">
        <v>488</v>
      </c>
      <c r="C48" s="683" t="str">
        <f>IF(SUM(Population!F46)=0,"",Population!F46)</f>
        <v/>
      </c>
      <c r="D48" s="683"/>
      <c r="E48" s="683"/>
      <c r="F48" s="683"/>
      <c r="G48" s="683"/>
      <c r="H48" s="683"/>
      <c r="I48" s="683"/>
      <c r="J48" s="681" t="str">
        <f t="shared" si="1"/>
        <v/>
      </c>
      <c r="K48" s="681" t="str">
        <f>+IF(OR(Lèpre1!G48+Lèpre1!H48=0)=TRUE,"",(Lèpre1!G48+Lèpre1!H48)*100000/C48)</f>
        <v/>
      </c>
      <c r="L48" s="681" t="str">
        <f>+IF(OR(Lèpre1!G48+Lèpre1!H48=0)=TRUE,"",(Lèpre1!S48+Lèpre1!T48)/(Lèpre1!G48+Lèpre1!H48)*100)</f>
        <v/>
      </c>
      <c r="M48" s="681" t="str">
        <f>+IF(OR(Lèpre1!G48+Lèpre1!H48=0)=TRUE,"",(Lèpre1!S48+Lèpre1!T48)/C48*1000000)</f>
        <v/>
      </c>
    </row>
    <row r="49" spans="1:13" ht="15.75" customHeight="1">
      <c r="A49" s="685"/>
      <c r="B49" s="686" t="s">
        <v>489</v>
      </c>
      <c r="C49" s="683" t="str">
        <f>IF(SUM(Population!F47)=0,"",Population!F47)</f>
        <v/>
      </c>
      <c r="D49" s="683"/>
      <c r="E49" s="683"/>
      <c r="F49" s="683"/>
      <c r="G49" s="683"/>
      <c r="H49" s="683"/>
      <c r="I49" s="683"/>
      <c r="J49" s="681" t="str">
        <f t="shared" si="1"/>
        <v/>
      </c>
      <c r="K49" s="681" t="str">
        <f>+IF(OR(Lèpre1!G49+Lèpre1!H49=0)=TRUE,"",(Lèpre1!G49+Lèpre1!H49)*100000/C49)</f>
        <v/>
      </c>
      <c r="L49" s="681" t="str">
        <f>+IF(OR(Lèpre1!G49+Lèpre1!H49=0)=TRUE,"",(Lèpre1!S49+Lèpre1!T49)/(Lèpre1!G49+Lèpre1!H49)*100)</f>
        <v/>
      </c>
      <c r="M49" s="681" t="str">
        <f>+IF(OR(Lèpre1!G49+Lèpre1!H49=0)=TRUE,"",(Lèpre1!S49+Lèpre1!T49)/C49*1000000)</f>
        <v/>
      </c>
    </row>
    <row r="50" spans="1:13" ht="15.75" customHeight="1">
      <c r="A50" s="685"/>
      <c r="B50" s="686" t="s">
        <v>490</v>
      </c>
      <c r="C50" s="683" t="str">
        <f>IF(SUM(Population!F48)=0,"",Population!F48)</f>
        <v/>
      </c>
      <c r="D50" s="683"/>
      <c r="E50" s="683"/>
      <c r="F50" s="683"/>
      <c r="G50" s="683"/>
      <c r="H50" s="683"/>
      <c r="I50" s="683"/>
      <c r="J50" s="681" t="str">
        <f t="shared" si="1"/>
        <v/>
      </c>
      <c r="K50" s="681" t="str">
        <f>+IF(OR(Lèpre1!G50+Lèpre1!H50=0)=TRUE,"",(Lèpre1!G50+Lèpre1!H50)*100000/C50)</f>
        <v/>
      </c>
      <c r="L50" s="681" t="str">
        <f>+IF(OR(Lèpre1!G50+Lèpre1!H50=0)=TRUE,"",(Lèpre1!S50+Lèpre1!T50)/(Lèpre1!G50+Lèpre1!H50)*100)</f>
        <v/>
      </c>
      <c r="M50" s="681" t="str">
        <f>+IF(OR(Lèpre1!G50+Lèpre1!H50=0)=TRUE,"",(Lèpre1!S50+Lèpre1!T50)/C50*1000000)</f>
        <v/>
      </c>
    </row>
    <row r="51" spans="1:13" ht="15.75" customHeight="1">
      <c r="A51" s="685"/>
      <c r="B51" s="686" t="s">
        <v>491</v>
      </c>
      <c r="C51" s="683" t="str">
        <f>IF(SUM(Population!F49)=0,"",Population!F49)</f>
        <v/>
      </c>
      <c r="D51" s="683"/>
      <c r="E51" s="683"/>
      <c r="F51" s="683"/>
      <c r="G51" s="683"/>
      <c r="H51" s="683"/>
      <c r="I51" s="683"/>
      <c r="J51" s="681" t="str">
        <f t="shared" si="1"/>
        <v/>
      </c>
      <c r="K51" s="681" t="str">
        <f>+IF(OR(Lèpre1!G51+Lèpre1!H51=0)=TRUE,"",(Lèpre1!G51+Lèpre1!H51)*100000/C51)</f>
        <v/>
      </c>
      <c r="L51" s="681" t="str">
        <f>+IF(OR(Lèpre1!G51+Lèpre1!H51=0)=TRUE,"",(Lèpre1!S51+Lèpre1!T51)/(Lèpre1!G51+Lèpre1!H51)*100)</f>
        <v/>
      </c>
      <c r="M51" s="681" t="str">
        <f>+IF(OR(Lèpre1!G51+Lèpre1!H51=0)=TRUE,"",(Lèpre1!S51+Lèpre1!T51)/C51*1000000)</f>
        <v/>
      </c>
    </row>
    <row r="52" spans="1:13" ht="15.75" customHeight="1">
      <c r="A52" s="2" t="s">
        <v>492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686"/>
      <c r="B53" s="686" t="s">
        <v>493</v>
      </c>
      <c r="C53" s="683" t="str">
        <f>IF(SUM(Population!F51)=0,"",Population!F51)</f>
        <v/>
      </c>
      <c r="D53" s="683"/>
      <c r="E53" s="683"/>
      <c r="F53" s="683"/>
      <c r="G53" s="683"/>
      <c r="H53" s="683"/>
      <c r="I53" s="683"/>
      <c r="J53" s="681" t="str">
        <f t="shared" si="1"/>
        <v/>
      </c>
      <c r="K53" s="681" t="str">
        <f>+IF(OR(Lèpre1!G53+Lèpre1!H53=0)=TRUE,"",(Lèpre1!G53+Lèpre1!H53)*100000/C53)</f>
        <v/>
      </c>
      <c r="L53" s="681" t="str">
        <f>+IF(OR(Lèpre1!G53+Lèpre1!H53=0)=TRUE,"",(Lèpre1!S53+Lèpre1!T53)/(Lèpre1!G53+Lèpre1!H53)*100)</f>
        <v/>
      </c>
      <c r="M53" s="681" t="str">
        <f>+IF(OR(Lèpre1!G53+Lèpre1!H53=0)=TRUE,"",(Lèpre1!S53+Lèpre1!T53)/C53*1000000)</f>
        <v/>
      </c>
    </row>
    <row r="54" spans="1:13" ht="15.75" customHeight="1">
      <c r="A54" s="685"/>
      <c r="B54" s="686" t="s">
        <v>494</v>
      </c>
      <c r="C54" s="683" t="str">
        <f>IF(SUM(Population!F52)=0,"",Population!F52)</f>
        <v/>
      </c>
      <c r="D54" s="683"/>
      <c r="E54" s="683"/>
      <c r="F54" s="683"/>
      <c r="G54" s="683"/>
      <c r="H54" s="683"/>
      <c r="I54" s="683"/>
      <c r="J54" s="681" t="str">
        <f t="shared" si="1"/>
        <v/>
      </c>
      <c r="K54" s="681" t="str">
        <f>+IF(OR(Lèpre1!G54+Lèpre1!H54=0)=TRUE,"",(Lèpre1!G54+Lèpre1!H54)*100000/C54)</f>
        <v/>
      </c>
      <c r="L54" s="681" t="str">
        <f>+IF(OR(Lèpre1!G54+Lèpre1!H54=0)=TRUE,"",(Lèpre1!S54+Lèpre1!T54)/(Lèpre1!G54+Lèpre1!H54)*100)</f>
        <v/>
      </c>
      <c r="M54" s="681" t="str">
        <f>+IF(OR(Lèpre1!G54+Lèpre1!H54=0)=TRUE,"",(Lèpre1!S54+Lèpre1!T54)/C54*1000000)</f>
        <v/>
      </c>
    </row>
    <row r="55" spans="1:13" ht="15.75" customHeight="1">
      <c r="A55" s="685"/>
      <c r="B55" s="686" t="s">
        <v>495</v>
      </c>
      <c r="C55" s="683" t="str">
        <f>IF(SUM(Population!F53)=0,"",Population!F53)</f>
        <v/>
      </c>
      <c r="D55" s="683"/>
      <c r="E55" s="683"/>
      <c r="F55" s="683"/>
      <c r="G55" s="683"/>
      <c r="H55" s="683"/>
      <c r="I55" s="683"/>
      <c r="J55" s="681" t="str">
        <f t="shared" si="1"/>
        <v/>
      </c>
      <c r="K55" s="681" t="str">
        <f>+IF(OR(Lèpre1!G55+Lèpre1!H55=0)=TRUE,"",(Lèpre1!G55+Lèpre1!H55)*100000/C55)</f>
        <v/>
      </c>
      <c r="L55" s="681" t="str">
        <f>+IF(OR(Lèpre1!G55+Lèpre1!H55=0)=TRUE,"",(Lèpre1!S55+Lèpre1!T55)/(Lèpre1!G55+Lèpre1!H55)*100)</f>
        <v/>
      </c>
      <c r="M55" s="681" t="str">
        <f>+IF(OR(Lèpre1!G55+Lèpre1!H55=0)=TRUE,"",(Lèpre1!S55+Lèpre1!T55)/C55*1000000)</f>
        <v/>
      </c>
    </row>
    <row r="56" spans="1:13" ht="15.75" customHeight="1">
      <c r="A56" s="685"/>
      <c r="B56" s="686" t="s">
        <v>496</v>
      </c>
      <c r="C56" s="683" t="str">
        <f>IF(SUM(Population!F54)=0,"",Population!F54)</f>
        <v/>
      </c>
      <c r="D56" s="683"/>
      <c r="E56" s="683"/>
      <c r="F56" s="683"/>
      <c r="G56" s="683"/>
      <c r="H56" s="683"/>
      <c r="I56" s="683"/>
      <c r="J56" s="681" t="str">
        <f t="shared" si="1"/>
        <v/>
      </c>
      <c r="K56" s="681" t="str">
        <f>+IF(OR(Lèpre1!G56+Lèpre1!H56=0)=TRUE,"",(Lèpre1!G56+Lèpre1!H56)*100000/C56)</f>
        <v/>
      </c>
      <c r="L56" s="681" t="str">
        <f>+IF(OR(Lèpre1!G56+Lèpre1!H56=0)=TRUE,"",(Lèpre1!S56+Lèpre1!T56)/(Lèpre1!G56+Lèpre1!H56)*100)</f>
        <v/>
      </c>
      <c r="M56" s="681" t="str">
        <f>+IF(OR(Lèpre1!G56+Lèpre1!H56=0)=TRUE,"",(Lèpre1!S56+Lèpre1!T56)/C56*1000000)</f>
        <v/>
      </c>
    </row>
    <row r="57" spans="1:13" ht="15.75" customHeight="1">
      <c r="A57" s="2" t="s">
        <v>497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46" t="str">
        <f t="shared" si="1"/>
        <v/>
      </c>
      <c r="K57" s="646" t="str">
        <f>+IF(OR(Lèpre1!G57+Lèpre1!H57=0)=TRUE,"",(Lèpre1!G57+Lèpre1!H57)*100000/C57)</f>
        <v/>
      </c>
      <c r="L57" s="646" t="str">
        <f>+IF(OR(Lèpre1!G57+Lèpre1!H57=0)=TRUE,"",(Lèpre1!S57+Lèpre1!T57)/(Lèpre1!G57+Lèpre1!H57)*100)</f>
        <v/>
      </c>
      <c r="M57" s="646" t="str">
        <f>+IF(OR(Lèpre1!G57+Lèpre1!H57=0)=TRUE,"",(Lèpre1!S57+Lèpre1!T57)/C57*1000000)</f>
        <v/>
      </c>
    </row>
    <row r="58" spans="1:13" ht="15.75" customHeight="1">
      <c r="A58" s="686"/>
      <c r="B58" s="686" t="s">
        <v>498</v>
      </c>
      <c r="C58" s="682" t="str">
        <f>IF(SUM(Population!F56)=0,"",Population!F56)</f>
        <v/>
      </c>
      <c r="D58" s="682"/>
      <c r="E58" s="682"/>
      <c r="F58" s="682"/>
      <c r="G58" s="682"/>
      <c r="H58" s="682"/>
      <c r="I58" s="682"/>
      <c r="J58" s="680" t="str">
        <f t="shared" si="1"/>
        <v/>
      </c>
      <c r="K58" s="680" t="str">
        <f>+IF(OR(Lèpre1!G58+Lèpre1!H58=0)=TRUE,"",(Lèpre1!G58+Lèpre1!H58)*100000/C58)</f>
        <v/>
      </c>
      <c r="L58" s="680" t="str">
        <f>+IF(OR(Lèpre1!G58+Lèpre1!H58=0)=TRUE,"",(Lèpre1!S58+Lèpre1!T58)/(Lèpre1!G58+Lèpre1!H58)*100)</f>
        <v/>
      </c>
      <c r="M58" s="680" t="str">
        <f>+IF(OR(Lèpre1!G58+Lèpre1!H58=0)=TRUE,"",(Lèpre1!S58+Lèpre1!T58)/C58*1000000)</f>
        <v/>
      </c>
    </row>
    <row r="59" spans="1:13" ht="15.75" customHeight="1">
      <c r="A59" s="685"/>
      <c r="B59" s="686" t="s">
        <v>499</v>
      </c>
      <c r="C59" s="683" t="str">
        <f>IF(SUM(Population!F57)=0,"",Population!F57)</f>
        <v/>
      </c>
      <c r="D59" s="683"/>
      <c r="E59" s="683"/>
      <c r="F59" s="683"/>
      <c r="G59" s="683"/>
      <c r="H59" s="683"/>
      <c r="I59" s="683"/>
      <c r="J59" s="681" t="str">
        <f t="shared" si="1"/>
        <v/>
      </c>
      <c r="K59" s="681" t="str">
        <f>+IF(OR(Lèpre1!G59+Lèpre1!H59=0)=TRUE,"",(Lèpre1!G59+Lèpre1!H59)*100000/C59)</f>
        <v/>
      </c>
      <c r="L59" s="681" t="str">
        <f>+IF(OR(Lèpre1!G59+Lèpre1!H59=0)=TRUE,"",(Lèpre1!S59+Lèpre1!T59)/(Lèpre1!G59+Lèpre1!H59)*100)</f>
        <v/>
      </c>
      <c r="M59" s="681" t="str">
        <f>+IF(OR(Lèpre1!G59+Lèpre1!H59=0)=TRUE,"",(Lèpre1!S59+Lèpre1!T59)/C59*1000000)</f>
        <v/>
      </c>
    </row>
    <row r="60" spans="1:13" ht="15.75" customHeight="1">
      <c r="A60" s="685"/>
      <c r="B60" s="686" t="s">
        <v>500</v>
      </c>
      <c r="C60" s="683" t="str">
        <f>IF(SUM(Population!F58)=0,"",Population!F58)</f>
        <v/>
      </c>
      <c r="D60" s="683"/>
      <c r="E60" s="683"/>
      <c r="F60" s="683"/>
      <c r="G60" s="683"/>
      <c r="H60" s="683"/>
      <c r="I60" s="683"/>
      <c r="J60" s="681" t="str">
        <f t="shared" si="1"/>
        <v/>
      </c>
      <c r="K60" s="681" t="str">
        <f>+IF(OR(Lèpre1!G60+Lèpre1!H60=0)=TRUE,"",(Lèpre1!G60+Lèpre1!H60)*100000/C60)</f>
        <v/>
      </c>
      <c r="L60" s="681" t="str">
        <f>+IF(OR(Lèpre1!G60+Lèpre1!H60=0)=TRUE,"",(Lèpre1!S60+Lèpre1!T60)/(Lèpre1!G60+Lèpre1!H60)*100)</f>
        <v/>
      </c>
      <c r="M60" s="681" t="str">
        <f>+IF(OR(Lèpre1!G60+Lèpre1!H60=0)=TRUE,"",(Lèpre1!S60+Lèpre1!T60)/C60*1000000)</f>
        <v/>
      </c>
    </row>
    <row r="61" spans="1:13" ht="15.75" customHeight="1">
      <c r="A61" s="685"/>
      <c r="B61" s="686" t="s">
        <v>501</v>
      </c>
      <c r="C61" s="683" t="str">
        <f>IF(SUM(Population!F59)=0,"",Population!F59)</f>
        <v/>
      </c>
      <c r="D61" s="683"/>
      <c r="E61" s="683"/>
      <c r="F61" s="683"/>
      <c r="G61" s="683"/>
      <c r="H61" s="683"/>
      <c r="I61" s="683"/>
      <c r="J61" s="681" t="str">
        <f t="shared" si="1"/>
        <v/>
      </c>
      <c r="K61" s="681" t="str">
        <f>+IF(OR(Lèpre1!G61+Lèpre1!H61=0)=TRUE,"",(Lèpre1!G61+Lèpre1!H61)*100000/C61)</f>
        <v/>
      </c>
      <c r="L61" s="681" t="str">
        <f>+IF(OR(Lèpre1!G61+Lèpre1!H61=0)=TRUE,"",(Lèpre1!S61+Lèpre1!T61)/(Lèpre1!G61+Lèpre1!H61)*100)</f>
        <v/>
      </c>
      <c r="M61" s="681" t="str">
        <f>+IF(OR(Lèpre1!G61+Lèpre1!H61=0)=TRUE,"",(Lèpre1!S61+Lèpre1!T61)/C61*1000000)</f>
        <v/>
      </c>
    </row>
    <row r="62" spans="1:13" ht="15.75" customHeight="1">
      <c r="A62" s="685"/>
      <c r="B62" s="686" t="s">
        <v>502</v>
      </c>
      <c r="C62" s="683" t="str">
        <f>IF(SUM(Population!F60)=0,"",Population!F60)</f>
        <v/>
      </c>
      <c r="D62" s="683"/>
      <c r="E62" s="683"/>
      <c r="F62" s="683"/>
      <c r="G62" s="683"/>
      <c r="H62" s="683"/>
      <c r="I62" s="683"/>
      <c r="J62" s="681" t="str">
        <f t="shared" si="1"/>
        <v/>
      </c>
      <c r="K62" s="681" t="str">
        <f>+IF(OR(Lèpre1!G62+Lèpre1!H62=0)=TRUE,"",(Lèpre1!G62+Lèpre1!H62)*100000/C62)</f>
        <v/>
      </c>
      <c r="L62" s="681" t="str">
        <f>+IF(OR(Lèpre1!G62+Lèpre1!H62=0)=TRUE,"",(Lèpre1!S62+Lèpre1!T62)/(Lèpre1!G62+Lèpre1!H62)*100)</f>
        <v/>
      </c>
      <c r="M62" s="681" t="str">
        <f>+IF(OR(Lèpre1!G62+Lèpre1!H62=0)=TRUE,"",(Lèpre1!S62+Lèpre1!T62)/C62*1000000)</f>
        <v/>
      </c>
    </row>
    <row r="63" spans="1:13" ht="15.75" customHeight="1">
      <c r="A63" s="685"/>
      <c r="B63" s="686" t="s">
        <v>503</v>
      </c>
      <c r="C63" s="683" t="str">
        <f>IF(SUM(Population!F61)=0,"",Population!F61)</f>
        <v/>
      </c>
      <c r="D63" s="683"/>
      <c r="E63" s="683"/>
      <c r="F63" s="683"/>
      <c r="G63" s="683"/>
      <c r="H63" s="683"/>
      <c r="I63" s="683"/>
      <c r="J63" s="681" t="str">
        <f t="shared" si="1"/>
        <v/>
      </c>
      <c r="K63" s="681" t="str">
        <f>+IF(OR(Lèpre1!G63+Lèpre1!H63=0)=TRUE,"",(Lèpre1!G63+Lèpre1!H63)*100000/C63)</f>
        <v/>
      </c>
      <c r="L63" s="681" t="str">
        <f>+IF(OR(Lèpre1!G63+Lèpre1!H63=0)=TRUE,"",(Lèpre1!S63+Lèpre1!T63)/(Lèpre1!G63+Lèpre1!H63)*100)</f>
        <v/>
      </c>
      <c r="M63" s="681" t="str">
        <f>+IF(OR(Lèpre1!G63+Lèpre1!H63=0)=TRUE,"",(Lèpre1!S63+Lèpre1!T63)/C63*1000000)</f>
        <v/>
      </c>
    </row>
    <row r="64" spans="1:13" ht="15.75" customHeight="1">
      <c r="A64" s="685"/>
      <c r="B64" s="686" t="s">
        <v>504</v>
      </c>
      <c r="C64" s="683" t="str">
        <f>IF(SUM(Population!F62)=0,"",Population!F62)</f>
        <v/>
      </c>
      <c r="D64" s="683"/>
      <c r="E64" s="683"/>
      <c r="F64" s="683"/>
      <c r="G64" s="683"/>
      <c r="H64" s="683"/>
      <c r="I64" s="683"/>
      <c r="J64" s="681" t="str">
        <f t="shared" si="1"/>
        <v/>
      </c>
      <c r="K64" s="681" t="str">
        <f>+IF(OR(Lèpre1!G64+Lèpre1!H64=0)=TRUE,"",(Lèpre1!G64+Lèpre1!H64)*100000/C64)</f>
        <v/>
      </c>
      <c r="L64" s="681" t="str">
        <f>+IF(OR(Lèpre1!G64+Lèpre1!H64=0)=TRUE,"",(Lèpre1!S64+Lèpre1!T64)/(Lèpre1!G64+Lèpre1!H64)*100)</f>
        <v/>
      </c>
      <c r="M64" s="681" t="str">
        <f>+IF(OR(Lèpre1!G64+Lèpre1!H64=0)=TRUE,"",(Lèpre1!S64+Lèpre1!T64)/C64*1000000)</f>
        <v/>
      </c>
    </row>
    <row r="65" spans="1:13" ht="15.75" customHeight="1">
      <c r="A65" s="685"/>
      <c r="B65" s="686" t="s">
        <v>505</v>
      </c>
      <c r="C65" s="683" t="str">
        <f>IF(SUM(Population!F63)=0,"",Population!F63)</f>
        <v/>
      </c>
      <c r="D65" s="683"/>
      <c r="E65" s="683"/>
      <c r="F65" s="683"/>
      <c r="G65" s="683"/>
      <c r="H65" s="683"/>
      <c r="I65" s="683"/>
      <c r="J65" s="681" t="str">
        <f t="shared" si="1"/>
        <v/>
      </c>
      <c r="K65" s="681" t="str">
        <f>+IF(OR(Lèpre1!G65+Lèpre1!H65=0)=TRUE,"",(Lèpre1!G65+Lèpre1!H65)*100000/C65)</f>
        <v/>
      </c>
      <c r="L65" s="681" t="str">
        <f>+IF(OR(Lèpre1!G65+Lèpre1!H65=0)=TRUE,"",(Lèpre1!S65+Lèpre1!T65)/(Lèpre1!G65+Lèpre1!H65)*100)</f>
        <v/>
      </c>
      <c r="M65" s="681" t="str">
        <f>+IF(OR(Lèpre1!G65+Lèpre1!H65=0)=TRUE,"",(Lèpre1!S65+Lèpre1!T65)/C65*1000000)</f>
        <v/>
      </c>
    </row>
    <row r="66" spans="1:13" ht="15.75" customHeight="1">
      <c r="A66" s="2" t="s">
        <v>506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686"/>
      <c r="B67" s="686" t="s">
        <v>507</v>
      </c>
      <c r="C67" s="683" t="str">
        <f>IF(SUM(Population!F65)=0,"",Population!F65)</f>
        <v/>
      </c>
      <c r="D67" s="683"/>
      <c r="E67" s="683"/>
      <c r="F67" s="683"/>
      <c r="G67" s="683"/>
      <c r="H67" s="683"/>
      <c r="I67" s="683"/>
      <c r="J67" s="681" t="str">
        <f t="shared" si="1"/>
        <v/>
      </c>
      <c r="K67" s="681" t="str">
        <f>+IF(OR(Lèpre1!G67+Lèpre1!H67=0)=TRUE,"",(Lèpre1!G67+Lèpre1!H67)*100000/C67)</f>
        <v/>
      </c>
      <c r="L67" s="681" t="str">
        <f>+IF(OR(Lèpre1!G67+Lèpre1!H67=0)=TRUE,"",(Lèpre1!S67+Lèpre1!T67)/(Lèpre1!G67+Lèpre1!H67)*100)</f>
        <v/>
      </c>
      <c r="M67" s="681" t="str">
        <f>+IF(OR(Lèpre1!G67+Lèpre1!H67=0)=TRUE,"",(Lèpre1!S67+Lèpre1!T67)/C67*1000000)</f>
        <v/>
      </c>
    </row>
    <row r="68" spans="1:13" ht="15.75" customHeight="1">
      <c r="A68" s="685"/>
      <c r="B68" s="686" t="s">
        <v>508</v>
      </c>
      <c r="C68" s="683" t="str">
        <f>IF(SUM(Population!F66)=0,"",Population!F66)</f>
        <v/>
      </c>
      <c r="D68" s="683"/>
      <c r="E68" s="683"/>
      <c r="F68" s="683"/>
      <c r="G68" s="683"/>
      <c r="H68" s="683"/>
      <c r="I68" s="683"/>
      <c r="J68" s="681" t="str">
        <f t="shared" si="1"/>
        <v/>
      </c>
      <c r="K68" s="681" t="str">
        <f>+IF(OR(Lèpre1!G68+Lèpre1!H68=0)=TRUE,"",(Lèpre1!G68+Lèpre1!H68)*100000/C68)</f>
        <v/>
      </c>
      <c r="L68" s="681" t="str">
        <f>+IF(OR(Lèpre1!G68+Lèpre1!H68=0)=TRUE,"",(Lèpre1!S68+Lèpre1!T68)/(Lèpre1!G68+Lèpre1!H68)*100)</f>
        <v/>
      </c>
      <c r="M68" s="681" t="str">
        <f>+IF(OR(Lèpre1!G68+Lèpre1!H68=0)=TRUE,"",(Lèpre1!S68+Lèpre1!T68)/C68*1000000)</f>
        <v/>
      </c>
    </row>
    <row r="69" spans="1:13" ht="15.75" customHeight="1">
      <c r="A69" s="685"/>
      <c r="B69" s="686" t="s">
        <v>509</v>
      </c>
      <c r="C69" s="683" t="str">
        <f>IF(SUM(Population!F67)=0,"",Population!F67)</f>
        <v/>
      </c>
      <c r="D69" s="683"/>
      <c r="E69" s="683"/>
      <c r="F69" s="683"/>
      <c r="G69" s="683"/>
      <c r="H69" s="683"/>
      <c r="I69" s="683"/>
      <c r="J69" s="681" t="str">
        <f t="shared" ref="J69:J100" si="2">+IF(OR(H69+I69=0)=TRUE,"",(H69+I69)*10000/C69)</f>
        <v/>
      </c>
      <c r="K69" s="681" t="str">
        <f>+IF(OR(Lèpre1!G69+Lèpre1!H69=0)=TRUE,"",(Lèpre1!G69+Lèpre1!H69)*100000/C69)</f>
        <v/>
      </c>
      <c r="L69" s="681" t="str">
        <f>+IF(OR(Lèpre1!G69+Lèpre1!H69=0)=TRUE,"",(Lèpre1!S69+Lèpre1!T69)/(Lèpre1!G69+Lèpre1!H69)*100)</f>
        <v/>
      </c>
      <c r="M69" s="681" t="str">
        <f>+IF(OR(Lèpre1!G69+Lèpre1!H69=0)=TRUE,"",(Lèpre1!S69+Lèpre1!T69)/C69*1000000)</f>
        <v/>
      </c>
    </row>
    <row r="70" spans="1:13" ht="15.75" customHeight="1">
      <c r="A70" s="685"/>
      <c r="B70" s="686" t="s">
        <v>510</v>
      </c>
      <c r="C70" s="683" t="str">
        <f>IF(SUM(Population!F68)=0,"",Population!F68)</f>
        <v/>
      </c>
      <c r="D70" s="683"/>
      <c r="E70" s="683"/>
      <c r="F70" s="683"/>
      <c r="G70" s="683"/>
      <c r="H70" s="683"/>
      <c r="I70" s="683"/>
      <c r="J70" s="681" t="str">
        <f t="shared" si="2"/>
        <v/>
      </c>
      <c r="K70" s="681" t="str">
        <f>+IF(OR(Lèpre1!G70+Lèpre1!H70=0)=TRUE,"",(Lèpre1!G70+Lèpre1!H70)*100000/C70)</f>
        <v/>
      </c>
      <c r="L70" s="681" t="str">
        <f>+IF(OR(Lèpre1!G70+Lèpre1!H70=0)=TRUE,"",(Lèpre1!S70+Lèpre1!T70)/(Lèpre1!G70+Lèpre1!H70)*100)</f>
        <v/>
      </c>
      <c r="M70" s="681" t="str">
        <f>+IF(OR(Lèpre1!G70+Lèpre1!H70=0)=TRUE,"",(Lèpre1!S70+Lèpre1!T70)/C70*1000000)</f>
        <v/>
      </c>
    </row>
    <row r="71" spans="1:13" ht="15.75" customHeight="1">
      <c r="A71" s="685"/>
      <c r="B71" s="686" t="s">
        <v>511</v>
      </c>
      <c r="C71" s="683" t="str">
        <f>IF(SUM(Population!F69)=0,"",Population!F69)</f>
        <v/>
      </c>
      <c r="D71" s="683"/>
      <c r="E71" s="683"/>
      <c r="F71" s="683"/>
      <c r="G71" s="683"/>
      <c r="H71" s="683"/>
      <c r="I71" s="683"/>
      <c r="J71" s="681" t="str">
        <f t="shared" si="2"/>
        <v/>
      </c>
      <c r="K71" s="681" t="str">
        <f>+IF(OR(Lèpre1!G71+Lèpre1!H71=0)=TRUE,"",(Lèpre1!G71+Lèpre1!H71)*100000/C71)</f>
        <v/>
      </c>
      <c r="L71" s="681" t="str">
        <f>+IF(OR(Lèpre1!G71+Lèpre1!H71=0)=TRUE,"",(Lèpre1!S71+Lèpre1!T71)/(Lèpre1!G71+Lèpre1!H71)*100)</f>
        <v/>
      </c>
      <c r="M71" s="681" t="str">
        <f>+IF(OR(Lèpre1!G71+Lèpre1!H71=0)=TRUE,"",(Lèpre1!S71+Lèpre1!T71)/C71*1000000)</f>
        <v/>
      </c>
    </row>
    <row r="72" spans="1:13" ht="15.75" customHeight="1">
      <c r="A72" s="685"/>
      <c r="B72" s="686" t="s">
        <v>512</v>
      </c>
      <c r="C72" s="683" t="str">
        <f>IF(SUM(Population!F70)=0,"",Population!F70)</f>
        <v/>
      </c>
      <c r="D72" s="683"/>
      <c r="E72" s="683"/>
      <c r="F72" s="683"/>
      <c r="G72" s="683"/>
      <c r="H72" s="683"/>
      <c r="I72" s="683"/>
      <c r="J72" s="681" t="str">
        <f t="shared" si="2"/>
        <v/>
      </c>
      <c r="K72" s="681" t="str">
        <f>+IF(OR(Lèpre1!G72+Lèpre1!H72=0)=TRUE,"",(Lèpre1!G72+Lèpre1!H72)*100000/C72)</f>
        <v/>
      </c>
      <c r="L72" s="681" t="str">
        <f>+IF(OR(Lèpre1!G72+Lèpre1!H72=0)=TRUE,"",(Lèpre1!S72+Lèpre1!T72)/(Lèpre1!G72+Lèpre1!H72)*100)</f>
        <v/>
      </c>
      <c r="M72" s="681" t="str">
        <f>+IF(OR(Lèpre1!G72+Lèpre1!H72=0)=TRUE,"",(Lèpre1!S72+Lèpre1!T72)/C72*1000000)</f>
        <v/>
      </c>
    </row>
    <row r="73" spans="1:13" ht="15.75" customHeight="1">
      <c r="A73" s="685"/>
      <c r="B73" s="686" t="s">
        <v>513</v>
      </c>
      <c r="C73" s="683" t="str">
        <f>IF(SUM(Population!F71)=0,"",Population!F71)</f>
        <v/>
      </c>
      <c r="D73" s="683"/>
      <c r="E73" s="683"/>
      <c r="F73" s="683"/>
      <c r="G73" s="683"/>
      <c r="H73" s="683"/>
      <c r="I73" s="683"/>
      <c r="J73" s="681" t="str">
        <f t="shared" si="2"/>
        <v/>
      </c>
      <c r="K73" s="681" t="str">
        <f>+IF(OR(Lèpre1!G73+Lèpre1!H73=0)=TRUE,"",(Lèpre1!G73+Lèpre1!H73)*100000/C73)</f>
        <v/>
      </c>
      <c r="L73" s="681" t="str">
        <f>+IF(OR(Lèpre1!G73+Lèpre1!H73=0)=TRUE,"",(Lèpre1!S73+Lèpre1!T73)/(Lèpre1!G73+Lèpre1!H73)*100)</f>
        <v/>
      </c>
      <c r="M73" s="681" t="str">
        <f>+IF(OR(Lèpre1!G73+Lèpre1!H73=0)=TRUE,"",(Lèpre1!S73+Lèpre1!T73)/C73*1000000)</f>
        <v/>
      </c>
    </row>
    <row r="74" spans="1:13" ht="15.75" customHeight="1">
      <c r="A74" s="685"/>
      <c r="B74" s="686" t="s">
        <v>514</v>
      </c>
      <c r="C74" s="683" t="str">
        <f>IF(SUM(Population!F72)=0,"",Population!F72)</f>
        <v/>
      </c>
      <c r="D74" s="683"/>
      <c r="E74" s="683"/>
      <c r="F74" s="683"/>
      <c r="G74" s="683"/>
      <c r="H74" s="683"/>
      <c r="I74" s="683"/>
      <c r="J74" s="681" t="str">
        <f t="shared" si="2"/>
        <v/>
      </c>
      <c r="K74" s="681" t="str">
        <f>+IF(OR(Lèpre1!G74+Lèpre1!H74=0)=TRUE,"",(Lèpre1!G74+Lèpre1!H74)*100000/C74)</f>
        <v/>
      </c>
      <c r="L74" s="681" t="str">
        <f>+IF(OR(Lèpre1!G74+Lèpre1!H74=0)=TRUE,"",(Lèpre1!S74+Lèpre1!T74)/(Lèpre1!G74+Lèpre1!H74)*100)</f>
        <v/>
      </c>
      <c r="M74" s="681" t="str">
        <f>+IF(OR(Lèpre1!G74+Lèpre1!H74=0)=TRUE,"",(Lèpre1!S74+Lèpre1!T74)/C74*1000000)</f>
        <v/>
      </c>
    </row>
    <row r="75" spans="1:13" ht="15.75" customHeight="1">
      <c r="A75" s="2" t="s">
        <v>515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686"/>
      <c r="B76" s="686" t="s">
        <v>516</v>
      </c>
      <c r="C76" s="683" t="str">
        <f>IF(SUM(Population!F74)=0,"",Population!F74)</f>
        <v/>
      </c>
      <c r="D76" s="683"/>
      <c r="E76" s="683"/>
      <c r="F76" s="683"/>
      <c r="G76" s="683"/>
      <c r="H76" s="683"/>
      <c r="I76" s="683"/>
      <c r="J76" s="681" t="str">
        <f t="shared" si="2"/>
        <v/>
      </c>
      <c r="K76" s="681" t="str">
        <f>+IF(OR(Lèpre1!G76+Lèpre1!H76=0)=TRUE,"",(Lèpre1!G76+Lèpre1!H76)*100000/C76)</f>
        <v/>
      </c>
      <c r="L76" s="681" t="str">
        <f>+IF(OR(Lèpre1!G76+Lèpre1!H76=0)=TRUE,"",(Lèpre1!S76+Lèpre1!T76)/(Lèpre1!G76+Lèpre1!H76)*100)</f>
        <v/>
      </c>
      <c r="M76" s="681" t="str">
        <f>+IF(OR(Lèpre1!G76+Lèpre1!H76=0)=TRUE,"",(Lèpre1!S76+Lèpre1!T76)/C76*1000000)</f>
        <v/>
      </c>
    </row>
    <row r="77" spans="1:13" ht="15.75" customHeight="1">
      <c r="A77" s="685"/>
      <c r="B77" s="686" t="s">
        <v>517</v>
      </c>
      <c r="C77" s="683" t="str">
        <f>IF(SUM(Population!F75)=0,"",Population!F75)</f>
        <v/>
      </c>
      <c r="D77" s="683"/>
      <c r="E77" s="683"/>
      <c r="F77" s="683"/>
      <c r="G77" s="683"/>
      <c r="H77" s="683"/>
      <c r="I77" s="683"/>
      <c r="J77" s="681" t="str">
        <f t="shared" si="2"/>
        <v/>
      </c>
      <c r="K77" s="681" t="str">
        <f>+IF(OR(Lèpre1!G77+Lèpre1!H77=0)=TRUE,"",(Lèpre1!G77+Lèpre1!H77)*100000/C77)</f>
        <v/>
      </c>
      <c r="L77" s="681" t="str">
        <f>+IF(OR(Lèpre1!G77+Lèpre1!H77=0)=TRUE,"",(Lèpre1!S77+Lèpre1!T77)/(Lèpre1!G77+Lèpre1!H77)*100)</f>
        <v/>
      </c>
      <c r="M77" s="681" t="str">
        <f>+IF(OR(Lèpre1!G77+Lèpre1!H77=0)=TRUE,"",(Lèpre1!S77+Lèpre1!T77)/C77*1000000)</f>
        <v/>
      </c>
    </row>
    <row r="78" spans="1:13" ht="15.75" customHeight="1">
      <c r="A78" s="685"/>
      <c r="B78" s="686" t="s">
        <v>518</v>
      </c>
      <c r="C78" s="683" t="str">
        <f>IF(SUM(Population!F76)=0,"",Population!F76)</f>
        <v/>
      </c>
      <c r="D78" s="683"/>
      <c r="E78" s="683"/>
      <c r="F78" s="683"/>
      <c r="G78" s="683"/>
      <c r="H78" s="683"/>
      <c r="I78" s="683"/>
      <c r="J78" s="681" t="str">
        <f t="shared" si="2"/>
        <v/>
      </c>
      <c r="K78" s="681" t="str">
        <f>+IF(OR(Lèpre1!G78+Lèpre1!H78=0)=TRUE,"",(Lèpre1!G78+Lèpre1!H78)*100000/C78)</f>
        <v/>
      </c>
      <c r="L78" s="681" t="str">
        <f>+IF(OR(Lèpre1!G78+Lèpre1!H78=0)=TRUE,"",(Lèpre1!S78+Lèpre1!T78)/(Lèpre1!G78+Lèpre1!H78)*100)</f>
        <v/>
      </c>
      <c r="M78" s="681" t="str">
        <f>+IF(OR(Lèpre1!G78+Lèpre1!H78=0)=TRUE,"",(Lèpre1!S78+Lèpre1!T78)/C78*1000000)</f>
        <v/>
      </c>
    </row>
    <row r="79" spans="1:13" ht="15.75" customHeight="1">
      <c r="A79" s="685"/>
      <c r="B79" s="686" t="s">
        <v>519</v>
      </c>
      <c r="C79" s="683" t="str">
        <f>IF(SUM(Population!F77)=0,"",Population!F77)</f>
        <v/>
      </c>
      <c r="D79" s="683"/>
      <c r="E79" s="683"/>
      <c r="F79" s="683"/>
      <c r="G79" s="683"/>
      <c r="H79" s="683"/>
      <c r="I79" s="683"/>
      <c r="J79" s="681" t="str">
        <f t="shared" si="2"/>
        <v/>
      </c>
      <c r="K79" s="681" t="str">
        <f>+IF(OR(Lèpre1!G79+Lèpre1!H79=0)=TRUE,"",(Lèpre1!G79+Lèpre1!H79)*100000/C79)</f>
        <v/>
      </c>
      <c r="L79" s="681" t="str">
        <f>+IF(OR(Lèpre1!G79+Lèpre1!H79=0)=TRUE,"",(Lèpre1!S79+Lèpre1!T79)/(Lèpre1!G79+Lèpre1!H79)*100)</f>
        <v/>
      </c>
      <c r="M79" s="681" t="str">
        <f>+IF(OR(Lèpre1!G79+Lèpre1!H79=0)=TRUE,"",(Lèpre1!S79+Lèpre1!T79)/C79*1000000)</f>
        <v/>
      </c>
    </row>
    <row r="80" spans="1:13" ht="15.75" customHeight="1">
      <c r="A80" s="685"/>
      <c r="B80" s="686" t="s">
        <v>520</v>
      </c>
      <c r="C80" s="683" t="str">
        <f>IF(SUM(Population!F78)=0,"",Population!F78)</f>
        <v/>
      </c>
      <c r="D80" s="683"/>
      <c r="E80" s="683"/>
      <c r="F80" s="683"/>
      <c r="G80" s="683"/>
      <c r="H80" s="683"/>
      <c r="I80" s="683"/>
      <c r="J80" s="681" t="str">
        <f t="shared" si="2"/>
        <v/>
      </c>
      <c r="K80" s="681" t="str">
        <f>+IF(OR(Lèpre1!G80+Lèpre1!H80=0)=TRUE,"",(Lèpre1!G80+Lèpre1!H80)*100000/C80)</f>
        <v/>
      </c>
      <c r="L80" s="681" t="str">
        <f>+IF(OR(Lèpre1!G80+Lèpre1!H80=0)=TRUE,"",(Lèpre1!S80+Lèpre1!T80)/(Lèpre1!G80+Lèpre1!H80)*100)</f>
        <v/>
      </c>
      <c r="M80" s="681" t="str">
        <f>+IF(OR(Lèpre1!G80+Lèpre1!H80=0)=TRUE,"",(Lèpre1!S80+Lèpre1!T80)/C80*1000000)</f>
        <v/>
      </c>
    </row>
    <row r="81" spans="1:13" ht="15.75" customHeight="1">
      <c r="A81" s="2" t="s">
        <v>521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46" t="str">
        <f t="shared" si="2"/>
        <v/>
      </c>
      <c r="K81" s="646" t="str">
        <f>+IF(OR(Lèpre1!G81+Lèpre1!H81=0)=TRUE,"",(Lèpre1!G81+Lèpre1!H81)*100000/C81)</f>
        <v/>
      </c>
      <c r="L81" s="646" t="str">
        <f>+IF(OR(Lèpre1!G81+Lèpre1!H81=0)=TRUE,"",(Lèpre1!S81+Lèpre1!T81)/(Lèpre1!G81+Lèpre1!H81)*100)</f>
        <v/>
      </c>
      <c r="M81" s="646" t="str">
        <f>+IF(OR(Lèpre1!G81+Lèpre1!H81=0)=TRUE,"",(Lèpre1!S81+Lèpre1!T81)/C81*1000000)</f>
        <v/>
      </c>
    </row>
    <row r="82" spans="1:13" ht="15.75" customHeight="1">
      <c r="A82" s="686"/>
      <c r="B82" s="686" t="s">
        <v>522</v>
      </c>
      <c r="C82" s="682" t="str">
        <f>IF(SUM(Population!F80)=0,"",Population!F80)</f>
        <v/>
      </c>
      <c r="D82" s="682"/>
      <c r="E82" s="682"/>
      <c r="F82" s="682"/>
      <c r="G82" s="682"/>
      <c r="H82" s="682"/>
      <c r="I82" s="682"/>
      <c r="J82" s="680" t="str">
        <f t="shared" si="2"/>
        <v/>
      </c>
      <c r="K82" s="680" t="str">
        <f>+IF(OR(Lèpre1!G82+Lèpre1!H82=0)=TRUE,"",(Lèpre1!G82+Lèpre1!H82)*100000/C82)</f>
        <v/>
      </c>
      <c r="L82" s="680" t="str">
        <f>+IF(OR(Lèpre1!G82+Lèpre1!H82=0)=TRUE,"",(Lèpre1!S82+Lèpre1!T82)/(Lèpre1!G82+Lèpre1!H82)*100)</f>
        <v/>
      </c>
      <c r="M82" s="680" t="str">
        <f>+IF(OR(Lèpre1!G82+Lèpre1!H82=0)=TRUE,"",(Lèpre1!S82+Lèpre1!T82)/C82*1000000)</f>
        <v/>
      </c>
    </row>
    <row r="83" spans="1:13" ht="15.75" customHeight="1">
      <c r="A83" s="685"/>
      <c r="B83" s="686" t="s">
        <v>523</v>
      </c>
      <c r="C83" s="683" t="str">
        <f>IF(SUM(Population!F81)=0,"",Population!F81)</f>
        <v/>
      </c>
      <c r="D83" s="683"/>
      <c r="E83" s="683"/>
      <c r="F83" s="683"/>
      <c r="G83" s="683"/>
      <c r="H83" s="683"/>
      <c r="I83" s="683"/>
      <c r="J83" s="681" t="str">
        <f t="shared" si="2"/>
        <v/>
      </c>
      <c r="K83" s="681" t="str">
        <f>+IF(OR(Lèpre1!G83+Lèpre1!H83=0)=TRUE,"",(Lèpre1!G83+Lèpre1!H83)*100000/C83)</f>
        <v/>
      </c>
      <c r="L83" s="681" t="str">
        <f>+IF(OR(Lèpre1!G83+Lèpre1!H83=0)=TRUE,"",(Lèpre1!S83+Lèpre1!T83)/(Lèpre1!G83+Lèpre1!H83)*100)</f>
        <v/>
      </c>
      <c r="M83" s="681" t="str">
        <f>+IF(OR(Lèpre1!G83+Lèpre1!H83=0)=TRUE,"",(Lèpre1!S83+Lèpre1!T83)/C83*1000000)</f>
        <v/>
      </c>
    </row>
    <row r="84" spans="1:13" ht="15.75" customHeight="1">
      <c r="A84" s="685"/>
      <c r="B84" s="686" t="s">
        <v>524</v>
      </c>
      <c r="C84" s="683" t="str">
        <f>IF(SUM(Population!F82)=0,"",Population!F82)</f>
        <v/>
      </c>
      <c r="D84" s="683"/>
      <c r="E84" s="683"/>
      <c r="F84" s="683"/>
      <c r="G84" s="683"/>
      <c r="H84" s="683"/>
      <c r="I84" s="683"/>
      <c r="J84" s="681" t="str">
        <f t="shared" si="2"/>
        <v/>
      </c>
      <c r="K84" s="681" t="str">
        <f>+IF(OR(Lèpre1!G84+Lèpre1!H84=0)=TRUE,"",(Lèpre1!G84+Lèpre1!H84)*100000/C84)</f>
        <v/>
      </c>
      <c r="L84" s="681" t="str">
        <f>+IF(OR(Lèpre1!G84+Lèpre1!H84=0)=TRUE,"",(Lèpre1!S84+Lèpre1!T84)/(Lèpre1!G84+Lèpre1!H84)*100)</f>
        <v/>
      </c>
      <c r="M84" s="681" t="str">
        <f>+IF(OR(Lèpre1!G84+Lèpre1!H84=0)=TRUE,"",(Lèpre1!S84+Lèpre1!T84)/C84*1000000)</f>
        <v/>
      </c>
    </row>
    <row r="85" spans="1:13" ht="15.75" customHeight="1">
      <c r="A85" s="685"/>
      <c r="B85" s="686" t="s">
        <v>525</v>
      </c>
      <c r="C85" s="683" t="str">
        <f>IF(SUM(Population!F83)=0,"",Population!F83)</f>
        <v/>
      </c>
      <c r="D85" s="683"/>
      <c r="E85" s="683"/>
      <c r="F85" s="683"/>
      <c r="G85" s="683"/>
      <c r="H85" s="683"/>
      <c r="I85" s="683"/>
      <c r="J85" s="681" t="str">
        <f t="shared" si="2"/>
        <v/>
      </c>
      <c r="K85" s="681" t="str">
        <f>+IF(OR(Lèpre1!G85+Lèpre1!H85=0)=TRUE,"",(Lèpre1!G85+Lèpre1!H85)*100000/C85)</f>
        <v/>
      </c>
      <c r="L85" s="681" t="str">
        <f>+IF(OR(Lèpre1!G85+Lèpre1!H85=0)=TRUE,"",(Lèpre1!S85+Lèpre1!T85)/(Lèpre1!G85+Lèpre1!H85)*100)</f>
        <v/>
      </c>
      <c r="M85" s="681" t="str">
        <f>+IF(OR(Lèpre1!G85+Lèpre1!H85=0)=TRUE,"",(Lèpre1!S85+Lèpre1!T85)/C85*1000000)</f>
        <v/>
      </c>
    </row>
    <row r="86" spans="1:13" ht="15.75" customHeight="1">
      <c r="A86" s="2" t="s">
        <v>526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685"/>
      <c r="B87" s="686" t="s">
        <v>527</v>
      </c>
      <c r="C87" s="683" t="str">
        <f>IF(SUM(Population!F85)=0,"",Population!F85)</f>
        <v/>
      </c>
      <c r="D87" s="683"/>
      <c r="E87" s="683"/>
      <c r="F87" s="683"/>
      <c r="G87" s="683"/>
      <c r="H87" s="683"/>
      <c r="I87" s="683"/>
      <c r="J87" s="681" t="str">
        <f t="shared" si="2"/>
        <v/>
      </c>
      <c r="K87" s="681" t="str">
        <f>+IF(OR(Lèpre1!G87+Lèpre1!H87=0)=TRUE,"",(Lèpre1!G87+Lèpre1!H87)*100000/C87)</f>
        <v/>
      </c>
      <c r="L87" s="681" t="str">
        <f>+IF(OR(Lèpre1!G87+Lèpre1!H87=0)=TRUE,"",(Lèpre1!S87+Lèpre1!T87)/(Lèpre1!G87+Lèpre1!H87)*100)</f>
        <v/>
      </c>
      <c r="M87" s="681" t="str">
        <f>+IF(OR(Lèpre1!G87+Lèpre1!H87=0)=TRUE,"",(Lèpre1!S87+Lèpre1!T87)/C87*1000000)</f>
        <v/>
      </c>
    </row>
    <row r="88" spans="1:13" ht="15.75" customHeight="1">
      <c r="A88" s="685"/>
      <c r="B88" s="686" t="s">
        <v>528</v>
      </c>
      <c r="C88" s="683" t="str">
        <f>IF(SUM(Population!F86)=0,"",Population!F86)</f>
        <v/>
      </c>
      <c r="D88" s="683"/>
      <c r="E88" s="683"/>
      <c r="F88" s="683"/>
      <c r="G88" s="683"/>
      <c r="H88" s="683"/>
      <c r="I88" s="683"/>
      <c r="J88" s="681" t="str">
        <f t="shared" si="2"/>
        <v/>
      </c>
      <c r="K88" s="681" t="str">
        <f>+IF(OR(Lèpre1!G88+Lèpre1!H88=0)=TRUE,"",(Lèpre1!G88+Lèpre1!H88)*100000/C88)</f>
        <v/>
      </c>
      <c r="L88" s="681" t="str">
        <f>+IF(OR(Lèpre1!G88+Lèpre1!H88=0)=TRUE,"",(Lèpre1!S88+Lèpre1!T88)/(Lèpre1!G88+Lèpre1!H88)*100)</f>
        <v/>
      </c>
      <c r="M88" s="681" t="str">
        <f>+IF(OR(Lèpre1!G88+Lèpre1!H88=0)=TRUE,"",(Lèpre1!S88+Lèpre1!T88)/C88*1000000)</f>
        <v/>
      </c>
    </row>
    <row r="89" spans="1:13" ht="15.75" customHeight="1">
      <c r="A89" s="685"/>
      <c r="B89" s="686" t="s">
        <v>529</v>
      </c>
      <c r="C89" s="683" t="str">
        <f>IF(SUM(Population!F87)=0,"",Population!F87)</f>
        <v/>
      </c>
      <c r="D89" s="683"/>
      <c r="E89" s="683"/>
      <c r="F89" s="683"/>
      <c r="G89" s="683"/>
      <c r="H89" s="683"/>
      <c r="I89" s="683"/>
      <c r="J89" s="681" t="str">
        <f t="shared" si="2"/>
        <v/>
      </c>
      <c r="K89" s="681" t="str">
        <f>+IF(OR(Lèpre1!G89+Lèpre1!H89=0)=TRUE,"",(Lèpre1!G89+Lèpre1!H89)*100000/C89)</f>
        <v/>
      </c>
      <c r="L89" s="681" t="str">
        <f>+IF(OR(Lèpre1!G89+Lèpre1!H89=0)=TRUE,"",(Lèpre1!S89+Lèpre1!T89)/(Lèpre1!G89+Lèpre1!H89)*100)</f>
        <v/>
      </c>
      <c r="M89" s="681" t="str">
        <f>+IF(OR(Lèpre1!G89+Lèpre1!H89=0)=TRUE,"",(Lèpre1!S89+Lèpre1!T89)/C89*1000000)</f>
        <v/>
      </c>
    </row>
    <row r="90" spans="1:13" ht="15.75" customHeight="1">
      <c r="A90" s="2" t="s">
        <v>530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46" t="str">
        <f t="shared" si="2"/>
        <v/>
      </c>
      <c r="K90" s="646" t="str">
        <f>+IF(OR(Lèpre1!G90+Lèpre1!H90=0)=TRUE,"",(Lèpre1!G90+Lèpre1!H90)*100000/C90)</f>
        <v/>
      </c>
      <c r="L90" s="646" t="str">
        <f>+IF(OR(Lèpre1!G90+Lèpre1!H90=0)=TRUE,"",(Lèpre1!S90+Lèpre1!T90)/(Lèpre1!G90+Lèpre1!H90)*100)</f>
        <v/>
      </c>
      <c r="M90" s="646" t="str">
        <f>+IF(OR(Lèpre1!G90+Lèpre1!H90=0)=TRUE,"",(Lèpre1!S90+Lèpre1!T90)/C90*1000000)</f>
        <v/>
      </c>
    </row>
    <row r="91" spans="1:13" ht="15.75" customHeight="1">
      <c r="A91" s="685"/>
      <c r="B91" s="686" t="s">
        <v>531</v>
      </c>
      <c r="C91" s="683" t="str">
        <f>IF(SUM(Population!F89)=0,"",Population!F89)</f>
        <v/>
      </c>
      <c r="D91" s="683"/>
      <c r="E91" s="683"/>
      <c r="F91" s="683"/>
      <c r="G91" s="683"/>
      <c r="H91" s="683"/>
      <c r="I91" s="683"/>
      <c r="J91" s="681" t="str">
        <f t="shared" si="2"/>
        <v/>
      </c>
      <c r="K91" s="681" t="str">
        <f>+IF(OR(Lèpre1!G91+Lèpre1!H91=0)=TRUE,"",(Lèpre1!G91+Lèpre1!H91)*100000/C91)</f>
        <v/>
      </c>
      <c r="L91" s="681" t="str">
        <f>+IF(OR(Lèpre1!G91+Lèpre1!H91=0)=TRUE,"",(Lèpre1!S91+Lèpre1!T91)/(Lèpre1!G91+Lèpre1!H91)*100)</f>
        <v/>
      </c>
      <c r="M91" s="681" t="str">
        <f>+IF(OR(Lèpre1!G91+Lèpre1!H91=0)=TRUE,"",(Lèpre1!S91+Lèpre1!T91)/C91*1000000)</f>
        <v/>
      </c>
    </row>
    <row r="92" spans="1:13" ht="15.75" customHeight="1">
      <c r="A92" s="2" t="s">
        <v>532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685"/>
      <c r="B93" s="686" t="s">
        <v>533</v>
      </c>
      <c r="C93" s="683" t="str">
        <f>IF(SUM(Population!F91)=0,"",Population!F91)</f>
        <v/>
      </c>
      <c r="D93" s="683"/>
      <c r="E93" s="683"/>
      <c r="F93" s="683"/>
      <c r="G93" s="683"/>
      <c r="H93" s="683"/>
      <c r="I93" s="683"/>
      <c r="J93" s="681" t="str">
        <f t="shared" si="2"/>
        <v/>
      </c>
      <c r="K93" s="681" t="str">
        <f>+IF(OR(Lèpre1!G93+Lèpre1!H93=0)=TRUE,"",(Lèpre1!G93+Lèpre1!H93)*100000/C93)</f>
        <v/>
      </c>
      <c r="L93" s="681" t="str">
        <f>+IF(OR(Lèpre1!G93+Lèpre1!H93=0)=TRUE,"",(Lèpre1!S93+Lèpre1!T93)/(Lèpre1!G93+Lèpre1!H93)*100)</f>
        <v/>
      </c>
      <c r="M93" s="681" t="str">
        <f>+IF(OR(Lèpre1!G93+Lèpre1!H93=0)=TRUE,"",(Lèpre1!S93+Lèpre1!T93)/C93*1000000)</f>
        <v/>
      </c>
    </row>
    <row r="94" spans="1:13" ht="15.75" customHeight="1">
      <c r="A94" s="685"/>
      <c r="B94" s="686" t="s">
        <v>534</v>
      </c>
      <c r="C94" s="683" t="str">
        <f>IF(SUM(Population!F92)=0,"",Population!F92)</f>
        <v/>
      </c>
      <c r="D94" s="683"/>
      <c r="E94" s="683"/>
      <c r="F94" s="683"/>
      <c r="G94" s="683"/>
      <c r="H94" s="683"/>
      <c r="I94" s="683"/>
      <c r="J94" s="681" t="str">
        <f t="shared" si="2"/>
        <v/>
      </c>
      <c r="K94" s="681" t="str">
        <f>+IF(OR(Lèpre1!G94+Lèpre1!H94=0)=TRUE,"",(Lèpre1!G94+Lèpre1!H94)*100000/C94)</f>
        <v/>
      </c>
      <c r="L94" s="681" t="str">
        <f>+IF(OR(Lèpre1!G94+Lèpre1!H94=0)=TRUE,"",(Lèpre1!S94+Lèpre1!T94)/(Lèpre1!G94+Lèpre1!H94)*100)</f>
        <v/>
      </c>
      <c r="M94" s="681" t="str">
        <f>+IF(OR(Lèpre1!G94+Lèpre1!H94=0)=TRUE,"",(Lèpre1!S94+Lèpre1!T94)/C94*1000000)</f>
        <v/>
      </c>
    </row>
    <row r="95" spans="1:13" ht="15.75" customHeight="1">
      <c r="A95" s="685"/>
      <c r="B95" s="686" t="s">
        <v>535</v>
      </c>
      <c r="C95" s="683" t="str">
        <f>IF(SUM(Population!F93)=0,"",Population!F93)</f>
        <v/>
      </c>
      <c r="D95" s="683"/>
      <c r="E95" s="683"/>
      <c r="F95" s="683"/>
      <c r="G95" s="683"/>
      <c r="H95" s="683"/>
      <c r="I95" s="683"/>
      <c r="J95" s="681" t="str">
        <f t="shared" si="2"/>
        <v/>
      </c>
      <c r="K95" s="681" t="str">
        <f>+IF(OR(Lèpre1!G95+Lèpre1!H95=0)=TRUE,"",(Lèpre1!G95+Lèpre1!H95)*100000/C95)</f>
        <v/>
      </c>
      <c r="L95" s="681" t="str">
        <f>+IF(OR(Lèpre1!G95+Lèpre1!H95=0)=TRUE,"",(Lèpre1!S95+Lèpre1!T95)/(Lèpre1!G95+Lèpre1!H95)*100)</f>
        <v/>
      </c>
      <c r="M95" s="681" t="str">
        <f>+IF(OR(Lèpre1!G95+Lèpre1!H95=0)=TRUE,"",(Lèpre1!S95+Lèpre1!T95)/C95*1000000)</f>
        <v/>
      </c>
    </row>
    <row r="96" spans="1:13" ht="15.75" customHeight="1">
      <c r="A96" s="2" t="s">
        <v>536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686"/>
      <c r="B97" s="686" t="s">
        <v>537</v>
      </c>
      <c r="C97" s="683" t="str">
        <f>IF(SUM(Population!F95)=0,"",Population!F95)</f>
        <v/>
      </c>
      <c r="D97" s="683"/>
      <c r="E97" s="683"/>
      <c r="F97" s="683"/>
      <c r="G97" s="683"/>
      <c r="H97" s="683"/>
      <c r="I97" s="683"/>
      <c r="J97" s="681" t="str">
        <f t="shared" si="2"/>
        <v/>
      </c>
      <c r="K97" s="681" t="str">
        <f>+IF(OR(Lèpre1!G97+Lèpre1!H97=0)=TRUE,"",(Lèpre1!G97+Lèpre1!H97)*100000/C97)</f>
        <v/>
      </c>
      <c r="L97" s="681" t="str">
        <f>+IF(OR(Lèpre1!G97+Lèpre1!H97=0)=TRUE,"",(Lèpre1!S97+Lèpre1!T97)/(Lèpre1!G97+Lèpre1!H97)*100)</f>
        <v/>
      </c>
      <c r="M97" s="681" t="str">
        <f>+IF(OR(Lèpre1!G97+Lèpre1!H97=0)=TRUE,"",(Lèpre1!S97+Lèpre1!T97)/C97*1000000)</f>
        <v/>
      </c>
    </row>
    <row r="98" spans="1:13" ht="15.75" customHeight="1">
      <c r="A98" s="686"/>
      <c r="B98" s="686" t="s">
        <v>538</v>
      </c>
      <c r="C98" s="683" t="str">
        <f>IF(SUM(Population!F96)=0,"",Population!F96)</f>
        <v/>
      </c>
      <c r="D98" s="683"/>
      <c r="E98" s="683"/>
      <c r="F98" s="683"/>
      <c r="G98" s="683"/>
      <c r="H98" s="683"/>
      <c r="I98" s="683"/>
      <c r="J98" s="681" t="str">
        <f t="shared" si="2"/>
        <v/>
      </c>
      <c r="K98" s="681" t="str">
        <f>+IF(OR(Lèpre1!G98+Lèpre1!H98=0)=TRUE,"",(Lèpre1!G98+Lèpre1!H98)*100000/C98)</f>
        <v/>
      </c>
      <c r="L98" s="681" t="str">
        <f>+IF(OR(Lèpre1!G98+Lèpre1!H98=0)=TRUE,"",(Lèpre1!S98+Lèpre1!T98)/(Lèpre1!G98+Lèpre1!H98)*100)</f>
        <v/>
      </c>
      <c r="M98" s="681" t="str">
        <f>+IF(OR(Lèpre1!G98+Lèpre1!H98=0)=TRUE,"",(Lèpre1!S98+Lèpre1!T98)/C98*1000000)</f>
        <v/>
      </c>
    </row>
    <row r="99" spans="1:13" ht="15.75" customHeight="1">
      <c r="A99" s="686"/>
      <c r="B99" s="686" t="s">
        <v>539</v>
      </c>
      <c r="C99" s="683" t="str">
        <f>IF(SUM(Population!F97)=0,"",Population!F97)</f>
        <v/>
      </c>
      <c r="D99" s="683"/>
      <c r="E99" s="683"/>
      <c r="F99" s="683"/>
      <c r="G99" s="683"/>
      <c r="H99" s="683"/>
      <c r="I99" s="683"/>
      <c r="J99" s="681" t="str">
        <f t="shared" si="2"/>
        <v/>
      </c>
      <c r="K99" s="681" t="str">
        <f>+IF(OR(Lèpre1!G99+Lèpre1!H99=0)=TRUE,"",(Lèpre1!G99+Lèpre1!H99)*100000/C99)</f>
        <v/>
      </c>
      <c r="L99" s="681" t="str">
        <f>+IF(OR(Lèpre1!G99+Lèpre1!H99=0)=TRUE,"",(Lèpre1!S99+Lèpre1!T99)/(Lèpre1!G99+Lèpre1!H99)*100)</f>
        <v/>
      </c>
      <c r="M99" s="681" t="str">
        <f>+IF(OR(Lèpre1!G99+Lèpre1!H99=0)=TRUE,"",(Lèpre1!S99+Lèpre1!T99)/C99*1000000)</f>
        <v/>
      </c>
    </row>
    <row r="100" spans="1:13" ht="15.75" customHeight="1">
      <c r="A100" s="686"/>
      <c r="B100" s="686" t="s">
        <v>540</v>
      </c>
      <c r="C100" s="683" t="str">
        <f>IF(SUM(Population!F98)=0,"",Population!F98)</f>
        <v/>
      </c>
      <c r="D100" s="683"/>
      <c r="E100" s="683"/>
      <c r="F100" s="683"/>
      <c r="G100" s="683"/>
      <c r="H100" s="683"/>
      <c r="I100" s="683"/>
      <c r="J100" s="681" t="str">
        <f t="shared" si="2"/>
        <v/>
      </c>
      <c r="K100" s="681" t="str">
        <f>+IF(OR(Lèpre1!G100+Lèpre1!H100=0)=TRUE,"",(Lèpre1!G100+Lèpre1!H100)*100000/C100)</f>
        <v/>
      </c>
      <c r="L100" s="681" t="str">
        <f>+IF(OR(Lèpre1!G100+Lèpre1!H100=0)=TRUE,"",(Lèpre1!S100+Lèpre1!T100)/(Lèpre1!G100+Lèpre1!H100)*100)</f>
        <v/>
      </c>
      <c r="M100" s="681" t="str">
        <f>+IF(OR(Lèpre1!G100+Lèpre1!H100=0)=TRUE,"",(Lèpre1!S100+Lèpre1!T100)/C100*1000000)</f>
        <v/>
      </c>
    </row>
    <row r="101" spans="1:13" ht="15.75" customHeight="1">
      <c r="A101" s="2" t="s">
        <v>541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46" t="str">
        <f t="shared" ref="J101:J113" si="3">+IF(OR(H101+I101=0)=TRUE,"",(H101+I101)*10000/C101)</f>
        <v/>
      </c>
      <c r="K101" s="646" t="str">
        <f>+IF(OR(Lèpre1!G101+Lèpre1!H101=0)=TRUE,"",(Lèpre1!G101+Lèpre1!H101)*100000/C101)</f>
        <v/>
      </c>
      <c r="L101" s="646" t="str">
        <f>+IF(OR(Lèpre1!G101+Lèpre1!H101=0)=TRUE,"",(Lèpre1!S101+Lèpre1!T101)/(Lèpre1!G101+Lèpre1!H101)*100)</f>
        <v/>
      </c>
      <c r="M101" s="646" t="str">
        <f>+IF(OR(Lèpre1!G101+Lèpre1!H101=0)=TRUE,"",(Lèpre1!S101+Lèpre1!T101)/C101*1000000)</f>
        <v/>
      </c>
    </row>
    <row r="102" spans="1:13" ht="15.75" customHeight="1">
      <c r="A102" s="685"/>
      <c r="B102" s="686" t="s">
        <v>542</v>
      </c>
      <c r="C102" s="683" t="str">
        <f>IF(SUM(Population!F100)=0,"",Population!F100)</f>
        <v/>
      </c>
      <c r="D102" s="683"/>
      <c r="E102" s="683"/>
      <c r="F102" s="683"/>
      <c r="G102" s="683"/>
      <c r="H102" s="683"/>
      <c r="I102" s="683"/>
      <c r="J102" s="681" t="str">
        <f t="shared" si="3"/>
        <v/>
      </c>
      <c r="K102" s="681" t="str">
        <f>+IF(OR(Lèpre1!G102+Lèpre1!H102=0)=TRUE,"",(Lèpre1!G102+Lèpre1!H102)*100000/C102)</f>
        <v/>
      </c>
      <c r="L102" s="681" t="str">
        <f>+IF(OR(Lèpre1!G102+Lèpre1!H102=0)=TRUE,"",(Lèpre1!S102+Lèpre1!T102)/(Lèpre1!G102+Lèpre1!H102)*100)</f>
        <v/>
      </c>
      <c r="M102" s="681" t="str">
        <f>+IF(OR(Lèpre1!G102+Lèpre1!H102=0)=TRUE,"",(Lèpre1!S102+Lèpre1!T102)/C102*1000000)</f>
        <v/>
      </c>
    </row>
    <row r="103" spans="1:13" ht="15.75" customHeight="1">
      <c r="A103" s="2" t="s">
        <v>543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686"/>
      <c r="B104" s="686" t="s">
        <v>544</v>
      </c>
      <c r="C104" s="683" t="str">
        <f>IF(SUM(Population!F102)=0,"",Population!F102)</f>
        <v/>
      </c>
      <c r="D104" s="683"/>
      <c r="E104" s="683"/>
      <c r="F104" s="683"/>
      <c r="G104" s="683"/>
      <c r="H104" s="683"/>
      <c r="I104" s="683"/>
      <c r="J104" s="681" t="str">
        <f t="shared" si="3"/>
        <v/>
      </c>
      <c r="K104" s="681" t="str">
        <f>+IF(OR(Lèpre1!G104+Lèpre1!H104=0)=TRUE,"",(Lèpre1!G104+Lèpre1!H104)*100000/C104)</f>
        <v/>
      </c>
      <c r="L104" s="681" t="str">
        <f>+IF(OR(Lèpre1!G104+Lèpre1!H104=0)=TRUE,"",(Lèpre1!S104+Lèpre1!T104)/(Lèpre1!G104+Lèpre1!H104)*100)</f>
        <v/>
      </c>
      <c r="M104" s="681" t="str">
        <f>+IF(OR(Lèpre1!G104+Lèpre1!H104=0)=TRUE,"",(Lèpre1!S104+Lèpre1!T104)/C104*1000000)</f>
        <v/>
      </c>
    </row>
    <row r="105" spans="1:13" ht="15.75" customHeight="1">
      <c r="A105" s="685"/>
      <c r="B105" s="686" t="s">
        <v>545</v>
      </c>
      <c r="C105" s="683" t="str">
        <f>IF(SUM(Population!F103)=0,"",Population!F103)</f>
        <v/>
      </c>
      <c r="D105" s="683"/>
      <c r="E105" s="683"/>
      <c r="F105" s="683"/>
      <c r="G105" s="683"/>
      <c r="H105" s="683"/>
      <c r="I105" s="683"/>
      <c r="J105" s="681" t="str">
        <f t="shared" si="3"/>
        <v/>
      </c>
      <c r="K105" s="681" t="str">
        <f>+IF(OR(Lèpre1!G105+Lèpre1!H105=0)=TRUE,"",(Lèpre1!G105+Lèpre1!H105)*100000/C105)</f>
        <v/>
      </c>
      <c r="L105" s="681" t="str">
        <f>+IF(OR(Lèpre1!G105+Lèpre1!H105=0)=TRUE,"",(Lèpre1!S105+Lèpre1!T105)/(Lèpre1!G105+Lèpre1!H105)*100)</f>
        <v/>
      </c>
      <c r="M105" s="681" t="str">
        <f>+IF(OR(Lèpre1!G105+Lèpre1!H105=0)=TRUE,"",(Lèpre1!S105+Lèpre1!T105)/C105*1000000)</f>
        <v/>
      </c>
    </row>
    <row r="106" spans="1:13" ht="15.75" customHeight="1">
      <c r="A106" s="685"/>
      <c r="B106" s="686" t="s">
        <v>546</v>
      </c>
      <c r="C106" s="683" t="str">
        <f>IF(SUM(Population!F104)=0,"",Population!F104)</f>
        <v/>
      </c>
      <c r="D106" s="683"/>
      <c r="E106" s="683"/>
      <c r="F106" s="683"/>
      <c r="G106" s="683"/>
      <c r="H106" s="683"/>
      <c r="I106" s="683"/>
      <c r="J106" s="681" t="str">
        <f t="shared" si="3"/>
        <v/>
      </c>
      <c r="K106" s="681" t="str">
        <f>+IF(OR(Lèpre1!G106+Lèpre1!H106=0)=TRUE,"",(Lèpre1!G106+Lèpre1!H106)*100000/C106)</f>
        <v/>
      </c>
      <c r="L106" s="681" t="str">
        <f>+IF(OR(Lèpre1!G106+Lèpre1!H106=0)=TRUE,"",(Lèpre1!S106+Lèpre1!T106)/(Lèpre1!G106+Lèpre1!H106)*100)</f>
        <v/>
      </c>
      <c r="M106" s="681" t="str">
        <f>+IF(OR(Lèpre1!G106+Lèpre1!H106=0)=TRUE,"",(Lèpre1!S106+Lèpre1!T106)/C106*1000000)</f>
        <v/>
      </c>
    </row>
    <row r="107" spans="1:13" ht="15.75" customHeight="1">
      <c r="A107" s="685"/>
      <c r="B107" s="686" t="s">
        <v>547</v>
      </c>
      <c r="C107" s="683" t="str">
        <f>IF(SUM(Population!F105)=0,"",Population!F105)</f>
        <v/>
      </c>
      <c r="D107" s="683"/>
      <c r="E107" s="683"/>
      <c r="F107" s="683"/>
      <c r="G107" s="683"/>
      <c r="H107" s="683"/>
      <c r="I107" s="683"/>
      <c r="J107" s="681" t="str">
        <f t="shared" si="3"/>
        <v/>
      </c>
      <c r="K107" s="681" t="str">
        <f>+IF(OR(Lèpre1!G107+Lèpre1!H107=0)=TRUE,"",(Lèpre1!G107+Lèpre1!H107)*100000/C107)</f>
        <v/>
      </c>
      <c r="L107" s="681" t="str">
        <f>+IF(OR(Lèpre1!G107+Lèpre1!H107=0)=TRUE,"",(Lèpre1!S107+Lèpre1!T107)/(Lèpre1!G107+Lèpre1!H107)*100)</f>
        <v/>
      </c>
      <c r="M107" s="681" t="str">
        <f>+IF(OR(Lèpre1!G107+Lèpre1!H107=0)=TRUE,"",(Lèpre1!S107+Lèpre1!T107)/C107*1000000)</f>
        <v/>
      </c>
    </row>
    <row r="108" spans="1:13" ht="15.75" customHeight="1">
      <c r="A108" s="685"/>
      <c r="B108" s="686" t="s">
        <v>548</v>
      </c>
      <c r="C108" s="683" t="str">
        <f>IF(SUM(Population!F106)=0,"",Population!F106)</f>
        <v/>
      </c>
      <c r="D108" s="683"/>
      <c r="E108" s="683"/>
      <c r="F108" s="683"/>
      <c r="G108" s="683"/>
      <c r="H108" s="683"/>
      <c r="I108" s="683"/>
      <c r="J108" s="681" t="str">
        <f t="shared" si="3"/>
        <v/>
      </c>
      <c r="K108" s="681" t="str">
        <f>+IF(OR(Lèpre1!G108+Lèpre1!H108=0)=TRUE,"",(Lèpre1!G108+Lèpre1!H108)*100000/C108)</f>
        <v/>
      </c>
      <c r="L108" s="681" t="str">
        <f>+IF(OR(Lèpre1!G108+Lèpre1!H108=0)=TRUE,"",(Lèpre1!S108+Lèpre1!T108)/(Lèpre1!G108+Lèpre1!H108)*100)</f>
        <v/>
      </c>
      <c r="M108" s="681" t="str">
        <f>+IF(OR(Lèpre1!G108+Lèpre1!H108=0)=TRUE,"",(Lèpre1!S108+Lèpre1!T108)/C108*1000000)</f>
        <v/>
      </c>
    </row>
    <row r="109" spans="1:13" ht="15" customHeight="1">
      <c r="A109" s="685"/>
      <c r="B109" s="686" t="s">
        <v>549</v>
      </c>
      <c r="C109" s="683" t="str">
        <f>IF(SUM(Population!F107)=0,"",Population!F107)</f>
        <v/>
      </c>
      <c r="D109" s="683"/>
      <c r="E109" s="683"/>
      <c r="F109" s="683"/>
      <c r="G109" s="683"/>
      <c r="H109" s="683"/>
      <c r="I109" s="683"/>
      <c r="J109" s="681" t="str">
        <f t="shared" si="3"/>
        <v/>
      </c>
      <c r="K109" s="681" t="str">
        <f>+IF(OR(Lèpre1!G109+Lèpre1!H109=0)=TRUE,"",(Lèpre1!G109+Lèpre1!H109)*100000/C109)</f>
        <v/>
      </c>
      <c r="L109" s="681" t="str">
        <f>+IF(OR(Lèpre1!G109+Lèpre1!H109=0)=TRUE,"",(Lèpre1!S109+Lèpre1!T109)/(Lèpre1!G109+Lèpre1!H109)*100)</f>
        <v/>
      </c>
      <c r="M109" s="681" t="str">
        <f>+IF(OR(Lèpre1!G109+Lèpre1!H109=0)=TRUE,"",(Lèpre1!S109+Lèpre1!T109)/C109*1000000)</f>
        <v/>
      </c>
    </row>
    <row r="110" spans="1:13" ht="15" customHeight="1">
      <c r="A110" s="685"/>
      <c r="B110" s="686" t="s">
        <v>550</v>
      </c>
      <c r="C110" s="683" t="str">
        <f>IF(SUM(Population!F108)=0,"",Population!F108)</f>
        <v/>
      </c>
      <c r="D110" s="683"/>
      <c r="E110" s="683"/>
      <c r="F110" s="683"/>
      <c r="G110" s="683"/>
      <c r="H110" s="683"/>
      <c r="I110" s="683"/>
      <c r="J110" s="681" t="str">
        <f t="shared" si="3"/>
        <v/>
      </c>
      <c r="K110" s="681" t="str">
        <f>+IF(OR(Lèpre1!G110+Lèpre1!H110=0)=TRUE,"",(Lèpre1!G110+Lèpre1!H110)*100000/C110)</f>
        <v/>
      </c>
      <c r="L110" s="681" t="str">
        <f>+IF(OR(Lèpre1!G110+Lèpre1!H110=0)=TRUE,"",(Lèpre1!S110+Lèpre1!T110)/(Lèpre1!G110+Lèpre1!H110)*100)</f>
        <v/>
      </c>
      <c r="M110" s="681" t="str">
        <f>+IF(OR(Lèpre1!G110+Lèpre1!H110=0)=TRUE,"",(Lèpre1!S110+Lèpre1!T110)/C110*1000000)</f>
        <v/>
      </c>
    </row>
    <row r="111" spans="1:13" ht="15" customHeight="1">
      <c r="A111" s="2" t="s">
        <v>551</v>
      </c>
      <c r="B111" s="2"/>
      <c r="C111" s="643" t="str">
        <f>IF(SUM(Population!F109)=0,"",Population!F109)</f>
        <v/>
      </c>
      <c r="D111" s="643"/>
      <c r="E111" s="643"/>
      <c r="F111" s="643"/>
      <c r="G111" s="643"/>
      <c r="H111" s="643"/>
      <c r="I111" s="643"/>
      <c r="J111" s="681" t="str">
        <f t="shared" si="3"/>
        <v/>
      </c>
      <c r="K111" s="681" t="str">
        <f>+IF(OR(Lèpre1!G111+Lèpre1!H111=0)=TRUE,"",(Lèpre1!G111+Lèpre1!H111)*100000/C111)</f>
        <v/>
      </c>
      <c r="L111" s="681" t="str">
        <f>+IF(OR(Lèpre1!G111+Lèpre1!H111=0)=TRUE,"",(Lèpre1!S111+Lèpre1!T111)/(Lèpre1!G111+Lèpre1!H111)*100)</f>
        <v/>
      </c>
      <c r="M111" s="681" t="str">
        <f>+IF(OR(Lèpre1!G111+Lèpre1!H111=0)=TRUE,"",(Lèpre1!S111+Lèpre1!T111)/C111*1000000)</f>
        <v/>
      </c>
    </row>
    <row r="112" spans="1:13" ht="15" customHeight="1">
      <c r="A112" s="2" t="s">
        <v>552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681" t="str">
        <f t="shared" si="3"/>
        <v/>
      </c>
      <c r="K112" s="681" t="str">
        <f>+IF(OR(Lèpre1!G112+Lèpre1!H112=0)=TRUE,"",(Lèpre1!G112+Lèpre1!H112)*100000/C112)</f>
        <v/>
      </c>
      <c r="L112" s="681" t="str">
        <f>+IF(OR(Lèpre1!G112+Lèpre1!H112=0)=TRUE,"",(Lèpre1!S112+Lèpre1!T112)/(Lèpre1!G112+Lèpre1!H112)*100)</f>
        <v/>
      </c>
      <c r="M112" s="681" t="str">
        <f>+IF(OR(Lèpre1!G112+Lèpre1!H112=0)=TRUE,"",(Lèpre1!S112+Lèpre1!T112)/C112*1000000)</f>
        <v/>
      </c>
    </row>
    <row r="113" spans="1:13" ht="15" customHeight="1" thickBot="1">
      <c r="A113" s="281" t="s">
        <v>553</v>
      </c>
      <c r="B113" s="281"/>
      <c r="C113" s="205" t="str">
        <f>IF(SUM(Population!F111)=0,"",Population!F111)</f>
        <v/>
      </c>
      <c r="D113" s="205"/>
      <c r="E113" s="205"/>
      <c r="F113" s="205"/>
      <c r="G113" s="205"/>
      <c r="H113" s="205"/>
      <c r="I113" s="205"/>
      <c r="J113" s="681" t="str">
        <f t="shared" si="3"/>
        <v/>
      </c>
      <c r="K113" s="681" t="str">
        <f>+IF(OR(Lèpre1!G113+Lèpre1!H113=0)=TRUE,"",(Lèpre1!G113+Lèpre1!H113)*100000/C113)</f>
        <v/>
      </c>
      <c r="L113" s="681" t="str">
        <f>+IF(OR(Lèpre1!G113+Lèpre1!H113=0)=TRUE,"",(Lèpre1!S113+Lèpre1!T113)/(Lèpre1!G113+Lèpre1!H113)*100)</f>
        <v/>
      </c>
      <c r="M113" s="681" t="str">
        <f>+IF(OR(Lèpre1!G113+Lèpre1!H113=0)=TRUE,"",(Lèpre1!S113+Lèpre1!T113)/C113*1000000)</f>
        <v/>
      </c>
    </row>
  </sheetData>
  <mergeCells count="10">
    <mergeCell ref="A2:B4"/>
    <mergeCell ref="D2:I2"/>
    <mergeCell ref="C2:C4"/>
    <mergeCell ref="J2:J4"/>
    <mergeCell ref="K2:K4"/>
    <mergeCell ref="L2:L4"/>
    <mergeCell ref="M2:M4"/>
    <mergeCell ref="D3:E3"/>
    <mergeCell ref="H3:I3"/>
    <mergeCell ref="F3:G3"/>
  </mergeCells>
  <conditionalFormatting sqref="C5:I110">
    <cfRule type="containsBlanks" dxfId="20" priority="18">
      <formula>LEN(TRIM(C5))=0</formula>
    </cfRule>
  </conditionalFormatting>
  <conditionalFormatting sqref="C112:I112">
    <cfRule type="containsBlanks" dxfId="19" priority="17">
      <formula>LEN(TRIM(C112))=0</formula>
    </cfRule>
  </conditionalFormatting>
  <conditionalFormatting sqref="C100:M100">
    <cfRule type="containsBlanks" dxfId="18" priority="4" stopIfTrue="1">
      <formula>LEN(TRIM(C100))=0</formula>
    </cfRule>
  </conditionalFormatting>
  <conditionalFormatting sqref="J5:M113">
    <cfRule type="containsBlanks" dxfId="17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FF00"/>
  </sheetPr>
  <dimension ref="A1:H9"/>
  <sheetViews>
    <sheetView view="pageBreakPreview" zoomScale="117" zoomScaleNormal="100" zoomScaleSheetLayoutView="117" workbookViewId="0">
      <selection activeCell="J9" sqref="J9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396" t="s">
        <v>1945</v>
      </c>
      <c r="B1" s="397"/>
      <c r="C1" s="397"/>
      <c r="D1" s="397"/>
      <c r="E1" s="397"/>
      <c r="F1" s="397"/>
      <c r="G1" s="397"/>
      <c r="H1" s="397"/>
    </row>
    <row r="2" spans="1:8" ht="14.65" customHeight="1" thickBot="1">
      <c r="A2" s="1061" t="s">
        <v>660</v>
      </c>
      <c r="B2" s="938"/>
      <c r="C2" s="1059" t="s">
        <v>1946</v>
      </c>
      <c r="D2" s="1059" t="s">
        <v>1947</v>
      </c>
      <c r="E2" s="1060" t="s">
        <v>1948</v>
      </c>
      <c r="F2" s="942"/>
      <c r="G2" s="942"/>
      <c r="H2" s="942"/>
    </row>
    <row r="3" spans="1:8" ht="38.75" customHeight="1" thickBot="1">
      <c r="A3" s="884"/>
      <c r="B3" s="884"/>
      <c r="C3" s="884"/>
      <c r="D3" s="884"/>
      <c r="E3" s="116" t="s">
        <v>1949</v>
      </c>
      <c r="F3" s="116" t="s">
        <v>1950</v>
      </c>
      <c r="G3" s="117" t="s">
        <v>1951</v>
      </c>
      <c r="H3" s="118" t="s">
        <v>1952</v>
      </c>
    </row>
    <row r="4" spans="1:8">
      <c r="A4" s="2" t="s">
        <v>450</v>
      </c>
      <c r="B4" s="716"/>
      <c r="C4" s="25">
        <f>SUM(C5:C6)</f>
        <v>272666</v>
      </c>
      <c r="D4" s="25">
        <f>SUM(D5:D6)</f>
        <v>207172</v>
      </c>
      <c r="E4" s="25">
        <f>SUM(E5:E6)</f>
        <v>108225</v>
      </c>
      <c r="F4" s="25">
        <f>SUM(F5:F6)</f>
        <v>101748</v>
      </c>
      <c r="G4" s="25">
        <f t="shared" ref="G4:G8" si="0">IF(SUM(E4:F4)=0,"",SUM(E4:F4))</f>
        <v>209973</v>
      </c>
      <c r="H4" s="103">
        <f t="shared" ref="H4:H6" si="1">IFERROR(G4/C4*100,"")</f>
        <v>77.007400996090453</v>
      </c>
    </row>
    <row r="5" spans="1:8">
      <c r="A5" s="2"/>
      <c r="B5" s="716" t="s">
        <v>452</v>
      </c>
      <c r="C5" s="709">
        <v>134672</v>
      </c>
      <c r="D5" s="709">
        <v>107738</v>
      </c>
      <c r="E5" s="709">
        <v>55574</v>
      </c>
      <c r="F5" s="709">
        <v>53512</v>
      </c>
      <c r="G5" s="709">
        <f t="shared" si="0"/>
        <v>109086</v>
      </c>
      <c r="H5" s="715">
        <f t="shared" si="1"/>
        <v>81.001247475347512</v>
      </c>
    </row>
    <row r="6" spans="1:8">
      <c r="A6" s="2"/>
      <c r="B6" s="716" t="s">
        <v>456</v>
      </c>
      <c r="C6" s="709">
        <v>137994</v>
      </c>
      <c r="D6" s="709">
        <v>99434</v>
      </c>
      <c r="E6" s="709">
        <v>52651</v>
      </c>
      <c r="F6" s="709">
        <v>48236</v>
      </c>
      <c r="G6" s="709">
        <f t="shared" si="0"/>
        <v>100887</v>
      </c>
      <c r="H6" s="715">
        <f t="shared" si="1"/>
        <v>73.109700421757466</v>
      </c>
    </row>
    <row r="7" spans="1:8">
      <c r="A7" s="2" t="s">
        <v>497</v>
      </c>
      <c r="B7" s="716"/>
      <c r="C7" s="25">
        <f>SUM(C8:C8)</f>
        <v>425642.00000000012</v>
      </c>
      <c r="D7" s="25">
        <f>SUM(D8:D8)</f>
        <v>340514</v>
      </c>
      <c r="E7" s="25">
        <f>SUM(E8:E8)</f>
        <v>178438</v>
      </c>
      <c r="F7" s="25">
        <f>SUM(F8:F8)</f>
        <v>139174</v>
      </c>
      <c r="G7" s="25">
        <f t="shared" si="0"/>
        <v>317612</v>
      </c>
      <c r="H7" s="103">
        <f t="shared" ref="H7:H8" si="2">IFERROR(G7/C7*100,"")</f>
        <v>74.619515931228577</v>
      </c>
    </row>
    <row r="8" spans="1:8">
      <c r="A8" s="2"/>
      <c r="B8" s="716" t="s">
        <v>502</v>
      </c>
      <c r="C8" s="709">
        <v>425642.00000000012</v>
      </c>
      <c r="D8" s="709">
        <v>340514</v>
      </c>
      <c r="E8" s="709">
        <v>178438</v>
      </c>
      <c r="F8" s="709">
        <v>139174</v>
      </c>
      <c r="G8" s="709">
        <f t="shared" si="0"/>
        <v>317612</v>
      </c>
      <c r="H8" s="715">
        <f t="shared" si="2"/>
        <v>74.619515931228577</v>
      </c>
    </row>
    <row r="9" spans="1:8" ht="14.65" customHeight="1" thickBot="1">
      <c r="A9" s="281" t="s">
        <v>553</v>
      </c>
      <c r="B9" s="717"/>
      <c r="C9" s="19">
        <f>C4+C7</f>
        <v>698308.00000000012</v>
      </c>
      <c r="D9" s="19">
        <f>D4+D7</f>
        <v>547686</v>
      </c>
      <c r="E9" s="19">
        <f>E4+E7</f>
        <v>286663</v>
      </c>
      <c r="F9" s="19">
        <f>F4+F7</f>
        <v>240922</v>
      </c>
      <c r="G9" s="19">
        <f>G4+G7</f>
        <v>527585</v>
      </c>
      <c r="H9" s="662">
        <f t="shared" ref="H9" si="3">IFERROR(G9/C9*100,"")</f>
        <v>75.551905462918938</v>
      </c>
    </row>
  </sheetData>
  <mergeCells count="4">
    <mergeCell ref="C2:C3"/>
    <mergeCell ref="D2:D3"/>
    <mergeCell ref="E2:H2"/>
    <mergeCell ref="A2:B3"/>
  </mergeCells>
  <conditionalFormatting sqref="C4:H9">
    <cfRule type="containsBlanks" dxfId="16" priority="4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FF00"/>
  </sheetPr>
  <dimension ref="A1:XFD91"/>
  <sheetViews>
    <sheetView view="pageBreakPreview" zoomScaleNormal="170" zoomScaleSheetLayoutView="100" workbookViewId="0">
      <pane xSplit="2" ySplit="3" topLeftCell="C4" activePane="bottomRight" state="frozen"/>
      <selection activeCell="C4" sqref="C4:C91"/>
      <selection pane="topRight" activeCell="C4" sqref="C4:C91"/>
      <selection pane="bottomLeft" activeCell="C4" sqref="C4:C91"/>
      <selection pane="bottomRight" activeCell="A2" sqref="A2:B3"/>
    </sheetView>
  </sheetViews>
  <sheetFormatPr baseColWidth="10" defaultColWidth="14.33203125" defaultRowHeight="15" customHeight="1"/>
  <cols>
    <col min="1" max="1" width="1.33203125" style="391" customWidth="1"/>
    <col min="2" max="2" width="19.19921875" style="391" customWidth="1"/>
    <col min="3" max="3" width="19.86328125" style="391" customWidth="1"/>
    <col min="4" max="4" width="12.3984375" style="391" customWidth="1"/>
    <col min="5" max="7" width="15.796875" style="391" customWidth="1"/>
    <col min="8" max="9" width="14.33203125" style="391" customWidth="1"/>
    <col min="10" max="16384" width="14.33203125" style="391"/>
  </cols>
  <sheetData>
    <row r="1" spans="1:16384" ht="21" customHeight="1">
      <c r="A1" s="114" t="s">
        <v>1953</v>
      </c>
      <c r="B1" s="398"/>
      <c r="C1" s="398"/>
      <c r="D1" s="398"/>
      <c r="E1" s="398"/>
      <c r="F1" s="398"/>
      <c r="G1" s="398"/>
    </row>
    <row r="2" spans="1:16384" ht="14.75" customHeight="1">
      <c r="A2" s="1064" t="s">
        <v>660</v>
      </c>
      <c r="B2" s="1048"/>
      <c r="C2" s="1062" t="s">
        <v>1954</v>
      </c>
      <c r="D2" s="1063" t="s">
        <v>1955</v>
      </c>
      <c r="E2" s="882"/>
      <c r="F2" s="882"/>
      <c r="G2" s="882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882"/>
      <c r="B3" s="882"/>
      <c r="C3" s="882"/>
      <c r="D3" s="399" t="s">
        <v>1949</v>
      </c>
      <c r="E3" s="399" t="s">
        <v>1950</v>
      </c>
      <c r="F3" s="399" t="s">
        <v>1951</v>
      </c>
      <c r="G3" s="399" t="s">
        <v>1956</v>
      </c>
    </row>
    <row r="4" spans="1:16384" s="113" customFormat="1" ht="15" customHeight="1">
      <c r="A4" s="2" t="s">
        <v>445</v>
      </c>
      <c r="B4" s="716"/>
      <c r="C4" s="25">
        <f>SUM(C5:C7)</f>
        <v>548537</v>
      </c>
      <c r="D4" s="25">
        <f t="shared" ref="D4:E4" si="0">SUM(D5:D7)</f>
        <v>222737</v>
      </c>
      <c r="E4" s="25">
        <f t="shared" si="0"/>
        <v>212839</v>
      </c>
      <c r="F4" s="25">
        <f>IF(SUM(D4:E4)=0,"",SUM(D4:E4))</f>
        <v>435576</v>
      </c>
      <c r="G4" s="103">
        <f t="shared" ref="G4:G35" si="1">IFERROR(F4/C4*100,"")</f>
        <v>79.406858607532399</v>
      </c>
      <c r="H4" s="391"/>
      <c r="I4" s="391"/>
      <c r="J4" s="391"/>
      <c r="K4" s="391"/>
      <c r="L4" s="391"/>
      <c r="M4" s="391"/>
      <c r="N4" s="391"/>
      <c r="O4" s="391"/>
    </row>
    <row r="5" spans="1:16384" s="400" customFormat="1" ht="15" customHeight="1">
      <c r="A5" s="2"/>
      <c r="B5" s="716" t="s">
        <v>447</v>
      </c>
      <c r="C5" s="713">
        <v>297853</v>
      </c>
      <c r="D5" s="713">
        <v>100605</v>
      </c>
      <c r="E5" s="713">
        <v>91831</v>
      </c>
      <c r="F5" s="713">
        <f t="shared" ref="F5:F68" si="2">IF(SUM(D5:E5)=0,"",SUM(D5:E5))</f>
        <v>192436</v>
      </c>
      <c r="G5" s="714">
        <f t="shared" si="1"/>
        <v>64.607709171974093</v>
      </c>
      <c r="H5" s="391"/>
      <c r="I5" s="391"/>
      <c r="J5" s="391"/>
      <c r="K5" s="391"/>
      <c r="L5" s="391"/>
      <c r="M5" s="391"/>
      <c r="N5" s="391"/>
      <c r="O5" s="391"/>
    </row>
    <row r="6" spans="1:16384" s="400" customFormat="1" ht="15" customHeight="1">
      <c r="A6" s="2"/>
      <c r="B6" s="716" t="s">
        <v>448</v>
      </c>
      <c r="C6" s="709">
        <v>133188</v>
      </c>
      <c r="D6" s="709">
        <v>63250</v>
      </c>
      <c r="E6" s="709">
        <v>62244</v>
      </c>
      <c r="F6" s="709">
        <f t="shared" si="2"/>
        <v>125494</v>
      </c>
      <c r="G6" s="715">
        <f t="shared" si="1"/>
        <v>94.223203291587836</v>
      </c>
      <c r="H6" s="113"/>
      <c r="I6" s="113"/>
      <c r="J6" s="401"/>
      <c r="K6" s="112"/>
      <c r="L6" s="112"/>
      <c r="M6" s="112"/>
      <c r="N6" s="115"/>
      <c r="O6" s="113"/>
      <c r="P6" s="113"/>
      <c r="Q6" s="401"/>
      <c r="R6" s="112"/>
      <c r="S6" s="112"/>
      <c r="T6" s="112"/>
      <c r="U6" s="115"/>
      <c r="V6" s="113"/>
      <c r="W6" s="113"/>
      <c r="X6" s="401"/>
      <c r="Y6" s="112"/>
      <c r="Z6" s="112"/>
      <c r="AA6" s="112"/>
      <c r="AB6" s="115"/>
      <c r="AC6" s="113"/>
      <c r="AD6" s="113"/>
      <c r="AE6" s="401"/>
      <c r="AF6" s="112"/>
      <c r="AG6" s="112"/>
      <c r="AH6" s="112"/>
      <c r="AI6" s="115"/>
      <c r="AJ6" s="113"/>
      <c r="AK6" s="113"/>
      <c r="AL6" s="401"/>
      <c r="AM6" s="112"/>
      <c r="AN6" s="112"/>
      <c r="AO6" s="112"/>
      <c r="AP6" s="115"/>
      <c r="AQ6" s="113"/>
      <c r="AR6" s="113"/>
      <c r="AS6" s="401"/>
      <c r="AT6" s="112"/>
      <c r="AU6" s="112"/>
      <c r="AV6" s="112"/>
      <c r="AW6" s="115"/>
      <c r="AX6" s="113"/>
      <c r="AY6" s="113"/>
      <c r="AZ6" s="401"/>
      <c r="BA6" s="112"/>
      <c r="BB6" s="112"/>
      <c r="BC6" s="112"/>
      <c r="BD6" s="115"/>
      <c r="BE6" s="113"/>
      <c r="BF6" s="113"/>
      <c r="BG6" s="401"/>
      <c r="BH6" s="112"/>
      <c r="BI6" s="112"/>
      <c r="BJ6" s="112"/>
      <c r="BK6" s="115"/>
      <c r="BL6" s="113"/>
      <c r="BM6" s="113"/>
      <c r="BN6" s="401"/>
      <c r="BO6" s="112"/>
      <c r="BP6" s="112"/>
      <c r="BQ6" s="112"/>
      <c r="BR6" s="115"/>
      <c r="BS6" s="113"/>
      <c r="BT6" s="113"/>
      <c r="BU6" s="401"/>
      <c r="BV6" s="112"/>
      <c r="BW6" s="112"/>
      <c r="BX6" s="112"/>
      <c r="BY6" s="115"/>
      <c r="BZ6" s="113"/>
      <c r="CA6" s="113"/>
      <c r="CB6" s="401"/>
      <c r="CC6" s="112"/>
      <c r="CD6" s="112"/>
      <c r="CE6" s="112"/>
      <c r="CF6" s="115"/>
      <c r="CG6" s="113"/>
      <c r="CH6" s="113"/>
      <c r="CI6" s="401"/>
      <c r="CJ6" s="112"/>
      <c r="CK6" s="112"/>
      <c r="CL6" s="112"/>
      <c r="CM6" s="115"/>
      <c r="CN6" s="113"/>
      <c r="CO6" s="113"/>
      <c r="CP6" s="401"/>
      <c r="CQ6" s="112"/>
      <c r="CR6" s="112"/>
      <c r="CS6" s="112"/>
      <c r="CT6" s="115"/>
      <c r="CU6" s="113"/>
      <c r="CV6" s="113"/>
      <c r="CW6" s="401"/>
      <c r="CX6" s="112"/>
      <c r="CY6" s="112"/>
      <c r="CZ6" s="112"/>
      <c r="DA6" s="115"/>
      <c r="DB6" s="113"/>
      <c r="DC6" s="113"/>
      <c r="DD6" s="401"/>
      <c r="DE6" s="112"/>
      <c r="DF6" s="112"/>
      <c r="DG6" s="112"/>
      <c r="DH6" s="115"/>
      <c r="DI6" s="113"/>
      <c r="DJ6" s="113"/>
      <c r="DK6" s="401"/>
      <c r="DL6" s="112"/>
      <c r="DM6" s="112"/>
      <c r="DN6" s="112"/>
      <c r="DO6" s="115"/>
      <c r="DP6" s="113"/>
      <c r="DQ6" s="113"/>
      <c r="DR6" s="401"/>
      <c r="DS6" s="112"/>
      <c r="DT6" s="112"/>
      <c r="DU6" s="112"/>
      <c r="DV6" s="115"/>
      <c r="DW6" s="113"/>
      <c r="DX6" s="113"/>
      <c r="DY6" s="401"/>
      <c r="DZ6" s="112"/>
      <c r="EA6" s="112"/>
      <c r="EB6" s="112"/>
      <c r="EC6" s="115"/>
      <c r="ED6" s="113"/>
      <c r="EE6" s="113"/>
      <c r="EF6" s="401"/>
      <c r="EG6" s="112"/>
      <c r="EH6" s="112"/>
      <c r="EI6" s="112"/>
      <c r="EJ6" s="115"/>
      <c r="EK6" s="113"/>
      <c r="EL6" s="113"/>
      <c r="EM6" s="401"/>
      <c r="EN6" s="112"/>
      <c r="EO6" s="112"/>
      <c r="EP6" s="112"/>
      <c r="EQ6" s="115"/>
      <c r="ER6" s="113"/>
      <c r="ES6" s="113"/>
      <c r="ET6" s="401"/>
      <c r="EU6" s="112"/>
      <c r="EV6" s="112"/>
      <c r="EW6" s="112"/>
      <c r="EX6" s="115"/>
      <c r="EY6" s="113"/>
      <c r="EZ6" s="113"/>
      <c r="FA6" s="401"/>
      <c r="FB6" s="112"/>
      <c r="FC6" s="112"/>
      <c r="FD6" s="112"/>
      <c r="FE6" s="115"/>
      <c r="FF6" s="113"/>
      <c r="FG6" s="113"/>
      <c r="FH6" s="401"/>
      <c r="FI6" s="112"/>
      <c r="FJ6" s="112"/>
      <c r="FK6" s="112"/>
      <c r="FL6" s="115"/>
      <c r="FM6" s="113"/>
      <c r="FN6" s="113"/>
      <c r="FO6" s="401"/>
      <c r="FP6" s="112"/>
      <c r="FQ6" s="112"/>
      <c r="FR6" s="112"/>
      <c r="FS6" s="115"/>
      <c r="FT6" s="113"/>
      <c r="FU6" s="113"/>
      <c r="FV6" s="401"/>
      <c r="FW6" s="112"/>
      <c r="FX6" s="112"/>
      <c r="FY6" s="112"/>
      <c r="FZ6" s="115"/>
      <c r="GA6" s="113"/>
      <c r="GB6" s="113"/>
      <c r="GC6" s="401"/>
      <c r="GD6" s="112"/>
      <c r="GE6" s="112"/>
      <c r="GF6" s="112"/>
      <c r="GG6" s="115"/>
      <c r="GH6" s="113"/>
      <c r="GI6" s="113"/>
      <c r="GJ6" s="401"/>
      <c r="GK6" s="112"/>
      <c r="GL6" s="112"/>
      <c r="GM6" s="112"/>
      <c r="GN6" s="115"/>
      <c r="GO6" s="113"/>
      <c r="GP6" s="113"/>
      <c r="GQ6" s="401"/>
      <c r="GR6" s="112"/>
      <c r="GS6" s="112"/>
      <c r="GT6" s="112"/>
      <c r="GU6" s="115"/>
      <c r="GV6" s="113"/>
      <c r="GW6" s="113"/>
      <c r="GX6" s="401"/>
      <c r="GY6" s="112"/>
      <c r="GZ6" s="112"/>
      <c r="HA6" s="112"/>
      <c r="HB6" s="115"/>
      <c r="HC6" s="113"/>
      <c r="HD6" s="113"/>
      <c r="HE6" s="401"/>
      <c r="HF6" s="112"/>
      <c r="HG6" s="112"/>
      <c r="HH6" s="112"/>
      <c r="HI6" s="115"/>
      <c r="HJ6" s="113"/>
      <c r="HK6" s="113"/>
      <c r="HL6" s="401"/>
      <c r="HM6" s="112"/>
      <c r="HN6" s="112"/>
      <c r="HO6" s="112"/>
      <c r="HP6" s="115"/>
      <c r="HQ6" s="113"/>
      <c r="HR6" s="113"/>
      <c r="HS6" s="401"/>
      <c r="HT6" s="112"/>
      <c r="HU6" s="112"/>
      <c r="HV6" s="112"/>
      <c r="HW6" s="115"/>
      <c r="HX6" s="113"/>
      <c r="HY6" s="113"/>
      <c r="HZ6" s="401"/>
      <c r="IA6" s="112"/>
      <c r="IB6" s="112"/>
      <c r="IC6" s="112"/>
      <c r="ID6" s="115"/>
      <c r="IE6" s="113"/>
      <c r="IF6" s="113"/>
      <c r="IG6" s="401"/>
      <c r="IH6" s="112"/>
      <c r="II6" s="112"/>
      <c r="IJ6" s="112"/>
      <c r="IK6" s="115"/>
      <c r="IL6" s="113"/>
      <c r="IM6" s="113"/>
      <c r="IN6" s="401"/>
      <c r="IO6" s="112"/>
      <c r="IP6" s="112"/>
      <c r="IQ6" s="112"/>
      <c r="IR6" s="115"/>
      <c r="IS6" s="113"/>
      <c r="IT6" s="113"/>
      <c r="IU6" s="401"/>
      <c r="IV6" s="112"/>
      <c r="IW6" s="112"/>
      <c r="IX6" s="112"/>
      <c r="IY6" s="115"/>
      <c r="IZ6" s="113"/>
      <c r="JA6" s="113"/>
      <c r="JB6" s="401"/>
      <c r="JC6" s="112"/>
      <c r="JD6" s="112"/>
      <c r="JE6" s="112"/>
      <c r="JF6" s="115"/>
      <c r="JG6" s="113"/>
      <c r="JH6" s="113"/>
      <c r="JI6" s="401"/>
      <c r="JJ6" s="112"/>
      <c r="JK6" s="112"/>
      <c r="JL6" s="112"/>
      <c r="JM6" s="115"/>
      <c r="JN6" s="113"/>
      <c r="JO6" s="113"/>
      <c r="JP6" s="401"/>
      <c r="JQ6" s="112"/>
      <c r="JR6" s="112"/>
      <c r="JS6" s="112"/>
      <c r="JT6" s="115"/>
      <c r="JU6" s="113"/>
      <c r="JV6" s="113"/>
      <c r="JW6" s="401"/>
      <c r="JX6" s="112"/>
      <c r="JY6" s="112"/>
      <c r="JZ6" s="112"/>
      <c r="KA6" s="115"/>
      <c r="KB6" s="113"/>
      <c r="KC6" s="113"/>
      <c r="KD6" s="401"/>
      <c r="KE6" s="112"/>
      <c r="KF6" s="112"/>
      <c r="KG6" s="112"/>
      <c r="KH6" s="115"/>
      <c r="KI6" s="113"/>
      <c r="KJ6" s="113"/>
      <c r="KK6" s="401"/>
      <c r="KL6" s="112"/>
      <c r="KM6" s="112"/>
      <c r="KN6" s="112"/>
      <c r="KO6" s="115"/>
      <c r="KP6" s="113"/>
      <c r="KQ6" s="113"/>
      <c r="KR6" s="401"/>
      <c r="KS6" s="112"/>
      <c r="KT6" s="112"/>
      <c r="KU6" s="112"/>
      <c r="KV6" s="115"/>
      <c r="KW6" s="113"/>
      <c r="KX6" s="113"/>
      <c r="KY6" s="401"/>
      <c r="KZ6" s="112"/>
      <c r="LA6" s="112"/>
      <c r="LB6" s="112"/>
      <c r="LC6" s="115"/>
      <c r="LD6" s="113"/>
      <c r="LE6" s="113"/>
      <c r="LF6" s="401"/>
      <c r="LG6" s="112"/>
      <c r="LH6" s="112"/>
      <c r="LI6" s="112"/>
      <c r="LJ6" s="115"/>
      <c r="LK6" s="113"/>
      <c r="LL6" s="113"/>
      <c r="LM6" s="401"/>
      <c r="LN6" s="112"/>
      <c r="LO6" s="112"/>
      <c r="LP6" s="112"/>
      <c r="LQ6" s="115"/>
      <c r="LR6" s="113"/>
      <c r="LS6" s="113"/>
      <c r="LT6" s="401"/>
      <c r="LU6" s="112"/>
      <c r="LV6" s="112"/>
      <c r="LW6" s="112"/>
      <c r="LX6" s="115"/>
      <c r="LY6" s="113"/>
      <c r="LZ6" s="113"/>
      <c r="MA6" s="401"/>
      <c r="MB6" s="112"/>
      <c r="MC6" s="112"/>
      <c r="MD6" s="112"/>
      <c r="ME6" s="115"/>
      <c r="MF6" s="113"/>
      <c r="MG6" s="113"/>
      <c r="MH6" s="401"/>
      <c r="MI6" s="112"/>
      <c r="MJ6" s="112"/>
      <c r="MK6" s="112"/>
      <c r="ML6" s="115"/>
      <c r="MM6" s="113"/>
      <c r="MN6" s="113"/>
      <c r="MO6" s="401"/>
      <c r="MP6" s="112"/>
      <c r="MQ6" s="112"/>
      <c r="MR6" s="112"/>
      <c r="MS6" s="115"/>
      <c r="MT6" s="113"/>
      <c r="MU6" s="113"/>
      <c r="MV6" s="401"/>
      <c r="MW6" s="112"/>
      <c r="MX6" s="112"/>
      <c r="MY6" s="112"/>
      <c r="MZ6" s="115"/>
      <c r="NA6" s="113"/>
      <c r="NB6" s="113"/>
      <c r="NC6" s="401"/>
      <c r="ND6" s="112"/>
      <c r="NE6" s="112"/>
      <c r="NF6" s="112"/>
      <c r="NG6" s="115"/>
      <c r="NH6" s="113"/>
      <c r="NI6" s="113"/>
      <c r="NJ6" s="401"/>
      <c r="NK6" s="112"/>
      <c r="NL6" s="112"/>
      <c r="NM6" s="112"/>
      <c r="NN6" s="115"/>
      <c r="NO6" s="113"/>
      <c r="NP6" s="113"/>
      <c r="NQ6" s="401"/>
      <c r="NR6" s="112"/>
      <c r="NS6" s="112"/>
      <c r="NT6" s="112"/>
      <c r="NU6" s="115"/>
      <c r="NV6" s="113"/>
      <c r="NW6" s="113"/>
      <c r="NX6" s="401"/>
      <c r="NY6" s="112"/>
      <c r="NZ6" s="112"/>
      <c r="OA6" s="112"/>
      <c r="OB6" s="115"/>
      <c r="OC6" s="113"/>
      <c r="OD6" s="113"/>
      <c r="OE6" s="401"/>
      <c r="OF6" s="112"/>
      <c r="OG6" s="112"/>
      <c r="OH6" s="112"/>
      <c r="OI6" s="115"/>
      <c r="OJ6" s="113"/>
      <c r="OK6" s="113"/>
      <c r="OL6" s="401"/>
      <c r="OM6" s="112"/>
      <c r="ON6" s="112"/>
      <c r="OO6" s="112"/>
      <c r="OP6" s="115"/>
      <c r="OQ6" s="113"/>
      <c r="OR6" s="113"/>
      <c r="OS6" s="401"/>
      <c r="OT6" s="112"/>
      <c r="OU6" s="112"/>
      <c r="OV6" s="112"/>
      <c r="OW6" s="115"/>
      <c r="OX6" s="113"/>
      <c r="OY6" s="113"/>
      <c r="OZ6" s="401"/>
      <c r="PA6" s="112"/>
      <c r="PB6" s="112"/>
      <c r="PC6" s="112"/>
      <c r="PD6" s="115"/>
      <c r="PE6" s="113"/>
      <c r="PF6" s="113"/>
      <c r="PG6" s="401"/>
      <c r="PH6" s="112"/>
      <c r="PI6" s="112"/>
      <c r="PJ6" s="112"/>
      <c r="PK6" s="115"/>
      <c r="PL6" s="113"/>
      <c r="PM6" s="113"/>
      <c r="PN6" s="401"/>
      <c r="PO6" s="112"/>
      <c r="PP6" s="112"/>
      <c r="PQ6" s="112"/>
      <c r="PR6" s="115"/>
      <c r="PS6" s="113"/>
      <c r="PT6" s="113"/>
      <c r="PU6" s="401"/>
      <c r="PV6" s="112"/>
      <c r="PW6" s="112"/>
      <c r="PX6" s="112"/>
      <c r="PY6" s="115"/>
      <c r="PZ6" s="113"/>
      <c r="QA6" s="113"/>
      <c r="QB6" s="401"/>
      <c r="QC6" s="112"/>
      <c r="QD6" s="112"/>
      <c r="QE6" s="112"/>
      <c r="QF6" s="115"/>
      <c r="QG6" s="113"/>
      <c r="QH6" s="113"/>
      <c r="QI6" s="401"/>
      <c r="QJ6" s="112"/>
      <c r="QK6" s="112"/>
      <c r="QL6" s="112"/>
      <c r="QM6" s="115"/>
      <c r="QN6" s="113"/>
      <c r="QO6" s="113"/>
      <c r="QP6" s="401"/>
      <c r="QQ6" s="112"/>
      <c r="QR6" s="112"/>
      <c r="QS6" s="112"/>
      <c r="QT6" s="115"/>
      <c r="QU6" s="113"/>
      <c r="QV6" s="113"/>
      <c r="QW6" s="401"/>
      <c r="QX6" s="112"/>
      <c r="QY6" s="112"/>
      <c r="QZ6" s="112"/>
      <c r="RA6" s="115"/>
      <c r="RB6" s="113"/>
      <c r="RC6" s="113"/>
      <c r="RD6" s="401"/>
      <c r="RE6" s="112"/>
      <c r="RF6" s="112"/>
      <c r="RG6" s="112"/>
      <c r="RH6" s="115"/>
      <c r="RI6" s="113"/>
      <c r="RJ6" s="113"/>
      <c r="RK6" s="401"/>
      <c r="RL6" s="112"/>
      <c r="RM6" s="112"/>
      <c r="RN6" s="112"/>
      <c r="RO6" s="115"/>
      <c r="RP6" s="113"/>
      <c r="RQ6" s="113"/>
      <c r="RR6" s="401"/>
      <c r="RS6" s="112"/>
      <c r="RT6" s="112"/>
      <c r="RU6" s="112"/>
      <c r="RV6" s="115"/>
      <c r="RW6" s="113"/>
      <c r="RX6" s="113"/>
      <c r="RY6" s="401"/>
      <c r="RZ6" s="112"/>
      <c r="SA6" s="112"/>
      <c r="SB6" s="112"/>
      <c r="SC6" s="115"/>
      <c r="SD6" s="113"/>
      <c r="SE6" s="113"/>
      <c r="SF6" s="401"/>
      <c r="SG6" s="112"/>
      <c r="SH6" s="112"/>
      <c r="SI6" s="112"/>
      <c r="SJ6" s="115"/>
      <c r="SK6" s="113"/>
      <c r="SL6" s="113"/>
      <c r="SM6" s="401"/>
      <c r="SN6" s="112"/>
      <c r="SO6" s="112"/>
      <c r="SP6" s="112"/>
      <c r="SQ6" s="115"/>
      <c r="SR6" s="113"/>
      <c r="SS6" s="113"/>
      <c r="ST6" s="401"/>
      <c r="SU6" s="112"/>
      <c r="SV6" s="112"/>
      <c r="SW6" s="112"/>
      <c r="SX6" s="115"/>
      <c r="SY6" s="113"/>
      <c r="SZ6" s="113"/>
      <c r="TA6" s="401"/>
      <c r="TB6" s="112"/>
      <c r="TC6" s="112"/>
      <c r="TD6" s="112"/>
      <c r="TE6" s="115"/>
      <c r="TF6" s="113"/>
      <c r="TG6" s="113"/>
      <c r="TH6" s="401"/>
      <c r="TI6" s="112"/>
      <c r="TJ6" s="112"/>
      <c r="TK6" s="112"/>
      <c r="TL6" s="115"/>
      <c r="TM6" s="113"/>
      <c r="TN6" s="113"/>
      <c r="TO6" s="401"/>
      <c r="TP6" s="112"/>
      <c r="TQ6" s="112"/>
      <c r="TR6" s="112"/>
      <c r="TS6" s="115"/>
      <c r="TT6" s="113"/>
      <c r="TU6" s="113"/>
      <c r="TV6" s="401"/>
      <c r="TW6" s="112"/>
      <c r="TX6" s="112"/>
      <c r="TY6" s="112"/>
      <c r="TZ6" s="115"/>
      <c r="UA6" s="113"/>
      <c r="UB6" s="113"/>
      <c r="UC6" s="401"/>
      <c r="UD6" s="112"/>
      <c r="UE6" s="112"/>
      <c r="UF6" s="112"/>
      <c r="UG6" s="115"/>
      <c r="UH6" s="113"/>
      <c r="UI6" s="113"/>
      <c r="UJ6" s="401"/>
      <c r="UK6" s="112"/>
      <c r="UL6" s="112"/>
      <c r="UM6" s="112"/>
      <c r="UN6" s="115"/>
      <c r="UO6" s="113"/>
      <c r="UP6" s="113"/>
      <c r="UQ6" s="401"/>
      <c r="UR6" s="112"/>
      <c r="US6" s="112"/>
      <c r="UT6" s="112"/>
      <c r="UU6" s="115"/>
      <c r="UV6" s="113"/>
      <c r="UW6" s="113"/>
      <c r="UX6" s="401"/>
      <c r="UY6" s="112"/>
      <c r="UZ6" s="112"/>
      <c r="VA6" s="112"/>
      <c r="VB6" s="115"/>
      <c r="VC6" s="113"/>
      <c r="VD6" s="113"/>
      <c r="VE6" s="401"/>
      <c r="VF6" s="112"/>
      <c r="VG6" s="112"/>
      <c r="VH6" s="112"/>
      <c r="VI6" s="115"/>
      <c r="VJ6" s="113"/>
      <c r="VK6" s="113"/>
      <c r="VL6" s="401"/>
      <c r="VM6" s="112"/>
      <c r="VN6" s="112"/>
      <c r="VO6" s="112"/>
      <c r="VP6" s="115"/>
      <c r="VQ6" s="113"/>
      <c r="VR6" s="113"/>
      <c r="VS6" s="401"/>
      <c r="VT6" s="112"/>
      <c r="VU6" s="112"/>
      <c r="VV6" s="112"/>
      <c r="VW6" s="115"/>
      <c r="VX6" s="113"/>
      <c r="VY6" s="113"/>
      <c r="VZ6" s="401"/>
      <c r="WA6" s="112"/>
      <c r="WB6" s="112"/>
      <c r="WC6" s="112"/>
      <c r="WD6" s="115"/>
      <c r="WE6" s="113"/>
      <c r="WF6" s="113"/>
      <c r="WG6" s="401"/>
      <c r="WH6" s="112"/>
      <c r="WI6" s="112"/>
      <c r="WJ6" s="112"/>
      <c r="WK6" s="115"/>
      <c r="WL6" s="113"/>
      <c r="WM6" s="113"/>
      <c r="WN6" s="401"/>
      <c r="WO6" s="112"/>
      <c r="WP6" s="112"/>
      <c r="WQ6" s="112"/>
      <c r="WR6" s="115"/>
      <c r="WS6" s="113"/>
      <c r="WT6" s="113"/>
      <c r="WU6" s="401"/>
      <c r="WV6" s="112"/>
      <c r="WW6" s="112"/>
      <c r="WX6" s="112"/>
      <c r="WY6" s="115"/>
      <c r="WZ6" s="113"/>
      <c r="XA6" s="113"/>
      <c r="XB6" s="401"/>
      <c r="XC6" s="112"/>
      <c r="XD6" s="112"/>
      <c r="XE6" s="112"/>
      <c r="XF6" s="115"/>
      <c r="XG6" s="113"/>
      <c r="XH6" s="113"/>
      <c r="XI6" s="401"/>
      <c r="XJ6" s="112"/>
      <c r="XK6" s="112"/>
      <c r="XL6" s="112"/>
      <c r="XM6" s="115"/>
      <c r="XN6" s="113"/>
      <c r="XO6" s="113"/>
      <c r="XP6" s="401"/>
      <c r="XQ6" s="112"/>
      <c r="XR6" s="112"/>
      <c r="XS6" s="112"/>
      <c r="XT6" s="115"/>
      <c r="XU6" s="113"/>
      <c r="XV6" s="113"/>
      <c r="XW6" s="401"/>
      <c r="XX6" s="112"/>
      <c r="XY6" s="112"/>
      <c r="XZ6" s="112"/>
      <c r="YA6" s="115"/>
      <c r="YB6" s="113"/>
      <c r="YC6" s="113"/>
      <c r="YD6" s="401"/>
      <c r="YE6" s="112"/>
      <c r="YF6" s="112"/>
      <c r="YG6" s="112"/>
      <c r="YH6" s="115"/>
      <c r="YI6" s="113"/>
      <c r="YJ6" s="113"/>
      <c r="YK6" s="401"/>
      <c r="YL6" s="112"/>
      <c r="YM6" s="112"/>
      <c r="YN6" s="112"/>
      <c r="YO6" s="115"/>
      <c r="YP6" s="113"/>
      <c r="YQ6" s="113"/>
      <c r="YR6" s="401"/>
      <c r="YS6" s="112"/>
      <c r="YT6" s="112"/>
      <c r="YU6" s="112"/>
      <c r="YV6" s="115"/>
      <c r="YW6" s="113"/>
      <c r="YX6" s="113"/>
      <c r="YY6" s="401"/>
      <c r="YZ6" s="112"/>
      <c r="ZA6" s="112"/>
      <c r="ZB6" s="112"/>
      <c r="ZC6" s="115"/>
      <c r="ZD6" s="113"/>
      <c r="ZE6" s="113"/>
      <c r="ZF6" s="401"/>
      <c r="ZG6" s="112"/>
      <c r="ZH6" s="112"/>
      <c r="ZI6" s="112"/>
      <c r="ZJ6" s="115"/>
      <c r="ZK6" s="113"/>
      <c r="ZL6" s="113"/>
      <c r="ZM6" s="401"/>
      <c r="ZN6" s="112"/>
      <c r="ZO6" s="112"/>
      <c r="ZP6" s="112"/>
      <c r="ZQ6" s="115"/>
      <c r="ZR6" s="113"/>
      <c r="ZS6" s="113"/>
      <c r="ZT6" s="401"/>
      <c r="ZU6" s="112"/>
      <c r="ZV6" s="112"/>
      <c r="ZW6" s="112"/>
      <c r="ZX6" s="115"/>
      <c r="ZY6" s="113"/>
      <c r="ZZ6" s="113"/>
      <c r="AAA6" s="401"/>
      <c r="AAB6" s="112"/>
      <c r="AAC6" s="112"/>
      <c r="AAD6" s="112"/>
      <c r="AAE6" s="115"/>
      <c r="AAF6" s="113"/>
      <c r="AAG6" s="113"/>
      <c r="AAH6" s="401"/>
      <c r="AAI6" s="112"/>
      <c r="AAJ6" s="112"/>
      <c r="AAK6" s="112"/>
      <c r="AAL6" s="115"/>
      <c r="AAM6" s="113"/>
      <c r="AAN6" s="113"/>
      <c r="AAO6" s="401"/>
      <c r="AAP6" s="112"/>
      <c r="AAQ6" s="112"/>
      <c r="AAR6" s="112"/>
      <c r="AAS6" s="115"/>
      <c r="AAT6" s="113"/>
      <c r="AAU6" s="113"/>
      <c r="AAV6" s="401"/>
      <c r="AAW6" s="112"/>
      <c r="AAX6" s="112"/>
      <c r="AAY6" s="112"/>
      <c r="AAZ6" s="115"/>
      <c r="ABA6" s="113"/>
      <c r="ABB6" s="113"/>
      <c r="ABC6" s="401"/>
      <c r="ABD6" s="112"/>
      <c r="ABE6" s="112"/>
      <c r="ABF6" s="112"/>
      <c r="ABG6" s="115"/>
      <c r="ABH6" s="113"/>
      <c r="ABI6" s="113"/>
      <c r="ABJ6" s="401"/>
      <c r="ABK6" s="112"/>
      <c r="ABL6" s="112"/>
      <c r="ABM6" s="112"/>
      <c r="ABN6" s="115"/>
      <c r="ABO6" s="113"/>
      <c r="ABP6" s="113"/>
      <c r="ABQ6" s="401"/>
      <c r="ABR6" s="112"/>
      <c r="ABS6" s="112"/>
      <c r="ABT6" s="112"/>
      <c r="ABU6" s="115"/>
      <c r="ABV6" s="113"/>
      <c r="ABW6" s="113"/>
      <c r="ABX6" s="401"/>
      <c r="ABY6" s="112"/>
      <c r="ABZ6" s="112"/>
      <c r="ACA6" s="112"/>
      <c r="ACB6" s="115"/>
      <c r="ACC6" s="113"/>
      <c r="ACD6" s="113"/>
      <c r="ACE6" s="401"/>
      <c r="ACF6" s="112"/>
      <c r="ACG6" s="112"/>
      <c r="ACH6" s="112"/>
      <c r="ACI6" s="115"/>
      <c r="ACJ6" s="113"/>
      <c r="ACK6" s="113"/>
      <c r="ACL6" s="401"/>
      <c r="ACM6" s="112"/>
      <c r="ACN6" s="112"/>
      <c r="ACO6" s="112"/>
      <c r="ACP6" s="115"/>
      <c r="ACQ6" s="113"/>
      <c r="ACR6" s="113"/>
      <c r="ACS6" s="401"/>
      <c r="ACT6" s="112"/>
      <c r="ACU6" s="112"/>
      <c r="ACV6" s="112"/>
      <c r="ACW6" s="115"/>
      <c r="ACX6" s="113"/>
      <c r="ACY6" s="113"/>
      <c r="ACZ6" s="401"/>
      <c r="ADA6" s="112"/>
      <c r="ADB6" s="112"/>
      <c r="ADC6" s="112"/>
      <c r="ADD6" s="115"/>
      <c r="ADE6" s="113"/>
      <c r="ADF6" s="113"/>
      <c r="ADG6" s="401"/>
      <c r="ADH6" s="112"/>
      <c r="ADI6" s="112"/>
      <c r="ADJ6" s="112"/>
      <c r="ADK6" s="115"/>
      <c r="ADL6" s="113"/>
      <c r="ADM6" s="113"/>
      <c r="ADN6" s="401"/>
      <c r="ADO6" s="112"/>
      <c r="ADP6" s="112"/>
      <c r="ADQ6" s="112"/>
      <c r="ADR6" s="115"/>
      <c r="ADS6" s="113"/>
      <c r="ADT6" s="113"/>
      <c r="ADU6" s="401"/>
      <c r="ADV6" s="112"/>
      <c r="ADW6" s="112"/>
      <c r="ADX6" s="112"/>
      <c r="ADY6" s="115"/>
      <c r="ADZ6" s="113"/>
      <c r="AEA6" s="113"/>
      <c r="AEB6" s="401"/>
      <c r="AEC6" s="112"/>
      <c r="AED6" s="112"/>
      <c r="AEE6" s="112"/>
      <c r="AEF6" s="115"/>
      <c r="AEG6" s="113"/>
      <c r="AEH6" s="113"/>
      <c r="AEI6" s="401"/>
      <c r="AEJ6" s="112"/>
      <c r="AEK6" s="112"/>
      <c r="AEL6" s="112"/>
      <c r="AEM6" s="115"/>
      <c r="AEN6" s="113"/>
      <c r="AEO6" s="113"/>
      <c r="AEP6" s="401"/>
      <c r="AEQ6" s="112"/>
      <c r="AER6" s="112"/>
      <c r="AES6" s="112"/>
      <c r="AET6" s="115"/>
      <c r="AEU6" s="113"/>
      <c r="AEV6" s="113"/>
      <c r="AEW6" s="401"/>
      <c r="AEX6" s="112"/>
      <c r="AEY6" s="112"/>
      <c r="AEZ6" s="112"/>
      <c r="AFA6" s="115"/>
      <c r="AFB6" s="113"/>
      <c r="AFC6" s="113"/>
      <c r="AFD6" s="401"/>
      <c r="AFE6" s="112"/>
      <c r="AFF6" s="112"/>
      <c r="AFG6" s="112"/>
      <c r="AFH6" s="115"/>
      <c r="AFI6" s="113"/>
      <c r="AFJ6" s="113"/>
      <c r="AFK6" s="401"/>
      <c r="AFL6" s="112"/>
      <c r="AFM6" s="112"/>
      <c r="AFN6" s="112"/>
      <c r="AFO6" s="115"/>
      <c r="AFP6" s="113"/>
      <c r="AFQ6" s="113"/>
      <c r="AFR6" s="401"/>
      <c r="AFS6" s="112"/>
      <c r="AFT6" s="112"/>
      <c r="AFU6" s="112"/>
      <c r="AFV6" s="115"/>
      <c r="AFW6" s="113"/>
      <c r="AFX6" s="113"/>
      <c r="AFY6" s="401"/>
      <c r="AFZ6" s="112"/>
      <c r="AGA6" s="112"/>
      <c r="AGB6" s="112"/>
      <c r="AGC6" s="115"/>
      <c r="AGD6" s="113"/>
      <c r="AGE6" s="113"/>
      <c r="AGF6" s="401"/>
      <c r="AGG6" s="112"/>
      <c r="AGH6" s="112"/>
      <c r="AGI6" s="112"/>
      <c r="AGJ6" s="115"/>
      <c r="AGK6" s="113"/>
      <c r="AGL6" s="113"/>
      <c r="AGM6" s="401"/>
      <c r="AGN6" s="112"/>
      <c r="AGO6" s="112"/>
      <c r="AGP6" s="112"/>
      <c r="AGQ6" s="115"/>
      <c r="AGR6" s="113"/>
      <c r="AGS6" s="113"/>
      <c r="AGT6" s="401"/>
      <c r="AGU6" s="112"/>
      <c r="AGV6" s="112"/>
      <c r="AGW6" s="112"/>
      <c r="AGX6" s="115"/>
      <c r="AGY6" s="113"/>
      <c r="AGZ6" s="113"/>
      <c r="AHA6" s="401"/>
      <c r="AHB6" s="112"/>
      <c r="AHC6" s="112"/>
      <c r="AHD6" s="112"/>
      <c r="AHE6" s="115"/>
      <c r="AHF6" s="113"/>
      <c r="AHG6" s="113"/>
      <c r="AHH6" s="401"/>
      <c r="AHI6" s="112"/>
      <c r="AHJ6" s="112"/>
      <c r="AHK6" s="112"/>
      <c r="AHL6" s="115"/>
      <c r="AHM6" s="113"/>
      <c r="AHN6" s="113"/>
      <c r="AHO6" s="401"/>
      <c r="AHP6" s="112"/>
      <c r="AHQ6" s="112"/>
      <c r="AHR6" s="112"/>
      <c r="AHS6" s="115"/>
      <c r="AHT6" s="113"/>
      <c r="AHU6" s="113"/>
      <c r="AHV6" s="401"/>
      <c r="AHW6" s="112"/>
      <c r="AHX6" s="112"/>
      <c r="AHY6" s="112"/>
      <c r="AHZ6" s="115"/>
      <c r="AIA6" s="113"/>
      <c r="AIB6" s="113"/>
      <c r="AIC6" s="401"/>
      <c r="AID6" s="112"/>
      <c r="AIE6" s="112"/>
      <c r="AIF6" s="112"/>
      <c r="AIG6" s="115"/>
      <c r="AIH6" s="113"/>
      <c r="AII6" s="113"/>
      <c r="AIJ6" s="401"/>
      <c r="AIK6" s="112"/>
      <c r="AIL6" s="112"/>
      <c r="AIM6" s="112"/>
      <c r="AIN6" s="115"/>
      <c r="AIO6" s="113"/>
      <c r="AIP6" s="113"/>
      <c r="AIQ6" s="401"/>
      <c r="AIR6" s="112"/>
      <c r="AIS6" s="112"/>
      <c r="AIT6" s="112"/>
      <c r="AIU6" s="115"/>
      <c r="AIV6" s="113"/>
      <c r="AIW6" s="113"/>
      <c r="AIX6" s="401"/>
      <c r="AIY6" s="112"/>
      <c r="AIZ6" s="112"/>
      <c r="AJA6" s="112"/>
      <c r="AJB6" s="115"/>
      <c r="AJC6" s="113"/>
      <c r="AJD6" s="113"/>
      <c r="AJE6" s="401"/>
      <c r="AJF6" s="112"/>
      <c r="AJG6" s="112"/>
      <c r="AJH6" s="112"/>
      <c r="AJI6" s="115"/>
      <c r="AJJ6" s="113"/>
      <c r="AJK6" s="113"/>
      <c r="AJL6" s="401"/>
      <c r="AJM6" s="112"/>
      <c r="AJN6" s="112"/>
      <c r="AJO6" s="112"/>
      <c r="AJP6" s="115"/>
      <c r="AJQ6" s="113"/>
      <c r="AJR6" s="113"/>
      <c r="AJS6" s="401"/>
      <c r="AJT6" s="112"/>
      <c r="AJU6" s="112"/>
      <c r="AJV6" s="112"/>
      <c r="AJW6" s="115"/>
      <c r="AJX6" s="113"/>
      <c r="AJY6" s="113"/>
      <c r="AJZ6" s="401"/>
      <c r="AKA6" s="112"/>
      <c r="AKB6" s="112"/>
      <c r="AKC6" s="112"/>
      <c r="AKD6" s="115"/>
      <c r="AKE6" s="113"/>
      <c r="AKF6" s="113"/>
      <c r="AKG6" s="401"/>
      <c r="AKH6" s="112"/>
      <c r="AKI6" s="112"/>
      <c r="AKJ6" s="112"/>
      <c r="AKK6" s="115"/>
      <c r="AKL6" s="113"/>
      <c r="AKM6" s="113"/>
      <c r="AKN6" s="401"/>
      <c r="AKO6" s="112"/>
      <c r="AKP6" s="112"/>
      <c r="AKQ6" s="112"/>
      <c r="AKR6" s="115"/>
      <c r="AKS6" s="113"/>
      <c r="AKT6" s="113"/>
      <c r="AKU6" s="401"/>
      <c r="AKV6" s="112"/>
      <c r="AKW6" s="112"/>
      <c r="AKX6" s="112"/>
      <c r="AKY6" s="115"/>
      <c r="AKZ6" s="113"/>
      <c r="ALA6" s="113"/>
      <c r="ALB6" s="401"/>
      <c r="ALC6" s="112"/>
      <c r="ALD6" s="112"/>
      <c r="ALE6" s="112"/>
      <c r="ALF6" s="115"/>
      <c r="ALG6" s="113"/>
      <c r="ALH6" s="113"/>
      <c r="ALI6" s="401"/>
      <c r="ALJ6" s="112"/>
      <c r="ALK6" s="112"/>
      <c r="ALL6" s="112"/>
      <c r="ALM6" s="115"/>
      <c r="ALN6" s="113"/>
      <c r="ALO6" s="113"/>
      <c r="ALP6" s="401"/>
      <c r="ALQ6" s="112"/>
      <c r="ALR6" s="112"/>
      <c r="ALS6" s="112"/>
      <c r="ALT6" s="115"/>
      <c r="ALU6" s="113"/>
      <c r="ALV6" s="113"/>
      <c r="ALW6" s="401"/>
      <c r="ALX6" s="112"/>
      <c r="ALY6" s="112"/>
      <c r="ALZ6" s="112"/>
      <c r="AMA6" s="115"/>
      <c r="AMB6" s="113"/>
      <c r="AMC6" s="113"/>
      <c r="AMD6" s="401"/>
      <c r="AME6" s="112"/>
      <c r="AMF6" s="112"/>
      <c r="AMG6" s="112"/>
      <c r="AMH6" s="115"/>
      <c r="AMI6" s="113"/>
      <c r="AMJ6" s="113"/>
      <c r="AMK6" s="401"/>
      <c r="AML6" s="112"/>
      <c r="AMM6" s="112"/>
      <c r="AMN6" s="112"/>
      <c r="AMO6" s="115"/>
      <c r="AMP6" s="113"/>
      <c r="AMQ6" s="113"/>
      <c r="AMR6" s="401"/>
      <c r="AMS6" s="112"/>
      <c r="AMT6" s="112"/>
      <c r="AMU6" s="112"/>
      <c r="AMV6" s="115"/>
      <c r="AMW6" s="113"/>
      <c r="AMX6" s="113"/>
      <c r="AMY6" s="401"/>
      <c r="AMZ6" s="112"/>
      <c r="ANA6" s="112"/>
      <c r="ANB6" s="112"/>
      <c r="ANC6" s="115"/>
      <c r="AND6" s="113"/>
      <c r="ANE6" s="113"/>
      <c r="ANF6" s="401"/>
      <c r="ANG6" s="112"/>
      <c r="ANH6" s="112"/>
      <c r="ANI6" s="112"/>
      <c r="ANJ6" s="115"/>
      <c r="ANK6" s="113"/>
      <c r="ANL6" s="113"/>
      <c r="ANM6" s="401"/>
      <c r="ANN6" s="112"/>
      <c r="ANO6" s="112"/>
      <c r="ANP6" s="112"/>
      <c r="ANQ6" s="115"/>
      <c r="ANR6" s="113"/>
      <c r="ANS6" s="113"/>
      <c r="ANT6" s="401"/>
      <c r="ANU6" s="112"/>
      <c r="ANV6" s="112"/>
      <c r="ANW6" s="112"/>
      <c r="ANX6" s="115"/>
      <c r="ANY6" s="113"/>
      <c r="ANZ6" s="113"/>
      <c r="AOA6" s="401"/>
      <c r="AOB6" s="112"/>
      <c r="AOC6" s="112"/>
      <c r="AOD6" s="112"/>
      <c r="AOE6" s="115"/>
      <c r="AOF6" s="113"/>
      <c r="AOG6" s="113"/>
      <c r="AOH6" s="401"/>
      <c r="AOI6" s="112"/>
      <c r="AOJ6" s="112"/>
      <c r="AOK6" s="112"/>
      <c r="AOL6" s="115"/>
      <c r="AOM6" s="113"/>
      <c r="AON6" s="113"/>
      <c r="AOO6" s="401"/>
      <c r="AOP6" s="112"/>
      <c r="AOQ6" s="112"/>
      <c r="AOR6" s="112"/>
      <c r="AOS6" s="115"/>
      <c r="AOT6" s="113"/>
      <c r="AOU6" s="113"/>
      <c r="AOV6" s="401"/>
      <c r="AOW6" s="112"/>
      <c r="AOX6" s="112"/>
      <c r="AOY6" s="112"/>
      <c r="AOZ6" s="115"/>
      <c r="APA6" s="113"/>
      <c r="APB6" s="113"/>
      <c r="APC6" s="401"/>
      <c r="APD6" s="112"/>
      <c r="APE6" s="112"/>
      <c r="APF6" s="112"/>
      <c r="APG6" s="115"/>
      <c r="APH6" s="113"/>
      <c r="API6" s="113"/>
      <c r="APJ6" s="401"/>
      <c r="APK6" s="112"/>
      <c r="APL6" s="112"/>
      <c r="APM6" s="112"/>
      <c r="APN6" s="115"/>
      <c r="APO6" s="113"/>
      <c r="APP6" s="113"/>
      <c r="APQ6" s="401"/>
      <c r="APR6" s="112"/>
      <c r="APS6" s="112"/>
      <c r="APT6" s="112"/>
      <c r="APU6" s="115"/>
      <c r="APV6" s="113"/>
      <c r="APW6" s="113"/>
      <c r="APX6" s="401"/>
      <c r="APY6" s="112"/>
      <c r="APZ6" s="112"/>
      <c r="AQA6" s="112"/>
      <c r="AQB6" s="115"/>
      <c r="AQC6" s="113"/>
      <c r="AQD6" s="113"/>
      <c r="AQE6" s="401"/>
      <c r="AQF6" s="112"/>
      <c r="AQG6" s="112"/>
      <c r="AQH6" s="112"/>
      <c r="AQI6" s="115"/>
      <c r="AQJ6" s="113"/>
      <c r="AQK6" s="113"/>
      <c r="AQL6" s="401"/>
      <c r="AQM6" s="112"/>
      <c r="AQN6" s="112"/>
      <c r="AQO6" s="112"/>
      <c r="AQP6" s="115"/>
      <c r="AQQ6" s="113"/>
      <c r="AQR6" s="113"/>
      <c r="AQS6" s="401"/>
      <c r="AQT6" s="112"/>
      <c r="AQU6" s="112"/>
      <c r="AQV6" s="112"/>
      <c r="AQW6" s="115"/>
      <c r="AQX6" s="113"/>
      <c r="AQY6" s="113"/>
      <c r="AQZ6" s="401"/>
      <c r="ARA6" s="112"/>
      <c r="ARB6" s="112"/>
      <c r="ARC6" s="112"/>
      <c r="ARD6" s="115"/>
      <c r="ARE6" s="113"/>
      <c r="ARF6" s="113"/>
      <c r="ARG6" s="401"/>
      <c r="ARH6" s="112"/>
      <c r="ARI6" s="112"/>
      <c r="ARJ6" s="112"/>
      <c r="ARK6" s="115"/>
      <c r="ARL6" s="113"/>
      <c r="ARM6" s="113"/>
      <c r="ARN6" s="401"/>
      <c r="ARO6" s="112"/>
      <c r="ARP6" s="112"/>
      <c r="ARQ6" s="112"/>
      <c r="ARR6" s="115"/>
      <c r="ARS6" s="113"/>
      <c r="ART6" s="113"/>
      <c r="ARU6" s="401"/>
      <c r="ARV6" s="112"/>
      <c r="ARW6" s="112"/>
      <c r="ARX6" s="112"/>
      <c r="ARY6" s="115"/>
      <c r="ARZ6" s="113"/>
      <c r="ASA6" s="113"/>
      <c r="ASB6" s="401"/>
      <c r="ASC6" s="112"/>
      <c r="ASD6" s="112"/>
      <c r="ASE6" s="112"/>
      <c r="ASF6" s="115"/>
      <c r="ASG6" s="113"/>
      <c r="ASH6" s="113"/>
      <c r="ASI6" s="401"/>
      <c r="ASJ6" s="112"/>
      <c r="ASK6" s="112"/>
      <c r="ASL6" s="112"/>
      <c r="ASM6" s="115"/>
      <c r="ASN6" s="113"/>
      <c r="ASO6" s="113"/>
      <c r="ASP6" s="401"/>
      <c r="ASQ6" s="112"/>
      <c r="ASR6" s="112"/>
      <c r="ASS6" s="112"/>
      <c r="AST6" s="115"/>
      <c r="ASU6" s="113"/>
      <c r="ASV6" s="113"/>
      <c r="ASW6" s="401"/>
      <c r="ASX6" s="112"/>
      <c r="ASY6" s="112"/>
      <c r="ASZ6" s="112"/>
      <c r="ATA6" s="115"/>
      <c r="ATB6" s="113"/>
      <c r="ATC6" s="113"/>
      <c r="ATD6" s="401"/>
      <c r="ATE6" s="112"/>
      <c r="ATF6" s="112"/>
      <c r="ATG6" s="112"/>
      <c r="ATH6" s="115"/>
      <c r="ATI6" s="113"/>
      <c r="ATJ6" s="113"/>
      <c r="ATK6" s="401"/>
      <c r="ATL6" s="112"/>
      <c r="ATM6" s="112"/>
      <c r="ATN6" s="112"/>
      <c r="ATO6" s="115"/>
      <c r="ATP6" s="113"/>
      <c r="ATQ6" s="113"/>
      <c r="ATR6" s="401"/>
      <c r="ATS6" s="112"/>
      <c r="ATT6" s="112"/>
      <c r="ATU6" s="112"/>
      <c r="ATV6" s="115"/>
      <c r="ATW6" s="113"/>
      <c r="ATX6" s="113"/>
      <c r="ATY6" s="401"/>
      <c r="ATZ6" s="112"/>
      <c r="AUA6" s="112"/>
      <c r="AUB6" s="112"/>
      <c r="AUC6" s="115"/>
      <c r="AUD6" s="113"/>
      <c r="AUE6" s="113"/>
      <c r="AUF6" s="401"/>
      <c r="AUG6" s="112"/>
      <c r="AUH6" s="112"/>
      <c r="AUI6" s="112"/>
      <c r="AUJ6" s="115"/>
      <c r="AUK6" s="113"/>
      <c r="AUL6" s="113"/>
      <c r="AUM6" s="401"/>
      <c r="AUN6" s="112"/>
      <c r="AUO6" s="112"/>
      <c r="AUP6" s="112"/>
      <c r="AUQ6" s="115"/>
      <c r="AUR6" s="113"/>
      <c r="AUS6" s="113"/>
      <c r="AUT6" s="401"/>
      <c r="AUU6" s="112"/>
      <c r="AUV6" s="112"/>
      <c r="AUW6" s="112"/>
      <c r="AUX6" s="115"/>
      <c r="AUY6" s="113"/>
      <c r="AUZ6" s="113"/>
      <c r="AVA6" s="401"/>
      <c r="AVB6" s="112"/>
      <c r="AVC6" s="112"/>
      <c r="AVD6" s="112"/>
      <c r="AVE6" s="115"/>
      <c r="AVF6" s="113"/>
      <c r="AVG6" s="113"/>
      <c r="AVH6" s="401"/>
      <c r="AVI6" s="112"/>
      <c r="AVJ6" s="112"/>
      <c r="AVK6" s="112"/>
      <c r="AVL6" s="115"/>
      <c r="AVM6" s="113"/>
      <c r="AVN6" s="113"/>
      <c r="AVO6" s="401"/>
      <c r="AVP6" s="112"/>
      <c r="AVQ6" s="112"/>
      <c r="AVR6" s="112"/>
      <c r="AVS6" s="115"/>
      <c r="AVT6" s="113"/>
      <c r="AVU6" s="113"/>
      <c r="AVV6" s="401"/>
      <c r="AVW6" s="112"/>
      <c r="AVX6" s="112"/>
      <c r="AVY6" s="112"/>
      <c r="AVZ6" s="115"/>
      <c r="AWA6" s="113"/>
      <c r="AWB6" s="113"/>
      <c r="AWC6" s="401"/>
      <c r="AWD6" s="112"/>
      <c r="AWE6" s="112"/>
      <c r="AWF6" s="112"/>
      <c r="AWG6" s="115"/>
      <c r="AWH6" s="113"/>
      <c r="AWI6" s="113"/>
      <c r="AWJ6" s="401"/>
      <c r="AWK6" s="112"/>
      <c r="AWL6" s="112"/>
      <c r="AWM6" s="112"/>
      <c r="AWN6" s="115"/>
      <c r="AWO6" s="113"/>
      <c r="AWP6" s="113"/>
      <c r="AWQ6" s="401"/>
      <c r="AWR6" s="112"/>
      <c r="AWS6" s="112"/>
      <c r="AWT6" s="112"/>
      <c r="AWU6" s="115"/>
      <c r="AWV6" s="113"/>
      <c r="AWW6" s="113"/>
      <c r="AWX6" s="401"/>
      <c r="AWY6" s="112"/>
      <c r="AWZ6" s="112"/>
      <c r="AXA6" s="112"/>
      <c r="AXB6" s="115"/>
      <c r="AXC6" s="113"/>
      <c r="AXD6" s="113"/>
      <c r="AXE6" s="401"/>
      <c r="AXF6" s="112"/>
      <c r="AXG6" s="112"/>
      <c r="AXH6" s="112"/>
      <c r="AXI6" s="115"/>
      <c r="AXJ6" s="113"/>
      <c r="AXK6" s="113"/>
      <c r="AXL6" s="401"/>
      <c r="AXM6" s="112"/>
      <c r="AXN6" s="112"/>
      <c r="AXO6" s="112"/>
      <c r="AXP6" s="115"/>
      <c r="AXQ6" s="113"/>
      <c r="AXR6" s="113"/>
      <c r="AXS6" s="401"/>
      <c r="AXT6" s="112"/>
      <c r="AXU6" s="112"/>
      <c r="AXV6" s="112"/>
      <c r="AXW6" s="115"/>
      <c r="AXX6" s="113"/>
      <c r="AXY6" s="113"/>
      <c r="AXZ6" s="401"/>
      <c r="AYA6" s="112"/>
      <c r="AYB6" s="112"/>
      <c r="AYC6" s="112"/>
      <c r="AYD6" s="115"/>
      <c r="AYE6" s="113"/>
      <c r="AYF6" s="113"/>
      <c r="AYG6" s="401"/>
      <c r="AYH6" s="112"/>
      <c r="AYI6" s="112"/>
      <c r="AYJ6" s="112"/>
      <c r="AYK6" s="115"/>
      <c r="AYL6" s="113"/>
      <c r="AYM6" s="113"/>
      <c r="AYN6" s="401"/>
      <c r="AYO6" s="112"/>
      <c r="AYP6" s="112"/>
      <c r="AYQ6" s="112"/>
      <c r="AYR6" s="115"/>
      <c r="AYS6" s="113"/>
      <c r="AYT6" s="113"/>
      <c r="AYU6" s="401"/>
      <c r="AYV6" s="112"/>
      <c r="AYW6" s="112"/>
      <c r="AYX6" s="112"/>
      <c r="AYY6" s="115"/>
      <c r="AYZ6" s="113"/>
      <c r="AZA6" s="113"/>
      <c r="AZB6" s="401"/>
      <c r="AZC6" s="112"/>
      <c r="AZD6" s="112"/>
      <c r="AZE6" s="112"/>
      <c r="AZF6" s="115"/>
      <c r="AZG6" s="113"/>
      <c r="AZH6" s="113"/>
      <c r="AZI6" s="401"/>
      <c r="AZJ6" s="112"/>
      <c r="AZK6" s="112"/>
      <c r="AZL6" s="112"/>
      <c r="AZM6" s="115"/>
      <c r="AZN6" s="113"/>
      <c r="AZO6" s="113"/>
      <c r="AZP6" s="401"/>
      <c r="AZQ6" s="112"/>
      <c r="AZR6" s="112"/>
      <c r="AZS6" s="112"/>
      <c r="AZT6" s="115"/>
      <c r="AZU6" s="113"/>
      <c r="AZV6" s="113"/>
      <c r="AZW6" s="401"/>
      <c r="AZX6" s="112"/>
      <c r="AZY6" s="112"/>
      <c r="AZZ6" s="112"/>
      <c r="BAA6" s="115"/>
      <c r="BAB6" s="113"/>
      <c r="BAC6" s="113"/>
      <c r="BAD6" s="401"/>
      <c r="BAE6" s="112"/>
      <c r="BAF6" s="112"/>
      <c r="BAG6" s="112"/>
      <c r="BAH6" s="115"/>
      <c r="BAI6" s="113"/>
      <c r="BAJ6" s="113"/>
      <c r="BAK6" s="401"/>
      <c r="BAL6" s="112"/>
      <c r="BAM6" s="112"/>
      <c r="BAN6" s="112"/>
      <c r="BAO6" s="115"/>
      <c r="BAP6" s="113"/>
      <c r="BAQ6" s="113"/>
      <c r="BAR6" s="401"/>
      <c r="BAS6" s="112"/>
      <c r="BAT6" s="112"/>
      <c r="BAU6" s="112"/>
      <c r="BAV6" s="115"/>
      <c r="BAW6" s="113"/>
      <c r="BAX6" s="113"/>
      <c r="BAY6" s="401"/>
      <c r="BAZ6" s="112"/>
      <c r="BBA6" s="112"/>
      <c r="BBB6" s="112"/>
      <c r="BBC6" s="115"/>
      <c r="BBD6" s="113"/>
      <c r="BBE6" s="113"/>
      <c r="BBF6" s="401"/>
      <c r="BBG6" s="112"/>
      <c r="BBH6" s="112"/>
      <c r="BBI6" s="112"/>
      <c r="BBJ6" s="115"/>
      <c r="BBK6" s="113"/>
      <c r="BBL6" s="113"/>
      <c r="BBM6" s="401"/>
      <c r="BBN6" s="112"/>
      <c r="BBO6" s="112"/>
      <c r="BBP6" s="112"/>
      <c r="BBQ6" s="115"/>
      <c r="BBR6" s="113"/>
      <c r="BBS6" s="113"/>
      <c r="BBT6" s="401"/>
      <c r="BBU6" s="112"/>
      <c r="BBV6" s="112"/>
      <c r="BBW6" s="112"/>
      <c r="BBX6" s="115"/>
      <c r="BBY6" s="113"/>
      <c r="BBZ6" s="113"/>
      <c r="BCA6" s="401"/>
      <c r="BCB6" s="112"/>
      <c r="BCC6" s="112"/>
      <c r="BCD6" s="112"/>
      <c r="BCE6" s="115"/>
      <c r="BCF6" s="113"/>
      <c r="BCG6" s="113"/>
      <c r="BCH6" s="401"/>
      <c r="BCI6" s="112"/>
      <c r="BCJ6" s="112"/>
      <c r="BCK6" s="112"/>
      <c r="BCL6" s="115"/>
      <c r="BCM6" s="113"/>
      <c r="BCN6" s="113"/>
      <c r="BCO6" s="401"/>
      <c r="BCP6" s="112"/>
      <c r="BCQ6" s="112"/>
      <c r="BCR6" s="112"/>
      <c r="BCS6" s="115"/>
      <c r="BCT6" s="113"/>
      <c r="BCU6" s="113"/>
      <c r="BCV6" s="401"/>
      <c r="BCW6" s="112"/>
      <c r="BCX6" s="112"/>
      <c r="BCY6" s="112"/>
      <c r="BCZ6" s="115"/>
      <c r="BDA6" s="113"/>
      <c r="BDB6" s="113"/>
      <c r="BDC6" s="401"/>
      <c r="BDD6" s="112"/>
      <c r="BDE6" s="112"/>
      <c r="BDF6" s="112"/>
      <c r="BDG6" s="115"/>
      <c r="BDH6" s="113"/>
      <c r="BDI6" s="113"/>
      <c r="BDJ6" s="401"/>
      <c r="BDK6" s="112"/>
      <c r="BDL6" s="112"/>
      <c r="BDM6" s="112"/>
      <c r="BDN6" s="115"/>
      <c r="BDO6" s="113"/>
      <c r="BDP6" s="113"/>
      <c r="BDQ6" s="401"/>
      <c r="BDR6" s="112"/>
      <c r="BDS6" s="112"/>
      <c r="BDT6" s="112"/>
      <c r="BDU6" s="115"/>
      <c r="BDV6" s="113"/>
      <c r="BDW6" s="113"/>
      <c r="BDX6" s="401"/>
      <c r="BDY6" s="112"/>
      <c r="BDZ6" s="112"/>
      <c r="BEA6" s="112"/>
      <c r="BEB6" s="115"/>
      <c r="BEC6" s="113"/>
      <c r="BED6" s="113"/>
      <c r="BEE6" s="401"/>
      <c r="BEF6" s="112"/>
      <c r="BEG6" s="112"/>
      <c r="BEH6" s="112"/>
      <c r="BEI6" s="115"/>
      <c r="BEJ6" s="113"/>
      <c r="BEK6" s="113"/>
      <c r="BEL6" s="401"/>
      <c r="BEM6" s="112"/>
      <c r="BEN6" s="112"/>
      <c r="BEO6" s="112"/>
      <c r="BEP6" s="115"/>
      <c r="BEQ6" s="113"/>
      <c r="BER6" s="113"/>
      <c r="BES6" s="401"/>
      <c r="BET6" s="112"/>
      <c r="BEU6" s="112"/>
      <c r="BEV6" s="112"/>
      <c r="BEW6" s="115"/>
      <c r="BEX6" s="113"/>
      <c r="BEY6" s="113"/>
      <c r="BEZ6" s="401"/>
      <c r="BFA6" s="112"/>
      <c r="BFB6" s="112"/>
      <c r="BFC6" s="112"/>
      <c r="BFD6" s="115"/>
      <c r="BFE6" s="113"/>
      <c r="BFF6" s="113"/>
      <c r="BFG6" s="401"/>
      <c r="BFH6" s="112"/>
      <c r="BFI6" s="112"/>
      <c r="BFJ6" s="112"/>
      <c r="BFK6" s="115"/>
      <c r="BFL6" s="113"/>
      <c r="BFM6" s="113"/>
      <c r="BFN6" s="401"/>
      <c r="BFO6" s="112"/>
      <c r="BFP6" s="112"/>
      <c r="BFQ6" s="112"/>
      <c r="BFR6" s="115"/>
      <c r="BFS6" s="113"/>
      <c r="BFT6" s="113"/>
      <c r="BFU6" s="401"/>
      <c r="BFV6" s="112"/>
      <c r="BFW6" s="112"/>
      <c r="BFX6" s="112"/>
      <c r="BFY6" s="115"/>
      <c r="BFZ6" s="113"/>
      <c r="BGA6" s="113"/>
      <c r="BGB6" s="401"/>
      <c r="BGC6" s="112"/>
      <c r="BGD6" s="112"/>
      <c r="BGE6" s="112"/>
      <c r="BGF6" s="115"/>
      <c r="BGG6" s="113"/>
      <c r="BGH6" s="113"/>
      <c r="BGI6" s="401"/>
      <c r="BGJ6" s="112"/>
      <c r="BGK6" s="112"/>
      <c r="BGL6" s="112"/>
      <c r="BGM6" s="115"/>
      <c r="BGN6" s="113"/>
      <c r="BGO6" s="113"/>
      <c r="BGP6" s="401"/>
      <c r="BGQ6" s="112"/>
      <c r="BGR6" s="112"/>
      <c r="BGS6" s="112"/>
      <c r="BGT6" s="115"/>
      <c r="BGU6" s="113"/>
      <c r="BGV6" s="113"/>
      <c r="BGW6" s="401"/>
      <c r="BGX6" s="112"/>
      <c r="BGY6" s="112"/>
      <c r="BGZ6" s="112"/>
      <c r="BHA6" s="115"/>
      <c r="BHB6" s="113"/>
      <c r="BHC6" s="113"/>
      <c r="BHD6" s="401"/>
      <c r="BHE6" s="112"/>
      <c r="BHF6" s="112"/>
      <c r="BHG6" s="112"/>
      <c r="BHH6" s="115"/>
      <c r="BHI6" s="113"/>
      <c r="BHJ6" s="113"/>
      <c r="BHK6" s="401"/>
      <c r="BHL6" s="112"/>
      <c r="BHM6" s="112"/>
      <c r="BHN6" s="112"/>
      <c r="BHO6" s="115"/>
      <c r="BHP6" s="113"/>
      <c r="BHQ6" s="113"/>
      <c r="BHR6" s="401"/>
      <c r="BHS6" s="112"/>
      <c r="BHT6" s="112"/>
      <c r="BHU6" s="112"/>
      <c r="BHV6" s="115"/>
      <c r="BHW6" s="113"/>
      <c r="BHX6" s="113"/>
      <c r="BHY6" s="401"/>
      <c r="BHZ6" s="112"/>
      <c r="BIA6" s="112"/>
      <c r="BIB6" s="112"/>
      <c r="BIC6" s="115"/>
      <c r="BID6" s="113"/>
      <c r="BIE6" s="113"/>
      <c r="BIF6" s="401"/>
      <c r="BIG6" s="112"/>
      <c r="BIH6" s="112"/>
      <c r="BII6" s="112"/>
      <c r="BIJ6" s="115"/>
      <c r="BIK6" s="113"/>
      <c r="BIL6" s="113"/>
      <c r="BIM6" s="401"/>
      <c r="BIN6" s="112"/>
      <c r="BIO6" s="112"/>
      <c r="BIP6" s="112"/>
      <c r="BIQ6" s="115"/>
      <c r="BIR6" s="113"/>
      <c r="BIS6" s="113"/>
      <c r="BIT6" s="401"/>
      <c r="BIU6" s="112"/>
      <c r="BIV6" s="112"/>
      <c r="BIW6" s="112"/>
      <c r="BIX6" s="115"/>
      <c r="BIY6" s="113"/>
      <c r="BIZ6" s="113"/>
      <c r="BJA6" s="401"/>
      <c r="BJB6" s="112"/>
      <c r="BJC6" s="112"/>
      <c r="BJD6" s="112"/>
      <c r="BJE6" s="115"/>
      <c r="BJF6" s="113"/>
      <c r="BJG6" s="113"/>
      <c r="BJH6" s="401"/>
      <c r="BJI6" s="112"/>
      <c r="BJJ6" s="112"/>
      <c r="BJK6" s="112"/>
      <c r="BJL6" s="115"/>
      <c r="BJM6" s="113"/>
      <c r="BJN6" s="113"/>
      <c r="BJO6" s="401"/>
      <c r="BJP6" s="112"/>
      <c r="BJQ6" s="112"/>
      <c r="BJR6" s="112"/>
      <c r="BJS6" s="115"/>
      <c r="BJT6" s="113"/>
      <c r="BJU6" s="113"/>
      <c r="BJV6" s="401"/>
      <c r="BJW6" s="112"/>
      <c r="BJX6" s="112"/>
      <c r="BJY6" s="112"/>
      <c r="BJZ6" s="115"/>
      <c r="BKA6" s="113"/>
      <c r="BKB6" s="113"/>
      <c r="BKC6" s="401"/>
      <c r="BKD6" s="112"/>
      <c r="BKE6" s="112"/>
      <c r="BKF6" s="112"/>
      <c r="BKG6" s="115"/>
      <c r="BKH6" s="113"/>
      <c r="BKI6" s="113"/>
      <c r="BKJ6" s="401"/>
      <c r="BKK6" s="112"/>
      <c r="BKL6" s="112"/>
      <c r="BKM6" s="112"/>
      <c r="BKN6" s="115"/>
      <c r="BKO6" s="113"/>
      <c r="BKP6" s="113"/>
      <c r="BKQ6" s="401"/>
      <c r="BKR6" s="112"/>
      <c r="BKS6" s="112"/>
      <c r="BKT6" s="112"/>
      <c r="BKU6" s="115"/>
      <c r="BKV6" s="113"/>
      <c r="BKW6" s="113"/>
      <c r="BKX6" s="401"/>
      <c r="BKY6" s="112"/>
      <c r="BKZ6" s="112"/>
      <c r="BLA6" s="112"/>
      <c r="BLB6" s="115"/>
      <c r="BLC6" s="113"/>
      <c r="BLD6" s="113"/>
      <c r="BLE6" s="401"/>
      <c r="BLF6" s="112"/>
      <c r="BLG6" s="112"/>
      <c r="BLH6" s="112"/>
      <c r="BLI6" s="115"/>
      <c r="BLJ6" s="113"/>
      <c r="BLK6" s="113"/>
      <c r="BLL6" s="401"/>
      <c r="BLM6" s="112"/>
      <c r="BLN6" s="112"/>
      <c r="BLO6" s="112"/>
      <c r="BLP6" s="115"/>
      <c r="BLQ6" s="113"/>
      <c r="BLR6" s="113"/>
      <c r="BLS6" s="401"/>
      <c r="BLT6" s="112"/>
      <c r="BLU6" s="112"/>
      <c r="BLV6" s="112"/>
      <c r="BLW6" s="115"/>
      <c r="BLX6" s="113"/>
      <c r="BLY6" s="113"/>
      <c r="BLZ6" s="401"/>
      <c r="BMA6" s="112"/>
      <c r="BMB6" s="112"/>
      <c r="BMC6" s="112"/>
      <c r="BMD6" s="115"/>
      <c r="BME6" s="113"/>
      <c r="BMF6" s="113"/>
      <c r="BMG6" s="401"/>
      <c r="BMH6" s="112"/>
      <c r="BMI6" s="112"/>
      <c r="BMJ6" s="112"/>
      <c r="BMK6" s="115"/>
      <c r="BML6" s="113"/>
      <c r="BMM6" s="113"/>
      <c r="BMN6" s="401"/>
      <c r="BMO6" s="112"/>
      <c r="BMP6" s="112"/>
      <c r="BMQ6" s="112"/>
      <c r="BMR6" s="115"/>
      <c r="BMS6" s="113"/>
      <c r="BMT6" s="113"/>
      <c r="BMU6" s="401"/>
      <c r="BMV6" s="112"/>
      <c r="BMW6" s="112"/>
      <c r="BMX6" s="112"/>
      <c r="BMY6" s="115"/>
      <c r="BMZ6" s="113"/>
      <c r="BNA6" s="113"/>
      <c r="BNB6" s="401"/>
      <c r="BNC6" s="112"/>
      <c r="BND6" s="112"/>
      <c r="BNE6" s="112"/>
      <c r="BNF6" s="115"/>
      <c r="BNG6" s="113"/>
      <c r="BNH6" s="113"/>
      <c r="BNI6" s="401"/>
      <c r="BNJ6" s="112"/>
      <c r="BNK6" s="112"/>
      <c r="BNL6" s="112"/>
      <c r="BNM6" s="115"/>
      <c r="BNN6" s="113"/>
      <c r="BNO6" s="113"/>
      <c r="BNP6" s="401"/>
      <c r="BNQ6" s="112"/>
      <c r="BNR6" s="112"/>
      <c r="BNS6" s="112"/>
      <c r="BNT6" s="115"/>
      <c r="BNU6" s="113"/>
      <c r="BNV6" s="113"/>
      <c r="BNW6" s="401"/>
      <c r="BNX6" s="112"/>
      <c r="BNY6" s="112"/>
      <c r="BNZ6" s="112"/>
      <c r="BOA6" s="115"/>
      <c r="BOB6" s="113"/>
      <c r="BOC6" s="113"/>
      <c r="BOD6" s="401"/>
      <c r="BOE6" s="112"/>
      <c r="BOF6" s="112"/>
      <c r="BOG6" s="112"/>
      <c r="BOH6" s="115"/>
      <c r="BOI6" s="113"/>
      <c r="BOJ6" s="113"/>
      <c r="BOK6" s="401"/>
      <c r="BOL6" s="112"/>
      <c r="BOM6" s="112"/>
      <c r="BON6" s="112"/>
      <c r="BOO6" s="115"/>
      <c r="BOP6" s="113"/>
      <c r="BOQ6" s="113"/>
      <c r="BOR6" s="401"/>
      <c r="BOS6" s="112"/>
      <c r="BOT6" s="112"/>
      <c r="BOU6" s="112"/>
      <c r="BOV6" s="115"/>
      <c r="BOW6" s="113"/>
      <c r="BOX6" s="113"/>
      <c r="BOY6" s="401"/>
      <c r="BOZ6" s="112"/>
      <c r="BPA6" s="112"/>
      <c r="BPB6" s="112"/>
      <c r="BPC6" s="115"/>
      <c r="BPD6" s="113"/>
      <c r="BPE6" s="113"/>
      <c r="BPF6" s="401"/>
      <c r="BPG6" s="112"/>
      <c r="BPH6" s="112"/>
      <c r="BPI6" s="112"/>
      <c r="BPJ6" s="115"/>
      <c r="BPK6" s="113"/>
      <c r="BPL6" s="113"/>
      <c r="BPM6" s="401"/>
      <c r="BPN6" s="112"/>
      <c r="BPO6" s="112"/>
      <c r="BPP6" s="112"/>
      <c r="BPQ6" s="115"/>
      <c r="BPR6" s="113"/>
      <c r="BPS6" s="113"/>
      <c r="BPT6" s="401"/>
      <c r="BPU6" s="112"/>
      <c r="BPV6" s="112"/>
      <c r="BPW6" s="112"/>
      <c r="BPX6" s="115"/>
      <c r="BPY6" s="113"/>
      <c r="BPZ6" s="113"/>
      <c r="BQA6" s="401"/>
      <c r="BQB6" s="112"/>
      <c r="BQC6" s="112"/>
      <c r="BQD6" s="112"/>
      <c r="BQE6" s="115"/>
      <c r="BQF6" s="113"/>
      <c r="BQG6" s="113"/>
      <c r="BQH6" s="401"/>
      <c r="BQI6" s="112"/>
      <c r="BQJ6" s="112"/>
      <c r="BQK6" s="112"/>
      <c r="BQL6" s="115"/>
      <c r="BQM6" s="113"/>
      <c r="BQN6" s="113"/>
      <c r="BQO6" s="401"/>
      <c r="BQP6" s="112"/>
      <c r="BQQ6" s="112"/>
      <c r="BQR6" s="112"/>
      <c r="BQS6" s="115"/>
      <c r="BQT6" s="113"/>
      <c r="BQU6" s="113"/>
      <c r="BQV6" s="401"/>
      <c r="BQW6" s="112"/>
      <c r="BQX6" s="112"/>
      <c r="BQY6" s="112"/>
      <c r="BQZ6" s="115"/>
      <c r="BRA6" s="113"/>
      <c r="BRB6" s="113"/>
      <c r="BRC6" s="401"/>
      <c r="BRD6" s="112"/>
      <c r="BRE6" s="112"/>
      <c r="BRF6" s="112"/>
      <c r="BRG6" s="115"/>
      <c r="BRH6" s="113"/>
      <c r="BRI6" s="113"/>
      <c r="BRJ6" s="401"/>
      <c r="BRK6" s="112"/>
      <c r="BRL6" s="112"/>
      <c r="BRM6" s="112"/>
      <c r="BRN6" s="115"/>
      <c r="BRO6" s="113"/>
      <c r="BRP6" s="113"/>
      <c r="BRQ6" s="401"/>
      <c r="BRR6" s="112"/>
      <c r="BRS6" s="112"/>
      <c r="BRT6" s="112"/>
      <c r="BRU6" s="115"/>
      <c r="BRV6" s="113"/>
      <c r="BRW6" s="113"/>
      <c r="BRX6" s="401"/>
      <c r="BRY6" s="112"/>
      <c r="BRZ6" s="112"/>
      <c r="BSA6" s="112"/>
      <c r="BSB6" s="115"/>
      <c r="BSC6" s="113"/>
      <c r="BSD6" s="113"/>
      <c r="BSE6" s="401"/>
      <c r="BSF6" s="112"/>
      <c r="BSG6" s="112"/>
      <c r="BSH6" s="112"/>
      <c r="BSI6" s="115"/>
      <c r="BSJ6" s="113"/>
      <c r="BSK6" s="113"/>
      <c r="BSL6" s="401"/>
      <c r="BSM6" s="112"/>
      <c r="BSN6" s="112"/>
      <c r="BSO6" s="112"/>
      <c r="BSP6" s="115"/>
      <c r="BSQ6" s="113"/>
      <c r="BSR6" s="113"/>
      <c r="BSS6" s="401"/>
      <c r="BST6" s="112"/>
      <c r="BSU6" s="112"/>
      <c r="BSV6" s="112"/>
      <c r="BSW6" s="115"/>
      <c r="BSX6" s="113"/>
      <c r="BSY6" s="113"/>
      <c r="BSZ6" s="401"/>
      <c r="BTA6" s="112"/>
      <c r="BTB6" s="112"/>
      <c r="BTC6" s="112"/>
      <c r="BTD6" s="115"/>
      <c r="BTE6" s="113"/>
      <c r="BTF6" s="113"/>
      <c r="BTG6" s="401"/>
      <c r="BTH6" s="112"/>
      <c r="BTI6" s="112"/>
      <c r="BTJ6" s="112"/>
      <c r="BTK6" s="115"/>
      <c r="BTL6" s="113"/>
      <c r="BTM6" s="113"/>
      <c r="BTN6" s="401"/>
      <c r="BTO6" s="112"/>
      <c r="BTP6" s="112"/>
      <c r="BTQ6" s="112"/>
      <c r="BTR6" s="115"/>
      <c r="BTS6" s="113"/>
      <c r="BTT6" s="113"/>
      <c r="BTU6" s="401"/>
      <c r="BTV6" s="112"/>
      <c r="BTW6" s="112"/>
      <c r="BTX6" s="112"/>
      <c r="BTY6" s="115"/>
      <c r="BTZ6" s="113"/>
      <c r="BUA6" s="113"/>
      <c r="BUB6" s="401"/>
      <c r="BUC6" s="112"/>
      <c r="BUD6" s="112"/>
      <c r="BUE6" s="112"/>
      <c r="BUF6" s="115"/>
      <c r="BUG6" s="113"/>
      <c r="BUH6" s="113"/>
      <c r="BUI6" s="401"/>
      <c r="BUJ6" s="112"/>
      <c r="BUK6" s="112"/>
      <c r="BUL6" s="112"/>
      <c r="BUM6" s="115"/>
      <c r="BUN6" s="113"/>
      <c r="BUO6" s="113"/>
      <c r="BUP6" s="401"/>
      <c r="BUQ6" s="112"/>
      <c r="BUR6" s="112"/>
      <c r="BUS6" s="112"/>
      <c r="BUT6" s="115"/>
      <c r="BUU6" s="113"/>
      <c r="BUV6" s="113"/>
      <c r="BUW6" s="401"/>
      <c r="BUX6" s="112"/>
      <c r="BUY6" s="112"/>
      <c r="BUZ6" s="112"/>
      <c r="BVA6" s="115"/>
      <c r="BVB6" s="113"/>
      <c r="BVC6" s="113"/>
      <c r="BVD6" s="401"/>
      <c r="BVE6" s="112"/>
      <c r="BVF6" s="112"/>
      <c r="BVG6" s="112"/>
      <c r="BVH6" s="115"/>
      <c r="BVI6" s="113"/>
      <c r="BVJ6" s="113"/>
      <c r="BVK6" s="401"/>
      <c r="BVL6" s="112"/>
      <c r="BVM6" s="112"/>
      <c r="BVN6" s="112"/>
      <c r="BVO6" s="115"/>
      <c r="BVP6" s="113"/>
      <c r="BVQ6" s="113"/>
      <c r="BVR6" s="401"/>
      <c r="BVS6" s="112"/>
      <c r="BVT6" s="112"/>
      <c r="BVU6" s="112"/>
      <c r="BVV6" s="115"/>
      <c r="BVW6" s="113"/>
      <c r="BVX6" s="113"/>
      <c r="BVY6" s="401"/>
      <c r="BVZ6" s="112"/>
      <c r="BWA6" s="112"/>
      <c r="BWB6" s="112"/>
      <c r="BWC6" s="115"/>
      <c r="BWD6" s="113"/>
      <c r="BWE6" s="113"/>
      <c r="BWF6" s="401"/>
      <c r="BWG6" s="112"/>
      <c r="BWH6" s="112"/>
      <c r="BWI6" s="112"/>
      <c r="BWJ6" s="115"/>
      <c r="BWK6" s="113"/>
      <c r="BWL6" s="113"/>
      <c r="BWM6" s="401"/>
      <c r="BWN6" s="112"/>
      <c r="BWO6" s="112"/>
      <c r="BWP6" s="112"/>
      <c r="BWQ6" s="115"/>
      <c r="BWR6" s="113"/>
      <c r="BWS6" s="113"/>
      <c r="BWT6" s="401"/>
      <c r="BWU6" s="112"/>
      <c r="BWV6" s="112"/>
      <c r="BWW6" s="112"/>
      <c r="BWX6" s="115"/>
      <c r="BWY6" s="113"/>
      <c r="BWZ6" s="113"/>
      <c r="BXA6" s="401"/>
      <c r="BXB6" s="112"/>
      <c r="BXC6" s="112"/>
      <c r="BXD6" s="112"/>
      <c r="BXE6" s="115"/>
      <c r="BXF6" s="113"/>
      <c r="BXG6" s="113"/>
      <c r="BXH6" s="401"/>
      <c r="BXI6" s="112"/>
      <c r="BXJ6" s="112"/>
      <c r="BXK6" s="112"/>
      <c r="BXL6" s="115"/>
      <c r="BXM6" s="113"/>
      <c r="BXN6" s="113"/>
      <c r="BXO6" s="401"/>
      <c r="BXP6" s="112"/>
      <c r="BXQ6" s="112"/>
      <c r="BXR6" s="112"/>
      <c r="BXS6" s="115"/>
      <c r="BXT6" s="113"/>
      <c r="BXU6" s="113"/>
      <c r="BXV6" s="401"/>
      <c r="BXW6" s="112"/>
      <c r="BXX6" s="112"/>
      <c r="BXY6" s="112"/>
      <c r="BXZ6" s="115"/>
      <c r="BYA6" s="113"/>
      <c r="BYB6" s="113"/>
      <c r="BYC6" s="401"/>
      <c r="BYD6" s="112"/>
      <c r="BYE6" s="112"/>
      <c r="BYF6" s="112"/>
      <c r="BYG6" s="115"/>
      <c r="BYH6" s="113"/>
      <c r="BYI6" s="113"/>
      <c r="BYJ6" s="401"/>
      <c r="BYK6" s="112"/>
      <c r="BYL6" s="112"/>
      <c r="BYM6" s="112"/>
      <c r="BYN6" s="115"/>
      <c r="BYO6" s="113"/>
      <c r="BYP6" s="113"/>
      <c r="BYQ6" s="401"/>
      <c r="BYR6" s="112"/>
      <c r="BYS6" s="112"/>
      <c r="BYT6" s="112"/>
      <c r="BYU6" s="115"/>
      <c r="BYV6" s="113"/>
      <c r="BYW6" s="113"/>
      <c r="BYX6" s="401"/>
      <c r="BYY6" s="112"/>
      <c r="BYZ6" s="112"/>
      <c r="BZA6" s="112"/>
      <c r="BZB6" s="115"/>
      <c r="BZC6" s="113"/>
      <c r="BZD6" s="113"/>
      <c r="BZE6" s="401"/>
      <c r="BZF6" s="112"/>
      <c r="BZG6" s="112"/>
      <c r="BZH6" s="112"/>
      <c r="BZI6" s="115"/>
      <c r="BZJ6" s="113"/>
      <c r="BZK6" s="113"/>
      <c r="BZL6" s="401"/>
      <c r="BZM6" s="112"/>
      <c r="BZN6" s="112"/>
      <c r="BZO6" s="112"/>
      <c r="BZP6" s="115"/>
      <c r="BZQ6" s="113"/>
      <c r="BZR6" s="113"/>
      <c r="BZS6" s="401"/>
      <c r="BZT6" s="112"/>
      <c r="BZU6" s="112"/>
      <c r="BZV6" s="112"/>
      <c r="BZW6" s="115"/>
      <c r="BZX6" s="113"/>
      <c r="BZY6" s="113"/>
      <c r="BZZ6" s="401"/>
      <c r="CAA6" s="112"/>
      <c r="CAB6" s="112"/>
      <c r="CAC6" s="112"/>
      <c r="CAD6" s="115"/>
      <c r="CAE6" s="113"/>
      <c r="CAF6" s="113"/>
      <c r="CAG6" s="401"/>
      <c r="CAH6" s="112"/>
      <c r="CAI6" s="112"/>
      <c r="CAJ6" s="112"/>
      <c r="CAK6" s="115"/>
      <c r="CAL6" s="113"/>
      <c r="CAM6" s="113"/>
      <c r="CAN6" s="401"/>
      <c r="CAO6" s="112"/>
      <c r="CAP6" s="112"/>
      <c r="CAQ6" s="112"/>
      <c r="CAR6" s="115"/>
      <c r="CAS6" s="113"/>
      <c r="CAT6" s="113"/>
      <c r="CAU6" s="401"/>
      <c r="CAV6" s="112"/>
      <c r="CAW6" s="112"/>
      <c r="CAX6" s="112"/>
      <c r="CAY6" s="115"/>
      <c r="CAZ6" s="113"/>
      <c r="CBA6" s="113"/>
      <c r="CBB6" s="401"/>
      <c r="CBC6" s="112"/>
      <c r="CBD6" s="112"/>
      <c r="CBE6" s="112"/>
      <c r="CBF6" s="115"/>
      <c r="CBG6" s="113"/>
      <c r="CBH6" s="113"/>
      <c r="CBI6" s="401"/>
      <c r="CBJ6" s="112"/>
      <c r="CBK6" s="112"/>
      <c r="CBL6" s="112"/>
      <c r="CBM6" s="115"/>
      <c r="CBN6" s="113"/>
      <c r="CBO6" s="113"/>
      <c r="CBP6" s="401"/>
      <c r="CBQ6" s="112"/>
      <c r="CBR6" s="112"/>
      <c r="CBS6" s="112"/>
      <c r="CBT6" s="115"/>
      <c r="CBU6" s="113"/>
      <c r="CBV6" s="113"/>
      <c r="CBW6" s="401"/>
      <c r="CBX6" s="112"/>
      <c r="CBY6" s="112"/>
      <c r="CBZ6" s="112"/>
      <c r="CCA6" s="115"/>
      <c r="CCB6" s="113"/>
      <c r="CCC6" s="113"/>
      <c r="CCD6" s="401"/>
      <c r="CCE6" s="112"/>
      <c r="CCF6" s="112"/>
      <c r="CCG6" s="112"/>
      <c r="CCH6" s="115"/>
      <c r="CCI6" s="113"/>
      <c r="CCJ6" s="113"/>
      <c r="CCK6" s="401"/>
      <c r="CCL6" s="112"/>
      <c r="CCM6" s="112"/>
      <c r="CCN6" s="112"/>
      <c r="CCO6" s="115"/>
      <c r="CCP6" s="113"/>
      <c r="CCQ6" s="113"/>
      <c r="CCR6" s="401"/>
      <c r="CCS6" s="112"/>
      <c r="CCT6" s="112"/>
      <c r="CCU6" s="112"/>
      <c r="CCV6" s="115"/>
      <c r="CCW6" s="113"/>
      <c r="CCX6" s="113"/>
      <c r="CCY6" s="401"/>
      <c r="CCZ6" s="112"/>
      <c r="CDA6" s="112"/>
      <c r="CDB6" s="112"/>
      <c r="CDC6" s="115"/>
      <c r="CDD6" s="113"/>
      <c r="CDE6" s="113"/>
      <c r="CDF6" s="401"/>
      <c r="CDG6" s="112"/>
      <c r="CDH6" s="112"/>
      <c r="CDI6" s="112"/>
      <c r="CDJ6" s="115"/>
      <c r="CDK6" s="113"/>
      <c r="CDL6" s="113"/>
      <c r="CDM6" s="401"/>
      <c r="CDN6" s="112"/>
      <c r="CDO6" s="112"/>
      <c r="CDP6" s="112"/>
      <c r="CDQ6" s="115"/>
      <c r="CDR6" s="113"/>
      <c r="CDS6" s="113"/>
      <c r="CDT6" s="401"/>
      <c r="CDU6" s="112"/>
      <c r="CDV6" s="112"/>
      <c r="CDW6" s="112"/>
      <c r="CDX6" s="115"/>
      <c r="CDY6" s="113"/>
      <c r="CDZ6" s="113"/>
      <c r="CEA6" s="401"/>
      <c r="CEB6" s="112"/>
      <c r="CEC6" s="112"/>
      <c r="CED6" s="112"/>
      <c r="CEE6" s="115"/>
      <c r="CEF6" s="113"/>
      <c r="CEG6" s="113"/>
      <c r="CEH6" s="401"/>
      <c r="CEI6" s="112"/>
      <c r="CEJ6" s="112"/>
      <c r="CEK6" s="112"/>
      <c r="CEL6" s="115"/>
      <c r="CEM6" s="113"/>
      <c r="CEN6" s="113"/>
      <c r="CEO6" s="401"/>
      <c r="CEP6" s="112"/>
      <c r="CEQ6" s="112"/>
      <c r="CER6" s="112"/>
      <c r="CES6" s="115"/>
      <c r="CET6" s="113"/>
      <c r="CEU6" s="113"/>
      <c r="CEV6" s="401"/>
      <c r="CEW6" s="112"/>
      <c r="CEX6" s="112"/>
      <c r="CEY6" s="112"/>
      <c r="CEZ6" s="115"/>
      <c r="CFA6" s="113"/>
      <c r="CFB6" s="113"/>
      <c r="CFC6" s="401"/>
      <c r="CFD6" s="112"/>
      <c r="CFE6" s="112"/>
      <c r="CFF6" s="112"/>
      <c r="CFG6" s="115"/>
      <c r="CFH6" s="113"/>
      <c r="CFI6" s="113"/>
      <c r="CFJ6" s="401"/>
      <c r="CFK6" s="112"/>
      <c r="CFL6" s="112"/>
      <c r="CFM6" s="112"/>
      <c r="CFN6" s="115"/>
      <c r="CFO6" s="113"/>
      <c r="CFP6" s="113"/>
      <c r="CFQ6" s="401"/>
      <c r="CFR6" s="112"/>
      <c r="CFS6" s="112"/>
      <c r="CFT6" s="112"/>
      <c r="CFU6" s="115"/>
      <c r="CFV6" s="113"/>
      <c r="CFW6" s="113"/>
      <c r="CFX6" s="401"/>
      <c r="CFY6" s="112"/>
      <c r="CFZ6" s="112"/>
      <c r="CGA6" s="112"/>
      <c r="CGB6" s="115"/>
      <c r="CGC6" s="113"/>
      <c r="CGD6" s="113"/>
      <c r="CGE6" s="401"/>
      <c r="CGF6" s="112"/>
      <c r="CGG6" s="112"/>
      <c r="CGH6" s="112"/>
      <c r="CGI6" s="115"/>
      <c r="CGJ6" s="113"/>
      <c r="CGK6" s="113"/>
      <c r="CGL6" s="401"/>
      <c r="CGM6" s="112"/>
      <c r="CGN6" s="112"/>
      <c r="CGO6" s="112"/>
      <c r="CGP6" s="115"/>
      <c r="CGQ6" s="113"/>
      <c r="CGR6" s="113"/>
      <c r="CGS6" s="401"/>
      <c r="CGT6" s="112"/>
      <c r="CGU6" s="112"/>
      <c r="CGV6" s="112"/>
      <c r="CGW6" s="115"/>
      <c r="CGX6" s="113"/>
      <c r="CGY6" s="113"/>
      <c r="CGZ6" s="401"/>
      <c r="CHA6" s="112"/>
      <c r="CHB6" s="112"/>
      <c r="CHC6" s="112"/>
      <c r="CHD6" s="115"/>
      <c r="CHE6" s="113"/>
      <c r="CHF6" s="113"/>
      <c r="CHG6" s="401"/>
      <c r="CHH6" s="112"/>
      <c r="CHI6" s="112"/>
      <c r="CHJ6" s="112"/>
      <c r="CHK6" s="115"/>
      <c r="CHL6" s="113"/>
      <c r="CHM6" s="113"/>
      <c r="CHN6" s="401"/>
      <c r="CHO6" s="112"/>
      <c r="CHP6" s="112"/>
      <c r="CHQ6" s="112"/>
      <c r="CHR6" s="115"/>
      <c r="CHS6" s="113"/>
      <c r="CHT6" s="113"/>
      <c r="CHU6" s="401"/>
      <c r="CHV6" s="112"/>
      <c r="CHW6" s="112"/>
      <c r="CHX6" s="112"/>
      <c r="CHY6" s="115"/>
      <c r="CHZ6" s="113"/>
      <c r="CIA6" s="113"/>
      <c r="CIB6" s="401"/>
      <c r="CIC6" s="112"/>
      <c r="CID6" s="112"/>
      <c r="CIE6" s="112"/>
      <c r="CIF6" s="115"/>
      <c r="CIG6" s="113"/>
      <c r="CIH6" s="113"/>
      <c r="CII6" s="401"/>
      <c r="CIJ6" s="112"/>
      <c r="CIK6" s="112"/>
      <c r="CIL6" s="112"/>
      <c r="CIM6" s="115"/>
      <c r="CIN6" s="113"/>
      <c r="CIO6" s="113"/>
      <c r="CIP6" s="401"/>
      <c r="CIQ6" s="112"/>
      <c r="CIR6" s="112"/>
      <c r="CIS6" s="112"/>
      <c r="CIT6" s="115"/>
      <c r="CIU6" s="113"/>
      <c r="CIV6" s="113"/>
      <c r="CIW6" s="401"/>
      <c r="CIX6" s="112"/>
      <c r="CIY6" s="112"/>
      <c r="CIZ6" s="112"/>
      <c r="CJA6" s="115"/>
      <c r="CJB6" s="113"/>
      <c r="CJC6" s="113"/>
      <c r="CJD6" s="401"/>
      <c r="CJE6" s="112"/>
      <c r="CJF6" s="112"/>
      <c r="CJG6" s="112"/>
      <c r="CJH6" s="115"/>
      <c r="CJI6" s="113"/>
      <c r="CJJ6" s="113"/>
      <c r="CJK6" s="401"/>
      <c r="CJL6" s="112"/>
      <c r="CJM6" s="112"/>
      <c r="CJN6" s="112"/>
      <c r="CJO6" s="115"/>
      <c r="CJP6" s="113"/>
      <c r="CJQ6" s="113"/>
      <c r="CJR6" s="401"/>
      <c r="CJS6" s="112"/>
      <c r="CJT6" s="112"/>
      <c r="CJU6" s="112"/>
      <c r="CJV6" s="115"/>
      <c r="CJW6" s="113"/>
      <c r="CJX6" s="113"/>
      <c r="CJY6" s="401"/>
      <c r="CJZ6" s="112"/>
      <c r="CKA6" s="112"/>
      <c r="CKB6" s="112"/>
      <c r="CKC6" s="115"/>
      <c r="CKD6" s="113"/>
      <c r="CKE6" s="113"/>
      <c r="CKF6" s="401"/>
      <c r="CKG6" s="112"/>
      <c r="CKH6" s="112"/>
      <c r="CKI6" s="112"/>
      <c r="CKJ6" s="115"/>
      <c r="CKK6" s="113"/>
      <c r="CKL6" s="113"/>
      <c r="CKM6" s="401"/>
      <c r="CKN6" s="112"/>
      <c r="CKO6" s="112"/>
      <c r="CKP6" s="112"/>
      <c r="CKQ6" s="115"/>
      <c r="CKR6" s="113"/>
      <c r="CKS6" s="113"/>
      <c r="CKT6" s="401"/>
      <c r="CKU6" s="112"/>
      <c r="CKV6" s="112"/>
      <c r="CKW6" s="112"/>
      <c r="CKX6" s="115"/>
      <c r="CKY6" s="113"/>
      <c r="CKZ6" s="113"/>
      <c r="CLA6" s="401"/>
      <c r="CLB6" s="112"/>
      <c r="CLC6" s="112"/>
      <c r="CLD6" s="112"/>
      <c r="CLE6" s="115"/>
      <c r="CLF6" s="113"/>
      <c r="CLG6" s="113"/>
      <c r="CLH6" s="401"/>
      <c r="CLI6" s="112"/>
      <c r="CLJ6" s="112"/>
      <c r="CLK6" s="112"/>
      <c r="CLL6" s="115"/>
      <c r="CLM6" s="113"/>
      <c r="CLN6" s="113"/>
      <c r="CLO6" s="401"/>
      <c r="CLP6" s="112"/>
      <c r="CLQ6" s="112"/>
      <c r="CLR6" s="112"/>
      <c r="CLS6" s="115"/>
      <c r="CLT6" s="113"/>
      <c r="CLU6" s="113"/>
      <c r="CLV6" s="401"/>
      <c r="CLW6" s="112"/>
      <c r="CLX6" s="112"/>
      <c r="CLY6" s="112"/>
      <c r="CLZ6" s="115"/>
      <c r="CMA6" s="113"/>
      <c r="CMB6" s="113"/>
      <c r="CMC6" s="401"/>
      <c r="CMD6" s="112"/>
      <c r="CME6" s="112"/>
      <c r="CMF6" s="112"/>
      <c r="CMG6" s="115"/>
      <c r="CMH6" s="113"/>
      <c r="CMI6" s="113"/>
      <c r="CMJ6" s="401"/>
      <c r="CMK6" s="112"/>
      <c r="CML6" s="112"/>
      <c r="CMM6" s="112"/>
      <c r="CMN6" s="115"/>
      <c r="CMO6" s="113"/>
      <c r="CMP6" s="113"/>
      <c r="CMQ6" s="401"/>
      <c r="CMR6" s="112"/>
      <c r="CMS6" s="112"/>
      <c r="CMT6" s="112"/>
      <c r="CMU6" s="115"/>
      <c r="CMV6" s="113"/>
      <c r="CMW6" s="113"/>
      <c r="CMX6" s="401"/>
      <c r="CMY6" s="112"/>
      <c r="CMZ6" s="112"/>
      <c r="CNA6" s="112"/>
      <c r="CNB6" s="115"/>
      <c r="CNC6" s="113"/>
      <c r="CND6" s="113"/>
      <c r="CNE6" s="401"/>
      <c r="CNF6" s="112"/>
      <c r="CNG6" s="112"/>
      <c r="CNH6" s="112"/>
      <c r="CNI6" s="115"/>
      <c r="CNJ6" s="113"/>
      <c r="CNK6" s="113"/>
      <c r="CNL6" s="401"/>
      <c r="CNM6" s="112"/>
      <c r="CNN6" s="112"/>
      <c r="CNO6" s="112"/>
      <c r="CNP6" s="115"/>
      <c r="CNQ6" s="113"/>
      <c r="CNR6" s="113"/>
      <c r="CNS6" s="401"/>
      <c r="CNT6" s="112"/>
      <c r="CNU6" s="112"/>
      <c r="CNV6" s="112"/>
      <c r="CNW6" s="115"/>
      <c r="CNX6" s="113"/>
      <c r="CNY6" s="113"/>
      <c r="CNZ6" s="401"/>
      <c r="COA6" s="112"/>
      <c r="COB6" s="112"/>
      <c r="COC6" s="112"/>
      <c r="COD6" s="115"/>
      <c r="COE6" s="113"/>
      <c r="COF6" s="113"/>
      <c r="COG6" s="401"/>
      <c r="COH6" s="112"/>
      <c r="COI6" s="112"/>
      <c r="COJ6" s="112"/>
      <c r="COK6" s="115"/>
      <c r="COL6" s="113"/>
      <c r="COM6" s="113"/>
      <c r="CON6" s="401"/>
      <c r="COO6" s="112"/>
      <c r="COP6" s="112"/>
      <c r="COQ6" s="112"/>
      <c r="COR6" s="115"/>
      <c r="COS6" s="113"/>
      <c r="COT6" s="113"/>
      <c r="COU6" s="401"/>
      <c r="COV6" s="112"/>
      <c r="COW6" s="112"/>
      <c r="COX6" s="112"/>
      <c r="COY6" s="115"/>
      <c r="COZ6" s="113"/>
      <c r="CPA6" s="113"/>
      <c r="CPB6" s="401"/>
      <c r="CPC6" s="112"/>
      <c r="CPD6" s="112"/>
      <c r="CPE6" s="112"/>
      <c r="CPF6" s="115"/>
      <c r="CPG6" s="113"/>
      <c r="CPH6" s="113"/>
      <c r="CPI6" s="401"/>
      <c r="CPJ6" s="112"/>
      <c r="CPK6" s="112"/>
      <c r="CPL6" s="112"/>
      <c r="CPM6" s="115"/>
      <c r="CPN6" s="113"/>
      <c r="CPO6" s="113"/>
      <c r="CPP6" s="401"/>
      <c r="CPQ6" s="112"/>
      <c r="CPR6" s="112"/>
      <c r="CPS6" s="112"/>
      <c r="CPT6" s="115"/>
      <c r="CPU6" s="113"/>
      <c r="CPV6" s="113"/>
      <c r="CPW6" s="401"/>
      <c r="CPX6" s="112"/>
      <c r="CPY6" s="112"/>
      <c r="CPZ6" s="112"/>
      <c r="CQA6" s="115"/>
      <c r="CQB6" s="113"/>
      <c r="CQC6" s="113"/>
      <c r="CQD6" s="401"/>
      <c r="CQE6" s="112"/>
      <c r="CQF6" s="112"/>
      <c r="CQG6" s="112"/>
      <c r="CQH6" s="115"/>
      <c r="CQI6" s="113"/>
      <c r="CQJ6" s="113"/>
      <c r="CQK6" s="401"/>
      <c r="CQL6" s="112"/>
      <c r="CQM6" s="112"/>
      <c r="CQN6" s="112"/>
      <c r="CQO6" s="115"/>
      <c r="CQP6" s="113"/>
      <c r="CQQ6" s="113"/>
      <c r="CQR6" s="401"/>
      <c r="CQS6" s="112"/>
      <c r="CQT6" s="112"/>
      <c r="CQU6" s="112"/>
      <c r="CQV6" s="115"/>
      <c r="CQW6" s="113"/>
      <c r="CQX6" s="113"/>
      <c r="CQY6" s="401"/>
      <c r="CQZ6" s="112"/>
      <c r="CRA6" s="112"/>
      <c r="CRB6" s="112"/>
      <c r="CRC6" s="115"/>
      <c r="CRD6" s="113"/>
      <c r="CRE6" s="113"/>
      <c r="CRF6" s="401"/>
      <c r="CRG6" s="112"/>
      <c r="CRH6" s="112"/>
      <c r="CRI6" s="112"/>
      <c r="CRJ6" s="115"/>
      <c r="CRK6" s="113"/>
      <c r="CRL6" s="113"/>
      <c r="CRM6" s="401"/>
      <c r="CRN6" s="112"/>
      <c r="CRO6" s="112"/>
      <c r="CRP6" s="112"/>
      <c r="CRQ6" s="115"/>
      <c r="CRR6" s="113"/>
      <c r="CRS6" s="113"/>
      <c r="CRT6" s="401"/>
      <c r="CRU6" s="112"/>
      <c r="CRV6" s="112"/>
      <c r="CRW6" s="112"/>
      <c r="CRX6" s="115"/>
      <c r="CRY6" s="113"/>
      <c r="CRZ6" s="113"/>
      <c r="CSA6" s="401"/>
      <c r="CSB6" s="112"/>
      <c r="CSC6" s="112"/>
      <c r="CSD6" s="112"/>
      <c r="CSE6" s="115"/>
      <c r="CSF6" s="113"/>
      <c r="CSG6" s="113"/>
      <c r="CSH6" s="401"/>
      <c r="CSI6" s="112"/>
      <c r="CSJ6" s="112"/>
      <c r="CSK6" s="112"/>
      <c r="CSL6" s="115"/>
      <c r="CSM6" s="113"/>
      <c r="CSN6" s="113"/>
      <c r="CSO6" s="401"/>
      <c r="CSP6" s="112"/>
      <c r="CSQ6" s="112"/>
      <c r="CSR6" s="112"/>
      <c r="CSS6" s="115"/>
      <c r="CST6" s="113"/>
      <c r="CSU6" s="113"/>
      <c r="CSV6" s="401"/>
      <c r="CSW6" s="112"/>
      <c r="CSX6" s="112"/>
      <c r="CSY6" s="112"/>
      <c r="CSZ6" s="115"/>
      <c r="CTA6" s="113"/>
      <c r="CTB6" s="113"/>
      <c r="CTC6" s="401"/>
      <c r="CTD6" s="112"/>
      <c r="CTE6" s="112"/>
      <c r="CTF6" s="112"/>
      <c r="CTG6" s="115"/>
      <c r="CTH6" s="113"/>
      <c r="CTI6" s="113"/>
      <c r="CTJ6" s="401"/>
      <c r="CTK6" s="112"/>
      <c r="CTL6" s="112"/>
      <c r="CTM6" s="112"/>
      <c r="CTN6" s="115"/>
      <c r="CTO6" s="113"/>
      <c r="CTP6" s="113"/>
      <c r="CTQ6" s="401"/>
      <c r="CTR6" s="112"/>
      <c r="CTS6" s="112"/>
      <c r="CTT6" s="112"/>
      <c r="CTU6" s="115"/>
      <c r="CTV6" s="113"/>
      <c r="CTW6" s="113"/>
      <c r="CTX6" s="401"/>
      <c r="CTY6" s="112"/>
      <c r="CTZ6" s="112"/>
      <c r="CUA6" s="112"/>
      <c r="CUB6" s="115"/>
      <c r="CUC6" s="113"/>
      <c r="CUD6" s="113"/>
      <c r="CUE6" s="401"/>
      <c r="CUF6" s="112"/>
      <c r="CUG6" s="112"/>
      <c r="CUH6" s="112"/>
      <c r="CUI6" s="115"/>
      <c r="CUJ6" s="113"/>
      <c r="CUK6" s="113"/>
      <c r="CUL6" s="401"/>
      <c r="CUM6" s="112"/>
      <c r="CUN6" s="112"/>
      <c r="CUO6" s="112"/>
      <c r="CUP6" s="115"/>
      <c r="CUQ6" s="113"/>
      <c r="CUR6" s="113"/>
      <c r="CUS6" s="401"/>
      <c r="CUT6" s="112"/>
      <c r="CUU6" s="112"/>
      <c r="CUV6" s="112"/>
      <c r="CUW6" s="115"/>
      <c r="CUX6" s="113"/>
      <c r="CUY6" s="113"/>
      <c r="CUZ6" s="401"/>
      <c r="CVA6" s="112"/>
      <c r="CVB6" s="112"/>
      <c r="CVC6" s="112"/>
      <c r="CVD6" s="115"/>
      <c r="CVE6" s="113"/>
      <c r="CVF6" s="113"/>
      <c r="CVG6" s="401"/>
      <c r="CVH6" s="112"/>
      <c r="CVI6" s="112"/>
      <c r="CVJ6" s="112"/>
      <c r="CVK6" s="115"/>
      <c r="CVL6" s="113"/>
      <c r="CVM6" s="113"/>
      <c r="CVN6" s="401"/>
      <c r="CVO6" s="112"/>
      <c r="CVP6" s="112"/>
      <c r="CVQ6" s="112"/>
      <c r="CVR6" s="115"/>
      <c r="CVS6" s="113"/>
      <c r="CVT6" s="113"/>
      <c r="CVU6" s="401"/>
      <c r="CVV6" s="112"/>
      <c r="CVW6" s="112"/>
      <c r="CVX6" s="112"/>
      <c r="CVY6" s="115"/>
      <c r="CVZ6" s="113"/>
      <c r="CWA6" s="113"/>
      <c r="CWB6" s="401"/>
      <c r="CWC6" s="112"/>
      <c r="CWD6" s="112"/>
      <c r="CWE6" s="112"/>
      <c r="CWF6" s="115"/>
      <c r="CWG6" s="113"/>
      <c r="CWH6" s="113"/>
      <c r="CWI6" s="401"/>
      <c r="CWJ6" s="112"/>
      <c r="CWK6" s="112"/>
      <c r="CWL6" s="112"/>
      <c r="CWM6" s="115"/>
      <c r="CWN6" s="113"/>
      <c r="CWO6" s="113"/>
      <c r="CWP6" s="401"/>
      <c r="CWQ6" s="112"/>
      <c r="CWR6" s="112"/>
      <c r="CWS6" s="112"/>
      <c r="CWT6" s="115"/>
      <c r="CWU6" s="113"/>
      <c r="CWV6" s="113"/>
      <c r="CWW6" s="401"/>
      <c r="CWX6" s="112"/>
      <c r="CWY6" s="112"/>
      <c r="CWZ6" s="112"/>
      <c r="CXA6" s="115"/>
      <c r="CXB6" s="113"/>
      <c r="CXC6" s="113"/>
      <c r="CXD6" s="401"/>
      <c r="CXE6" s="112"/>
      <c r="CXF6" s="112"/>
      <c r="CXG6" s="112"/>
      <c r="CXH6" s="115"/>
      <c r="CXI6" s="113"/>
      <c r="CXJ6" s="113"/>
      <c r="CXK6" s="401"/>
      <c r="CXL6" s="112"/>
      <c r="CXM6" s="112"/>
      <c r="CXN6" s="112"/>
      <c r="CXO6" s="115"/>
      <c r="CXP6" s="113"/>
      <c r="CXQ6" s="113"/>
      <c r="CXR6" s="401"/>
      <c r="CXS6" s="112"/>
      <c r="CXT6" s="112"/>
      <c r="CXU6" s="112"/>
      <c r="CXV6" s="115"/>
      <c r="CXW6" s="113"/>
      <c r="CXX6" s="113"/>
      <c r="CXY6" s="401"/>
      <c r="CXZ6" s="112"/>
      <c r="CYA6" s="112"/>
      <c r="CYB6" s="112"/>
      <c r="CYC6" s="115"/>
      <c r="CYD6" s="113"/>
      <c r="CYE6" s="113"/>
      <c r="CYF6" s="401"/>
      <c r="CYG6" s="112"/>
      <c r="CYH6" s="112"/>
      <c r="CYI6" s="112"/>
      <c r="CYJ6" s="115"/>
      <c r="CYK6" s="113"/>
      <c r="CYL6" s="113"/>
      <c r="CYM6" s="401"/>
      <c r="CYN6" s="112"/>
      <c r="CYO6" s="112"/>
      <c r="CYP6" s="112"/>
      <c r="CYQ6" s="115"/>
      <c r="CYR6" s="113"/>
      <c r="CYS6" s="113"/>
      <c r="CYT6" s="401"/>
      <c r="CYU6" s="112"/>
      <c r="CYV6" s="112"/>
      <c r="CYW6" s="112"/>
      <c r="CYX6" s="115"/>
      <c r="CYY6" s="113"/>
      <c r="CYZ6" s="113"/>
      <c r="CZA6" s="401"/>
      <c r="CZB6" s="112"/>
      <c r="CZC6" s="112"/>
      <c r="CZD6" s="112"/>
      <c r="CZE6" s="115"/>
      <c r="CZF6" s="113"/>
      <c r="CZG6" s="113"/>
      <c r="CZH6" s="401"/>
      <c r="CZI6" s="112"/>
      <c r="CZJ6" s="112"/>
      <c r="CZK6" s="112"/>
      <c r="CZL6" s="115"/>
      <c r="CZM6" s="113"/>
      <c r="CZN6" s="113"/>
      <c r="CZO6" s="401"/>
      <c r="CZP6" s="112"/>
      <c r="CZQ6" s="112"/>
      <c r="CZR6" s="112"/>
      <c r="CZS6" s="115"/>
      <c r="CZT6" s="113"/>
      <c r="CZU6" s="113"/>
      <c r="CZV6" s="401"/>
      <c r="CZW6" s="112"/>
      <c r="CZX6" s="112"/>
      <c r="CZY6" s="112"/>
      <c r="CZZ6" s="115"/>
      <c r="DAA6" s="113"/>
      <c r="DAB6" s="113"/>
      <c r="DAC6" s="401"/>
      <c r="DAD6" s="112"/>
      <c r="DAE6" s="112"/>
      <c r="DAF6" s="112"/>
      <c r="DAG6" s="115"/>
      <c r="DAH6" s="113"/>
      <c r="DAI6" s="113"/>
      <c r="DAJ6" s="401"/>
      <c r="DAK6" s="112"/>
      <c r="DAL6" s="112"/>
      <c r="DAM6" s="112"/>
      <c r="DAN6" s="115"/>
      <c r="DAO6" s="113"/>
      <c r="DAP6" s="113"/>
      <c r="DAQ6" s="401"/>
      <c r="DAR6" s="112"/>
      <c r="DAS6" s="112"/>
      <c r="DAT6" s="112"/>
      <c r="DAU6" s="115"/>
      <c r="DAV6" s="113"/>
      <c r="DAW6" s="113"/>
      <c r="DAX6" s="401"/>
      <c r="DAY6" s="112"/>
      <c r="DAZ6" s="112"/>
      <c r="DBA6" s="112"/>
      <c r="DBB6" s="115"/>
      <c r="DBC6" s="113"/>
      <c r="DBD6" s="113"/>
      <c r="DBE6" s="401"/>
      <c r="DBF6" s="112"/>
      <c r="DBG6" s="112"/>
      <c r="DBH6" s="112"/>
      <c r="DBI6" s="115"/>
      <c r="DBJ6" s="113"/>
      <c r="DBK6" s="113"/>
      <c r="DBL6" s="401"/>
      <c r="DBM6" s="112"/>
      <c r="DBN6" s="112"/>
      <c r="DBO6" s="112"/>
      <c r="DBP6" s="115"/>
      <c r="DBQ6" s="113"/>
      <c r="DBR6" s="113"/>
      <c r="DBS6" s="401"/>
      <c r="DBT6" s="112"/>
      <c r="DBU6" s="112"/>
      <c r="DBV6" s="112"/>
      <c r="DBW6" s="115"/>
      <c r="DBX6" s="113"/>
      <c r="DBY6" s="113"/>
      <c r="DBZ6" s="401"/>
      <c r="DCA6" s="112"/>
      <c r="DCB6" s="112"/>
      <c r="DCC6" s="112"/>
      <c r="DCD6" s="115"/>
      <c r="DCE6" s="113"/>
      <c r="DCF6" s="113"/>
      <c r="DCG6" s="401"/>
      <c r="DCH6" s="112"/>
      <c r="DCI6" s="112"/>
      <c r="DCJ6" s="112"/>
      <c r="DCK6" s="115"/>
      <c r="DCL6" s="113"/>
      <c r="DCM6" s="113"/>
      <c r="DCN6" s="401"/>
      <c r="DCO6" s="112"/>
      <c r="DCP6" s="112"/>
      <c r="DCQ6" s="112"/>
      <c r="DCR6" s="115"/>
      <c r="DCS6" s="113"/>
      <c r="DCT6" s="113"/>
      <c r="DCU6" s="401"/>
      <c r="DCV6" s="112"/>
      <c r="DCW6" s="112"/>
      <c r="DCX6" s="112"/>
      <c r="DCY6" s="115"/>
      <c r="DCZ6" s="113"/>
      <c r="DDA6" s="113"/>
      <c r="DDB6" s="401"/>
      <c r="DDC6" s="112"/>
      <c r="DDD6" s="112"/>
      <c r="DDE6" s="112"/>
      <c r="DDF6" s="115"/>
      <c r="DDG6" s="113"/>
      <c r="DDH6" s="113"/>
      <c r="DDI6" s="401"/>
      <c r="DDJ6" s="112"/>
      <c r="DDK6" s="112"/>
      <c r="DDL6" s="112"/>
      <c r="DDM6" s="115"/>
      <c r="DDN6" s="113"/>
      <c r="DDO6" s="113"/>
      <c r="DDP6" s="401"/>
      <c r="DDQ6" s="112"/>
      <c r="DDR6" s="112"/>
      <c r="DDS6" s="112"/>
      <c r="DDT6" s="115"/>
      <c r="DDU6" s="113"/>
      <c r="DDV6" s="113"/>
      <c r="DDW6" s="401"/>
      <c r="DDX6" s="112"/>
      <c r="DDY6" s="112"/>
      <c r="DDZ6" s="112"/>
      <c r="DEA6" s="115"/>
      <c r="DEB6" s="113"/>
      <c r="DEC6" s="113"/>
      <c r="DED6" s="401"/>
      <c r="DEE6" s="112"/>
      <c r="DEF6" s="112"/>
      <c r="DEG6" s="112"/>
      <c r="DEH6" s="115"/>
      <c r="DEI6" s="113"/>
      <c r="DEJ6" s="113"/>
      <c r="DEK6" s="401"/>
      <c r="DEL6" s="112"/>
      <c r="DEM6" s="112"/>
      <c r="DEN6" s="112"/>
      <c r="DEO6" s="115"/>
      <c r="DEP6" s="113"/>
      <c r="DEQ6" s="113"/>
      <c r="DER6" s="401"/>
      <c r="DES6" s="112"/>
      <c r="DET6" s="112"/>
      <c r="DEU6" s="112"/>
      <c r="DEV6" s="115"/>
      <c r="DEW6" s="113"/>
      <c r="DEX6" s="113"/>
      <c r="DEY6" s="401"/>
      <c r="DEZ6" s="112"/>
      <c r="DFA6" s="112"/>
      <c r="DFB6" s="112"/>
      <c r="DFC6" s="115"/>
      <c r="DFD6" s="113"/>
      <c r="DFE6" s="113"/>
      <c r="DFF6" s="401"/>
      <c r="DFG6" s="112"/>
      <c r="DFH6" s="112"/>
      <c r="DFI6" s="112"/>
      <c r="DFJ6" s="115"/>
      <c r="DFK6" s="113"/>
      <c r="DFL6" s="113"/>
      <c r="DFM6" s="401"/>
      <c r="DFN6" s="112"/>
      <c r="DFO6" s="112"/>
      <c r="DFP6" s="112"/>
      <c r="DFQ6" s="115"/>
      <c r="DFR6" s="113"/>
      <c r="DFS6" s="113"/>
      <c r="DFT6" s="401"/>
      <c r="DFU6" s="112"/>
      <c r="DFV6" s="112"/>
      <c r="DFW6" s="112"/>
      <c r="DFX6" s="115"/>
      <c r="DFY6" s="113"/>
      <c r="DFZ6" s="113"/>
      <c r="DGA6" s="401"/>
      <c r="DGB6" s="112"/>
      <c r="DGC6" s="112"/>
      <c r="DGD6" s="112"/>
      <c r="DGE6" s="115"/>
      <c r="DGF6" s="113"/>
      <c r="DGG6" s="113"/>
      <c r="DGH6" s="401"/>
      <c r="DGI6" s="112"/>
      <c r="DGJ6" s="112"/>
      <c r="DGK6" s="112"/>
      <c r="DGL6" s="115"/>
      <c r="DGM6" s="113"/>
      <c r="DGN6" s="113"/>
      <c r="DGO6" s="401"/>
      <c r="DGP6" s="112"/>
      <c r="DGQ6" s="112"/>
      <c r="DGR6" s="112"/>
      <c r="DGS6" s="115"/>
      <c r="DGT6" s="113"/>
      <c r="DGU6" s="113"/>
      <c r="DGV6" s="401"/>
      <c r="DGW6" s="112"/>
      <c r="DGX6" s="112"/>
      <c r="DGY6" s="112"/>
      <c r="DGZ6" s="115"/>
      <c r="DHA6" s="113"/>
      <c r="DHB6" s="113"/>
      <c r="DHC6" s="401"/>
      <c r="DHD6" s="112"/>
      <c r="DHE6" s="112"/>
      <c r="DHF6" s="112"/>
      <c r="DHG6" s="115"/>
      <c r="DHH6" s="113"/>
      <c r="DHI6" s="113"/>
      <c r="DHJ6" s="401"/>
      <c r="DHK6" s="112"/>
      <c r="DHL6" s="112"/>
      <c r="DHM6" s="112"/>
      <c r="DHN6" s="115"/>
      <c r="DHO6" s="113"/>
      <c r="DHP6" s="113"/>
      <c r="DHQ6" s="401"/>
      <c r="DHR6" s="112"/>
      <c r="DHS6" s="112"/>
      <c r="DHT6" s="112"/>
      <c r="DHU6" s="115"/>
      <c r="DHV6" s="113"/>
      <c r="DHW6" s="113"/>
      <c r="DHX6" s="401"/>
      <c r="DHY6" s="112"/>
      <c r="DHZ6" s="112"/>
      <c r="DIA6" s="112"/>
      <c r="DIB6" s="115"/>
      <c r="DIC6" s="113"/>
      <c r="DID6" s="113"/>
      <c r="DIE6" s="401"/>
      <c r="DIF6" s="112"/>
      <c r="DIG6" s="112"/>
      <c r="DIH6" s="112"/>
      <c r="DII6" s="115"/>
      <c r="DIJ6" s="113"/>
      <c r="DIK6" s="113"/>
      <c r="DIL6" s="401"/>
      <c r="DIM6" s="112"/>
      <c r="DIN6" s="112"/>
      <c r="DIO6" s="112"/>
      <c r="DIP6" s="115"/>
      <c r="DIQ6" s="113"/>
      <c r="DIR6" s="113"/>
      <c r="DIS6" s="401"/>
      <c r="DIT6" s="112"/>
      <c r="DIU6" s="112"/>
      <c r="DIV6" s="112"/>
      <c r="DIW6" s="115"/>
      <c r="DIX6" s="113"/>
      <c r="DIY6" s="113"/>
      <c r="DIZ6" s="401"/>
      <c r="DJA6" s="112"/>
      <c r="DJB6" s="112"/>
      <c r="DJC6" s="112"/>
      <c r="DJD6" s="115"/>
      <c r="DJE6" s="113"/>
      <c r="DJF6" s="113"/>
      <c r="DJG6" s="401"/>
      <c r="DJH6" s="112"/>
      <c r="DJI6" s="112"/>
      <c r="DJJ6" s="112"/>
      <c r="DJK6" s="115"/>
      <c r="DJL6" s="113"/>
      <c r="DJM6" s="113"/>
      <c r="DJN6" s="401"/>
      <c r="DJO6" s="112"/>
      <c r="DJP6" s="112"/>
      <c r="DJQ6" s="112"/>
      <c r="DJR6" s="115"/>
      <c r="DJS6" s="113"/>
      <c r="DJT6" s="113"/>
      <c r="DJU6" s="401"/>
      <c r="DJV6" s="112"/>
      <c r="DJW6" s="112"/>
      <c r="DJX6" s="112"/>
      <c r="DJY6" s="115"/>
      <c r="DJZ6" s="113"/>
      <c r="DKA6" s="113"/>
      <c r="DKB6" s="401"/>
      <c r="DKC6" s="112"/>
      <c r="DKD6" s="112"/>
      <c r="DKE6" s="112"/>
      <c r="DKF6" s="115"/>
      <c r="DKG6" s="113"/>
      <c r="DKH6" s="113"/>
      <c r="DKI6" s="401"/>
      <c r="DKJ6" s="112"/>
      <c r="DKK6" s="112"/>
      <c r="DKL6" s="112"/>
      <c r="DKM6" s="115"/>
      <c r="DKN6" s="113"/>
      <c r="DKO6" s="113"/>
      <c r="DKP6" s="401"/>
      <c r="DKQ6" s="112"/>
      <c r="DKR6" s="112"/>
      <c r="DKS6" s="112"/>
      <c r="DKT6" s="115"/>
      <c r="DKU6" s="113"/>
      <c r="DKV6" s="113"/>
      <c r="DKW6" s="401"/>
      <c r="DKX6" s="112"/>
      <c r="DKY6" s="112"/>
      <c r="DKZ6" s="112"/>
      <c r="DLA6" s="115"/>
      <c r="DLB6" s="113"/>
      <c r="DLC6" s="113"/>
      <c r="DLD6" s="401"/>
      <c r="DLE6" s="112"/>
      <c r="DLF6" s="112"/>
      <c r="DLG6" s="112"/>
      <c r="DLH6" s="115"/>
      <c r="DLI6" s="113"/>
      <c r="DLJ6" s="113"/>
      <c r="DLK6" s="401"/>
      <c r="DLL6" s="112"/>
      <c r="DLM6" s="112"/>
      <c r="DLN6" s="112"/>
      <c r="DLO6" s="115"/>
      <c r="DLP6" s="113"/>
      <c r="DLQ6" s="113"/>
      <c r="DLR6" s="401"/>
      <c r="DLS6" s="112"/>
      <c r="DLT6" s="112"/>
      <c r="DLU6" s="112"/>
      <c r="DLV6" s="115"/>
      <c r="DLW6" s="113"/>
      <c r="DLX6" s="113"/>
      <c r="DLY6" s="401"/>
      <c r="DLZ6" s="112"/>
      <c r="DMA6" s="112"/>
      <c r="DMB6" s="112"/>
      <c r="DMC6" s="115"/>
      <c r="DMD6" s="113"/>
      <c r="DME6" s="113"/>
      <c r="DMF6" s="401"/>
      <c r="DMG6" s="112"/>
      <c r="DMH6" s="112"/>
      <c r="DMI6" s="112"/>
      <c r="DMJ6" s="115"/>
      <c r="DMK6" s="113"/>
      <c r="DML6" s="113"/>
      <c r="DMM6" s="401"/>
      <c r="DMN6" s="112"/>
      <c r="DMO6" s="112"/>
      <c r="DMP6" s="112"/>
      <c r="DMQ6" s="115"/>
      <c r="DMR6" s="113"/>
      <c r="DMS6" s="113"/>
      <c r="DMT6" s="401"/>
      <c r="DMU6" s="112"/>
      <c r="DMV6" s="112"/>
      <c r="DMW6" s="112"/>
      <c r="DMX6" s="115"/>
      <c r="DMY6" s="113"/>
      <c r="DMZ6" s="113"/>
      <c r="DNA6" s="401"/>
      <c r="DNB6" s="112"/>
      <c r="DNC6" s="112"/>
      <c r="DND6" s="112"/>
      <c r="DNE6" s="115"/>
      <c r="DNF6" s="113"/>
      <c r="DNG6" s="113"/>
      <c r="DNH6" s="401"/>
      <c r="DNI6" s="112"/>
      <c r="DNJ6" s="112"/>
      <c r="DNK6" s="112"/>
      <c r="DNL6" s="115"/>
      <c r="DNM6" s="113"/>
      <c r="DNN6" s="113"/>
      <c r="DNO6" s="401"/>
      <c r="DNP6" s="112"/>
      <c r="DNQ6" s="112"/>
      <c r="DNR6" s="112"/>
      <c r="DNS6" s="115"/>
      <c r="DNT6" s="113"/>
      <c r="DNU6" s="113"/>
      <c r="DNV6" s="401"/>
      <c r="DNW6" s="112"/>
      <c r="DNX6" s="112"/>
      <c r="DNY6" s="112"/>
      <c r="DNZ6" s="115"/>
      <c r="DOA6" s="113"/>
      <c r="DOB6" s="113"/>
      <c r="DOC6" s="401"/>
      <c r="DOD6" s="112"/>
      <c r="DOE6" s="112"/>
      <c r="DOF6" s="112"/>
      <c r="DOG6" s="115"/>
      <c r="DOH6" s="113"/>
      <c r="DOI6" s="113"/>
      <c r="DOJ6" s="401"/>
      <c r="DOK6" s="112"/>
      <c r="DOL6" s="112"/>
      <c r="DOM6" s="112"/>
      <c r="DON6" s="115"/>
      <c r="DOO6" s="113"/>
      <c r="DOP6" s="113"/>
      <c r="DOQ6" s="401"/>
      <c r="DOR6" s="112"/>
      <c r="DOS6" s="112"/>
      <c r="DOT6" s="112"/>
      <c r="DOU6" s="115"/>
      <c r="DOV6" s="113"/>
      <c r="DOW6" s="113"/>
      <c r="DOX6" s="401"/>
      <c r="DOY6" s="112"/>
      <c r="DOZ6" s="112"/>
      <c r="DPA6" s="112"/>
      <c r="DPB6" s="115"/>
      <c r="DPC6" s="113"/>
      <c r="DPD6" s="113"/>
      <c r="DPE6" s="401"/>
      <c r="DPF6" s="112"/>
      <c r="DPG6" s="112"/>
      <c r="DPH6" s="112"/>
      <c r="DPI6" s="115"/>
      <c r="DPJ6" s="113"/>
      <c r="DPK6" s="113"/>
      <c r="DPL6" s="401"/>
      <c r="DPM6" s="112"/>
      <c r="DPN6" s="112"/>
      <c r="DPO6" s="112"/>
      <c r="DPP6" s="115"/>
      <c r="DPQ6" s="113"/>
      <c r="DPR6" s="113"/>
      <c r="DPS6" s="401"/>
      <c r="DPT6" s="112"/>
      <c r="DPU6" s="112"/>
      <c r="DPV6" s="112"/>
      <c r="DPW6" s="115"/>
      <c r="DPX6" s="113"/>
      <c r="DPY6" s="113"/>
      <c r="DPZ6" s="401"/>
      <c r="DQA6" s="112"/>
      <c r="DQB6" s="112"/>
      <c r="DQC6" s="112"/>
      <c r="DQD6" s="115"/>
      <c r="DQE6" s="113"/>
      <c r="DQF6" s="113"/>
      <c r="DQG6" s="401"/>
      <c r="DQH6" s="112"/>
      <c r="DQI6" s="112"/>
      <c r="DQJ6" s="112"/>
      <c r="DQK6" s="115"/>
      <c r="DQL6" s="113"/>
      <c r="DQM6" s="113"/>
      <c r="DQN6" s="401"/>
      <c r="DQO6" s="112"/>
      <c r="DQP6" s="112"/>
      <c r="DQQ6" s="112"/>
      <c r="DQR6" s="115"/>
      <c r="DQS6" s="113"/>
      <c r="DQT6" s="113"/>
      <c r="DQU6" s="401"/>
      <c r="DQV6" s="112"/>
      <c r="DQW6" s="112"/>
      <c r="DQX6" s="112"/>
      <c r="DQY6" s="115"/>
      <c r="DQZ6" s="113"/>
      <c r="DRA6" s="113"/>
      <c r="DRB6" s="401"/>
      <c r="DRC6" s="112"/>
      <c r="DRD6" s="112"/>
      <c r="DRE6" s="112"/>
      <c r="DRF6" s="115"/>
      <c r="DRG6" s="113"/>
      <c r="DRH6" s="113"/>
      <c r="DRI6" s="401"/>
      <c r="DRJ6" s="112"/>
      <c r="DRK6" s="112"/>
      <c r="DRL6" s="112"/>
      <c r="DRM6" s="115"/>
      <c r="DRN6" s="113"/>
      <c r="DRO6" s="113"/>
      <c r="DRP6" s="401"/>
      <c r="DRQ6" s="112"/>
      <c r="DRR6" s="112"/>
      <c r="DRS6" s="112"/>
      <c r="DRT6" s="115"/>
      <c r="DRU6" s="113"/>
      <c r="DRV6" s="113"/>
      <c r="DRW6" s="401"/>
      <c r="DRX6" s="112"/>
      <c r="DRY6" s="112"/>
      <c r="DRZ6" s="112"/>
      <c r="DSA6" s="115"/>
      <c r="DSB6" s="113"/>
      <c r="DSC6" s="113"/>
      <c r="DSD6" s="401"/>
      <c r="DSE6" s="112"/>
      <c r="DSF6" s="112"/>
      <c r="DSG6" s="112"/>
      <c r="DSH6" s="115"/>
      <c r="DSI6" s="113"/>
      <c r="DSJ6" s="113"/>
      <c r="DSK6" s="401"/>
      <c r="DSL6" s="112"/>
      <c r="DSM6" s="112"/>
      <c r="DSN6" s="112"/>
      <c r="DSO6" s="115"/>
      <c r="DSP6" s="113"/>
      <c r="DSQ6" s="113"/>
      <c r="DSR6" s="401"/>
      <c r="DSS6" s="112"/>
      <c r="DST6" s="112"/>
      <c r="DSU6" s="112"/>
      <c r="DSV6" s="115"/>
      <c r="DSW6" s="113"/>
      <c r="DSX6" s="113"/>
      <c r="DSY6" s="401"/>
      <c r="DSZ6" s="112"/>
      <c r="DTA6" s="112"/>
      <c r="DTB6" s="112"/>
      <c r="DTC6" s="115"/>
      <c r="DTD6" s="113"/>
      <c r="DTE6" s="113"/>
      <c r="DTF6" s="401"/>
      <c r="DTG6" s="112"/>
      <c r="DTH6" s="112"/>
      <c r="DTI6" s="112"/>
      <c r="DTJ6" s="115"/>
      <c r="DTK6" s="113"/>
      <c r="DTL6" s="113"/>
      <c r="DTM6" s="401"/>
      <c r="DTN6" s="112"/>
      <c r="DTO6" s="112"/>
      <c r="DTP6" s="112"/>
      <c r="DTQ6" s="115"/>
      <c r="DTR6" s="113"/>
      <c r="DTS6" s="113"/>
      <c r="DTT6" s="401"/>
      <c r="DTU6" s="112"/>
      <c r="DTV6" s="112"/>
      <c r="DTW6" s="112"/>
      <c r="DTX6" s="115"/>
      <c r="DTY6" s="113"/>
      <c r="DTZ6" s="113"/>
      <c r="DUA6" s="401"/>
      <c r="DUB6" s="112"/>
      <c r="DUC6" s="112"/>
      <c r="DUD6" s="112"/>
      <c r="DUE6" s="115"/>
      <c r="DUF6" s="113"/>
      <c r="DUG6" s="113"/>
      <c r="DUH6" s="401"/>
      <c r="DUI6" s="112"/>
      <c r="DUJ6" s="112"/>
      <c r="DUK6" s="112"/>
      <c r="DUL6" s="115"/>
      <c r="DUM6" s="113"/>
      <c r="DUN6" s="113"/>
      <c r="DUO6" s="401"/>
      <c r="DUP6" s="112"/>
      <c r="DUQ6" s="112"/>
      <c r="DUR6" s="112"/>
      <c r="DUS6" s="115"/>
      <c r="DUT6" s="113"/>
      <c r="DUU6" s="113"/>
      <c r="DUV6" s="401"/>
      <c r="DUW6" s="112"/>
      <c r="DUX6" s="112"/>
      <c r="DUY6" s="112"/>
      <c r="DUZ6" s="115"/>
      <c r="DVA6" s="113"/>
      <c r="DVB6" s="113"/>
      <c r="DVC6" s="401"/>
      <c r="DVD6" s="112"/>
      <c r="DVE6" s="112"/>
      <c r="DVF6" s="112"/>
      <c r="DVG6" s="115"/>
      <c r="DVH6" s="113"/>
      <c r="DVI6" s="113"/>
      <c r="DVJ6" s="401"/>
      <c r="DVK6" s="112"/>
      <c r="DVL6" s="112"/>
      <c r="DVM6" s="112"/>
      <c r="DVN6" s="115"/>
      <c r="DVO6" s="113"/>
      <c r="DVP6" s="113"/>
      <c r="DVQ6" s="401"/>
      <c r="DVR6" s="112"/>
      <c r="DVS6" s="112"/>
      <c r="DVT6" s="112"/>
      <c r="DVU6" s="115"/>
      <c r="DVV6" s="113"/>
      <c r="DVW6" s="113"/>
      <c r="DVX6" s="401"/>
      <c r="DVY6" s="112"/>
      <c r="DVZ6" s="112"/>
      <c r="DWA6" s="112"/>
      <c r="DWB6" s="115"/>
      <c r="DWC6" s="113"/>
      <c r="DWD6" s="113"/>
      <c r="DWE6" s="401"/>
      <c r="DWF6" s="112"/>
      <c r="DWG6" s="112"/>
      <c r="DWH6" s="112"/>
      <c r="DWI6" s="115"/>
      <c r="DWJ6" s="113"/>
      <c r="DWK6" s="113"/>
      <c r="DWL6" s="401"/>
      <c r="DWM6" s="112"/>
      <c r="DWN6" s="112"/>
      <c r="DWO6" s="112"/>
      <c r="DWP6" s="115"/>
      <c r="DWQ6" s="113"/>
      <c r="DWR6" s="113"/>
      <c r="DWS6" s="401"/>
      <c r="DWT6" s="112"/>
      <c r="DWU6" s="112"/>
      <c r="DWV6" s="112"/>
      <c r="DWW6" s="115"/>
      <c r="DWX6" s="113"/>
      <c r="DWY6" s="113"/>
      <c r="DWZ6" s="401"/>
      <c r="DXA6" s="112"/>
      <c r="DXB6" s="112"/>
      <c r="DXC6" s="112"/>
      <c r="DXD6" s="115"/>
      <c r="DXE6" s="113"/>
      <c r="DXF6" s="113"/>
      <c r="DXG6" s="401"/>
      <c r="DXH6" s="112"/>
      <c r="DXI6" s="112"/>
      <c r="DXJ6" s="112"/>
      <c r="DXK6" s="115"/>
      <c r="DXL6" s="113"/>
      <c r="DXM6" s="113"/>
      <c r="DXN6" s="401"/>
      <c r="DXO6" s="112"/>
      <c r="DXP6" s="112"/>
      <c r="DXQ6" s="112"/>
      <c r="DXR6" s="115"/>
      <c r="DXS6" s="113"/>
      <c r="DXT6" s="113"/>
      <c r="DXU6" s="401"/>
      <c r="DXV6" s="112"/>
      <c r="DXW6" s="112"/>
      <c r="DXX6" s="112"/>
      <c r="DXY6" s="115"/>
      <c r="DXZ6" s="113"/>
      <c r="DYA6" s="113"/>
      <c r="DYB6" s="401"/>
      <c r="DYC6" s="112"/>
      <c r="DYD6" s="112"/>
      <c r="DYE6" s="112"/>
      <c r="DYF6" s="115"/>
      <c r="DYG6" s="113"/>
      <c r="DYH6" s="113"/>
      <c r="DYI6" s="401"/>
      <c r="DYJ6" s="112"/>
      <c r="DYK6" s="112"/>
      <c r="DYL6" s="112"/>
      <c r="DYM6" s="115"/>
      <c r="DYN6" s="113"/>
      <c r="DYO6" s="113"/>
      <c r="DYP6" s="401"/>
      <c r="DYQ6" s="112"/>
      <c r="DYR6" s="112"/>
      <c r="DYS6" s="112"/>
      <c r="DYT6" s="115"/>
      <c r="DYU6" s="113"/>
      <c r="DYV6" s="113"/>
      <c r="DYW6" s="401"/>
      <c r="DYX6" s="112"/>
      <c r="DYY6" s="112"/>
      <c r="DYZ6" s="112"/>
      <c r="DZA6" s="115"/>
      <c r="DZB6" s="113"/>
      <c r="DZC6" s="113"/>
      <c r="DZD6" s="401"/>
      <c r="DZE6" s="112"/>
      <c r="DZF6" s="112"/>
      <c r="DZG6" s="112"/>
      <c r="DZH6" s="115"/>
      <c r="DZI6" s="113"/>
      <c r="DZJ6" s="113"/>
      <c r="DZK6" s="401"/>
      <c r="DZL6" s="112"/>
      <c r="DZM6" s="112"/>
      <c r="DZN6" s="112"/>
      <c r="DZO6" s="115"/>
      <c r="DZP6" s="113"/>
      <c r="DZQ6" s="113"/>
      <c r="DZR6" s="401"/>
      <c r="DZS6" s="112"/>
      <c r="DZT6" s="112"/>
      <c r="DZU6" s="112"/>
      <c r="DZV6" s="115"/>
      <c r="DZW6" s="113"/>
      <c r="DZX6" s="113"/>
      <c r="DZY6" s="401"/>
      <c r="DZZ6" s="112"/>
      <c r="EAA6" s="112"/>
      <c r="EAB6" s="112"/>
      <c r="EAC6" s="115"/>
      <c r="EAD6" s="113"/>
      <c r="EAE6" s="113"/>
      <c r="EAF6" s="401"/>
      <c r="EAG6" s="112"/>
      <c r="EAH6" s="112"/>
      <c r="EAI6" s="112"/>
      <c r="EAJ6" s="115"/>
      <c r="EAK6" s="113"/>
      <c r="EAL6" s="113"/>
      <c r="EAM6" s="401"/>
      <c r="EAN6" s="112"/>
      <c r="EAO6" s="112"/>
      <c r="EAP6" s="112"/>
      <c r="EAQ6" s="115"/>
      <c r="EAR6" s="113"/>
      <c r="EAS6" s="113"/>
      <c r="EAT6" s="401"/>
      <c r="EAU6" s="112"/>
      <c r="EAV6" s="112"/>
      <c r="EAW6" s="112"/>
      <c r="EAX6" s="115"/>
      <c r="EAY6" s="113"/>
      <c r="EAZ6" s="113"/>
      <c r="EBA6" s="401"/>
      <c r="EBB6" s="112"/>
      <c r="EBC6" s="112"/>
      <c r="EBD6" s="112"/>
      <c r="EBE6" s="115"/>
      <c r="EBF6" s="113"/>
      <c r="EBG6" s="113"/>
      <c r="EBH6" s="401"/>
      <c r="EBI6" s="112"/>
      <c r="EBJ6" s="112"/>
      <c r="EBK6" s="112"/>
      <c r="EBL6" s="115"/>
      <c r="EBM6" s="113"/>
      <c r="EBN6" s="113"/>
      <c r="EBO6" s="401"/>
      <c r="EBP6" s="112"/>
      <c r="EBQ6" s="112"/>
      <c r="EBR6" s="112"/>
      <c r="EBS6" s="115"/>
      <c r="EBT6" s="113"/>
      <c r="EBU6" s="113"/>
      <c r="EBV6" s="401"/>
      <c r="EBW6" s="112"/>
      <c r="EBX6" s="112"/>
      <c r="EBY6" s="112"/>
      <c r="EBZ6" s="115"/>
      <c r="ECA6" s="113"/>
      <c r="ECB6" s="113"/>
      <c r="ECC6" s="401"/>
      <c r="ECD6" s="112"/>
      <c r="ECE6" s="112"/>
      <c r="ECF6" s="112"/>
      <c r="ECG6" s="115"/>
      <c r="ECH6" s="113"/>
      <c r="ECI6" s="113"/>
      <c r="ECJ6" s="401"/>
      <c r="ECK6" s="112"/>
      <c r="ECL6" s="112"/>
      <c r="ECM6" s="112"/>
      <c r="ECN6" s="115"/>
      <c r="ECO6" s="113"/>
      <c r="ECP6" s="113"/>
      <c r="ECQ6" s="401"/>
      <c r="ECR6" s="112"/>
      <c r="ECS6" s="112"/>
      <c r="ECT6" s="112"/>
      <c r="ECU6" s="115"/>
      <c r="ECV6" s="113"/>
      <c r="ECW6" s="113"/>
      <c r="ECX6" s="401"/>
      <c r="ECY6" s="112"/>
      <c r="ECZ6" s="112"/>
      <c r="EDA6" s="112"/>
      <c r="EDB6" s="115"/>
      <c r="EDC6" s="113"/>
      <c r="EDD6" s="113"/>
      <c r="EDE6" s="401"/>
      <c r="EDF6" s="112"/>
      <c r="EDG6" s="112"/>
      <c r="EDH6" s="112"/>
      <c r="EDI6" s="115"/>
      <c r="EDJ6" s="113"/>
      <c r="EDK6" s="113"/>
      <c r="EDL6" s="401"/>
      <c r="EDM6" s="112"/>
      <c r="EDN6" s="112"/>
      <c r="EDO6" s="112"/>
      <c r="EDP6" s="115"/>
      <c r="EDQ6" s="113"/>
      <c r="EDR6" s="113"/>
      <c r="EDS6" s="401"/>
      <c r="EDT6" s="112"/>
      <c r="EDU6" s="112"/>
      <c r="EDV6" s="112"/>
      <c r="EDW6" s="115"/>
      <c r="EDX6" s="113"/>
      <c r="EDY6" s="113"/>
      <c r="EDZ6" s="401"/>
      <c r="EEA6" s="112"/>
      <c r="EEB6" s="112"/>
      <c r="EEC6" s="112"/>
      <c r="EED6" s="115"/>
      <c r="EEE6" s="113"/>
      <c r="EEF6" s="113"/>
      <c r="EEG6" s="401"/>
      <c r="EEH6" s="112"/>
      <c r="EEI6" s="112"/>
      <c r="EEJ6" s="112"/>
      <c r="EEK6" s="115"/>
      <c r="EEL6" s="113"/>
      <c r="EEM6" s="113"/>
      <c r="EEN6" s="401"/>
      <c r="EEO6" s="112"/>
      <c r="EEP6" s="112"/>
      <c r="EEQ6" s="112"/>
      <c r="EER6" s="115"/>
      <c r="EES6" s="113"/>
      <c r="EET6" s="113"/>
      <c r="EEU6" s="401"/>
      <c r="EEV6" s="112"/>
      <c r="EEW6" s="112"/>
      <c r="EEX6" s="112"/>
      <c r="EEY6" s="115"/>
      <c r="EEZ6" s="113"/>
      <c r="EFA6" s="113"/>
      <c r="EFB6" s="401"/>
      <c r="EFC6" s="112"/>
      <c r="EFD6" s="112"/>
      <c r="EFE6" s="112"/>
      <c r="EFF6" s="115"/>
      <c r="EFG6" s="113"/>
      <c r="EFH6" s="113"/>
      <c r="EFI6" s="401"/>
      <c r="EFJ6" s="112"/>
      <c r="EFK6" s="112"/>
      <c r="EFL6" s="112"/>
      <c r="EFM6" s="115"/>
      <c r="EFN6" s="113"/>
      <c r="EFO6" s="113"/>
      <c r="EFP6" s="401"/>
      <c r="EFQ6" s="112"/>
      <c r="EFR6" s="112"/>
      <c r="EFS6" s="112"/>
      <c r="EFT6" s="115"/>
      <c r="EFU6" s="113"/>
      <c r="EFV6" s="113"/>
      <c r="EFW6" s="401"/>
      <c r="EFX6" s="112"/>
      <c r="EFY6" s="112"/>
      <c r="EFZ6" s="112"/>
      <c r="EGA6" s="115"/>
      <c r="EGB6" s="113"/>
      <c r="EGC6" s="113"/>
      <c r="EGD6" s="401"/>
      <c r="EGE6" s="112"/>
      <c r="EGF6" s="112"/>
      <c r="EGG6" s="112"/>
      <c r="EGH6" s="115"/>
      <c r="EGI6" s="113"/>
      <c r="EGJ6" s="113"/>
      <c r="EGK6" s="401"/>
      <c r="EGL6" s="112"/>
      <c r="EGM6" s="112"/>
      <c r="EGN6" s="112"/>
      <c r="EGO6" s="115"/>
      <c r="EGP6" s="113"/>
      <c r="EGQ6" s="113"/>
      <c r="EGR6" s="401"/>
      <c r="EGS6" s="112"/>
      <c r="EGT6" s="112"/>
      <c r="EGU6" s="112"/>
      <c r="EGV6" s="115"/>
      <c r="EGW6" s="113"/>
      <c r="EGX6" s="113"/>
      <c r="EGY6" s="401"/>
      <c r="EGZ6" s="112"/>
      <c r="EHA6" s="112"/>
      <c r="EHB6" s="112"/>
      <c r="EHC6" s="115"/>
      <c r="EHD6" s="113"/>
      <c r="EHE6" s="113"/>
      <c r="EHF6" s="401"/>
      <c r="EHG6" s="112"/>
      <c r="EHH6" s="112"/>
      <c r="EHI6" s="112"/>
      <c r="EHJ6" s="115"/>
      <c r="EHK6" s="113"/>
      <c r="EHL6" s="113"/>
      <c r="EHM6" s="401"/>
      <c r="EHN6" s="112"/>
      <c r="EHO6" s="112"/>
      <c r="EHP6" s="112"/>
      <c r="EHQ6" s="115"/>
      <c r="EHR6" s="113"/>
      <c r="EHS6" s="113"/>
      <c r="EHT6" s="401"/>
      <c r="EHU6" s="112"/>
      <c r="EHV6" s="112"/>
      <c r="EHW6" s="112"/>
      <c r="EHX6" s="115"/>
      <c r="EHY6" s="113"/>
      <c r="EHZ6" s="113"/>
      <c r="EIA6" s="401"/>
      <c r="EIB6" s="112"/>
      <c r="EIC6" s="112"/>
      <c r="EID6" s="112"/>
      <c r="EIE6" s="115"/>
      <c r="EIF6" s="113"/>
      <c r="EIG6" s="113"/>
      <c r="EIH6" s="401"/>
      <c r="EII6" s="112"/>
      <c r="EIJ6" s="112"/>
      <c r="EIK6" s="112"/>
      <c r="EIL6" s="115"/>
      <c r="EIM6" s="113"/>
      <c r="EIN6" s="113"/>
      <c r="EIO6" s="401"/>
      <c r="EIP6" s="112"/>
      <c r="EIQ6" s="112"/>
      <c r="EIR6" s="112"/>
      <c r="EIS6" s="115"/>
      <c r="EIT6" s="113"/>
      <c r="EIU6" s="113"/>
      <c r="EIV6" s="401"/>
      <c r="EIW6" s="112"/>
      <c r="EIX6" s="112"/>
      <c r="EIY6" s="112"/>
      <c r="EIZ6" s="115"/>
      <c r="EJA6" s="113"/>
      <c r="EJB6" s="113"/>
      <c r="EJC6" s="401"/>
      <c r="EJD6" s="112"/>
      <c r="EJE6" s="112"/>
      <c r="EJF6" s="112"/>
      <c r="EJG6" s="115"/>
      <c r="EJH6" s="113"/>
      <c r="EJI6" s="113"/>
      <c r="EJJ6" s="401"/>
      <c r="EJK6" s="112"/>
      <c r="EJL6" s="112"/>
      <c r="EJM6" s="112"/>
      <c r="EJN6" s="115"/>
      <c r="EJO6" s="113"/>
      <c r="EJP6" s="113"/>
      <c r="EJQ6" s="401"/>
      <c r="EJR6" s="112"/>
      <c r="EJS6" s="112"/>
      <c r="EJT6" s="112"/>
      <c r="EJU6" s="115"/>
      <c r="EJV6" s="113"/>
      <c r="EJW6" s="113"/>
      <c r="EJX6" s="401"/>
      <c r="EJY6" s="112"/>
      <c r="EJZ6" s="112"/>
      <c r="EKA6" s="112"/>
      <c r="EKB6" s="115"/>
      <c r="EKC6" s="113"/>
      <c r="EKD6" s="113"/>
      <c r="EKE6" s="401"/>
      <c r="EKF6" s="112"/>
      <c r="EKG6" s="112"/>
      <c r="EKH6" s="112"/>
      <c r="EKI6" s="115"/>
      <c r="EKJ6" s="113"/>
      <c r="EKK6" s="113"/>
      <c r="EKL6" s="401"/>
      <c r="EKM6" s="112"/>
      <c r="EKN6" s="112"/>
      <c r="EKO6" s="112"/>
      <c r="EKP6" s="115"/>
      <c r="EKQ6" s="113"/>
      <c r="EKR6" s="113"/>
      <c r="EKS6" s="401"/>
      <c r="EKT6" s="112"/>
      <c r="EKU6" s="112"/>
      <c r="EKV6" s="112"/>
      <c r="EKW6" s="115"/>
      <c r="EKX6" s="113"/>
      <c r="EKY6" s="113"/>
      <c r="EKZ6" s="401"/>
      <c r="ELA6" s="112"/>
      <c r="ELB6" s="112"/>
      <c r="ELC6" s="112"/>
      <c r="ELD6" s="115"/>
      <c r="ELE6" s="113"/>
      <c r="ELF6" s="113"/>
      <c r="ELG6" s="401"/>
      <c r="ELH6" s="112"/>
      <c r="ELI6" s="112"/>
      <c r="ELJ6" s="112"/>
      <c r="ELK6" s="115"/>
      <c r="ELL6" s="113"/>
      <c r="ELM6" s="113"/>
      <c r="ELN6" s="401"/>
      <c r="ELO6" s="112"/>
      <c r="ELP6" s="112"/>
      <c r="ELQ6" s="112"/>
      <c r="ELR6" s="115"/>
      <c r="ELS6" s="113"/>
      <c r="ELT6" s="113"/>
      <c r="ELU6" s="401"/>
      <c r="ELV6" s="112"/>
      <c r="ELW6" s="112"/>
      <c r="ELX6" s="112"/>
      <c r="ELY6" s="115"/>
      <c r="ELZ6" s="113"/>
      <c r="EMA6" s="113"/>
      <c r="EMB6" s="401"/>
      <c r="EMC6" s="112"/>
      <c r="EMD6" s="112"/>
      <c r="EME6" s="112"/>
      <c r="EMF6" s="115"/>
      <c r="EMG6" s="113"/>
      <c r="EMH6" s="113"/>
      <c r="EMI6" s="401"/>
      <c r="EMJ6" s="112"/>
      <c r="EMK6" s="112"/>
      <c r="EML6" s="112"/>
      <c r="EMM6" s="115"/>
      <c r="EMN6" s="113"/>
      <c r="EMO6" s="113"/>
      <c r="EMP6" s="401"/>
      <c r="EMQ6" s="112"/>
      <c r="EMR6" s="112"/>
      <c r="EMS6" s="112"/>
      <c r="EMT6" s="115"/>
      <c r="EMU6" s="113"/>
      <c r="EMV6" s="113"/>
      <c r="EMW6" s="401"/>
      <c r="EMX6" s="112"/>
      <c r="EMY6" s="112"/>
      <c r="EMZ6" s="112"/>
      <c r="ENA6" s="115"/>
      <c r="ENB6" s="113"/>
      <c r="ENC6" s="113"/>
      <c r="END6" s="401"/>
      <c r="ENE6" s="112"/>
      <c r="ENF6" s="112"/>
      <c r="ENG6" s="112"/>
      <c r="ENH6" s="115"/>
      <c r="ENI6" s="113"/>
      <c r="ENJ6" s="113"/>
      <c r="ENK6" s="401"/>
      <c r="ENL6" s="112"/>
      <c r="ENM6" s="112"/>
      <c r="ENN6" s="112"/>
      <c r="ENO6" s="115"/>
      <c r="ENP6" s="113"/>
      <c r="ENQ6" s="113"/>
      <c r="ENR6" s="401"/>
      <c r="ENS6" s="112"/>
      <c r="ENT6" s="112"/>
      <c r="ENU6" s="112"/>
      <c r="ENV6" s="115"/>
      <c r="ENW6" s="113"/>
      <c r="ENX6" s="113"/>
      <c r="ENY6" s="401"/>
      <c r="ENZ6" s="112"/>
      <c r="EOA6" s="112"/>
      <c r="EOB6" s="112"/>
      <c r="EOC6" s="115"/>
      <c r="EOD6" s="113"/>
      <c r="EOE6" s="113"/>
      <c r="EOF6" s="401"/>
      <c r="EOG6" s="112"/>
      <c r="EOH6" s="112"/>
      <c r="EOI6" s="112"/>
      <c r="EOJ6" s="115"/>
      <c r="EOK6" s="113"/>
      <c r="EOL6" s="113"/>
      <c r="EOM6" s="401"/>
      <c r="EON6" s="112"/>
      <c r="EOO6" s="112"/>
      <c r="EOP6" s="112"/>
      <c r="EOQ6" s="115"/>
      <c r="EOR6" s="113"/>
      <c r="EOS6" s="113"/>
      <c r="EOT6" s="401"/>
      <c r="EOU6" s="112"/>
      <c r="EOV6" s="112"/>
      <c r="EOW6" s="112"/>
      <c r="EOX6" s="115"/>
      <c r="EOY6" s="113"/>
      <c r="EOZ6" s="113"/>
      <c r="EPA6" s="401"/>
      <c r="EPB6" s="112"/>
      <c r="EPC6" s="112"/>
      <c r="EPD6" s="112"/>
      <c r="EPE6" s="115"/>
      <c r="EPF6" s="113"/>
      <c r="EPG6" s="113"/>
      <c r="EPH6" s="401"/>
      <c r="EPI6" s="112"/>
      <c r="EPJ6" s="112"/>
      <c r="EPK6" s="112"/>
      <c r="EPL6" s="115"/>
      <c r="EPM6" s="113"/>
      <c r="EPN6" s="113"/>
      <c r="EPO6" s="401"/>
      <c r="EPP6" s="112"/>
      <c r="EPQ6" s="112"/>
      <c r="EPR6" s="112"/>
      <c r="EPS6" s="115"/>
      <c r="EPT6" s="113"/>
      <c r="EPU6" s="113"/>
      <c r="EPV6" s="401"/>
      <c r="EPW6" s="112"/>
      <c r="EPX6" s="112"/>
      <c r="EPY6" s="112"/>
      <c r="EPZ6" s="115"/>
      <c r="EQA6" s="113"/>
      <c r="EQB6" s="113"/>
      <c r="EQC6" s="401"/>
      <c r="EQD6" s="112"/>
      <c r="EQE6" s="112"/>
      <c r="EQF6" s="112"/>
      <c r="EQG6" s="115"/>
      <c r="EQH6" s="113"/>
      <c r="EQI6" s="113"/>
      <c r="EQJ6" s="401"/>
      <c r="EQK6" s="112"/>
      <c r="EQL6" s="112"/>
      <c r="EQM6" s="112"/>
      <c r="EQN6" s="115"/>
      <c r="EQO6" s="113"/>
      <c r="EQP6" s="113"/>
      <c r="EQQ6" s="401"/>
      <c r="EQR6" s="112"/>
      <c r="EQS6" s="112"/>
      <c r="EQT6" s="112"/>
      <c r="EQU6" s="115"/>
      <c r="EQV6" s="113"/>
      <c r="EQW6" s="113"/>
      <c r="EQX6" s="401"/>
      <c r="EQY6" s="112"/>
      <c r="EQZ6" s="112"/>
      <c r="ERA6" s="112"/>
      <c r="ERB6" s="115"/>
      <c r="ERC6" s="113"/>
      <c r="ERD6" s="113"/>
      <c r="ERE6" s="401"/>
      <c r="ERF6" s="112"/>
      <c r="ERG6" s="112"/>
      <c r="ERH6" s="112"/>
      <c r="ERI6" s="115"/>
      <c r="ERJ6" s="113"/>
      <c r="ERK6" s="113"/>
      <c r="ERL6" s="401"/>
      <c r="ERM6" s="112"/>
      <c r="ERN6" s="112"/>
      <c r="ERO6" s="112"/>
      <c r="ERP6" s="115"/>
      <c r="ERQ6" s="113"/>
      <c r="ERR6" s="113"/>
      <c r="ERS6" s="401"/>
      <c r="ERT6" s="112"/>
      <c r="ERU6" s="112"/>
      <c r="ERV6" s="112"/>
      <c r="ERW6" s="115"/>
      <c r="ERX6" s="113"/>
      <c r="ERY6" s="113"/>
      <c r="ERZ6" s="401"/>
      <c r="ESA6" s="112"/>
      <c r="ESB6" s="112"/>
      <c r="ESC6" s="112"/>
      <c r="ESD6" s="115"/>
      <c r="ESE6" s="113"/>
      <c r="ESF6" s="113"/>
      <c r="ESG6" s="401"/>
      <c r="ESH6" s="112"/>
      <c r="ESI6" s="112"/>
      <c r="ESJ6" s="112"/>
      <c r="ESK6" s="115"/>
      <c r="ESL6" s="113"/>
      <c r="ESM6" s="113"/>
      <c r="ESN6" s="401"/>
      <c r="ESO6" s="112"/>
      <c r="ESP6" s="112"/>
      <c r="ESQ6" s="112"/>
      <c r="ESR6" s="115"/>
      <c r="ESS6" s="113"/>
      <c r="EST6" s="113"/>
      <c r="ESU6" s="401"/>
      <c r="ESV6" s="112"/>
      <c r="ESW6" s="112"/>
      <c r="ESX6" s="112"/>
      <c r="ESY6" s="115"/>
      <c r="ESZ6" s="113"/>
      <c r="ETA6" s="113"/>
      <c r="ETB6" s="401"/>
      <c r="ETC6" s="112"/>
      <c r="ETD6" s="112"/>
      <c r="ETE6" s="112"/>
      <c r="ETF6" s="115"/>
      <c r="ETG6" s="113"/>
      <c r="ETH6" s="113"/>
      <c r="ETI6" s="401"/>
      <c r="ETJ6" s="112"/>
      <c r="ETK6" s="112"/>
      <c r="ETL6" s="112"/>
      <c r="ETM6" s="115"/>
      <c r="ETN6" s="113"/>
      <c r="ETO6" s="113"/>
      <c r="ETP6" s="401"/>
      <c r="ETQ6" s="112"/>
      <c r="ETR6" s="112"/>
      <c r="ETS6" s="112"/>
      <c r="ETT6" s="115"/>
      <c r="ETU6" s="113"/>
      <c r="ETV6" s="113"/>
      <c r="ETW6" s="401"/>
      <c r="ETX6" s="112"/>
      <c r="ETY6" s="112"/>
      <c r="ETZ6" s="112"/>
      <c r="EUA6" s="115"/>
      <c r="EUB6" s="113"/>
      <c r="EUC6" s="113"/>
      <c r="EUD6" s="401"/>
      <c r="EUE6" s="112"/>
      <c r="EUF6" s="112"/>
      <c r="EUG6" s="112"/>
      <c r="EUH6" s="115"/>
      <c r="EUI6" s="113"/>
      <c r="EUJ6" s="113"/>
      <c r="EUK6" s="401"/>
      <c r="EUL6" s="112"/>
      <c r="EUM6" s="112"/>
      <c r="EUN6" s="112"/>
      <c r="EUO6" s="115"/>
      <c r="EUP6" s="113"/>
      <c r="EUQ6" s="113"/>
      <c r="EUR6" s="401"/>
      <c r="EUS6" s="112"/>
      <c r="EUT6" s="112"/>
      <c r="EUU6" s="112"/>
      <c r="EUV6" s="115"/>
      <c r="EUW6" s="113"/>
      <c r="EUX6" s="113"/>
      <c r="EUY6" s="401"/>
      <c r="EUZ6" s="112"/>
      <c r="EVA6" s="112"/>
      <c r="EVB6" s="112"/>
      <c r="EVC6" s="115"/>
      <c r="EVD6" s="113"/>
      <c r="EVE6" s="113"/>
      <c r="EVF6" s="401"/>
      <c r="EVG6" s="112"/>
      <c r="EVH6" s="112"/>
      <c r="EVI6" s="112"/>
      <c r="EVJ6" s="115"/>
      <c r="EVK6" s="113"/>
      <c r="EVL6" s="113"/>
      <c r="EVM6" s="401"/>
      <c r="EVN6" s="112"/>
      <c r="EVO6" s="112"/>
      <c r="EVP6" s="112"/>
      <c r="EVQ6" s="115"/>
      <c r="EVR6" s="113"/>
      <c r="EVS6" s="113"/>
      <c r="EVT6" s="401"/>
      <c r="EVU6" s="112"/>
      <c r="EVV6" s="112"/>
      <c r="EVW6" s="112"/>
      <c r="EVX6" s="115"/>
      <c r="EVY6" s="113"/>
      <c r="EVZ6" s="113"/>
      <c r="EWA6" s="401"/>
      <c r="EWB6" s="112"/>
      <c r="EWC6" s="112"/>
      <c r="EWD6" s="112"/>
      <c r="EWE6" s="115"/>
      <c r="EWF6" s="113"/>
      <c r="EWG6" s="113"/>
      <c r="EWH6" s="401"/>
      <c r="EWI6" s="112"/>
      <c r="EWJ6" s="112"/>
      <c r="EWK6" s="112"/>
      <c r="EWL6" s="115"/>
      <c r="EWM6" s="113"/>
      <c r="EWN6" s="113"/>
      <c r="EWO6" s="401"/>
      <c r="EWP6" s="112"/>
      <c r="EWQ6" s="112"/>
      <c r="EWR6" s="112"/>
      <c r="EWS6" s="115"/>
      <c r="EWT6" s="113"/>
      <c r="EWU6" s="113"/>
      <c r="EWV6" s="401"/>
      <c r="EWW6" s="112"/>
      <c r="EWX6" s="112"/>
      <c r="EWY6" s="112"/>
      <c r="EWZ6" s="115"/>
      <c r="EXA6" s="113"/>
      <c r="EXB6" s="113"/>
      <c r="EXC6" s="401"/>
      <c r="EXD6" s="112"/>
      <c r="EXE6" s="112"/>
      <c r="EXF6" s="112"/>
      <c r="EXG6" s="115"/>
      <c r="EXH6" s="113"/>
      <c r="EXI6" s="113"/>
      <c r="EXJ6" s="401"/>
      <c r="EXK6" s="112"/>
      <c r="EXL6" s="112"/>
      <c r="EXM6" s="112"/>
      <c r="EXN6" s="115"/>
      <c r="EXO6" s="113"/>
      <c r="EXP6" s="113"/>
      <c r="EXQ6" s="401"/>
      <c r="EXR6" s="112"/>
      <c r="EXS6" s="112"/>
      <c r="EXT6" s="112"/>
      <c r="EXU6" s="115"/>
      <c r="EXV6" s="113"/>
      <c r="EXW6" s="113"/>
      <c r="EXX6" s="401"/>
      <c r="EXY6" s="112"/>
      <c r="EXZ6" s="112"/>
      <c r="EYA6" s="112"/>
      <c r="EYB6" s="115"/>
      <c r="EYC6" s="113"/>
      <c r="EYD6" s="113"/>
      <c r="EYE6" s="401"/>
      <c r="EYF6" s="112"/>
      <c r="EYG6" s="112"/>
      <c r="EYH6" s="112"/>
      <c r="EYI6" s="115"/>
      <c r="EYJ6" s="113"/>
      <c r="EYK6" s="113"/>
      <c r="EYL6" s="401"/>
      <c r="EYM6" s="112"/>
      <c r="EYN6" s="112"/>
      <c r="EYO6" s="112"/>
      <c r="EYP6" s="115"/>
      <c r="EYQ6" s="113"/>
      <c r="EYR6" s="113"/>
      <c r="EYS6" s="401"/>
      <c r="EYT6" s="112"/>
      <c r="EYU6" s="112"/>
      <c r="EYV6" s="112"/>
      <c r="EYW6" s="115"/>
      <c r="EYX6" s="113"/>
      <c r="EYY6" s="113"/>
      <c r="EYZ6" s="401"/>
      <c r="EZA6" s="112"/>
      <c r="EZB6" s="112"/>
      <c r="EZC6" s="112"/>
      <c r="EZD6" s="115"/>
      <c r="EZE6" s="113"/>
      <c r="EZF6" s="113"/>
      <c r="EZG6" s="401"/>
      <c r="EZH6" s="112"/>
      <c r="EZI6" s="112"/>
      <c r="EZJ6" s="112"/>
      <c r="EZK6" s="115"/>
      <c r="EZL6" s="113"/>
      <c r="EZM6" s="113"/>
      <c r="EZN6" s="401"/>
      <c r="EZO6" s="112"/>
      <c r="EZP6" s="112"/>
      <c r="EZQ6" s="112"/>
      <c r="EZR6" s="115"/>
      <c r="EZS6" s="113"/>
      <c r="EZT6" s="113"/>
      <c r="EZU6" s="401"/>
      <c r="EZV6" s="112"/>
      <c r="EZW6" s="112"/>
      <c r="EZX6" s="112"/>
      <c r="EZY6" s="115"/>
      <c r="EZZ6" s="113"/>
      <c r="FAA6" s="113"/>
      <c r="FAB6" s="401"/>
      <c r="FAC6" s="112"/>
      <c r="FAD6" s="112"/>
      <c r="FAE6" s="112"/>
      <c r="FAF6" s="115"/>
      <c r="FAG6" s="113"/>
      <c r="FAH6" s="113"/>
      <c r="FAI6" s="401"/>
      <c r="FAJ6" s="112"/>
      <c r="FAK6" s="112"/>
      <c r="FAL6" s="112"/>
      <c r="FAM6" s="115"/>
      <c r="FAN6" s="113"/>
      <c r="FAO6" s="113"/>
      <c r="FAP6" s="401"/>
      <c r="FAQ6" s="112"/>
      <c r="FAR6" s="112"/>
      <c r="FAS6" s="112"/>
      <c r="FAT6" s="115"/>
      <c r="FAU6" s="113"/>
      <c r="FAV6" s="113"/>
      <c r="FAW6" s="401"/>
      <c r="FAX6" s="112"/>
      <c r="FAY6" s="112"/>
      <c r="FAZ6" s="112"/>
      <c r="FBA6" s="115"/>
      <c r="FBB6" s="113"/>
      <c r="FBC6" s="113"/>
      <c r="FBD6" s="401"/>
      <c r="FBE6" s="112"/>
      <c r="FBF6" s="112"/>
      <c r="FBG6" s="112"/>
      <c r="FBH6" s="115"/>
      <c r="FBI6" s="113"/>
      <c r="FBJ6" s="113"/>
      <c r="FBK6" s="401"/>
      <c r="FBL6" s="112"/>
      <c r="FBM6" s="112"/>
      <c r="FBN6" s="112"/>
      <c r="FBO6" s="115"/>
      <c r="FBP6" s="113"/>
      <c r="FBQ6" s="113"/>
      <c r="FBR6" s="401"/>
      <c r="FBS6" s="112"/>
      <c r="FBT6" s="112"/>
      <c r="FBU6" s="112"/>
      <c r="FBV6" s="115"/>
      <c r="FBW6" s="113"/>
      <c r="FBX6" s="113"/>
      <c r="FBY6" s="401"/>
      <c r="FBZ6" s="112"/>
      <c r="FCA6" s="112"/>
      <c r="FCB6" s="112"/>
      <c r="FCC6" s="115"/>
      <c r="FCD6" s="113"/>
      <c r="FCE6" s="113"/>
      <c r="FCF6" s="401"/>
      <c r="FCG6" s="112"/>
      <c r="FCH6" s="112"/>
      <c r="FCI6" s="112"/>
      <c r="FCJ6" s="115"/>
      <c r="FCK6" s="113"/>
      <c r="FCL6" s="113"/>
      <c r="FCM6" s="401"/>
      <c r="FCN6" s="112"/>
      <c r="FCO6" s="112"/>
      <c r="FCP6" s="112"/>
      <c r="FCQ6" s="115"/>
      <c r="FCR6" s="113"/>
      <c r="FCS6" s="113"/>
      <c r="FCT6" s="401"/>
      <c r="FCU6" s="112"/>
      <c r="FCV6" s="112"/>
      <c r="FCW6" s="112"/>
      <c r="FCX6" s="115"/>
      <c r="FCY6" s="113"/>
      <c r="FCZ6" s="113"/>
      <c r="FDA6" s="401"/>
      <c r="FDB6" s="112"/>
      <c r="FDC6" s="112"/>
      <c r="FDD6" s="112"/>
      <c r="FDE6" s="115"/>
      <c r="FDF6" s="113"/>
      <c r="FDG6" s="113"/>
      <c r="FDH6" s="401"/>
      <c r="FDI6" s="112"/>
      <c r="FDJ6" s="112"/>
      <c r="FDK6" s="112"/>
      <c r="FDL6" s="115"/>
      <c r="FDM6" s="113"/>
      <c r="FDN6" s="113"/>
      <c r="FDO6" s="401"/>
      <c r="FDP6" s="112"/>
      <c r="FDQ6" s="112"/>
      <c r="FDR6" s="112"/>
      <c r="FDS6" s="115"/>
      <c r="FDT6" s="113"/>
      <c r="FDU6" s="113"/>
      <c r="FDV6" s="401"/>
      <c r="FDW6" s="112"/>
      <c r="FDX6" s="112"/>
      <c r="FDY6" s="112"/>
      <c r="FDZ6" s="115"/>
      <c r="FEA6" s="113"/>
      <c r="FEB6" s="113"/>
      <c r="FEC6" s="401"/>
      <c r="FED6" s="112"/>
      <c r="FEE6" s="112"/>
      <c r="FEF6" s="112"/>
      <c r="FEG6" s="115"/>
      <c r="FEH6" s="113"/>
      <c r="FEI6" s="113"/>
      <c r="FEJ6" s="401"/>
      <c r="FEK6" s="112"/>
      <c r="FEL6" s="112"/>
      <c r="FEM6" s="112"/>
      <c r="FEN6" s="115"/>
      <c r="FEO6" s="113"/>
      <c r="FEP6" s="113"/>
      <c r="FEQ6" s="401"/>
      <c r="FER6" s="112"/>
      <c r="FES6" s="112"/>
      <c r="FET6" s="112"/>
      <c r="FEU6" s="115"/>
      <c r="FEV6" s="113"/>
      <c r="FEW6" s="113"/>
      <c r="FEX6" s="401"/>
      <c r="FEY6" s="112"/>
      <c r="FEZ6" s="112"/>
      <c r="FFA6" s="112"/>
      <c r="FFB6" s="115"/>
      <c r="FFC6" s="113"/>
      <c r="FFD6" s="113"/>
      <c r="FFE6" s="401"/>
      <c r="FFF6" s="112"/>
      <c r="FFG6" s="112"/>
      <c r="FFH6" s="112"/>
      <c r="FFI6" s="115"/>
      <c r="FFJ6" s="113"/>
      <c r="FFK6" s="113"/>
      <c r="FFL6" s="401"/>
      <c r="FFM6" s="112"/>
      <c r="FFN6" s="112"/>
      <c r="FFO6" s="112"/>
      <c r="FFP6" s="115"/>
      <c r="FFQ6" s="113"/>
      <c r="FFR6" s="113"/>
      <c r="FFS6" s="401"/>
      <c r="FFT6" s="112"/>
      <c r="FFU6" s="112"/>
      <c r="FFV6" s="112"/>
      <c r="FFW6" s="115"/>
      <c r="FFX6" s="113"/>
      <c r="FFY6" s="113"/>
      <c r="FFZ6" s="401"/>
      <c r="FGA6" s="112"/>
      <c r="FGB6" s="112"/>
      <c r="FGC6" s="112"/>
      <c r="FGD6" s="115"/>
      <c r="FGE6" s="113"/>
      <c r="FGF6" s="113"/>
      <c r="FGG6" s="401"/>
      <c r="FGH6" s="112"/>
      <c r="FGI6" s="112"/>
      <c r="FGJ6" s="112"/>
      <c r="FGK6" s="115"/>
      <c r="FGL6" s="113"/>
      <c r="FGM6" s="113"/>
      <c r="FGN6" s="401"/>
      <c r="FGO6" s="112"/>
      <c r="FGP6" s="112"/>
      <c r="FGQ6" s="112"/>
      <c r="FGR6" s="115"/>
      <c r="FGS6" s="113"/>
      <c r="FGT6" s="113"/>
      <c r="FGU6" s="401"/>
      <c r="FGV6" s="112"/>
      <c r="FGW6" s="112"/>
      <c r="FGX6" s="112"/>
      <c r="FGY6" s="115"/>
      <c r="FGZ6" s="113"/>
      <c r="FHA6" s="113"/>
      <c r="FHB6" s="401"/>
      <c r="FHC6" s="112"/>
      <c r="FHD6" s="112"/>
      <c r="FHE6" s="112"/>
      <c r="FHF6" s="115"/>
      <c r="FHG6" s="113"/>
      <c r="FHH6" s="113"/>
      <c r="FHI6" s="401"/>
      <c r="FHJ6" s="112"/>
      <c r="FHK6" s="112"/>
      <c r="FHL6" s="112"/>
      <c r="FHM6" s="115"/>
      <c r="FHN6" s="113"/>
      <c r="FHO6" s="113"/>
      <c r="FHP6" s="401"/>
      <c r="FHQ6" s="112"/>
      <c r="FHR6" s="112"/>
      <c r="FHS6" s="112"/>
      <c r="FHT6" s="115"/>
      <c r="FHU6" s="113"/>
      <c r="FHV6" s="113"/>
      <c r="FHW6" s="401"/>
      <c r="FHX6" s="112"/>
      <c r="FHY6" s="112"/>
      <c r="FHZ6" s="112"/>
      <c r="FIA6" s="115"/>
      <c r="FIB6" s="113"/>
      <c r="FIC6" s="113"/>
      <c r="FID6" s="401"/>
      <c r="FIE6" s="112"/>
      <c r="FIF6" s="112"/>
      <c r="FIG6" s="112"/>
      <c r="FIH6" s="115"/>
      <c r="FII6" s="113"/>
      <c r="FIJ6" s="113"/>
      <c r="FIK6" s="401"/>
      <c r="FIL6" s="112"/>
      <c r="FIM6" s="112"/>
      <c r="FIN6" s="112"/>
      <c r="FIO6" s="115"/>
      <c r="FIP6" s="113"/>
      <c r="FIQ6" s="113"/>
      <c r="FIR6" s="401"/>
      <c r="FIS6" s="112"/>
      <c r="FIT6" s="112"/>
      <c r="FIU6" s="112"/>
      <c r="FIV6" s="115"/>
      <c r="FIW6" s="113"/>
      <c r="FIX6" s="113"/>
      <c r="FIY6" s="401"/>
      <c r="FIZ6" s="112"/>
      <c r="FJA6" s="112"/>
      <c r="FJB6" s="112"/>
      <c r="FJC6" s="115"/>
      <c r="FJD6" s="113"/>
      <c r="FJE6" s="113"/>
      <c r="FJF6" s="401"/>
      <c r="FJG6" s="112"/>
      <c r="FJH6" s="112"/>
      <c r="FJI6" s="112"/>
      <c r="FJJ6" s="115"/>
      <c r="FJK6" s="113"/>
      <c r="FJL6" s="113"/>
      <c r="FJM6" s="401"/>
      <c r="FJN6" s="112"/>
      <c r="FJO6" s="112"/>
      <c r="FJP6" s="112"/>
      <c r="FJQ6" s="115"/>
      <c r="FJR6" s="113"/>
      <c r="FJS6" s="113"/>
      <c r="FJT6" s="401"/>
      <c r="FJU6" s="112"/>
      <c r="FJV6" s="112"/>
      <c r="FJW6" s="112"/>
      <c r="FJX6" s="115"/>
      <c r="FJY6" s="113"/>
      <c r="FJZ6" s="113"/>
      <c r="FKA6" s="401"/>
      <c r="FKB6" s="112"/>
      <c r="FKC6" s="112"/>
      <c r="FKD6" s="112"/>
      <c r="FKE6" s="115"/>
      <c r="FKF6" s="113"/>
      <c r="FKG6" s="113"/>
      <c r="FKH6" s="401"/>
      <c r="FKI6" s="112"/>
      <c r="FKJ6" s="112"/>
      <c r="FKK6" s="112"/>
      <c r="FKL6" s="115"/>
      <c r="FKM6" s="113"/>
      <c r="FKN6" s="113"/>
      <c r="FKO6" s="401"/>
      <c r="FKP6" s="112"/>
      <c r="FKQ6" s="112"/>
      <c r="FKR6" s="112"/>
      <c r="FKS6" s="115"/>
      <c r="FKT6" s="113"/>
      <c r="FKU6" s="113"/>
      <c r="FKV6" s="401"/>
      <c r="FKW6" s="112"/>
      <c r="FKX6" s="112"/>
      <c r="FKY6" s="112"/>
      <c r="FKZ6" s="115"/>
      <c r="FLA6" s="113"/>
      <c r="FLB6" s="113"/>
      <c r="FLC6" s="401"/>
      <c r="FLD6" s="112"/>
      <c r="FLE6" s="112"/>
      <c r="FLF6" s="112"/>
      <c r="FLG6" s="115"/>
      <c r="FLH6" s="113"/>
      <c r="FLI6" s="113"/>
      <c r="FLJ6" s="401"/>
      <c r="FLK6" s="112"/>
      <c r="FLL6" s="112"/>
      <c r="FLM6" s="112"/>
      <c r="FLN6" s="115"/>
      <c r="FLO6" s="113"/>
      <c r="FLP6" s="113"/>
      <c r="FLQ6" s="401"/>
      <c r="FLR6" s="112"/>
      <c r="FLS6" s="112"/>
      <c r="FLT6" s="112"/>
      <c r="FLU6" s="115"/>
      <c r="FLV6" s="113"/>
      <c r="FLW6" s="113"/>
      <c r="FLX6" s="401"/>
      <c r="FLY6" s="112"/>
      <c r="FLZ6" s="112"/>
      <c r="FMA6" s="112"/>
      <c r="FMB6" s="115"/>
      <c r="FMC6" s="113"/>
      <c r="FMD6" s="113"/>
      <c r="FME6" s="401"/>
      <c r="FMF6" s="112"/>
      <c r="FMG6" s="112"/>
      <c r="FMH6" s="112"/>
      <c r="FMI6" s="115"/>
      <c r="FMJ6" s="113"/>
      <c r="FMK6" s="113"/>
      <c r="FML6" s="401"/>
      <c r="FMM6" s="112"/>
      <c r="FMN6" s="112"/>
      <c r="FMO6" s="112"/>
      <c r="FMP6" s="115"/>
      <c r="FMQ6" s="113"/>
      <c r="FMR6" s="113"/>
      <c r="FMS6" s="401"/>
      <c r="FMT6" s="112"/>
      <c r="FMU6" s="112"/>
      <c r="FMV6" s="112"/>
      <c r="FMW6" s="115"/>
      <c r="FMX6" s="113"/>
      <c r="FMY6" s="113"/>
      <c r="FMZ6" s="401"/>
      <c r="FNA6" s="112"/>
      <c r="FNB6" s="112"/>
      <c r="FNC6" s="112"/>
      <c r="FND6" s="115"/>
      <c r="FNE6" s="113"/>
      <c r="FNF6" s="113"/>
      <c r="FNG6" s="401"/>
      <c r="FNH6" s="112"/>
      <c r="FNI6" s="112"/>
      <c r="FNJ6" s="112"/>
      <c r="FNK6" s="115"/>
      <c r="FNL6" s="113"/>
      <c r="FNM6" s="113"/>
      <c r="FNN6" s="401"/>
      <c r="FNO6" s="112"/>
      <c r="FNP6" s="112"/>
      <c r="FNQ6" s="112"/>
      <c r="FNR6" s="115"/>
      <c r="FNS6" s="113"/>
      <c r="FNT6" s="113"/>
      <c r="FNU6" s="401"/>
      <c r="FNV6" s="112"/>
      <c r="FNW6" s="112"/>
      <c r="FNX6" s="112"/>
      <c r="FNY6" s="115"/>
      <c r="FNZ6" s="113"/>
      <c r="FOA6" s="113"/>
      <c r="FOB6" s="401"/>
      <c r="FOC6" s="112"/>
      <c r="FOD6" s="112"/>
      <c r="FOE6" s="112"/>
      <c r="FOF6" s="115"/>
      <c r="FOG6" s="113"/>
      <c r="FOH6" s="113"/>
      <c r="FOI6" s="401"/>
      <c r="FOJ6" s="112"/>
      <c r="FOK6" s="112"/>
      <c r="FOL6" s="112"/>
      <c r="FOM6" s="115"/>
      <c r="FON6" s="113"/>
      <c r="FOO6" s="113"/>
      <c r="FOP6" s="401"/>
      <c r="FOQ6" s="112"/>
      <c r="FOR6" s="112"/>
      <c r="FOS6" s="112"/>
      <c r="FOT6" s="115"/>
      <c r="FOU6" s="113"/>
      <c r="FOV6" s="113"/>
      <c r="FOW6" s="401"/>
      <c r="FOX6" s="112"/>
      <c r="FOY6" s="112"/>
      <c r="FOZ6" s="112"/>
      <c r="FPA6" s="115"/>
      <c r="FPB6" s="113"/>
      <c r="FPC6" s="113"/>
      <c r="FPD6" s="401"/>
      <c r="FPE6" s="112"/>
      <c r="FPF6" s="112"/>
      <c r="FPG6" s="112"/>
      <c r="FPH6" s="115"/>
      <c r="FPI6" s="113"/>
      <c r="FPJ6" s="113"/>
      <c r="FPK6" s="401"/>
      <c r="FPL6" s="112"/>
      <c r="FPM6" s="112"/>
      <c r="FPN6" s="112"/>
      <c r="FPO6" s="115"/>
      <c r="FPP6" s="113"/>
      <c r="FPQ6" s="113"/>
      <c r="FPR6" s="401"/>
      <c r="FPS6" s="112"/>
      <c r="FPT6" s="112"/>
      <c r="FPU6" s="112"/>
      <c r="FPV6" s="115"/>
      <c r="FPW6" s="113"/>
      <c r="FPX6" s="113"/>
      <c r="FPY6" s="401"/>
      <c r="FPZ6" s="112"/>
      <c r="FQA6" s="112"/>
      <c r="FQB6" s="112"/>
      <c r="FQC6" s="115"/>
      <c r="FQD6" s="113"/>
      <c r="FQE6" s="113"/>
      <c r="FQF6" s="401"/>
      <c r="FQG6" s="112"/>
      <c r="FQH6" s="112"/>
      <c r="FQI6" s="112"/>
      <c r="FQJ6" s="115"/>
      <c r="FQK6" s="113"/>
      <c r="FQL6" s="113"/>
      <c r="FQM6" s="401"/>
      <c r="FQN6" s="112"/>
      <c r="FQO6" s="112"/>
      <c r="FQP6" s="112"/>
      <c r="FQQ6" s="115"/>
      <c r="FQR6" s="113"/>
      <c r="FQS6" s="113"/>
      <c r="FQT6" s="401"/>
      <c r="FQU6" s="112"/>
      <c r="FQV6" s="112"/>
      <c r="FQW6" s="112"/>
      <c r="FQX6" s="115"/>
      <c r="FQY6" s="113"/>
      <c r="FQZ6" s="113"/>
      <c r="FRA6" s="401"/>
      <c r="FRB6" s="112"/>
      <c r="FRC6" s="112"/>
      <c r="FRD6" s="112"/>
      <c r="FRE6" s="115"/>
      <c r="FRF6" s="113"/>
      <c r="FRG6" s="113"/>
      <c r="FRH6" s="401"/>
      <c r="FRI6" s="112"/>
      <c r="FRJ6" s="112"/>
      <c r="FRK6" s="112"/>
      <c r="FRL6" s="115"/>
      <c r="FRM6" s="113"/>
      <c r="FRN6" s="113"/>
      <c r="FRO6" s="401"/>
      <c r="FRP6" s="112"/>
      <c r="FRQ6" s="112"/>
      <c r="FRR6" s="112"/>
      <c r="FRS6" s="115"/>
      <c r="FRT6" s="113"/>
      <c r="FRU6" s="113"/>
      <c r="FRV6" s="401"/>
      <c r="FRW6" s="112"/>
      <c r="FRX6" s="112"/>
      <c r="FRY6" s="112"/>
      <c r="FRZ6" s="115"/>
      <c r="FSA6" s="113"/>
      <c r="FSB6" s="113"/>
      <c r="FSC6" s="401"/>
      <c r="FSD6" s="112"/>
      <c r="FSE6" s="112"/>
      <c r="FSF6" s="112"/>
      <c r="FSG6" s="115"/>
      <c r="FSH6" s="113"/>
      <c r="FSI6" s="113"/>
      <c r="FSJ6" s="401"/>
      <c r="FSK6" s="112"/>
      <c r="FSL6" s="112"/>
      <c r="FSM6" s="112"/>
      <c r="FSN6" s="115"/>
      <c r="FSO6" s="113"/>
      <c r="FSP6" s="113"/>
      <c r="FSQ6" s="401"/>
      <c r="FSR6" s="112"/>
      <c r="FSS6" s="112"/>
      <c r="FST6" s="112"/>
      <c r="FSU6" s="115"/>
      <c r="FSV6" s="113"/>
      <c r="FSW6" s="113"/>
      <c r="FSX6" s="401"/>
      <c r="FSY6" s="112"/>
      <c r="FSZ6" s="112"/>
      <c r="FTA6" s="112"/>
      <c r="FTB6" s="115"/>
      <c r="FTC6" s="113"/>
      <c r="FTD6" s="113"/>
      <c r="FTE6" s="401"/>
      <c r="FTF6" s="112"/>
      <c r="FTG6" s="112"/>
      <c r="FTH6" s="112"/>
      <c r="FTI6" s="115"/>
      <c r="FTJ6" s="113"/>
      <c r="FTK6" s="113"/>
      <c r="FTL6" s="401"/>
      <c r="FTM6" s="112"/>
      <c r="FTN6" s="112"/>
      <c r="FTO6" s="112"/>
      <c r="FTP6" s="115"/>
      <c r="FTQ6" s="113"/>
      <c r="FTR6" s="113"/>
      <c r="FTS6" s="401"/>
      <c r="FTT6" s="112"/>
      <c r="FTU6" s="112"/>
      <c r="FTV6" s="112"/>
      <c r="FTW6" s="115"/>
      <c r="FTX6" s="113"/>
      <c r="FTY6" s="113"/>
      <c r="FTZ6" s="401"/>
      <c r="FUA6" s="112"/>
      <c r="FUB6" s="112"/>
      <c r="FUC6" s="112"/>
      <c r="FUD6" s="115"/>
      <c r="FUE6" s="113"/>
      <c r="FUF6" s="113"/>
      <c r="FUG6" s="401"/>
      <c r="FUH6" s="112"/>
      <c r="FUI6" s="112"/>
      <c r="FUJ6" s="112"/>
      <c r="FUK6" s="115"/>
      <c r="FUL6" s="113"/>
      <c r="FUM6" s="113"/>
      <c r="FUN6" s="401"/>
      <c r="FUO6" s="112"/>
      <c r="FUP6" s="112"/>
      <c r="FUQ6" s="112"/>
      <c r="FUR6" s="115"/>
      <c r="FUS6" s="113"/>
      <c r="FUT6" s="113"/>
      <c r="FUU6" s="401"/>
      <c r="FUV6" s="112"/>
      <c r="FUW6" s="112"/>
      <c r="FUX6" s="112"/>
      <c r="FUY6" s="115"/>
      <c r="FUZ6" s="113"/>
      <c r="FVA6" s="113"/>
      <c r="FVB6" s="401"/>
      <c r="FVC6" s="112"/>
      <c r="FVD6" s="112"/>
      <c r="FVE6" s="112"/>
      <c r="FVF6" s="115"/>
      <c r="FVG6" s="113"/>
      <c r="FVH6" s="113"/>
      <c r="FVI6" s="401"/>
      <c r="FVJ6" s="112"/>
      <c r="FVK6" s="112"/>
      <c r="FVL6" s="112"/>
      <c r="FVM6" s="115"/>
      <c r="FVN6" s="113"/>
      <c r="FVO6" s="113"/>
      <c r="FVP6" s="401"/>
      <c r="FVQ6" s="112"/>
      <c r="FVR6" s="112"/>
      <c r="FVS6" s="112"/>
      <c r="FVT6" s="115"/>
      <c r="FVU6" s="113"/>
      <c r="FVV6" s="113"/>
      <c r="FVW6" s="401"/>
      <c r="FVX6" s="112"/>
      <c r="FVY6" s="112"/>
      <c r="FVZ6" s="112"/>
      <c r="FWA6" s="115"/>
      <c r="FWB6" s="113"/>
      <c r="FWC6" s="113"/>
      <c r="FWD6" s="401"/>
      <c r="FWE6" s="112"/>
      <c r="FWF6" s="112"/>
      <c r="FWG6" s="112"/>
      <c r="FWH6" s="115"/>
      <c r="FWI6" s="113"/>
      <c r="FWJ6" s="113"/>
      <c r="FWK6" s="401"/>
      <c r="FWL6" s="112"/>
      <c r="FWM6" s="112"/>
      <c r="FWN6" s="112"/>
      <c r="FWO6" s="115"/>
      <c r="FWP6" s="113"/>
      <c r="FWQ6" s="113"/>
      <c r="FWR6" s="401"/>
      <c r="FWS6" s="112"/>
      <c r="FWT6" s="112"/>
      <c r="FWU6" s="112"/>
      <c r="FWV6" s="115"/>
      <c r="FWW6" s="113"/>
      <c r="FWX6" s="113"/>
      <c r="FWY6" s="401"/>
      <c r="FWZ6" s="112"/>
      <c r="FXA6" s="112"/>
      <c r="FXB6" s="112"/>
      <c r="FXC6" s="115"/>
      <c r="FXD6" s="113"/>
      <c r="FXE6" s="113"/>
      <c r="FXF6" s="401"/>
      <c r="FXG6" s="112"/>
      <c r="FXH6" s="112"/>
      <c r="FXI6" s="112"/>
      <c r="FXJ6" s="115"/>
      <c r="FXK6" s="113"/>
      <c r="FXL6" s="113"/>
      <c r="FXM6" s="401"/>
      <c r="FXN6" s="112"/>
      <c r="FXO6" s="112"/>
      <c r="FXP6" s="112"/>
      <c r="FXQ6" s="115"/>
      <c r="FXR6" s="113"/>
      <c r="FXS6" s="113"/>
      <c r="FXT6" s="401"/>
      <c r="FXU6" s="112"/>
      <c r="FXV6" s="112"/>
      <c r="FXW6" s="112"/>
      <c r="FXX6" s="115"/>
      <c r="FXY6" s="113"/>
      <c r="FXZ6" s="113"/>
      <c r="FYA6" s="401"/>
      <c r="FYB6" s="112"/>
      <c r="FYC6" s="112"/>
      <c r="FYD6" s="112"/>
      <c r="FYE6" s="115"/>
      <c r="FYF6" s="113"/>
      <c r="FYG6" s="113"/>
      <c r="FYH6" s="401"/>
      <c r="FYI6" s="112"/>
      <c r="FYJ6" s="112"/>
      <c r="FYK6" s="112"/>
      <c r="FYL6" s="115"/>
      <c r="FYM6" s="113"/>
      <c r="FYN6" s="113"/>
      <c r="FYO6" s="401"/>
      <c r="FYP6" s="112"/>
      <c r="FYQ6" s="112"/>
      <c r="FYR6" s="112"/>
      <c r="FYS6" s="115"/>
      <c r="FYT6" s="113"/>
      <c r="FYU6" s="113"/>
      <c r="FYV6" s="401"/>
      <c r="FYW6" s="112"/>
      <c r="FYX6" s="112"/>
      <c r="FYY6" s="112"/>
      <c r="FYZ6" s="115"/>
      <c r="FZA6" s="113"/>
      <c r="FZB6" s="113"/>
      <c r="FZC6" s="401"/>
      <c r="FZD6" s="112"/>
      <c r="FZE6" s="112"/>
      <c r="FZF6" s="112"/>
      <c r="FZG6" s="115"/>
      <c r="FZH6" s="113"/>
      <c r="FZI6" s="113"/>
      <c r="FZJ6" s="401"/>
      <c r="FZK6" s="112"/>
      <c r="FZL6" s="112"/>
      <c r="FZM6" s="112"/>
      <c r="FZN6" s="115"/>
      <c r="FZO6" s="113"/>
      <c r="FZP6" s="113"/>
      <c r="FZQ6" s="401"/>
      <c r="FZR6" s="112"/>
      <c r="FZS6" s="112"/>
      <c r="FZT6" s="112"/>
      <c r="FZU6" s="115"/>
      <c r="FZV6" s="113"/>
      <c r="FZW6" s="113"/>
      <c r="FZX6" s="401"/>
      <c r="FZY6" s="112"/>
      <c r="FZZ6" s="112"/>
      <c r="GAA6" s="112"/>
      <c r="GAB6" s="115"/>
      <c r="GAC6" s="113"/>
      <c r="GAD6" s="113"/>
      <c r="GAE6" s="401"/>
      <c r="GAF6" s="112"/>
      <c r="GAG6" s="112"/>
      <c r="GAH6" s="112"/>
      <c r="GAI6" s="115"/>
      <c r="GAJ6" s="113"/>
      <c r="GAK6" s="113"/>
      <c r="GAL6" s="401"/>
      <c r="GAM6" s="112"/>
      <c r="GAN6" s="112"/>
      <c r="GAO6" s="112"/>
      <c r="GAP6" s="115"/>
      <c r="GAQ6" s="113"/>
      <c r="GAR6" s="113"/>
      <c r="GAS6" s="401"/>
      <c r="GAT6" s="112"/>
      <c r="GAU6" s="112"/>
      <c r="GAV6" s="112"/>
      <c r="GAW6" s="115"/>
      <c r="GAX6" s="113"/>
      <c r="GAY6" s="113"/>
      <c r="GAZ6" s="401"/>
      <c r="GBA6" s="112"/>
      <c r="GBB6" s="112"/>
      <c r="GBC6" s="112"/>
      <c r="GBD6" s="115"/>
      <c r="GBE6" s="113"/>
      <c r="GBF6" s="113"/>
      <c r="GBG6" s="401"/>
      <c r="GBH6" s="112"/>
      <c r="GBI6" s="112"/>
      <c r="GBJ6" s="112"/>
      <c r="GBK6" s="115"/>
      <c r="GBL6" s="113"/>
      <c r="GBM6" s="113"/>
      <c r="GBN6" s="401"/>
      <c r="GBO6" s="112"/>
      <c r="GBP6" s="112"/>
      <c r="GBQ6" s="112"/>
      <c r="GBR6" s="115"/>
      <c r="GBS6" s="113"/>
      <c r="GBT6" s="113"/>
      <c r="GBU6" s="401"/>
      <c r="GBV6" s="112"/>
      <c r="GBW6" s="112"/>
      <c r="GBX6" s="112"/>
      <c r="GBY6" s="115"/>
      <c r="GBZ6" s="113"/>
      <c r="GCA6" s="113"/>
      <c r="GCB6" s="401"/>
      <c r="GCC6" s="112"/>
      <c r="GCD6" s="112"/>
      <c r="GCE6" s="112"/>
      <c r="GCF6" s="115"/>
      <c r="GCG6" s="113"/>
      <c r="GCH6" s="113"/>
      <c r="GCI6" s="401"/>
      <c r="GCJ6" s="112"/>
      <c r="GCK6" s="112"/>
      <c r="GCL6" s="112"/>
      <c r="GCM6" s="115"/>
      <c r="GCN6" s="113"/>
      <c r="GCO6" s="113"/>
      <c r="GCP6" s="401"/>
      <c r="GCQ6" s="112"/>
      <c r="GCR6" s="112"/>
      <c r="GCS6" s="112"/>
      <c r="GCT6" s="115"/>
      <c r="GCU6" s="113"/>
      <c r="GCV6" s="113"/>
      <c r="GCW6" s="401"/>
      <c r="GCX6" s="112"/>
      <c r="GCY6" s="112"/>
      <c r="GCZ6" s="112"/>
      <c r="GDA6" s="115"/>
      <c r="GDB6" s="113"/>
      <c r="GDC6" s="113"/>
      <c r="GDD6" s="401"/>
      <c r="GDE6" s="112"/>
      <c r="GDF6" s="112"/>
      <c r="GDG6" s="112"/>
      <c r="GDH6" s="115"/>
      <c r="GDI6" s="113"/>
      <c r="GDJ6" s="113"/>
      <c r="GDK6" s="401"/>
      <c r="GDL6" s="112"/>
      <c r="GDM6" s="112"/>
      <c r="GDN6" s="112"/>
      <c r="GDO6" s="115"/>
      <c r="GDP6" s="113"/>
      <c r="GDQ6" s="113"/>
      <c r="GDR6" s="401"/>
      <c r="GDS6" s="112"/>
      <c r="GDT6" s="112"/>
      <c r="GDU6" s="112"/>
      <c r="GDV6" s="115"/>
      <c r="GDW6" s="113"/>
      <c r="GDX6" s="113"/>
      <c r="GDY6" s="401"/>
      <c r="GDZ6" s="112"/>
      <c r="GEA6" s="112"/>
      <c r="GEB6" s="112"/>
      <c r="GEC6" s="115"/>
      <c r="GED6" s="113"/>
      <c r="GEE6" s="113"/>
      <c r="GEF6" s="401"/>
      <c r="GEG6" s="112"/>
      <c r="GEH6" s="112"/>
      <c r="GEI6" s="112"/>
      <c r="GEJ6" s="115"/>
      <c r="GEK6" s="113"/>
      <c r="GEL6" s="113"/>
      <c r="GEM6" s="401"/>
      <c r="GEN6" s="112"/>
      <c r="GEO6" s="112"/>
      <c r="GEP6" s="112"/>
      <c r="GEQ6" s="115"/>
      <c r="GER6" s="113"/>
      <c r="GES6" s="113"/>
      <c r="GET6" s="401"/>
      <c r="GEU6" s="112"/>
      <c r="GEV6" s="112"/>
      <c r="GEW6" s="112"/>
      <c r="GEX6" s="115"/>
      <c r="GEY6" s="113"/>
      <c r="GEZ6" s="113"/>
      <c r="GFA6" s="401"/>
      <c r="GFB6" s="112"/>
      <c r="GFC6" s="112"/>
      <c r="GFD6" s="112"/>
      <c r="GFE6" s="115"/>
      <c r="GFF6" s="113"/>
      <c r="GFG6" s="113"/>
      <c r="GFH6" s="401"/>
      <c r="GFI6" s="112"/>
      <c r="GFJ6" s="112"/>
      <c r="GFK6" s="112"/>
      <c r="GFL6" s="115"/>
      <c r="GFM6" s="113"/>
      <c r="GFN6" s="113"/>
      <c r="GFO6" s="401"/>
      <c r="GFP6" s="112"/>
      <c r="GFQ6" s="112"/>
      <c r="GFR6" s="112"/>
      <c r="GFS6" s="115"/>
      <c r="GFT6" s="113"/>
      <c r="GFU6" s="113"/>
      <c r="GFV6" s="401"/>
      <c r="GFW6" s="112"/>
      <c r="GFX6" s="112"/>
      <c r="GFY6" s="112"/>
      <c r="GFZ6" s="115"/>
      <c r="GGA6" s="113"/>
      <c r="GGB6" s="113"/>
      <c r="GGC6" s="401"/>
      <c r="GGD6" s="112"/>
      <c r="GGE6" s="112"/>
      <c r="GGF6" s="112"/>
      <c r="GGG6" s="115"/>
      <c r="GGH6" s="113"/>
      <c r="GGI6" s="113"/>
      <c r="GGJ6" s="401"/>
      <c r="GGK6" s="112"/>
      <c r="GGL6" s="112"/>
      <c r="GGM6" s="112"/>
      <c r="GGN6" s="115"/>
      <c r="GGO6" s="113"/>
      <c r="GGP6" s="113"/>
      <c r="GGQ6" s="401"/>
      <c r="GGR6" s="112"/>
      <c r="GGS6" s="112"/>
      <c r="GGT6" s="112"/>
      <c r="GGU6" s="115"/>
      <c r="GGV6" s="113"/>
      <c r="GGW6" s="113"/>
      <c r="GGX6" s="401"/>
      <c r="GGY6" s="112"/>
      <c r="GGZ6" s="112"/>
      <c r="GHA6" s="112"/>
      <c r="GHB6" s="115"/>
      <c r="GHC6" s="113"/>
      <c r="GHD6" s="113"/>
      <c r="GHE6" s="401"/>
      <c r="GHF6" s="112"/>
      <c r="GHG6" s="112"/>
      <c r="GHH6" s="112"/>
      <c r="GHI6" s="115"/>
      <c r="GHJ6" s="113"/>
      <c r="GHK6" s="113"/>
      <c r="GHL6" s="401"/>
      <c r="GHM6" s="112"/>
      <c r="GHN6" s="112"/>
      <c r="GHO6" s="112"/>
      <c r="GHP6" s="115"/>
      <c r="GHQ6" s="113"/>
      <c r="GHR6" s="113"/>
      <c r="GHS6" s="401"/>
      <c r="GHT6" s="112"/>
      <c r="GHU6" s="112"/>
      <c r="GHV6" s="112"/>
      <c r="GHW6" s="115"/>
      <c r="GHX6" s="113"/>
      <c r="GHY6" s="113"/>
      <c r="GHZ6" s="401"/>
      <c r="GIA6" s="112"/>
      <c r="GIB6" s="112"/>
      <c r="GIC6" s="112"/>
      <c r="GID6" s="115"/>
      <c r="GIE6" s="113"/>
      <c r="GIF6" s="113"/>
      <c r="GIG6" s="401"/>
      <c r="GIH6" s="112"/>
      <c r="GII6" s="112"/>
      <c r="GIJ6" s="112"/>
      <c r="GIK6" s="115"/>
      <c r="GIL6" s="113"/>
      <c r="GIM6" s="113"/>
      <c r="GIN6" s="401"/>
      <c r="GIO6" s="112"/>
      <c r="GIP6" s="112"/>
      <c r="GIQ6" s="112"/>
      <c r="GIR6" s="115"/>
      <c r="GIS6" s="113"/>
      <c r="GIT6" s="113"/>
      <c r="GIU6" s="401"/>
      <c r="GIV6" s="112"/>
      <c r="GIW6" s="112"/>
      <c r="GIX6" s="112"/>
      <c r="GIY6" s="115"/>
      <c r="GIZ6" s="113"/>
      <c r="GJA6" s="113"/>
      <c r="GJB6" s="401"/>
      <c r="GJC6" s="112"/>
      <c r="GJD6" s="112"/>
      <c r="GJE6" s="112"/>
      <c r="GJF6" s="115"/>
      <c r="GJG6" s="113"/>
      <c r="GJH6" s="113"/>
      <c r="GJI6" s="401"/>
      <c r="GJJ6" s="112"/>
      <c r="GJK6" s="112"/>
      <c r="GJL6" s="112"/>
      <c r="GJM6" s="115"/>
      <c r="GJN6" s="113"/>
      <c r="GJO6" s="113"/>
      <c r="GJP6" s="401"/>
      <c r="GJQ6" s="112"/>
      <c r="GJR6" s="112"/>
      <c r="GJS6" s="112"/>
      <c r="GJT6" s="115"/>
      <c r="GJU6" s="113"/>
      <c r="GJV6" s="113"/>
      <c r="GJW6" s="401"/>
      <c r="GJX6" s="112"/>
      <c r="GJY6" s="112"/>
      <c r="GJZ6" s="112"/>
      <c r="GKA6" s="115"/>
      <c r="GKB6" s="113"/>
      <c r="GKC6" s="113"/>
      <c r="GKD6" s="401"/>
      <c r="GKE6" s="112"/>
      <c r="GKF6" s="112"/>
      <c r="GKG6" s="112"/>
      <c r="GKH6" s="115"/>
      <c r="GKI6" s="113"/>
      <c r="GKJ6" s="113"/>
      <c r="GKK6" s="401"/>
      <c r="GKL6" s="112"/>
      <c r="GKM6" s="112"/>
      <c r="GKN6" s="112"/>
      <c r="GKO6" s="115"/>
      <c r="GKP6" s="113"/>
      <c r="GKQ6" s="113"/>
      <c r="GKR6" s="401"/>
      <c r="GKS6" s="112"/>
      <c r="GKT6" s="112"/>
      <c r="GKU6" s="112"/>
      <c r="GKV6" s="115"/>
      <c r="GKW6" s="113"/>
      <c r="GKX6" s="113"/>
      <c r="GKY6" s="401"/>
      <c r="GKZ6" s="112"/>
      <c r="GLA6" s="112"/>
      <c r="GLB6" s="112"/>
      <c r="GLC6" s="115"/>
      <c r="GLD6" s="113"/>
      <c r="GLE6" s="113"/>
      <c r="GLF6" s="401"/>
      <c r="GLG6" s="112"/>
      <c r="GLH6" s="112"/>
      <c r="GLI6" s="112"/>
      <c r="GLJ6" s="115"/>
      <c r="GLK6" s="113"/>
      <c r="GLL6" s="113"/>
      <c r="GLM6" s="401"/>
      <c r="GLN6" s="112"/>
      <c r="GLO6" s="112"/>
      <c r="GLP6" s="112"/>
      <c r="GLQ6" s="115"/>
      <c r="GLR6" s="113"/>
      <c r="GLS6" s="113"/>
      <c r="GLT6" s="401"/>
      <c r="GLU6" s="112"/>
      <c r="GLV6" s="112"/>
      <c r="GLW6" s="112"/>
      <c r="GLX6" s="115"/>
      <c r="GLY6" s="113"/>
      <c r="GLZ6" s="113"/>
      <c r="GMA6" s="401"/>
      <c r="GMB6" s="112"/>
      <c r="GMC6" s="112"/>
      <c r="GMD6" s="112"/>
      <c r="GME6" s="115"/>
      <c r="GMF6" s="113"/>
      <c r="GMG6" s="113"/>
      <c r="GMH6" s="401"/>
      <c r="GMI6" s="112"/>
      <c r="GMJ6" s="112"/>
      <c r="GMK6" s="112"/>
      <c r="GML6" s="115"/>
      <c r="GMM6" s="113"/>
      <c r="GMN6" s="113"/>
      <c r="GMO6" s="401"/>
      <c r="GMP6" s="112"/>
      <c r="GMQ6" s="112"/>
      <c r="GMR6" s="112"/>
      <c r="GMS6" s="115"/>
      <c r="GMT6" s="113"/>
      <c r="GMU6" s="113"/>
      <c r="GMV6" s="401"/>
      <c r="GMW6" s="112"/>
      <c r="GMX6" s="112"/>
      <c r="GMY6" s="112"/>
      <c r="GMZ6" s="115"/>
      <c r="GNA6" s="113"/>
      <c r="GNB6" s="113"/>
      <c r="GNC6" s="401"/>
      <c r="GND6" s="112"/>
      <c r="GNE6" s="112"/>
      <c r="GNF6" s="112"/>
      <c r="GNG6" s="115"/>
      <c r="GNH6" s="113"/>
      <c r="GNI6" s="113"/>
      <c r="GNJ6" s="401"/>
      <c r="GNK6" s="112"/>
      <c r="GNL6" s="112"/>
      <c r="GNM6" s="112"/>
      <c r="GNN6" s="115"/>
      <c r="GNO6" s="113"/>
      <c r="GNP6" s="113"/>
      <c r="GNQ6" s="401"/>
      <c r="GNR6" s="112"/>
      <c r="GNS6" s="112"/>
      <c r="GNT6" s="112"/>
      <c r="GNU6" s="115"/>
      <c r="GNV6" s="113"/>
      <c r="GNW6" s="113"/>
      <c r="GNX6" s="401"/>
      <c r="GNY6" s="112"/>
      <c r="GNZ6" s="112"/>
      <c r="GOA6" s="112"/>
      <c r="GOB6" s="115"/>
      <c r="GOC6" s="113"/>
      <c r="GOD6" s="113"/>
      <c r="GOE6" s="401"/>
      <c r="GOF6" s="112"/>
      <c r="GOG6" s="112"/>
      <c r="GOH6" s="112"/>
      <c r="GOI6" s="115"/>
      <c r="GOJ6" s="113"/>
      <c r="GOK6" s="113"/>
      <c r="GOL6" s="401"/>
      <c r="GOM6" s="112"/>
      <c r="GON6" s="112"/>
      <c r="GOO6" s="112"/>
      <c r="GOP6" s="115"/>
      <c r="GOQ6" s="113"/>
      <c r="GOR6" s="113"/>
      <c r="GOS6" s="401"/>
      <c r="GOT6" s="112"/>
      <c r="GOU6" s="112"/>
      <c r="GOV6" s="112"/>
      <c r="GOW6" s="115"/>
      <c r="GOX6" s="113"/>
      <c r="GOY6" s="113"/>
      <c r="GOZ6" s="401"/>
      <c r="GPA6" s="112"/>
      <c r="GPB6" s="112"/>
      <c r="GPC6" s="112"/>
      <c r="GPD6" s="115"/>
      <c r="GPE6" s="113"/>
      <c r="GPF6" s="113"/>
      <c r="GPG6" s="401"/>
      <c r="GPH6" s="112"/>
      <c r="GPI6" s="112"/>
      <c r="GPJ6" s="112"/>
      <c r="GPK6" s="115"/>
      <c r="GPL6" s="113"/>
      <c r="GPM6" s="113"/>
      <c r="GPN6" s="401"/>
      <c r="GPO6" s="112"/>
      <c r="GPP6" s="112"/>
      <c r="GPQ6" s="112"/>
      <c r="GPR6" s="115"/>
      <c r="GPS6" s="113"/>
      <c r="GPT6" s="113"/>
      <c r="GPU6" s="401"/>
      <c r="GPV6" s="112"/>
      <c r="GPW6" s="112"/>
      <c r="GPX6" s="112"/>
      <c r="GPY6" s="115"/>
      <c r="GPZ6" s="113"/>
      <c r="GQA6" s="113"/>
      <c r="GQB6" s="401"/>
      <c r="GQC6" s="112"/>
      <c r="GQD6" s="112"/>
      <c r="GQE6" s="112"/>
      <c r="GQF6" s="115"/>
      <c r="GQG6" s="113"/>
      <c r="GQH6" s="113"/>
      <c r="GQI6" s="401"/>
      <c r="GQJ6" s="112"/>
      <c r="GQK6" s="112"/>
      <c r="GQL6" s="112"/>
      <c r="GQM6" s="115"/>
      <c r="GQN6" s="113"/>
      <c r="GQO6" s="113"/>
      <c r="GQP6" s="401"/>
      <c r="GQQ6" s="112"/>
      <c r="GQR6" s="112"/>
      <c r="GQS6" s="112"/>
      <c r="GQT6" s="115"/>
      <c r="GQU6" s="113"/>
      <c r="GQV6" s="113"/>
      <c r="GQW6" s="401"/>
      <c r="GQX6" s="112"/>
      <c r="GQY6" s="112"/>
      <c r="GQZ6" s="112"/>
      <c r="GRA6" s="115"/>
      <c r="GRB6" s="113"/>
      <c r="GRC6" s="113"/>
      <c r="GRD6" s="401"/>
      <c r="GRE6" s="112"/>
      <c r="GRF6" s="112"/>
      <c r="GRG6" s="112"/>
      <c r="GRH6" s="115"/>
      <c r="GRI6" s="113"/>
      <c r="GRJ6" s="113"/>
      <c r="GRK6" s="401"/>
      <c r="GRL6" s="112"/>
      <c r="GRM6" s="112"/>
      <c r="GRN6" s="112"/>
      <c r="GRO6" s="115"/>
      <c r="GRP6" s="113"/>
      <c r="GRQ6" s="113"/>
      <c r="GRR6" s="401"/>
      <c r="GRS6" s="112"/>
      <c r="GRT6" s="112"/>
      <c r="GRU6" s="112"/>
      <c r="GRV6" s="115"/>
      <c r="GRW6" s="113"/>
      <c r="GRX6" s="113"/>
      <c r="GRY6" s="401"/>
      <c r="GRZ6" s="112"/>
      <c r="GSA6" s="112"/>
      <c r="GSB6" s="112"/>
      <c r="GSC6" s="115"/>
      <c r="GSD6" s="113"/>
      <c r="GSE6" s="113"/>
      <c r="GSF6" s="401"/>
      <c r="GSG6" s="112"/>
      <c r="GSH6" s="112"/>
      <c r="GSI6" s="112"/>
      <c r="GSJ6" s="115"/>
      <c r="GSK6" s="113"/>
      <c r="GSL6" s="113"/>
      <c r="GSM6" s="401"/>
      <c r="GSN6" s="112"/>
      <c r="GSO6" s="112"/>
      <c r="GSP6" s="112"/>
      <c r="GSQ6" s="115"/>
      <c r="GSR6" s="113"/>
      <c r="GSS6" s="113"/>
      <c r="GST6" s="401"/>
      <c r="GSU6" s="112"/>
      <c r="GSV6" s="112"/>
      <c r="GSW6" s="112"/>
      <c r="GSX6" s="115"/>
      <c r="GSY6" s="113"/>
      <c r="GSZ6" s="113"/>
      <c r="GTA6" s="401"/>
      <c r="GTB6" s="112"/>
      <c r="GTC6" s="112"/>
      <c r="GTD6" s="112"/>
      <c r="GTE6" s="115"/>
      <c r="GTF6" s="113"/>
      <c r="GTG6" s="113"/>
      <c r="GTH6" s="401"/>
      <c r="GTI6" s="112"/>
      <c r="GTJ6" s="112"/>
      <c r="GTK6" s="112"/>
      <c r="GTL6" s="115"/>
      <c r="GTM6" s="113"/>
      <c r="GTN6" s="113"/>
      <c r="GTO6" s="401"/>
      <c r="GTP6" s="112"/>
      <c r="GTQ6" s="112"/>
      <c r="GTR6" s="112"/>
      <c r="GTS6" s="115"/>
      <c r="GTT6" s="113"/>
      <c r="GTU6" s="113"/>
      <c r="GTV6" s="401"/>
      <c r="GTW6" s="112"/>
      <c r="GTX6" s="112"/>
      <c r="GTY6" s="112"/>
      <c r="GTZ6" s="115"/>
      <c r="GUA6" s="113"/>
      <c r="GUB6" s="113"/>
      <c r="GUC6" s="401"/>
      <c r="GUD6" s="112"/>
      <c r="GUE6" s="112"/>
      <c r="GUF6" s="112"/>
      <c r="GUG6" s="115"/>
      <c r="GUH6" s="113"/>
      <c r="GUI6" s="113"/>
      <c r="GUJ6" s="401"/>
      <c r="GUK6" s="112"/>
      <c r="GUL6" s="112"/>
      <c r="GUM6" s="112"/>
      <c r="GUN6" s="115"/>
      <c r="GUO6" s="113"/>
      <c r="GUP6" s="113"/>
      <c r="GUQ6" s="401"/>
      <c r="GUR6" s="112"/>
      <c r="GUS6" s="112"/>
      <c r="GUT6" s="112"/>
      <c r="GUU6" s="115"/>
      <c r="GUV6" s="113"/>
      <c r="GUW6" s="113"/>
      <c r="GUX6" s="401"/>
      <c r="GUY6" s="112"/>
      <c r="GUZ6" s="112"/>
      <c r="GVA6" s="112"/>
      <c r="GVB6" s="115"/>
      <c r="GVC6" s="113"/>
      <c r="GVD6" s="113"/>
      <c r="GVE6" s="401"/>
      <c r="GVF6" s="112"/>
      <c r="GVG6" s="112"/>
      <c r="GVH6" s="112"/>
      <c r="GVI6" s="115"/>
      <c r="GVJ6" s="113"/>
      <c r="GVK6" s="113"/>
      <c r="GVL6" s="401"/>
      <c r="GVM6" s="112"/>
      <c r="GVN6" s="112"/>
      <c r="GVO6" s="112"/>
      <c r="GVP6" s="115"/>
      <c r="GVQ6" s="113"/>
      <c r="GVR6" s="113"/>
      <c r="GVS6" s="401"/>
      <c r="GVT6" s="112"/>
      <c r="GVU6" s="112"/>
      <c r="GVV6" s="112"/>
      <c r="GVW6" s="115"/>
      <c r="GVX6" s="113"/>
      <c r="GVY6" s="113"/>
      <c r="GVZ6" s="401"/>
      <c r="GWA6" s="112"/>
      <c r="GWB6" s="112"/>
      <c r="GWC6" s="112"/>
      <c r="GWD6" s="115"/>
      <c r="GWE6" s="113"/>
      <c r="GWF6" s="113"/>
      <c r="GWG6" s="401"/>
      <c r="GWH6" s="112"/>
      <c r="GWI6" s="112"/>
      <c r="GWJ6" s="112"/>
      <c r="GWK6" s="115"/>
      <c r="GWL6" s="113"/>
      <c r="GWM6" s="113"/>
      <c r="GWN6" s="401"/>
      <c r="GWO6" s="112"/>
      <c r="GWP6" s="112"/>
      <c r="GWQ6" s="112"/>
      <c r="GWR6" s="115"/>
      <c r="GWS6" s="113"/>
      <c r="GWT6" s="113"/>
      <c r="GWU6" s="401"/>
      <c r="GWV6" s="112"/>
      <c r="GWW6" s="112"/>
      <c r="GWX6" s="112"/>
      <c r="GWY6" s="115"/>
      <c r="GWZ6" s="113"/>
      <c r="GXA6" s="113"/>
      <c r="GXB6" s="401"/>
      <c r="GXC6" s="112"/>
      <c r="GXD6" s="112"/>
      <c r="GXE6" s="112"/>
      <c r="GXF6" s="115"/>
      <c r="GXG6" s="113"/>
      <c r="GXH6" s="113"/>
      <c r="GXI6" s="401"/>
      <c r="GXJ6" s="112"/>
      <c r="GXK6" s="112"/>
      <c r="GXL6" s="112"/>
      <c r="GXM6" s="115"/>
      <c r="GXN6" s="113"/>
      <c r="GXO6" s="113"/>
      <c r="GXP6" s="401"/>
      <c r="GXQ6" s="112"/>
      <c r="GXR6" s="112"/>
      <c r="GXS6" s="112"/>
      <c r="GXT6" s="115"/>
      <c r="GXU6" s="113"/>
      <c r="GXV6" s="113"/>
      <c r="GXW6" s="401"/>
      <c r="GXX6" s="112"/>
      <c r="GXY6" s="112"/>
      <c r="GXZ6" s="112"/>
      <c r="GYA6" s="115"/>
      <c r="GYB6" s="113"/>
      <c r="GYC6" s="113"/>
      <c r="GYD6" s="401"/>
      <c r="GYE6" s="112"/>
      <c r="GYF6" s="112"/>
      <c r="GYG6" s="112"/>
      <c r="GYH6" s="115"/>
      <c r="GYI6" s="113"/>
      <c r="GYJ6" s="113"/>
      <c r="GYK6" s="401"/>
      <c r="GYL6" s="112"/>
      <c r="GYM6" s="112"/>
      <c r="GYN6" s="112"/>
      <c r="GYO6" s="115"/>
      <c r="GYP6" s="113"/>
      <c r="GYQ6" s="113"/>
      <c r="GYR6" s="401"/>
      <c r="GYS6" s="112"/>
      <c r="GYT6" s="112"/>
      <c r="GYU6" s="112"/>
      <c r="GYV6" s="115"/>
      <c r="GYW6" s="113"/>
      <c r="GYX6" s="113"/>
      <c r="GYY6" s="401"/>
      <c r="GYZ6" s="112"/>
      <c r="GZA6" s="112"/>
      <c r="GZB6" s="112"/>
      <c r="GZC6" s="115"/>
      <c r="GZD6" s="113"/>
      <c r="GZE6" s="113"/>
      <c r="GZF6" s="401"/>
      <c r="GZG6" s="112"/>
      <c r="GZH6" s="112"/>
      <c r="GZI6" s="112"/>
      <c r="GZJ6" s="115"/>
      <c r="GZK6" s="113"/>
      <c r="GZL6" s="113"/>
      <c r="GZM6" s="401"/>
      <c r="GZN6" s="112"/>
      <c r="GZO6" s="112"/>
      <c r="GZP6" s="112"/>
      <c r="GZQ6" s="115"/>
      <c r="GZR6" s="113"/>
      <c r="GZS6" s="113"/>
      <c r="GZT6" s="401"/>
      <c r="GZU6" s="112"/>
      <c r="GZV6" s="112"/>
      <c r="GZW6" s="112"/>
      <c r="GZX6" s="115"/>
      <c r="GZY6" s="113"/>
      <c r="GZZ6" s="113"/>
      <c r="HAA6" s="401"/>
      <c r="HAB6" s="112"/>
      <c r="HAC6" s="112"/>
      <c r="HAD6" s="112"/>
      <c r="HAE6" s="115"/>
      <c r="HAF6" s="113"/>
      <c r="HAG6" s="113"/>
      <c r="HAH6" s="401"/>
      <c r="HAI6" s="112"/>
      <c r="HAJ6" s="112"/>
      <c r="HAK6" s="112"/>
      <c r="HAL6" s="115"/>
      <c r="HAM6" s="113"/>
      <c r="HAN6" s="113"/>
      <c r="HAO6" s="401"/>
      <c r="HAP6" s="112"/>
      <c r="HAQ6" s="112"/>
      <c r="HAR6" s="112"/>
      <c r="HAS6" s="115"/>
      <c r="HAT6" s="113"/>
      <c r="HAU6" s="113"/>
      <c r="HAV6" s="401"/>
      <c r="HAW6" s="112"/>
      <c r="HAX6" s="112"/>
      <c r="HAY6" s="112"/>
      <c r="HAZ6" s="115"/>
      <c r="HBA6" s="113"/>
      <c r="HBB6" s="113"/>
      <c r="HBC6" s="401"/>
      <c r="HBD6" s="112"/>
      <c r="HBE6" s="112"/>
      <c r="HBF6" s="112"/>
      <c r="HBG6" s="115"/>
      <c r="HBH6" s="113"/>
      <c r="HBI6" s="113"/>
      <c r="HBJ6" s="401"/>
      <c r="HBK6" s="112"/>
      <c r="HBL6" s="112"/>
      <c r="HBM6" s="112"/>
      <c r="HBN6" s="115"/>
      <c r="HBO6" s="113"/>
      <c r="HBP6" s="113"/>
      <c r="HBQ6" s="401"/>
      <c r="HBR6" s="112"/>
      <c r="HBS6" s="112"/>
      <c r="HBT6" s="112"/>
      <c r="HBU6" s="115"/>
      <c r="HBV6" s="113"/>
      <c r="HBW6" s="113"/>
      <c r="HBX6" s="401"/>
      <c r="HBY6" s="112"/>
      <c r="HBZ6" s="112"/>
      <c r="HCA6" s="112"/>
      <c r="HCB6" s="115"/>
      <c r="HCC6" s="113"/>
      <c r="HCD6" s="113"/>
      <c r="HCE6" s="401"/>
      <c r="HCF6" s="112"/>
      <c r="HCG6" s="112"/>
      <c r="HCH6" s="112"/>
      <c r="HCI6" s="115"/>
      <c r="HCJ6" s="113"/>
      <c r="HCK6" s="113"/>
      <c r="HCL6" s="401"/>
      <c r="HCM6" s="112"/>
      <c r="HCN6" s="112"/>
      <c r="HCO6" s="112"/>
      <c r="HCP6" s="115"/>
      <c r="HCQ6" s="113"/>
      <c r="HCR6" s="113"/>
      <c r="HCS6" s="401"/>
      <c r="HCT6" s="112"/>
      <c r="HCU6" s="112"/>
      <c r="HCV6" s="112"/>
      <c r="HCW6" s="115"/>
      <c r="HCX6" s="113"/>
      <c r="HCY6" s="113"/>
      <c r="HCZ6" s="401"/>
      <c r="HDA6" s="112"/>
      <c r="HDB6" s="112"/>
      <c r="HDC6" s="112"/>
      <c r="HDD6" s="115"/>
      <c r="HDE6" s="113"/>
      <c r="HDF6" s="113"/>
      <c r="HDG6" s="401"/>
      <c r="HDH6" s="112"/>
      <c r="HDI6" s="112"/>
      <c r="HDJ6" s="112"/>
      <c r="HDK6" s="115"/>
      <c r="HDL6" s="113"/>
      <c r="HDM6" s="113"/>
      <c r="HDN6" s="401"/>
      <c r="HDO6" s="112"/>
      <c r="HDP6" s="112"/>
      <c r="HDQ6" s="112"/>
      <c r="HDR6" s="115"/>
      <c r="HDS6" s="113"/>
      <c r="HDT6" s="113"/>
      <c r="HDU6" s="401"/>
      <c r="HDV6" s="112"/>
      <c r="HDW6" s="112"/>
      <c r="HDX6" s="112"/>
      <c r="HDY6" s="115"/>
      <c r="HDZ6" s="113"/>
      <c r="HEA6" s="113"/>
      <c r="HEB6" s="401"/>
      <c r="HEC6" s="112"/>
      <c r="HED6" s="112"/>
      <c r="HEE6" s="112"/>
      <c r="HEF6" s="115"/>
      <c r="HEG6" s="113"/>
      <c r="HEH6" s="113"/>
      <c r="HEI6" s="401"/>
      <c r="HEJ6" s="112"/>
      <c r="HEK6" s="112"/>
      <c r="HEL6" s="112"/>
      <c r="HEM6" s="115"/>
      <c r="HEN6" s="113"/>
      <c r="HEO6" s="113"/>
      <c r="HEP6" s="401"/>
      <c r="HEQ6" s="112"/>
      <c r="HER6" s="112"/>
      <c r="HES6" s="112"/>
      <c r="HET6" s="115"/>
      <c r="HEU6" s="113"/>
      <c r="HEV6" s="113"/>
      <c r="HEW6" s="401"/>
      <c r="HEX6" s="112"/>
      <c r="HEY6" s="112"/>
      <c r="HEZ6" s="112"/>
      <c r="HFA6" s="115"/>
      <c r="HFB6" s="113"/>
      <c r="HFC6" s="113"/>
      <c r="HFD6" s="401"/>
      <c r="HFE6" s="112"/>
      <c r="HFF6" s="112"/>
      <c r="HFG6" s="112"/>
      <c r="HFH6" s="115"/>
      <c r="HFI6" s="113"/>
      <c r="HFJ6" s="113"/>
      <c r="HFK6" s="401"/>
      <c r="HFL6" s="112"/>
      <c r="HFM6" s="112"/>
      <c r="HFN6" s="112"/>
      <c r="HFO6" s="115"/>
      <c r="HFP6" s="113"/>
      <c r="HFQ6" s="113"/>
      <c r="HFR6" s="401"/>
      <c r="HFS6" s="112"/>
      <c r="HFT6" s="112"/>
      <c r="HFU6" s="112"/>
      <c r="HFV6" s="115"/>
      <c r="HFW6" s="113"/>
      <c r="HFX6" s="113"/>
      <c r="HFY6" s="401"/>
      <c r="HFZ6" s="112"/>
      <c r="HGA6" s="112"/>
      <c r="HGB6" s="112"/>
      <c r="HGC6" s="115"/>
      <c r="HGD6" s="113"/>
      <c r="HGE6" s="113"/>
      <c r="HGF6" s="401"/>
      <c r="HGG6" s="112"/>
      <c r="HGH6" s="112"/>
      <c r="HGI6" s="112"/>
      <c r="HGJ6" s="115"/>
      <c r="HGK6" s="113"/>
      <c r="HGL6" s="113"/>
      <c r="HGM6" s="401"/>
      <c r="HGN6" s="112"/>
      <c r="HGO6" s="112"/>
      <c r="HGP6" s="112"/>
      <c r="HGQ6" s="115"/>
      <c r="HGR6" s="113"/>
      <c r="HGS6" s="113"/>
      <c r="HGT6" s="401"/>
      <c r="HGU6" s="112"/>
      <c r="HGV6" s="112"/>
      <c r="HGW6" s="112"/>
      <c r="HGX6" s="115"/>
      <c r="HGY6" s="113"/>
      <c r="HGZ6" s="113"/>
      <c r="HHA6" s="401"/>
      <c r="HHB6" s="112"/>
      <c r="HHC6" s="112"/>
      <c r="HHD6" s="112"/>
      <c r="HHE6" s="115"/>
      <c r="HHF6" s="113"/>
      <c r="HHG6" s="113"/>
      <c r="HHH6" s="401"/>
      <c r="HHI6" s="112"/>
      <c r="HHJ6" s="112"/>
      <c r="HHK6" s="112"/>
      <c r="HHL6" s="115"/>
      <c r="HHM6" s="113"/>
      <c r="HHN6" s="113"/>
      <c r="HHO6" s="401"/>
      <c r="HHP6" s="112"/>
      <c r="HHQ6" s="112"/>
      <c r="HHR6" s="112"/>
      <c r="HHS6" s="115"/>
      <c r="HHT6" s="113"/>
      <c r="HHU6" s="113"/>
      <c r="HHV6" s="401"/>
      <c r="HHW6" s="112"/>
      <c r="HHX6" s="112"/>
      <c r="HHY6" s="112"/>
      <c r="HHZ6" s="115"/>
      <c r="HIA6" s="113"/>
      <c r="HIB6" s="113"/>
      <c r="HIC6" s="401"/>
      <c r="HID6" s="112"/>
      <c r="HIE6" s="112"/>
      <c r="HIF6" s="112"/>
      <c r="HIG6" s="115"/>
      <c r="HIH6" s="113"/>
      <c r="HII6" s="113"/>
      <c r="HIJ6" s="401"/>
      <c r="HIK6" s="112"/>
      <c r="HIL6" s="112"/>
      <c r="HIM6" s="112"/>
      <c r="HIN6" s="115"/>
      <c r="HIO6" s="113"/>
      <c r="HIP6" s="113"/>
      <c r="HIQ6" s="401"/>
      <c r="HIR6" s="112"/>
      <c r="HIS6" s="112"/>
      <c r="HIT6" s="112"/>
      <c r="HIU6" s="115"/>
      <c r="HIV6" s="113"/>
      <c r="HIW6" s="113"/>
      <c r="HIX6" s="401"/>
      <c r="HIY6" s="112"/>
      <c r="HIZ6" s="112"/>
      <c r="HJA6" s="112"/>
      <c r="HJB6" s="115"/>
      <c r="HJC6" s="113"/>
      <c r="HJD6" s="113"/>
      <c r="HJE6" s="401"/>
      <c r="HJF6" s="112"/>
      <c r="HJG6" s="112"/>
      <c r="HJH6" s="112"/>
      <c r="HJI6" s="115"/>
      <c r="HJJ6" s="113"/>
      <c r="HJK6" s="113"/>
      <c r="HJL6" s="401"/>
      <c r="HJM6" s="112"/>
      <c r="HJN6" s="112"/>
      <c r="HJO6" s="112"/>
      <c r="HJP6" s="115"/>
      <c r="HJQ6" s="113"/>
      <c r="HJR6" s="113"/>
      <c r="HJS6" s="401"/>
      <c r="HJT6" s="112"/>
      <c r="HJU6" s="112"/>
      <c r="HJV6" s="112"/>
      <c r="HJW6" s="115"/>
      <c r="HJX6" s="113"/>
      <c r="HJY6" s="113"/>
      <c r="HJZ6" s="401"/>
      <c r="HKA6" s="112"/>
      <c r="HKB6" s="112"/>
      <c r="HKC6" s="112"/>
      <c r="HKD6" s="115"/>
      <c r="HKE6" s="113"/>
      <c r="HKF6" s="113"/>
      <c r="HKG6" s="401"/>
      <c r="HKH6" s="112"/>
      <c r="HKI6" s="112"/>
      <c r="HKJ6" s="112"/>
      <c r="HKK6" s="115"/>
      <c r="HKL6" s="113"/>
      <c r="HKM6" s="113"/>
      <c r="HKN6" s="401"/>
      <c r="HKO6" s="112"/>
      <c r="HKP6" s="112"/>
      <c r="HKQ6" s="112"/>
      <c r="HKR6" s="115"/>
      <c r="HKS6" s="113"/>
      <c r="HKT6" s="113"/>
      <c r="HKU6" s="401"/>
      <c r="HKV6" s="112"/>
      <c r="HKW6" s="112"/>
      <c r="HKX6" s="112"/>
      <c r="HKY6" s="115"/>
      <c r="HKZ6" s="113"/>
      <c r="HLA6" s="113"/>
      <c r="HLB6" s="401"/>
      <c r="HLC6" s="112"/>
      <c r="HLD6" s="112"/>
      <c r="HLE6" s="112"/>
      <c r="HLF6" s="115"/>
      <c r="HLG6" s="113"/>
      <c r="HLH6" s="113"/>
      <c r="HLI6" s="401"/>
      <c r="HLJ6" s="112"/>
      <c r="HLK6" s="112"/>
      <c r="HLL6" s="112"/>
      <c r="HLM6" s="115"/>
      <c r="HLN6" s="113"/>
      <c r="HLO6" s="113"/>
      <c r="HLP6" s="401"/>
      <c r="HLQ6" s="112"/>
      <c r="HLR6" s="112"/>
      <c r="HLS6" s="112"/>
      <c r="HLT6" s="115"/>
      <c r="HLU6" s="113"/>
      <c r="HLV6" s="113"/>
      <c r="HLW6" s="401"/>
      <c r="HLX6" s="112"/>
      <c r="HLY6" s="112"/>
      <c r="HLZ6" s="112"/>
      <c r="HMA6" s="115"/>
      <c r="HMB6" s="113"/>
      <c r="HMC6" s="113"/>
      <c r="HMD6" s="401"/>
      <c r="HME6" s="112"/>
      <c r="HMF6" s="112"/>
      <c r="HMG6" s="112"/>
      <c r="HMH6" s="115"/>
      <c r="HMI6" s="113"/>
      <c r="HMJ6" s="113"/>
      <c r="HMK6" s="401"/>
      <c r="HML6" s="112"/>
      <c r="HMM6" s="112"/>
      <c r="HMN6" s="112"/>
      <c r="HMO6" s="115"/>
      <c r="HMP6" s="113"/>
      <c r="HMQ6" s="113"/>
      <c r="HMR6" s="401"/>
      <c r="HMS6" s="112"/>
      <c r="HMT6" s="112"/>
      <c r="HMU6" s="112"/>
      <c r="HMV6" s="115"/>
      <c r="HMW6" s="113"/>
      <c r="HMX6" s="113"/>
      <c r="HMY6" s="401"/>
      <c r="HMZ6" s="112"/>
      <c r="HNA6" s="112"/>
      <c r="HNB6" s="112"/>
      <c r="HNC6" s="115"/>
      <c r="HND6" s="113"/>
      <c r="HNE6" s="113"/>
      <c r="HNF6" s="401"/>
      <c r="HNG6" s="112"/>
      <c r="HNH6" s="112"/>
      <c r="HNI6" s="112"/>
      <c r="HNJ6" s="115"/>
      <c r="HNK6" s="113"/>
      <c r="HNL6" s="113"/>
      <c r="HNM6" s="401"/>
      <c r="HNN6" s="112"/>
      <c r="HNO6" s="112"/>
      <c r="HNP6" s="112"/>
      <c r="HNQ6" s="115"/>
      <c r="HNR6" s="113"/>
      <c r="HNS6" s="113"/>
      <c r="HNT6" s="401"/>
      <c r="HNU6" s="112"/>
      <c r="HNV6" s="112"/>
      <c r="HNW6" s="112"/>
      <c r="HNX6" s="115"/>
      <c r="HNY6" s="113"/>
      <c r="HNZ6" s="113"/>
      <c r="HOA6" s="401"/>
      <c r="HOB6" s="112"/>
      <c r="HOC6" s="112"/>
      <c r="HOD6" s="112"/>
      <c r="HOE6" s="115"/>
      <c r="HOF6" s="113"/>
      <c r="HOG6" s="113"/>
      <c r="HOH6" s="401"/>
      <c r="HOI6" s="112"/>
      <c r="HOJ6" s="112"/>
      <c r="HOK6" s="112"/>
      <c r="HOL6" s="115"/>
      <c r="HOM6" s="113"/>
      <c r="HON6" s="113"/>
      <c r="HOO6" s="401"/>
      <c r="HOP6" s="112"/>
      <c r="HOQ6" s="112"/>
      <c r="HOR6" s="112"/>
      <c r="HOS6" s="115"/>
      <c r="HOT6" s="113"/>
      <c r="HOU6" s="113"/>
      <c r="HOV6" s="401"/>
      <c r="HOW6" s="112"/>
      <c r="HOX6" s="112"/>
      <c r="HOY6" s="112"/>
      <c r="HOZ6" s="115"/>
      <c r="HPA6" s="113"/>
      <c r="HPB6" s="113"/>
      <c r="HPC6" s="401"/>
      <c r="HPD6" s="112"/>
      <c r="HPE6" s="112"/>
      <c r="HPF6" s="112"/>
      <c r="HPG6" s="115"/>
      <c r="HPH6" s="113"/>
      <c r="HPI6" s="113"/>
      <c r="HPJ6" s="401"/>
      <c r="HPK6" s="112"/>
      <c r="HPL6" s="112"/>
      <c r="HPM6" s="112"/>
      <c r="HPN6" s="115"/>
      <c r="HPO6" s="113"/>
      <c r="HPP6" s="113"/>
      <c r="HPQ6" s="401"/>
      <c r="HPR6" s="112"/>
      <c r="HPS6" s="112"/>
      <c r="HPT6" s="112"/>
      <c r="HPU6" s="115"/>
      <c r="HPV6" s="113"/>
      <c r="HPW6" s="113"/>
      <c r="HPX6" s="401"/>
      <c r="HPY6" s="112"/>
      <c r="HPZ6" s="112"/>
      <c r="HQA6" s="112"/>
      <c r="HQB6" s="115"/>
      <c r="HQC6" s="113"/>
      <c r="HQD6" s="113"/>
      <c r="HQE6" s="401"/>
      <c r="HQF6" s="112"/>
      <c r="HQG6" s="112"/>
      <c r="HQH6" s="112"/>
      <c r="HQI6" s="115"/>
      <c r="HQJ6" s="113"/>
      <c r="HQK6" s="113"/>
      <c r="HQL6" s="401"/>
      <c r="HQM6" s="112"/>
      <c r="HQN6" s="112"/>
      <c r="HQO6" s="112"/>
      <c r="HQP6" s="115"/>
      <c r="HQQ6" s="113"/>
      <c r="HQR6" s="113"/>
      <c r="HQS6" s="401"/>
      <c r="HQT6" s="112"/>
      <c r="HQU6" s="112"/>
      <c r="HQV6" s="112"/>
      <c r="HQW6" s="115"/>
      <c r="HQX6" s="113"/>
      <c r="HQY6" s="113"/>
      <c r="HQZ6" s="401"/>
      <c r="HRA6" s="112"/>
      <c r="HRB6" s="112"/>
      <c r="HRC6" s="112"/>
      <c r="HRD6" s="115"/>
      <c r="HRE6" s="113"/>
      <c r="HRF6" s="113"/>
      <c r="HRG6" s="401"/>
      <c r="HRH6" s="112"/>
      <c r="HRI6" s="112"/>
      <c r="HRJ6" s="112"/>
      <c r="HRK6" s="115"/>
      <c r="HRL6" s="113"/>
      <c r="HRM6" s="113"/>
      <c r="HRN6" s="401"/>
      <c r="HRO6" s="112"/>
      <c r="HRP6" s="112"/>
      <c r="HRQ6" s="112"/>
      <c r="HRR6" s="115"/>
      <c r="HRS6" s="113"/>
      <c r="HRT6" s="113"/>
      <c r="HRU6" s="401"/>
      <c r="HRV6" s="112"/>
      <c r="HRW6" s="112"/>
      <c r="HRX6" s="112"/>
      <c r="HRY6" s="115"/>
      <c r="HRZ6" s="113"/>
      <c r="HSA6" s="113"/>
      <c r="HSB6" s="401"/>
      <c r="HSC6" s="112"/>
      <c r="HSD6" s="112"/>
      <c r="HSE6" s="112"/>
      <c r="HSF6" s="115"/>
      <c r="HSG6" s="113"/>
      <c r="HSH6" s="113"/>
      <c r="HSI6" s="401"/>
      <c r="HSJ6" s="112"/>
      <c r="HSK6" s="112"/>
      <c r="HSL6" s="112"/>
      <c r="HSM6" s="115"/>
      <c r="HSN6" s="113"/>
      <c r="HSO6" s="113"/>
      <c r="HSP6" s="401"/>
      <c r="HSQ6" s="112"/>
      <c r="HSR6" s="112"/>
      <c r="HSS6" s="112"/>
      <c r="HST6" s="115"/>
      <c r="HSU6" s="113"/>
      <c r="HSV6" s="113"/>
      <c r="HSW6" s="401"/>
      <c r="HSX6" s="112"/>
      <c r="HSY6" s="112"/>
      <c r="HSZ6" s="112"/>
      <c r="HTA6" s="115"/>
      <c r="HTB6" s="113"/>
      <c r="HTC6" s="113"/>
      <c r="HTD6" s="401"/>
      <c r="HTE6" s="112"/>
      <c r="HTF6" s="112"/>
      <c r="HTG6" s="112"/>
      <c r="HTH6" s="115"/>
      <c r="HTI6" s="113"/>
      <c r="HTJ6" s="113"/>
      <c r="HTK6" s="401"/>
      <c r="HTL6" s="112"/>
      <c r="HTM6" s="112"/>
      <c r="HTN6" s="112"/>
      <c r="HTO6" s="115"/>
      <c r="HTP6" s="113"/>
      <c r="HTQ6" s="113"/>
      <c r="HTR6" s="401"/>
      <c r="HTS6" s="112"/>
      <c r="HTT6" s="112"/>
      <c r="HTU6" s="112"/>
      <c r="HTV6" s="115"/>
      <c r="HTW6" s="113"/>
      <c r="HTX6" s="113"/>
      <c r="HTY6" s="401"/>
      <c r="HTZ6" s="112"/>
      <c r="HUA6" s="112"/>
      <c r="HUB6" s="112"/>
      <c r="HUC6" s="115"/>
      <c r="HUD6" s="113"/>
      <c r="HUE6" s="113"/>
      <c r="HUF6" s="401"/>
      <c r="HUG6" s="112"/>
      <c r="HUH6" s="112"/>
      <c r="HUI6" s="112"/>
      <c r="HUJ6" s="115"/>
      <c r="HUK6" s="113"/>
      <c r="HUL6" s="113"/>
      <c r="HUM6" s="401"/>
      <c r="HUN6" s="112"/>
      <c r="HUO6" s="112"/>
      <c r="HUP6" s="112"/>
      <c r="HUQ6" s="115"/>
      <c r="HUR6" s="113"/>
      <c r="HUS6" s="113"/>
      <c r="HUT6" s="401"/>
      <c r="HUU6" s="112"/>
      <c r="HUV6" s="112"/>
      <c r="HUW6" s="112"/>
      <c r="HUX6" s="115"/>
      <c r="HUY6" s="113"/>
      <c r="HUZ6" s="113"/>
      <c r="HVA6" s="401"/>
      <c r="HVB6" s="112"/>
      <c r="HVC6" s="112"/>
      <c r="HVD6" s="112"/>
      <c r="HVE6" s="115"/>
      <c r="HVF6" s="113"/>
      <c r="HVG6" s="113"/>
      <c r="HVH6" s="401"/>
      <c r="HVI6" s="112"/>
      <c r="HVJ6" s="112"/>
      <c r="HVK6" s="112"/>
      <c r="HVL6" s="115"/>
      <c r="HVM6" s="113"/>
      <c r="HVN6" s="113"/>
      <c r="HVO6" s="401"/>
      <c r="HVP6" s="112"/>
      <c r="HVQ6" s="112"/>
      <c r="HVR6" s="112"/>
      <c r="HVS6" s="115"/>
      <c r="HVT6" s="113"/>
      <c r="HVU6" s="113"/>
      <c r="HVV6" s="401"/>
      <c r="HVW6" s="112"/>
      <c r="HVX6" s="112"/>
      <c r="HVY6" s="112"/>
      <c r="HVZ6" s="115"/>
      <c r="HWA6" s="113"/>
      <c r="HWB6" s="113"/>
      <c r="HWC6" s="401"/>
      <c r="HWD6" s="112"/>
      <c r="HWE6" s="112"/>
      <c r="HWF6" s="112"/>
      <c r="HWG6" s="115"/>
      <c r="HWH6" s="113"/>
      <c r="HWI6" s="113"/>
      <c r="HWJ6" s="401"/>
      <c r="HWK6" s="112"/>
      <c r="HWL6" s="112"/>
      <c r="HWM6" s="112"/>
      <c r="HWN6" s="115"/>
      <c r="HWO6" s="113"/>
      <c r="HWP6" s="113"/>
      <c r="HWQ6" s="401"/>
      <c r="HWR6" s="112"/>
      <c r="HWS6" s="112"/>
      <c r="HWT6" s="112"/>
      <c r="HWU6" s="115"/>
      <c r="HWV6" s="113"/>
      <c r="HWW6" s="113"/>
      <c r="HWX6" s="401"/>
      <c r="HWY6" s="112"/>
      <c r="HWZ6" s="112"/>
      <c r="HXA6" s="112"/>
      <c r="HXB6" s="115"/>
      <c r="HXC6" s="113"/>
      <c r="HXD6" s="113"/>
      <c r="HXE6" s="401"/>
      <c r="HXF6" s="112"/>
      <c r="HXG6" s="112"/>
      <c r="HXH6" s="112"/>
      <c r="HXI6" s="115"/>
      <c r="HXJ6" s="113"/>
      <c r="HXK6" s="113"/>
      <c r="HXL6" s="401"/>
      <c r="HXM6" s="112"/>
      <c r="HXN6" s="112"/>
      <c r="HXO6" s="112"/>
      <c r="HXP6" s="115"/>
      <c r="HXQ6" s="113"/>
      <c r="HXR6" s="113"/>
      <c r="HXS6" s="401"/>
      <c r="HXT6" s="112"/>
      <c r="HXU6" s="112"/>
      <c r="HXV6" s="112"/>
      <c r="HXW6" s="115"/>
      <c r="HXX6" s="113"/>
      <c r="HXY6" s="113"/>
      <c r="HXZ6" s="401"/>
      <c r="HYA6" s="112"/>
      <c r="HYB6" s="112"/>
      <c r="HYC6" s="112"/>
      <c r="HYD6" s="115"/>
      <c r="HYE6" s="113"/>
      <c r="HYF6" s="113"/>
      <c r="HYG6" s="401"/>
      <c r="HYH6" s="112"/>
      <c r="HYI6" s="112"/>
      <c r="HYJ6" s="112"/>
      <c r="HYK6" s="115"/>
      <c r="HYL6" s="113"/>
      <c r="HYM6" s="113"/>
      <c r="HYN6" s="401"/>
      <c r="HYO6" s="112"/>
      <c r="HYP6" s="112"/>
      <c r="HYQ6" s="112"/>
      <c r="HYR6" s="115"/>
      <c r="HYS6" s="113"/>
      <c r="HYT6" s="113"/>
      <c r="HYU6" s="401"/>
      <c r="HYV6" s="112"/>
      <c r="HYW6" s="112"/>
      <c r="HYX6" s="112"/>
      <c r="HYY6" s="115"/>
      <c r="HYZ6" s="113"/>
      <c r="HZA6" s="113"/>
      <c r="HZB6" s="401"/>
      <c r="HZC6" s="112"/>
      <c r="HZD6" s="112"/>
      <c r="HZE6" s="112"/>
      <c r="HZF6" s="115"/>
      <c r="HZG6" s="113"/>
      <c r="HZH6" s="113"/>
      <c r="HZI6" s="401"/>
      <c r="HZJ6" s="112"/>
      <c r="HZK6" s="112"/>
      <c r="HZL6" s="112"/>
      <c r="HZM6" s="115"/>
      <c r="HZN6" s="113"/>
      <c r="HZO6" s="113"/>
      <c r="HZP6" s="401"/>
      <c r="HZQ6" s="112"/>
      <c r="HZR6" s="112"/>
      <c r="HZS6" s="112"/>
      <c r="HZT6" s="115"/>
      <c r="HZU6" s="113"/>
      <c r="HZV6" s="113"/>
      <c r="HZW6" s="401"/>
      <c r="HZX6" s="112"/>
      <c r="HZY6" s="112"/>
      <c r="HZZ6" s="112"/>
      <c r="IAA6" s="115"/>
      <c r="IAB6" s="113"/>
      <c r="IAC6" s="113"/>
      <c r="IAD6" s="401"/>
      <c r="IAE6" s="112"/>
      <c r="IAF6" s="112"/>
      <c r="IAG6" s="112"/>
      <c r="IAH6" s="115"/>
      <c r="IAI6" s="113"/>
      <c r="IAJ6" s="113"/>
      <c r="IAK6" s="401"/>
      <c r="IAL6" s="112"/>
      <c r="IAM6" s="112"/>
      <c r="IAN6" s="112"/>
      <c r="IAO6" s="115"/>
      <c r="IAP6" s="113"/>
      <c r="IAQ6" s="113"/>
      <c r="IAR6" s="401"/>
      <c r="IAS6" s="112"/>
      <c r="IAT6" s="112"/>
      <c r="IAU6" s="112"/>
      <c r="IAV6" s="115"/>
      <c r="IAW6" s="113"/>
      <c r="IAX6" s="113"/>
      <c r="IAY6" s="401"/>
      <c r="IAZ6" s="112"/>
      <c r="IBA6" s="112"/>
      <c r="IBB6" s="112"/>
      <c r="IBC6" s="115"/>
      <c r="IBD6" s="113"/>
      <c r="IBE6" s="113"/>
      <c r="IBF6" s="401"/>
      <c r="IBG6" s="112"/>
      <c r="IBH6" s="112"/>
      <c r="IBI6" s="112"/>
      <c r="IBJ6" s="115"/>
      <c r="IBK6" s="113"/>
      <c r="IBL6" s="113"/>
      <c r="IBM6" s="401"/>
      <c r="IBN6" s="112"/>
      <c r="IBO6" s="112"/>
      <c r="IBP6" s="112"/>
      <c r="IBQ6" s="115"/>
      <c r="IBR6" s="113"/>
      <c r="IBS6" s="113"/>
      <c r="IBT6" s="401"/>
      <c r="IBU6" s="112"/>
      <c r="IBV6" s="112"/>
      <c r="IBW6" s="112"/>
      <c r="IBX6" s="115"/>
      <c r="IBY6" s="113"/>
      <c r="IBZ6" s="113"/>
      <c r="ICA6" s="401"/>
      <c r="ICB6" s="112"/>
      <c r="ICC6" s="112"/>
      <c r="ICD6" s="112"/>
      <c r="ICE6" s="115"/>
      <c r="ICF6" s="113"/>
      <c r="ICG6" s="113"/>
      <c r="ICH6" s="401"/>
      <c r="ICI6" s="112"/>
      <c r="ICJ6" s="112"/>
      <c r="ICK6" s="112"/>
      <c r="ICL6" s="115"/>
      <c r="ICM6" s="113"/>
      <c r="ICN6" s="113"/>
      <c r="ICO6" s="401"/>
      <c r="ICP6" s="112"/>
      <c r="ICQ6" s="112"/>
      <c r="ICR6" s="112"/>
      <c r="ICS6" s="115"/>
      <c r="ICT6" s="113"/>
      <c r="ICU6" s="113"/>
      <c r="ICV6" s="401"/>
      <c r="ICW6" s="112"/>
      <c r="ICX6" s="112"/>
      <c r="ICY6" s="112"/>
      <c r="ICZ6" s="115"/>
      <c r="IDA6" s="113"/>
      <c r="IDB6" s="113"/>
      <c r="IDC6" s="401"/>
      <c r="IDD6" s="112"/>
      <c r="IDE6" s="112"/>
      <c r="IDF6" s="112"/>
      <c r="IDG6" s="115"/>
      <c r="IDH6" s="113"/>
      <c r="IDI6" s="113"/>
      <c r="IDJ6" s="401"/>
      <c r="IDK6" s="112"/>
      <c r="IDL6" s="112"/>
      <c r="IDM6" s="112"/>
      <c r="IDN6" s="115"/>
      <c r="IDO6" s="113"/>
      <c r="IDP6" s="113"/>
      <c r="IDQ6" s="401"/>
      <c r="IDR6" s="112"/>
      <c r="IDS6" s="112"/>
      <c r="IDT6" s="112"/>
      <c r="IDU6" s="115"/>
      <c r="IDV6" s="113"/>
      <c r="IDW6" s="113"/>
      <c r="IDX6" s="401"/>
      <c r="IDY6" s="112"/>
      <c r="IDZ6" s="112"/>
      <c r="IEA6" s="112"/>
      <c r="IEB6" s="115"/>
      <c r="IEC6" s="113"/>
      <c r="IED6" s="113"/>
      <c r="IEE6" s="401"/>
      <c r="IEF6" s="112"/>
      <c r="IEG6" s="112"/>
      <c r="IEH6" s="112"/>
      <c r="IEI6" s="115"/>
      <c r="IEJ6" s="113"/>
      <c r="IEK6" s="113"/>
      <c r="IEL6" s="401"/>
      <c r="IEM6" s="112"/>
      <c r="IEN6" s="112"/>
      <c r="IEO6" s="112"/>
      <c r="IEP6" s="115"/>
      <c r="IEQ6" s="113"/>
      <c r="IER6" s="113"/>
      <c r="IES6" s="401"/>
      <c r="IET6" s="112"/>
      <c r="IEU6" s="112"/>
      <c r="IEV6" s="112"/>
      <c r="IEW6" s="115"/>
      <c r="IEX6" s="113"/>
      <c r="IEY6" s="113"/>
      <c r="IEZ6" s="401"/>
      <c r="IFA6" s="112"/>
      <c r="IFB6" s="112"/>
      <c r="IFC6" s="112"/>
      <c r="IFD6" s="115"/>
      <c r="IFE6" s="113"/>
      <c r="IFF6" s="113"/>
      <c r="IFG6" s="401"/>
      <c r="IFH6" s="112"/>
      <c r="IFI6" s="112"/>
      <c r="IFJ6" s="112"/>
      <c r="IFK6" s="115"/>
      <c r="IFL6" s="113"/>
      <c r="IFM6" s="113"/>
      <c r="IFN6" s="401"/>
      <c r="IFO6" s="112"/>
      <c r="IFP6" s="112"/>
      <c r="IFQ6" s="112"/>
      <c r="IFR6" s="115"/>
      <c r="IFS6" s="113"/>
      <c r="IFT6" s="113"/>
      <c r="IFU6" s="401"/>
      <c r="IFV6" s="112"/>
      <c r="IFW6" s="112"/>
      <c r="IFX6" s="112"/>
      <c r="IFY6" s="115"/>
      <c r="IFZ6" s="113"/>
      <c r="IGA6" s="113"/>
      <c r="IGB6" s="401"/>
      <c r="IGC6" s="112"/>
      <c r="IGD6" s="112"/>
      <c r="IGE6" s="112"/>
      <c r="IGF6" s="115"/>
      <c r="IGG6" s="113"/>
      <c r="IGH6" s="113"/>
      <c r="IGI6" s="401"/>
      <c r="IGJ6" s="112"/>
      <c r="IGK6" s="112"/>
      <c r="IGL6" s="112"/>
      <c r="IGM6" s="115"/>
      <c r="IGN6" s="113"/>
      <c r="IGO6" s="113"/>
      <c r="IGP6" s="401"/>
      <c r="IGQ6" s="112"/>
      <c r="IGR6" s="112"/>
      <c r="IGS6" s="112"/>
      <c r="IGT6" s="115"/>
      <c r="IGU6" s="113"/>
      <c r="IGV6" s="113"/>
      <c r="IGW6" s="401"/>
      <c r="IGX6" s="112"/>
      <c r="IGY6" s="112"/>
      <c r="IGZ6" s="112"/>
      <c r="IHA6" s="115"/>
      <c r="IHB6" s="113"/>
      <c r="IHC6" s="113"/>
      <c r="IHD6" s="401"/>
      <c r="IHE6" s="112"/>
      <c r="IHF6" s="112"/>
      <c r="IHG6" s="112"/>
      <c r="IHH6" s="115"/>
      <c r="IHI6" s="113"/>
      <c r="IHJ6" s="113"/>
      <c r="IHK6" s="401"/>
      <c r="IHL6" s="112"/>
      <c r="IHM6" s="112"/>
      <c r="IHN6" s="112"/>
      <c r="IHO6" s="115"/>
      <c r="IHP6" s="113"/>
      <c r="IHQ6" s="113"/>
      <c r="IHR6" s="401"/>
      <c r="IHS6" s="112"/>
      <c r="IHT6" s="112"/>
      <c r="IHU6" s="112"/>
      <c r="IHV6" s="115"/>
      <c r="IHW6" s="113"/>
      <c r="IHX6" s="113"/>
      <c r="IHY6" s="401"/>
      <c r="IHZ6" s="112"/>
      <c r="IIA6" s="112"/>
      <c r="IIB6" s="112"/>
      <c r="IIC6" s="115"/>
      <c r="IID6" s="113"/>
      <c r="IIE6" s="113"/>
      <c r="IIF6" s="401"/>
      <c r="IIG6" s="112"/>
      <c r="IIH6" s="112"/>
      <c r="III6" s="112"/>
      <c r="IIJ6" s="115"/>
      <c r="IIK6" s="113"/>
      <c r="IIL6" s="113"/>
      <c r="IIM6" s="401"/>
      <c r="IIN6" s="112"/>
      <c r="IIO6" s="112"/>
      <c r="IIP6" s="112"/>
      <c r="IIQ6" s="115"/>
      <c r="IIR6" s="113"/>
      <c r="IIS6" s="113"/>
      <c r="IIT6" s="401"/>
      <c r="IIU6" s="112"/>
      <c r="IIV6" s="112"/>
      <c r="IIW6" s="112"/>
      <c r="IIX6" s="115"/>
      <c r="IIY6" s="113"/>
      <c r="IIZ6" s="113"/>
      <c r="IJA6" s="401"/>
      <c r="IJB6" s="112"/>
      <c r="IJC6" s="112"/>
      <c r="IJD6" s="112"/>
      <c r="IJE6" s="115"/>
      <c r="IJF6" s="113"/>
      <c r="IJG6" s="113"/>
      <c r="IJH6" s="401"/>
      <c r="IJI6" s="112"/>
      <c r="IJJ6" s="112"/>
      <c r="IJK6" s="112"/>
      <c r="IJL6" s="115"/>
      <c r="IJM6" s="113"/>
      <c r="IJN6" s="113"/>
      <c r="IJO6" s="401"/>
      <c r="IJP6" s="112"/>
      <c r="IJQ6" s="112"/>
      <c r="IJR6" s="112"/>
      <c r="IJS6" s="115"/>
      <c r="IJT6" s="113"/>
      <c r="IJU6" s="113"/>
      <c r="IJV6" s="401"/>
      <c r="IJW6" s="112"/>
      <c r="IJX6" s="112"/>
      <c r="IJY6" s="112"/>
      <c r="IJZ6" s="115"/>
      <c r="IKA6" s="113"/>
      <c r="IKB6" s="113"/>
      <c r="IKC6" s="401"/>
      <c r="IKD6" s="112"/>
      <c r="IKE6" s="112"/>
      <c r="IKF6" s="112"/>
      <c r="IKG6" s="115"/>
      <c r="IKH6" s="113"/>
      <c r="IKI6" s="113"/>
      <c r="IKJ6" s="401"/>
      <c r="IKK6" s="112"/>
      <c r="IKL6" s="112"/>
      <c r="IKM6" s="112"/>
      <c r="IKN6" s="115"/>
      <c r="IKO6" s="113"/>
      <c r="IKP6" s="113"/>
      <c r="IKQ6" s="401"/>
      <c r="IKR6" s="112"/>
      <c r="IKS6" s="112"/>
      <c r="IKT6" s="112"/>
      <c r="IKU6" s="115"/>
      <c r="IKV6" s="113"/>
      <c r="IKW6" s="113"/>
      <c r="IKX6" s="401"/>
      <c r="IKY6" s="112"/>
      <c r="IKZ6" s="112"/>
      <c r="ILA6" s="112"/>
      <c r="ILB6" s="115"/>
      <c r="ILC6" s="113"/>
      <c r="ILD6" s="113"/>
      <c r="ILE6" s="401"/>
      <c r="ILF6" s="112"/>
      <c r="ILG6" s="112"/>
      <c r="ILH6" s="112"/>
      <c r="ILI6" s="115"/>
      <c r="ILJ6" s="113"/>
      <c r="ILK6" s="113"/>
      <c r="ILL6" s="401"/>
      <c r="ILM6" s="112"/>
      <c r="ILN6" s="112"/>
      <c r="ILO6" s="112"/>
      <c r="ILP6" s="115"/>
      <c r="ILQ6" s="113"/>
      <c r="ILR6" s="113"/>
      <c r="ILS6" s="401"/>
      <c r="ILT6" s="112"/>
      <c r="ILU6" s="112"/>
      <c r="ILV6" s="112"/>
      <c r="ILW6" s="115"/>
      <c r="ILX6" s="113"/>
      <c r="ILY6" s="113"/>
      <c r="ILZ6" s="401"/>
      <c r="IMA6" s="112"/>
      <c r="IMB6" s="112"/>
      <c r="IMC6" s="112"/>
      <c r="IMD6" s="115"/>
      <c r="IME6" s="113"/>
      <c r="IMF6" s="113"/>
      <c r="IMG6" s="401"/>
      <c r="IMH6" s="112"/>
      <c r="IMI6" s="112"/>
      <c r="IMJ6" s="112"/>
      <c r="IMK6" s="115"/>
      <c r="IML6" s="113"/>
      <c r="IMM6" s="113"/>
      <c r="IMN6" s="401"/>
      <c r="IMO6" s="112"/>
      <c r="IMP6" s="112"/>
      <c r="IMQ6" s="112"/>
      <c r="IMR6" s="115"/>
      <c r="IMS6" s="113"/>
      <c r="IMT6" s="113"/>
      <c r="IMU6" s="401"/>
      <c r="IMV6" s="112"/>
      <c r="IMW6" s="112"/>
      <c r="IMX6" s="112"/>
      <c r="IMY6" s="115"/>
      <c r="IMZ6" s="113"/>
      <c r="INA6" s="113"/>
      <c r="INB6" s="401"/>
      <c r="INC6" s="112"/>
      <c r="IND6" s="112"/>
      <c r="INE6" s="112"/>
      <c r="INF6" s="115"/>
      <c r="ING6" s="113"/>
      <c r="INH6" s="113"/>
      <c r="INI6" s="401"/>
      <c r="INJ6" s="112"/>
      <c r="INK6" s="112"/>
      <c r="INL6" s="112"/>
      <c r="INM6" s="115"/>
      <c r="INN6" s="113"/>
      <c r="INO6" s="113"/>
      <c r="INP6" s="401"/>
      <c r="INQ6" s="112"/>
      <c r="INR6" s="112"/>
      <c r="INS6" s="112"/>
      <c r="INT6" s="115"/>
      <c r="INU6" s="113"/>
      <c r="INV6" s="113"/>
      <c r="INW6" s="401"/>
      <c r="INX6" s="112"/>
      <c r="INY6" s="112"/>
      <c r="INZ6" s="112"/>
      <c r="IOA6" s="115"/>
      <c r="IOB6" s="113"/>
      <c r="IOC6" s="113"/>
      <c r="IOD6" s="401"/>
      <c r="IOE6" s="112"/>
      <c r="IOF6" s="112"/>
      <c r="IOG6" s="112"/>
      <c r="IOH6" s="115"/>
      <c r="IOI6" s="113"/>
      <c r="IOJ6" s="113"/>
      <c r="IOK6" s="401"/>
      <c r="IOL6" s="112"/>
      <c r="IOM6" s="112"/>
      <c r="ION6" s="112"/>
      <c r="IOO6" s="115"/>
      <c r="IOP6" s="113"/>
      <c r="IOQ6" s="113"/>
      <c r="IOR6" s="401"/>
      <c r="IOS6" s="112"/>
      <c r="IOT6" s="112"/>
      <c r="IOU6" s="112"/>
      <c r="IOV6" s="115"/>
      <c r="IOW6" s="113"/>
      <c r="IOX6" s="113"/>
      <c r="IOY6" s="401"/>
      <c r="IOZ6" s="112"/>
      <c r="IPA6" s="112"/>
      <c r="IPB6" s="112"/>
      <c r="IPC6" s="115"/>
      <c r="IPD6" s="113"/>
      <c r="IPE6" s="113"/>
      <c r="IPF6" s="401"/>
      <c r="IPG6" s="112"/>
      <c r="IPH6" s="112"/>
      <c r="IPI6" s="112"/>
      <c r="IPJ6" s="115"/>
      <c r="IPK6" s="113"/>
      <c r="IPL6" s="113"/>
      <c r="IPM6" s="401"/>
      <c r="IPN6" s="112"/>
      <c r="IPO6" s="112"/>
      <c r="IPP6" s="112"/>
      <c r="IPQ6" s="115"/>
      <c r="IPR6" s="113"/>
      <c r="IPS6" s="113"/>
      <c r="IPT6" s="401"/>
      <c r="IPU6" s="112"/>
      <c r="IPV6" s="112"/>
      <c r="IPW6" s="112"/>
      <c r="IPX6" s="115"/>
      <c r="IPY6" s="113"/>
      <c r="IPZ6" s="113"/>
      <c r="IQA6" s="401"/>
      <c r="IQB6" s="112"/>
      <c r="IQC6" s="112"/>
      <c r="IQD6" s="112"/>
      <c r="IQE6" s="115"/>
      <c r="IQF6" s="113"/>
      <c r="IQG6" s="113"/>
      <c r="IQH6" s="401"/>
      <c r="IQI6" s="112"/>
      <c r="IQJ6" s="112"/>
      <c r="IQK6" s="112"/>
      <c r="IQL6" s="115"/>
      <c r="IQM6" s="113"/>
      <c r="IQN6" s="113"/>
      <c r="IQO6" s="401"/>
      <c r="IQP6" s="112"/>
      <c r="IQQ6" s="112"/>
      <c r="IQR6" s="112"/>
      <c r="IQS6" s="115"/>
      <c r="IQT6" s="113"/>
      <c r="IQU6" s="113"/>
      <c r="IQV6" s="401"/>
      <c r="IQW6" s="112"/>
      <c r="IQX6" s="112"/>
      <c r="IQY6" s="112"/>
      <c r="IQZ6" s="115"/>
      <c r="IRA6" s="113"/>
      <c r="IRB6" s="113"/>
      <c r="IRC6" s="401"/>
      <c r="IRD6" s="112"/>
      <c r="IRE6" s="112"/>
      <c r="IRF6" s="112"/>
      <c r="IRG6" s="115"/>
      <c r="IRH6" s="113"/>
      <c r="IRI6" s="113"/>
      <c r="IRJ6" s="401"/>
      <c r="IRK6" s="112"/>
      <c r="IRL6" s="112"/>
      <c r="IRM6" s="112"/>
      <c r="IRN6" s="115"/>
      <c r="IRO6" s="113"/>
      <c r="IRP6" s="113"/>
      <c r="IRQ6" s="401"/>
      <c r="IRR6" s="112"/>
      <c r="IRS6" s="112"/>
      <c r="IRT6" s="112"/>
      <c r="IRU6" s="115"/>
      <c r="IRV6" s="113"/>
      <c r="IRW6" s="113"/>
      <c r="IRX6" s="401"/>
      <c r="IRY6" s="112"/>
      <c r="IRZ6" s="112"/>
      <c r="ISA6" s="112"/>
      <c r="ISB6" s="115"/>
      <c r="ISC6" s="113"/>
      <c r="ISD6" s="113"/>
      <c r="ISE6" s="401"/>
      <c r="ISF6" s="112"/>
      <c r="ISG6" s="112"/>
      <c r="ISH6" s="112"/>
      <c r="ISI6" s="115"/>
      <c r="ISJ6" s="113"/>
      <c r="ISK6" s="113"/>
      <c r="ISL6" s="401"/>
      <c r="ISM6" s="112"/>
      <c r="ISN6" s="112"/>
      <c r="ISO6" s="112"/>
      <c r="ISP6" s="115"/>
      <c r="ISQ6" s="113"/>
      <c r="ISR6" s="113"/>
      <c r="ISS6" s="401"/>
      <c r="IST6" s="112"/>
      <c r="ISU6" s="112"/>
      <c r="ISV6" s="112"/>
      <c r="ISW6" s="115"/>
      <c r="ISX6" s="113"/>
      <c r="ISY6" s="113"/>
      <c r="ISZ6" s="401"/>
      <c r="ITA6" s="112"/>
      <c r="ITB6" s="112"/>
      <c r="ITC6" s="112"/>
      <c r="ITD6" s="115"/>
      <c r="ITE6" s="113"/>
      <c r="ITF6" s="113"/>
      <c r="ITG6" s="401"/>
      <c r="ITH6" s="112"/>
      <c r="ITI6" s="112"/>
      <c r="ITJ6" s="112"/>
      <c r="ITK6" s="115"/>
      <c r="ITL6" s="113"/>
      <c r="ITM6" s="113"/>
      <c r="ITN6" s="401"/>
      <c r="ITO6" s="112"/>
      <c r="ITP6" s="112"/>
      <c r="ITQ6" s="112"/>
      <c r="ITR6" s="115"/>
      <c r="ITS6" s="113"/>
      <c r="ITT6" s="113"/>
      <c r="ITU6" s="401"/>
      <c r="ITV6" s="112"/>
      <c r="ITW6" s="112"/>
      <c r="ITX6" s="112"/>
      <c r="ITY6" s="115"/>
      <c r="ITZ6" s="113"/>
      <c r="IUA6" s="113"/>
      <c r="IUB6" s="401"/>
      <c r="IUC6" s="112"/>
      <c r="IUD6" s="112"/>
      <c r="IUE6" s="112"/>
      <c r="IUF6" s="115"/>
      <c r="IUG6" s="113"/>
      <c r="IUH6" s="113"/>
      <c r="IUI6" s="401"/>
      <c r="IUJ6" s="112"/>
      <c r="IUK6" s="112"/>
      <c r="IUL6" s="112"/>
      <c r="IUM6" s="115"/>
      <c r="IUN6" s="113"/>
      <c r="IUO6" s="113"/>
      <c r="IUP6" s="401"/>
      <c r="IUQ6" s="112"/>
      <c r="IUR6" s="112"/>
      <c r="IUS6" s="112"/>
      <c r="IUT6" s="115"/>
      <c r="IUU6" s="113"/>
      <c r="IUV6" s="113"/>
      <c r="IUW6" s="401"/>
      <c r="IUX6" s="112"/>
      <c r="IUY6" s="112"/>
      <c r="IUZ6" s="112"/>
      <c r="IVA6" s="115"/>
      <c r="IVB6" s="113"/>
      <c r="IVC6" s="113"/>
      <c r="IVD6" s="401"/>
      <c r="IVE6" s="112"/>
      <c r="IVF6" s="112"/>
      <c r="IVG6" s="112"/>
      <c r="IVH6" s="115"/>
      <c r="IVI6" s="113"/>
      <c r="IVJ6" s="113"/>
      <c r="IVK6" s="401"/>
      <c r="IVL6" s="112"/>
      <c r="IVM6" s="112"/>
      <c r="IVN6" s="112"/>
      <c r="IVO6" s="115"/>
      <c r="IVP6" s="113"/>
      <c r="IVQ6" s="113"/>
      <c r="IVR6" s="401"/>
      <c r="IVS6" s="112"/>
      <c r="IVT6" s="112"/>
      <c r="IVU6" s="112"/>
      <c r="IVV6" s="115"/>
      <c r="IVW6" s="113"/>
      <c r="IVX6" s="113"/>
      <c r="IVY6" s="401"/>
      <c r="IVZ6" s="112"/>
      <c r="IWA6" s="112"/>
      <c r="IWB6" s="112"/>
      <c r="IWC6" s="115"/>
      <c r="IWD6" s="113"/>
      <c r="IWE6" s="113"/>
      <c r="IWF6" s="401"/>
      <c r="IWG6" s="112"/>
      <c r="IWH6" s="112"/>
      <c r="IWI6" s="112"/>
      <c r="IWJ6" s="115"/>
      <c r="IWK6" s="113"/>
      <c r="IWL6" s="113"/>
      <c r="IWM6" s="401"/>
      <c r="IWN6" s="112"/>
      <c r="IWO6" s="112"/>
      <c r="IWP6" s="112"/>
      <c r="IWQ6" s="115"/>
      <c r="IWR6" s="113"/>
      <c r="IWS6" s="113"/>
      <c r="IWT6" s="401"/>
      <c r="IWU6" s="112"/>
      <c r="IWV6" s="112"/>
      <c r="IWW6" s="112"/>
      <c r="IWX6" s="115"/>
      <c r="IWY6" s="113"/>
      <c r="IWZ6" s="113"/>
      <c r="IXA6" s="401"/>
      <c r="IXB6" s="112"/>
      <c r="IXC6" s="112"/>
      <c r="IXD6" s="112"/>
      <c r="IXE6" s="115"/>
      <c r="IXF6" s="113"/>
      <c r="IXG6" s="113"/>
      <c r="IXH6" s="401"/>
      <c r="IXI6" s="112"/>
      <c r="IXJ6" s="112"/>
      <c r="IXK6" s="112"/>
      <c r="IXL6" s="115"/>
      <c r="IXM6" s="113"/>
      <c r="IXN6" s="113"/>
      <c r="IXO6" s="401"/>
      <c r="IXP6" s="112"/>
      <c r="IXQ6" s="112"/>
      <c r="IXR6" s="112"/>
      <c r="IXS6" s="115"/>
      <c r="IXT6" s="113"/>
      <c r="IXU6" s="113"/>
      <c r="IXV6" s="401"/>
      <c r="IXW6" s="112"/>
      <c r="IXX6" s="112"/>
      <c r="IXY6" s="112"/>
      <c r="IXZ6" s="115"/>
      <c r="IYA6" s="113"/>
      <c r="IYB6" s="113"/>
      <c r="IYC6" s="401"/>
      <c r="IYD6" s="112"/>
      <c r="IYE6" s="112"/>
      <c r="IYF6" s="112"/>
      <c r="IYG6" s="115"/>
      <c r="IYH6" s="113"/>
      <c r="IYI6" s="113"/>
      <c r="IYJ6" s="401"/>
      <c r="IYK6" s="112"/>
      <c r="IYL6" s="112"/>
      <c r="IYM6" s="112"/>
      <c r="IYN6" s="115"/>
      <c r="IYO6" s="113"/>
      <c r="IYP6" s="113"/>
      <c r="IYQ6" s="401"/>
      <c r="IYR6" s="112"/>
      <c r="IYS6" s="112"/>
      <c r="IYT6" s="112"/>
      <c r="IYU6" s="115"/>
      <c r="IYV6" s="113"/>
      <c r="IYW6" s="113"/>
      <c r="IYX6" s="401"/>
      <c r="IYY6" s="112"/>
      <c r="IYZ6" s="112"/>
      <c r="IZA6" s="112"/>
      <c r="IZB6" s="115"/>
      <c r="IZC6" s="113"/>
      <c r="IZD6" s="113"/>
      <c r="IZE6" s="401"/>
      <c r="IZF6" s="112"/>
      <c r="IZG6" s="112"/>
      <c r="IZH6" s="112"/>
      <c r="IZI6" s="115"/>
      <c r="IZJ6" s="113"/>
      <c r="IZK6" s="113"/>
      <c r="IZL6" s="401"/>
      <c r="IZM6" s="112"/>
      <c r="IZN6" s="112"/>
      <c r="IZO6" s="112"/>
      <c r="IZP6" s="115"/>
      <c r="IZQ6" s="113"/>
      <c r="IZR6" s="113"/>
      <c r="IZS6" s="401"/>
      <c r="IZT6" s="112"/>
      <c r="IZU6" s="112"/>
      <c r="IZV6" s="112"/>
      <c r="IZW6" s="115"/>
      <c r="IZX6" s="113"/>
      <c r="IZY6" s="113"/>
      <c r="IZZ6" s="401"/>
      <c r="JAA6" s="112"/>
      <c r="JAB6" s="112"/>
      <c r="JAC6" s="112"/>
      <c r="JAD6" s="115"/>
      <c r="JAE6" s="113"/>
      <c r="JAF6" s="113"/>
      <c r="JAG6" s="401"/>
      <c r="JAH6" s="112"/>
      <c r="JAI6" s="112"/>
      <c r="JAJ6" s="112"/>
      <c r="JAK6" s="115"/>
      <c r="JAL6" s="113"/>
      <c r="JAM6" s="113"/>
      <c r="JAN6" s="401"/>
      <c r="JAO6" s="112"/>
      <c r="JAP6" s="112"/>
      <c r="JAQ6" s="112"/>
      <c r="JAR6" s="115"/>
      <c r="JAS6" s="113"/>
      <c r="JAT6" s="113"/>
      <c r="JAU6" s="401"/>
      <c r="JAV6" s="112"/>
      <c r="JAW6" s="112"/>
      <c r="JAX6" s="112"/>
      <c r="JAY6" s="115"/>
      <c r="JAZ6" s="113"/>
      <c r="JBA6" s="113"/>
      <c r="JBB6" s="401"/>
      <c r="JBC6" s="112"/>
      <c r="JBD6" s="112"/>
      <c r="JBE6" s="112"/>
      <c r="JBF6" s="115"/>
      <c r="JBG6" s="113"/>
      <c r="JBH6" s="113"/>
      <c r="JBI6" s="401"/>
      <c r="JBJ6" s="112"/>
      <c r="JBK6" s="112"/>
      <c r="JBL6" s="112"/>
      <c r="JBM6" s="115"/>
      <c r="JBN6" s="113"/>
      <c r="JBO6" s="113"/>
      <c r="JBP6" s="401"/>
      <c r="JBQ6" s="112"/>
      <c r="JBR6" s="112"/>
      <c r="JBS6" s="112"/>
      <c r="JBT6" s="115"/>
      <c r="JBU6" s="113"/>
      <c r="JBV6" s="113"/>
      <c r="JBW6" s="401"/>
      <c r="JBX6" s="112"/>
      <c r="JBY6" s="112"/>
      <c r="JBZ6" s="112"/>
      <c r="JCA6" s="115"/>
      <c r="JCB6" s="113"/>
      <c r="JCC6" s="113"/>
      <c r="JCD6" s="401"/>
      <c r="JCE6" s="112"/>
      <c r="JCF6" s="112"/>
      <c r="JCG6" s="112"/>
      <c r="JCH6" s="115"/>
      <c r="JCI6" s="113"/>
      <c r="JCJ6" s="113"/>
      <c r="JCK6" s="401"/>
      <c r="JCL6" s="112"/>
      <c r="JCM6" s="112"/>
      <c r="JCN6" s="112"/>
      <c r="JCO6" s="115"/>
      <c r="JCP6" s="113"/>
      <c r="JCQ6" s="113"/>
      <c r="JCR6" s="401"/>
      <c r="JCS6" s="112"/>
      <c r="JCT6" s="112"/>
      <c r="JCU6" s="112"/>
      <c r="JCV6" s="115"/>
      <c r="JCW6" s="113"/>
      <c r="JCX6" s="113"/>
      <c r="JCY6" s="401"/>
      <c r="JCZ6" s="112"/>
      <c r="JDA6" s="112"/>
      <c r="JDB6" s="112"/>
      <c r="JDC6" s="115"/>
      <c r="JDD6" s="113"/>
      <c r="JDE6" s="113"/>
      <c r="JDF6" s="401"/>
      <c r="JDG6" s="112"/>
      <c r="JDH6" s="112"/>
      <c r="JDI6" s="112"/>
      <c r="JDJ6" s="115"/>
      <c r="JDK6" s="113"/>
      <c r="JDL6" s="113"/>
      <c r="JDM6" s="401"/>
      <c r="JDN6" s="112"/>
      <c r="JDO6" s="112"/>
      <c r="JDP6" s="112"/>
      <c r="JDQ6" s="115"/>
      <c r="JDR6" s="113"/>
      <c r="JDS6" s="113"/>
      <c r="JDT6" s="401"/>
      <c r="JDU6" s="112"/>
      <c r="JDV6" s="112"/>
      <c r="JDW6" s="112"/>
      <c r="JDX6" s="115"/>
      <c r="JDY6" s="113"/>
      <c r="JDZ6" s="113"/>
      <c r="JEA6" s="401"/>
      <c r="JEB6" s="112"/>
      <c r="JEC6" s="112"/>
      <c r="JED6" s="112"/>
      <c r="JEE6" s="115"/>
      <c r="JEF6" s="113"/>
      <c r="JEG6" s="113"/>
      <c r="JEH6" s="401"/>
      <c r="JEI6" s="112"/>
      <c r="JEJ6" s="112"/>
      <c r="JEK6" s="112"/>
      <c r="JEL6" s="115"/>
      <c r="JEM6" s="113"/>
      <c r="JEN6" s="113"/>
      <c r="JEO6" s="401"/>
      <c r="JEP6" s="112"/>
      <c r="JEQ6" s="112"/>
      <c r="JER6" s="112"/>
      <c r="JES6" s="115"/>
      <c r="JET6" s="113"/>
      <c r="JEU6" s="113"/>
      <c r="JEV6" s="401"/>
      <c r="JEW6" s="112"/>
      <c r="JEX6" s="112"/>
      <c r="JEY6" s="112"/>
      <c r="JEZ6" s="115"/>
      <c r="JFA6" s="113"/>
      <c r="JFB6" s="113"/>
      <c r="JFC6" s="401"/>
      <c r="JFD6" s="112"/>
      <c r="JFE6" s="112"/>
      <c r="JFF6" s="112"/>
      <c r="JFG6" s="115"/>
      <c r="JFH6" s="113"/>
      <c r="JFI6" s="113"/>
      <c r="JFJ6" s="401"/>
      <c r="JFK6" s="112"/>
      <c r="JFL6" s="112"/>
      <c r="JFM6" s="112"/>
      <c r="JFN6" s="115"/>
      <c r="JFO6" s="113"/>
      <c r="JFP6" s="113"/>
      <c r="JFQ6" s="401"/>
      <c r="JFR6" s="112"/>
      <c r="JFS6" s="112"/>
      <c r="JFT6" s="112"/>
      <c r="JFU6" s="115"/>
      <c r="JFV6" s="113"/>
      <c r="JFW6" s="113"/>
      <c r="JFX6" s="401"/>
      <c r="JFY6" s="112"/>
      <c r="JFZ6" s="112"/>
      <c r="JGA6" s="112"/>
      <c r="JGB6" s="115"/>
      <c r="JGC6" s="113"/>
      <c r="JGD6" s="113"/>
      <c r="JGE6" s="401"/>
      <c r="JGF6" s="112"/>
      <c r="JGG6" s="112"/>
      <c r="JGH6" s="112"/>
      <c r="JGI6" s="115"/>
      <c r="JGJ6" s="113"/>
      <c r="JGK6" s="113"/>
      <c r="JGL6" s="401"/>
      <c r="JGM6" s="112"/>
      <c r="JGN6" s="112"/>
      <c r="JGO6" s="112"/>
      <c r="JGP6" s="115"/>
      <c r="JGQ6" s="113"/>
      <c r="JGR6" s="113"/>
      <c r="JGS6" s="401"/>
      <c r="JGT6" s="112"/>
      <c r="JGU6" s="112"/>
      <c r="JGV6" s="112"/>
      <c r="JGW6" s="115"/>
      <c r="JGX6" s="113"/>
      <c r="JGY6" s="113"/>
      <c r="JGZ6" s="401"/>
      <c r="JHA6" s="112"/>
      <c r="JHB6" s="112"/>
      <c r="JHC6" s="112"/>
      <c r="JHD6" s="115"/>
      <c r="JHE6" s="113"/>
      <c r="JHF6" s="113"/>
      <c r="JHG6" s="401"/>
      <c r="JHH6" s="112"/>
      <c r="JHI6" s="112"/>
      <c r="JHJ6" s="112"/>
      <c r="JHK6" s="115"/>
      <c r="JHL6" s="113"/>
      <c r="JHM6" s="113"/>
      <c r="JHN6" s="401"/>
      <c r="JHO6" s="112"/>
      <c r="JHP6" s="112"/>
      <c r="JHQ6" s="112"/>
      <c r="JHR6" s="115"/>
      <c r="JHS6" s="113"/>
      <c r="JHT6" s="113"/>
      <c r="JHU6" s="401"/>
      <c r="JHV6" s="112"/>
      <c r="JHW6" s="112"/>
      <c r="JHX6" s="112"/>
      <c r="JHY6" s="115"/>
      <c r="JHZ6" s="113"/>
      <c r="JIA6" s="113"/>
      <c r="JIB6" s="401"/>
      <c r="JIC6" s="112"/>
      <c r="JID6" s="112"/>
      <c r="JIE6" s="112"/>
      <c r="JIF6" s="115"/>
      <c r="JIG6" s="113"/>
      <c r="JIH6" s="113"/>
      <c r="JII6" s="401"/>
      <c r="JIJ6" s="112"/>
      <c r="JIK6" s="112"/>
      <c r="JIL6" s="112"/>
      <c r="JIM6" s="115"/>
      <c r="JIN6" s="113"/>
      <c r="JIO6" s="113"/>
      <c r="JIP6" s="401"/>
      <c r="JIQ6" s="112"/>
      <c r="JIR6" s="112"/>
      <c r="JIS6" s="112"/>
      <c r="JIT6" s="115"/>
      <c r="JIU6" s="113"/>
      <c r="JIV6" s="113"/>
      <c r="JIW6" s="401"/>
      <c r="JIX6" s="112"/>
      <c r="JIY6" s="112"/>
      <c r="JIZ6" s="112"/>
      <c r="JJA6" s="115"/>
      <c r="JJB6" s="113"/>
      <c r="JJC6" s="113"/>
      <c r="JJD6" s="401"/>
      <c r="JJE6" s="112"/>
      <c r="JJF6" s="112"/>
      <c r="JJG6" s="112"/>
      <c r="JJH6" s="115"/>
      <c r="JJI6" s="113"/>
      <c r="JJJ6" s="113"/>
      <c r="JJK6" s="401"/>
      <c r="JJL6" s="112"/>
      <c r="JJM6" s="112"/>
      <c r="JJN6" s="112"/>
      <c r="JJO6" s="115"/>
      <c r="JJP6" s="113"/>
      <c r="JJQ6" s="113"/>
      <c r="JJR6" s="401"/>
      <c r="JJS6" s="112"/>
      <c r="JJT6" s="112"/>
      <c r="JJU6" s="112"/>
      <c r="JJV6" s="115"/>
      <c r="JJW6" s="113"/>
      <c r="JJX6" s="113"/>
      <c r="JJY6" s="401"/>
      <c r="JJZ6" s="112"/>
      <c r="JKA6" s="112"/>
      <c r="JKB6" s="112"/>
      <c r="JKC6" s="115"/>
      <c r="JKD6" s="113"/>
      <c r="JKE6" s="113"/>
      <c r="JKF6" s="401"/>
      <c r="JKG6" s="112"/>
      <c r="JKH6" s="112"/>
      <c r="JKI6" s="112"/>
      <c r="JKJ6" s="115"/>
      <c r="JKK6" s="113"/>
      <c r="JKL6" s="113"/>
      <c r="JKM6" s="401"/>
      <c r="JKN6" s="112"/>
      <c r="JKO6" s="112"/>
      <c r="JKP6" s="112"/>
      <c r="JKQ6" s="115"/>
      <c r="JKR6" s="113"/>
      <c r="JKS6" s="113"/>
      <c r="JKT6" s="401"/>
      <c r="JKU6" s="112"/>
      <c r="JKV6" s="112"/>
      <c r="JKW6" s="112"/>
      <c r="JKX6" s="115"/>
      <c r="JKY6" s="113"/>
      <c r="JKZ6" s="113"/>
      <c r="JLA6" s="401"/>
      <c r="JLB6" s="112"/>
      <c r="JLC6" s="112"/>
      <c r="JLD6" s="112"/>
      <c r="JLE6" s="115"/>
      <c r="JLF6" s="113"/>
      <c r="JLG6" s="113"/>
      <c r="JLH6" s="401"/>
      <c r="JLI6" s="112"/>
      <c r="JLJ6" s="112"/>
      <c r="JLK6" s="112"/>
      <c r="JLL6" s="115"/>
      <c r="JLM6" s="113"/>
      <c r="JLN6" s="113"/>
      <c r="JLO6" s="401"/>
      <c r="JLP6" s="112"/>
      <c r="JLQ6" s="112"/>
      <c r="JLR6" s="112"/>
      <c r="JLS6" s="115"/>
      <c r="JLT6" s="113"/>
      <c r="JLU6" s="113"/>
      <c r="JLV6" s="401"/>
      <c r="JLW6" s="112"/>
      <c r="JLX6" s="112"/>
      <c r="JLY6" s="112"/>
      <c r="JLZ6" s="115"/>
      <c r="JMA6" s="113"/>
      <c r="JMB6" s="113"/>
      <c r="JMC6" s="401"/>
      <c r="JMD6" s="112"/>
      <c r="JME6" s="112"/>
      <c r="JMF6" s="112"/>
      <c r="JMG6" s="115"/>
      <c r="JMH6" s="113"/>
      <c r="JMI6" s="113"/>
      <c r="JMJ6" s="401"/>
      <c r="JMK6" s="112"/>
      <c r="JML6" s="112"/>
      <c r="JMM6" s="112"/>
      <c r="JMN6" s="115"/>
      <c r="JMO6" s="113"/>
      <c r="JMP6" s="113"/>
      <c r="JMQ6" s="401"/>
      <c r="JMR6" s="112"/>
      <c r="JMS6" s="112"/>
      <c r="JMT6" s="112"/>
      <c r="JMU6" s="115"/>
      <c r="JMV6" s="113"/>
      <c r="JMW6" s="113"/>
      <c r="JMX6" s="401"/>
      <c r="JMY6" s="112"/>
      <c r="JMZ6" s="112"/>
      <c r="JNA6" s="112"/>
      <c r="JNB6" s="115"/>
      <c r="JNC6" s="113"/>
      <c r="JND6" s="113"/>
      <c r="JNE6" s="401"/>
      <c r="JNF6" s="112"/>
      <c r="JNG6" s="112"/>
      <c r="JNH6" s="112"/>
      <c r="JNI6" s="115"/>
      <c r="JNJ6" s="113"/>
      <c r="JNK6" s="113"/>
      <c r="JNL6" s="401"/>
      <c r="JNM6" s="112"/>
      <c r="JNN6" s="112"/>
      <c r="JNO6" s="112"/>
      <c r="JNP6" s="115"/>
      <c r="JNQ6" s="113"/>
      <c r="JNR6" s="113"/>
      <c r="JNS6" s="401"/>
      <c r="JNT6" s="112"/>
      <c r="JNU6" s="112"/>
      <c r="JNV6" s="112"/>
      <c r="JNW6" s="115"/>
      <c r="JNX6" s="113"/>
      <c r="JNY6" s="113"/>
      <c r="JNZ6" s="401"/>
      <c r="JOA6" s="112"/>
      <c r="JOB6" s="112"/>
      <c r="JOC6" s="112"/>
      <c r="JOD6" s="115"/>
      <c r="JOE6" s="113"/>
      <c r="JOF6" s="113"/>
      <c r="JOG6" s="401"/>
      <c r="JOH6" s="112"/>
      <c r="JOI6" s="112"/>
      <c r="JOJ6" s="112"/>
      <c r="JOK6" s="115"/>
      <c r="JOL6" s="113"/>
      <c r="JOM6" s="113"/>
      <c r="JON6" s="401"/>
      <c r="JOO6" s="112"/>
      <c r="JOP6" s="112"/>
      <c r="JOQ6" s="112"/>
      <c r="JOR6" s="115"/>
      <c r="JOS6" s="113"/>
      <c r="JOT6" s="113"/>
      <c r="JOU6" s="401"/>
      <c r="JOV6" s="112"/>
      <c r="JOW6" s="112"/>
      <c r="JOX6" s="112"/>
      <c r="JOY6" s="115"/>
      <c r="JOZ6" s="113"/>
      <c r="JPA6" s="113"/>
      <c r="JPB6" s="401"/>
      <c r="JPC6" s="112"/>
      <c r="JPD6" s="112"/>
      <c r="JPE6" s="112"/>
      <c r="JPF6" s="115"/>
      <c r="JPG6" s="113"/>
      <c r="JPH6" s="113"/>
      <c r="JPI6" s="401"/>
      <c r="JPJ6" s="112"/>
      <c r="JPK6" s="112"/>
      <c r="JPL6" s="112"/>
      <c r="JPM6" s="115"/>
      <c r="JPN6" s="113"/>
      <c r="JPO6" s="113"/>
      <c r="JPP6" s="401"/>
      <c r="JPQ6" s="112"/>
      <c r="JPR6" s="112"/>
      <c r="JPS6" s="112"/>
      <c r="JPT6" s="115"/>
      <c r="JPU6" s="113"/>
      <c r="JPV6" s="113"/>
      <c r="JPW6" s="401"/>
      <c r="JPX6" s="112"/>
      <c r="JPY6" s="112"/>
      <c r="JPZ6" s="112"/>
      <c r="JQA6" s="115"/>
      <c r="JQB6" s="113"/>
      <c r="JQC6" s="113"/>
      <c r="JQD6" s="401"/>
      <c r="JQE6" s="112"/>
      <c r="JQF6" s="112"/>
      <c r="JQG6" s="112"/>
      <c r="JQH6" s="115"/>
      <c r="JQI6" s="113"/>
      <c r="JQJ6" s="113"/>
      <c r="JQK6" s="401"/>
      <c r="JQL6" s="112"/>
      <c r="JQM6" s="112"/>
      <c r="JQN6" s="112"/>
      <c r="JQO6" s="115"/>
      <c r="JQP6" s="113"/>
      <c r="JQQ6" s="113"/>
      <c r="JQR6" s="401"/>
      <c r="JQS6" s="112"/>
      <c r="JQT6" s="112"/>
      <c r="JQU6" s="112"/>
      <c r="JQV6" s="115"/>
      <c r="JQW6" s="113"/>
      <c r="JQX6" s="113"/>
      <c r="JQY6" s="401"/>
      <c r="JQZ6" s="112"/>
      <c r="JRA6" s="112"/>
      <c r="JRB6" s="112"/>
      <c r="JRC6" s="115"/>
      <c r="JRD6" s="113"/>
      <c r="JRE6" s="113"/>
      <c r="JRF6" s="401"/>
      <c r="JRG6" s="112"/>
      <c r="JRH6" s="112"/>
      <c r="JRI6" s="112"/>
      <c r="JRJ6" s="115"/>
      <c r="JRK6" s="113"/>
      <c r="JRL6" s="113"/>
      <c r="JRM6" s="401"/>
      <c r="JRN6" s="112"/>
      <c r="JRO6" s="112"/>
      <c r="JRP6" s="112"/>
      <c r="JRQ6" s="115"/>
      <c r="JRR6" s="113"/>
      <c r="JRS6" s="113"/>
      <c r="JRT6" s="401"/>
      <c r="JRU6" s="112"/>
      <c r="JRV6" s="112"/>
      <c r="JRW6" s="112"/>
      <c r="JRX6" s="115"/>
      <c r="JRY6" s="113"/>
      <c r="JRZ6" s="113"/>
      <c r="JSA6" s="401"/>
      <c r="JSB6" s="112"/>
      <c r="JSC6" s="112"/>
      <c r="JSD6" s="112"/>
      <c r="JSE6" s="115"/>
      <c r="JSF6" s="113"/>
      <c r="JSG6" s="113"/>
      <c r="JSH6" s="401"/>
      <c r="JSI6" s="112"/>
      <c r="JSJ6" s="112"/>
      <c r="JSK6" s="112"/>
      <c r="JSL6" s="115"/>
      <c r="JSM6" s="113"/>
      <c r="JSN6" s="113"/>
      <c r="JSO6" s="401"/>
      <c r="JSP6" s="112"/>
      <c r="JSQ6" s="112"/>
      <c r="JSR6" s="112"/>
      <c r="JSS6" s="115"/>
      <c r="JST6" s="113"/>
      <c r="JSU6" s="113"/>
      <c r="JSV6" s="401"/>
      <c r="JSW6" s="112"/>
      <c r="JSX6" s="112"/>
      <c r="JSY6" s="112"/>
      <c r="JSZ6" s="115"/>
      <c r="JTA6" s="113"/>
      <c r="JTB6" s="113"/>
      <c r="JTC6" s="401"/>
      <c r="JTD6" s="112"/>
      <c r="JTE6" s="112"/>
      <c r="JTF6" s="112"/>
      <c r="JTG6" s="115"/>
      <c r="JTH6" s="113"/>
      <c r="JTI6" s="113"/>
      <c r="JTJ6" s="401"/>
      <c r="JTK6" s="112"/>
      <c r="JTL6" s="112"/>
      <c r="JTM6" s="112"/>
      <c r="JTN6" s="115"/>
      <c r="JTO6" s="113"/>
      <c r="JTP6" s="113"/>
      <c r="JTQ6" s="401"/>
      <c r="JTR6" s="112"/>
      <c r="JTS6" s="112"/>
      <c r="JTT6" s="112"/>
      <c r="JTU6" s="115"/>
      <c r="JTV6" s="113"/>
      <c r="JTW6" s="113"/>
      <c r="JTX6" s="401"/>
      <c r="JTY6" s="112"/>
      <c r="JTZ6" s="112"/>
      <c r="JUA6" s="112"/>
      <c r="JUB6" s="115"/>
      <c r="JUC6" s="113"/>
      <c r="JUD6" s="113"/>
      <c r="JUE6" s="401"/>
      <c r="JUF6" s="112"/>
      <c r="JUG6" s="112"/>
      <c r="JUH6" s="112"/>
      <c r="JUI6" s="115"/>
      <c r="JUJ6" s="113"/>
      <c r="JUK6" s="113"/>
      <c r="JUL6" s="401"/>
      <c r="JUM6" s="112"/>
      <c r="JUN6" s="112"/>
      <c r="JUO6" s="112"/>
      <c r="JUP6" s="115"/>
      <c r="JUQ6" s="113"/>
      <c r="JUR6" s="113"/>
      <c r="JUS6" s="401"/>
      <c r="JUT6" s="112"/>
      <c r="JUU6" s="112"/>
      <c r="JUV6" s="112"/>
      <c r="JUW6" s="115"/>
      <c r="JUX6" s="113"/>
      <c r="JUY6" s="113"/>
      <c r="JUZ6" s="401"/>
      <c r="JVA6" s="112"/>
      <c r="JVB6" s="112"/>
      <c r="JVC6" s="112"/>
      <c r="JVD6" s="115"/>
      <c r="JVE6" s="113"/>
      <c r="JVF6" s="113"/>
      <c r="JVG6" s="401"/>
      <c r="JVH6" s="112"/>
      <c r="JVI6" s="112"/>
      <c r="JVJ6" s="112"/>
      <c r="JVK6" s="115"/>
      <c r="JVL6" s="113"/>
      <c r="JVM6" s="113"/>
      <c r="JVN6" s="401"/>
      <c r="JVO6" s="112"/>
      <c r="JVP6" s="112"/>
      <c r="JVQ6" s="112"/>
      <c r="JVR6" s="115"/>
      <c r="JVS6" s="113"/>
      <c r="JVT6" s="113"/>
      <c r="JVU6" s="401"/>
      <c r="JVV6" s="112"/>
      <c r="JVW6" s="112"/>
      <c r="JVX6" s="112"/>
      <c r="JVY6" s="115"/>
      <c r="JVZ6" s="113"/>
      <c r="JWA6" s="113"/>
      <c r="JWB6" s="401"/>
      <c r="JWC6" s="112"/>
      <c r="JWD6" s="112"/>
      <c r="JWE6" s="112"/>
      <c r="JWF6" s="115"/>
      <c r="JWG6" s="113"/>
      <c r="JWH6" s="113"/>
      <c r="JWI6" s="401"/>
      <c r="JWJ6" s="112"/>
      <c r="JWK6" s="112"/>
      <c r="JWL6" s="112"/>
      <c r="JWM6" s="115"/>
      <c r="JWN6" s="113"/>
      <c r="JWO6" s="113"/>
      <c r="JWP6" s="401"/>
      <c r="JWQ6" s="112"/>
      <c r="JWR6" s="112"/>
      <c r="JWS6" s="112"/>
      <c r="JWT6" s="115"/>
      <c r="JWU6" s="113"/>
      <c r="JWV6" s="113"/>
      <c r="JWW6" s="401"/>
      <c r="JWX6" s="112"/>
      <c r="JWY6" s="112"/>
      <c r="JWZ6" s="112"/>
      <c r="JXA6" s="115"/>
      <c r="JXB6" s="113"/>
      <c r="JXC6" s="113"/>
      <c r="JXD6" s="401"/>
      <c r="JXE6" s="112"/>
      <c r="JXF6" s="112"/>
      <c r="JXG6" s="112"/>
      <c r="JXH6" s="115"/>
      <c r="JXI6" s="113"/>
      <c r="JXJ6" s="113"/>
      <c r="JXK6" s="401"/>
      <c r="JXL6" s="112"/>
      <c r="JXM6" s="112"/>
      <c r="JXN6" s="112"/>
      <c r="JXO6" s="115"/>
      <c r="JXP6" s="113"/>
      <c r="JXQ6" s="113"/>
      <c r="JXR6" s="401"/>
      <c r="JXS6" s="112"/>
      <c r="JXT6" s="112"/>
      <c r="JXU6" s="112"/>
      <c r="JXV6" s="115"/>
      <c r="JXW6" s="113"/>
      <c r="JXX6" s="113"/>
      <c r="JXY6" s="401"/>
      <c r="JXZ6" s="112"/>
      <c r="JYA6" s="112"/>
      <c r="JYB6" s="112"/>
      <c r="JYC6" s="115"/>
      <c r="JYD6" s="113"/>
      <c r="JYE6" s="113"/>
      <c r="JYF6" s="401"/>
      <c r="JYG6" s="112"/>
      <c r="JYH6" s="112"/>
      <c r="JYI6" s="112"/>
      <c r="JYJ6" s="115"/>
      <c r="JYK6" s="113"/>
      <c r="JYL6" s="113"/>
      <c r="JYM6" s="401"/>
      <c r="JYN6" s="112"/>
      <c r="JYO6" s="112"/>
      <c r="JYP6" s="112"/>
      <c r="JYQ6" s="115"/>
      <c r="JYR6" s="113"/>
      <c r="JYS6" s="113"/>
      <c r="JYT6" s="401"/>
      <c r="JYU6" s="112"/>
      <c r="JYV6" s="112"/>
      <c r="JYW6" s="112"/>
      <c r="JYX6" s="115"/>
      <c r="JYY6" s="113"/>
      <c r="JYZ6" s="113"/>
      <c r="JZA6" s="401"/>
      <c r="JZB6" s="112"/>
      <c r="JZC6" s="112"/>
      <c r="JZD6" s="112"/>
      <c r="JZE6" s="115"/>
      <c r="JZF6" s="113"/>
      <c r="JZG6" s="113"/>
      <c r="JZH6" s="401"/>
      <c r="JZI6" s="112"/>
      <c r="JZJ6" s="112"/>
      <c r="JZK6" s="112"/>
      <c r="JZL6" s="115"/>
      <c r="JZM6" s="113"/>
      <c r="JZN6" s="113"/>
      <c r="JZO6" s="401"/>
      <c r="JZP6" s="112"/>
      <c r="JZQ6" s="112"/>
      <c r="JZR6" s="112"/>
      <c r="JZS6" s="115"/>
      <c r="JZT6" s="113"/>
      <c r="JZU6" s="113"/>
      <c r="JZV6" s="401"/>
      <c r="JZW6" s="112"/>
      <c r="JZX6" s="112"/>
      <c r="JZY6" s="112"/>
      <c r="JZZ6" s="115"/>
      <c r="KAA6" s="113"/>
      <c r="KAB6" s="113"/>
      <c r="KAC6" s="401"/>
      <c r="KAD6" s="112"/>
      <c r="KAE6" s="112"/>
      <c r="KAF6" s="112"/>
      <c r="KAG6" s="115"/>
      <c r="KAH6" s="113"/>
      <c r="KAI6" s="113"/>
      <c r="KAJ6" s="401"/>
      <c r="KAK6" s="112"/>
      <c r="KAL6" s="112"/>
      <c r="KAM6" s="112"/>
      <c r="KAN6" s="115"/>
      <c r="KAO6" s="113"/>
      <c r="KAP6" s="113"/>
      <c r="KAQ6" s="401"/>
      <c r="KAR6" s="112"/>
      <c r="KAS6" s="112"/>
      <c r="KAT6" s="112"/>
      <c r="KAU6" s="115"/>
      <c r="KAV6" s="113"/>
      <c r="KAW6" s="113"/>
      <c r="KAX6" s="401"/>
      <c r="KAY6" s="112"/>
      <c r="KAZ6" s="112"/>
      <c r="KBA6" s="112"/>
      <c r="KBB6" s="115"/>
      <c r="KBC6" s="113"/>
      <c r="KBD6" s="113"/>
      <c r="KBE6" s="401"/>
      <c r="KBF6" s="112"/>
      <c r="KBG6" s="112"/>
      <c r="KBH6" s="112"/>
      <c r="KBI6" s="115"/>
      <c r="KBJ6" s="113"/>
      <c r="KBK6" s="113"/>
      <c r="KBL6" s="401"/>
      <c r="KBM6" s="112"/>
      <c r="KBN6" s="112"/>
      <c r="KBO6" s="112"/>
      <c r="KBP6" s="115"/>
      <c r="KBQ6" s="113"/>
      <c r="KBR6" s="113"/>
      <c r="KBS6" s="401"/>
      <c r="KBT6" s="112"/>
      <c r="KBU6" s="112"/>
      <c r="KBV6" s="112"/>
      <c r="KBW6" s="115"/>
      <c r="KBX6" s="113"/>
      <c r="KBY6" s="113"/>
      <c r="KBZ6" s="401"/>
      <c r="KCA6" s="112"/>
      <c r="KCB6" s="112"/>
      <c r="KCC6" s="112"/>
      <c r="KCD6" s="115"/>
      <c r="KCE6" s="113"/>
      <c r="KCF6" s="113"/>
      <c r="KCG6" s="401"/>
      <c r="KCH6" s="112"/>
      <c r="KCI6" s="112"/>
      <c r="KCJ6" s="112"/>
      <c r="KCK6" s="115"/>
      <c r="KCL6" s="113"/>
      <c r="KCM6" s="113"/>
      <c r="KCN6" s="401"/>
      <c r="KCO6" s="112"/>
      <c r="KCP6" s="112"/>
      <c r="KCQ6" s="112"/>
      <c r="KCR6" s="115"/>
      <c r="KCS6" s="113"/>
      <c r="KCT6" s="113"/>
      <c r="KCU6" s="401"/>
      <c r="KCV6" s="112"/>
      <c r="KCW6" s="112"/>
      <c r="KCX6" s="112"/>
      <c r="KCY6" s="115"/>
      <c r="KCZ6" s="113"/>
      <c r="KDA6" s="113"/>
      <c r="KDB6" s="401"/>
      <c r="KDC6" s="112"/>
      <c r="KDD6" s="112"/>
      <c r="KDE6" s="112"/>
      <c r="KDF6" s="115"/>
      <c r="KDG6" s="113"/>
      <c r="KDH6" s="113"/>
      <c r="KDI6" s="401"/>
      <c r="KDJ6" s="112"/>
      <c r="KDK6" s="112"/>
      <c r="KDL6" s="112"/>
      <c r="KDM6" s="115"/>
      <c r="KDN6" s="113"/>
      <c r="KDO6" s="113"/>
      <c r="KDP6" s="401"/>
      <c r="KDQ6" s="112"/>
      <c r="KDR6" s="112"/>
      <c r="KDS6" s="112"/>
      <c r="KDT6" s="115"/>
      <c r="KDU6" s="113"/>
      <c r="KDV6" s="113"/>
      <c r="KDW6" s="401"/>
      <c r="KDX6" s="112"/>
      <c r="KDY6" s="112"/>
      <c r="KDZ6" s="112"/>
      <c r="KEA6" s="115"/>
      <c r="KEB6" s="113"/>
      <c r="KEC6" s="113"/>
      <c r="KED6" s="401"/>
      <c r="KEE6" s="112"/>
      <c r="KEF6" s="112"/>
      <c r="KEG6" s="112"/>
      <c r="KEH6" s="115"/>
      <c r="KEI6" s="113"/>
      <c r="KEJ6" s="113"/>
      <c r="KEK6" s="401"/>
      <c r="KEL6" s="112"/>
      <c r="KEM6" s="112"/>
      <c r="KEN6" s="112"/>
      <c r="KEO6" s="115"/>
      <c r="KEP6" s="113"/>
      <c r="KEQ6" s="113"/>
      <c r="KER6" s="401"/>
      <c r="KES6" s="112"/>
      <c r="KET6" s="112"/>
      <c r="KEU6" s="112"/>
      <c r="KEV6" s="115"/>
      <c r="KEW6" s="113"/>
      <c r="KEX6" s="113"/>
      <c r="KEY6" s="401"/>
      <c r="KEZ6" s="112"/>
      <c r="KFA6" s="112"/>
      <c r="KFB6" s="112"/>
      <c r="KFC6" s="115"/>
      <c r="KFD6" s="113"/>
      <c r="KFE6" s="113"/>
      <c r="KFF6" s="401"/>
      <c r="KFG6" s="112"/>
      <c r="KFH6" s="112"/>
      <c r="KFI6" s="112"/>
      <c r="KFJ6" s="115"/>
      <c r="KFK6" s="113"/>
      <c r="KFL6" s="113"/>
      <c r="KFM6" s="401"/>
      <c r="KFN6" s="112"/>
      <c r="KFO6" s="112"/>
      <c r="KFP6" s="112"/>
      <c r="KFQ6" s="115"/>
      <c r="KFR6" s="113"/>
      <c r="KFS6" s="113"/>
      <c r="KFT6" s="401"/>
      <c r="KFU6" s="112"/>
      <c r="KFV6" s="112"/>
      <c r="KFW6" s="112"/>
      <c r="KFX6" s="115"/>
      <c r="KFY6" s="113"/>
      <c r="KFZ6" s="113"/>
      <c r="KGA6" s="401"/>
      <c r="KGB6" s="112"/>
      <c r="KGC6" s="112"/>
      <c r="KGD6" s="112"/>
      <c r="KGE6" s="115"/>
      <c r="KGF6" s="113"/>
      <c r="KGG6" s="113"/>
      <c r="KGH6" s="401"/>
      <c r="KGI6" s="112"/>
      <c r="KGJ6" s="112"/>
      <c r="KGK6" s="112"/>
      <c r="KGL6" s="115"/>
      <c r="KGM6" s="113"/>
      <c r="KGN6" s="113"/>
      <c r="KGO6" s="401"/>
      <c r="KGP6" s="112"/>
      <c r="KGQ6" s="112"/>
      <c r="KGR6" s="112"/>
      <c r="KGS6" s="115"/>
      <c r="KGT6" s="113"/>
      <c r="KGU6" s="113"/>
      <c r="KGV6" s="401"/>
      <c r="KGW6" s="112"/>
      <c r="KGX6" s="112"/>
      <c r="KGY6" s="112"/>
      <c r="KGZ6" s="115"/>
      <c r="KHA6" s="113"/>
      <c r="KHB6" s="113"/>
      <c r="KHC6" s="401"/>
      <c r="KHD6" s="112"/>
      <c r="KHE6" s="112"/>
      <c r="KHF6" s="112"/>
      <c r="KHG6" s="115"/>
      <c r="KHH6" s="113"/>
      <c r="KHI6" s="113"/>
      <c r="KHJ6" s="401"/>
      <c r="KHK6" s="112"/>
      <c r="KHL6" s="112"/>
      <c r="KHM6" s="112"/>
      <c r="KHN6" s="115"/>
      <c r="KHO6" s="113"/>
      <c r="KHP6" s="113"/>
      <c r="KHQ6" s="401"/>
      <c r="KHR6" s="112"/>
      <c r="KHS6" s="112"/>
      <c r="KHT6" s="112"/>
      <c r="KHU6" s="115"/>
      <c r="KHV6" s="113"/>
      <c r="KHW6" s="113"/>
      <c r="KHX6" s="401"/>
      <c r="KHY6" s="112"/>
      <c r="KHZ6" s="112"/>
      <c r="KIA6" s="112"/>
      <c r="KIB6" s="115"/>
      <c r="KIC6" s="113"/>
      <c r="KID6" s="113"/>
      <c r="KIE6" s="401"/>
      <c r="KIF6" s="112"/>
      <c r="KIG6" s="112"/>
      <c r="KIH6" s="112"/>
      <c r="KII6" s="115"/>
      <c r="KIJ6" s="113"/>
      <c r="KIK6" s="113"/>
      <c r="KIL6" s="401"/>
      <c r="KIM6" s="112"/>
      <c r="KIN6" s="112"/>
      <c r="KIO6" s="112"/>
      <c r="KIP6" s="115"/>
      <c r="KIQ6" s="113"/>
      <c r="KIR6" s="113"/>
      <c r="KIS6" s="401"/>
      <c r="KIT6" s="112"/>
      <c r="KIU6" s="112"/>
      <c r="KIV6" s="112"/>
      <c r="KIW6" s="115"/>
      <c r="KIX6" s="113"/>
      <c r="KIY6" s="113"/>
      <c r="KIZ6" s="401"/>
      <c r="KJA6" s="112"/>
      <c r="KJB6" s="112"/>
      <c r="KJC6" s="112"/>
      <c r="KJD6" s="115"/>
      <c r="KJE6" s="113"/>
      <c r="KJF6" s="113"/>
      <c r="KJG6" s="401"/>
      <c r="KJH6" s="112"/>
      <c r="KJI6" s="112"/>
      <c r="KJJ6" s="112"/>
      <c r="KJK6" s="115"/>
      <c r="KJL6" s="113"/>
      <c r="KJM6" s="113"/>
      <c r="KJN6" s="401"/>
      <c r="KJO6" s="112"/>
      <c r="KJP6" s="112"/>
      <c r="KJQ6" s="112"/>
      <c r="KJR6" s="115"/>
      <c r="KJS6" s="113"/>
      <c r="KJT6" s="113"/>
      <c r="KJU6" s="401"/>
      <c r="KJV6" s="112"/>
      <c r="KJW6" s="112"/>
      <c r="KJX6" s="112"/>
      <c r="KJY6" s="115"/>
      <c r="KJZ6" s="113"/>
      <c r="KKA6" s="113"/>
      <c r="KKB6" s="401"/>
      <c r="KKC6" s="112"/>
      <c r="KKD6" s="112"/>
      <c r="KKE6" s="112"/>
      <c r="KKF6" s="115"/>
      <c r="KKG6" s="113"/>
      <c r="KKH6" s="113"/>
      <c r="KKI6" s="401"/>
      <c r="KKJ6" s="112"/>
      <c r="KKK6" s="112"/>
      <c r="KKL6" s="112"/>
      <c r="KKM6" s="115"/>
      <c r="KKN6" s="113"/>
      <c r="KKO6" s="113"/>
      <c r="KKP6" s="401"/>
      <c r="KKQ6" s="112"/>
      <c r="KKR6" s="112"/>
      <c r="KKS6" s="112"/>
      <c r="KKT6" s="115"/>
      <c r="KKU6" s="113"/>
      <c r="KKV6" s="113"/>
      <c r="KKW6" s="401"/>
      <c r="KKX6" s="112"/>
      <c r="KKY6" s="112"/>
      <c r="KKZ6" s="112"/>
      <c r="KLA6" s="115"/>
      <c r="KLB6" s="113"/>
      <c r="KLC6" s="113"/>
      <c r="KLD6" s="401"/>
      <c r="KLE6" s="112"/>
      <c r="KLF6" s="112"/>
      <c r="KLG6" s="112"/>
      <c r="KLH6" s="115"/>
      <c r="KLI6" s="113"/>
      <c r="KLJ6" s="113"/>
      <c r="KLK6" s="401"/>
      <c r="KLL6" s="112"/>
      <c r="KLM6" s="112"/>
      <c r="KLN6" s="112"/>
      <c r="KLO6" s="115"/>
      <c r="KLP6" s="113"/>
      <c r="KLQ6" s="113"/>
      <c r="KLR6" s="401"/>
      <c r="KLS6" s="112"/>
      <c r="KLT6" s="112"/>
      <c r="KLU6" s="112"/>
      <c r="KLV6" s="115"/>
      <c r="KLW6" s="113"/>
      <c r="KLX6" s="113"/>
      <c r="KLY6" s="401"/>
      <c r="KLZ6" s="112"/>
      <c r="KMA6" s="112"/>
      <c r="KMB6" s="112"/>
      <c r="KMC6" s="115"/>
      <c r="KMD6" s="113"/>
      <c r="KME6" s="113"/>
      <c r="KMF6" s="401"/>
      <c r="KMG6" s="112"/>
      <c r="KMH6" s="112"/>
      <c r="KMI6" s="112"/>
      <c r="KMJ6" s="115"/>
      <c r="KMK6" s="113"/>
      <c r="KML6" s="113"/>
      <c r="KMM6" s="401"/>
      <c r="KMN6" s="112"/>
      <c r="KMO6" s="112"/>
      <c r="KMP6" s="112"/>
      <c r="KMQ6" s="115"/>
      <c r="KMR6" s="113"/>
      <c r="KMS6" s="113"/>
      <c r="KMT6" s="401"/>
      <c r="KMU6" s="112"/>
      <c r="KMV6" s="112"/>
      <c r="KMW6" s="112"/>
      <c r="KMX6" s="115"/>
      <c r="KMY6" s="113"/>
      <c r="KMZ6" s="113"/>
      <c r="KNA6" s="401"/>
      <c r="KNB6" s="112"/>
      <c r="KNC6" s="112"/>
      <c r="KND6" s="112"/>
      <c r="KNE6" s="115"/>
      <c r="KNF6" s="113"/>
      <c r="KNG6" s="113"/>
      <c r="KNH6" s="401"/>
      <c r="KNI6" s="112"/>
      <c r="KNJ6" s="112"/>
      <c r="KNK6" s="112"/>
      <c r="KNL6" s="115"/>
      <c r="KNM6" s="113"/>
      <c r="KNN6" s="113"/>
      <c r="KNO6" s="401"/>
      <c r="KNP6" s="112"/>
      <c r="KNQ6" s="112"/>
      <c r="KNR6" s="112"/>
      <c r="KNS6" s="115"/>
      <c r="KNT6" s="113"/>
      <c r="KNU6" s="113"/>
      <c r="KNV6" s="401"/>
      <c r="KNW6" s="112"/>
      <c r="KNX6" s="112"/>
      <c r="KNY6" s="112"/>
      <c r="KNZ6" s="115"/>
      <c r="KOA6" s="113"/>
      <c r="KOB6" s="113"/>
      <c r="KOC6" s="401"/>
      <c r="KOD6" s="112"/>
      <c r="KOE6" s="112"/>
      <c r="KOF6" s="112"/>
      <c r="KOG6" s="115"/>
      <c r="KOH6" s="113"/>
      <c r="KOI6" s="113"/>
      <c r="KOJ6" s="401"/>
      <c r="KOK6" s="112"/>
      <c r="KOL6" s="112"/>
      <c r="KOM6" s="112"/>
      <c r="KON6" s="115"/>
      <c r="KOO6" s="113"/>
      <c r="KOP6" s="113"/>
      <c r="KOQ6" s="401"/>
      <c r="KOR6" s="112"/>
      <c r="KOS6" s="112"/>
      <c r="KOT6" s="112"/>
      <c r="KOU6" s="115"/>
      <c r="KOV6" s="113"/>
      <c r="KOW6" s="113"/>
      <c r="KOX6" s="401"/>
      <c r="KOY6" s="112"/>
      <c r="KOZ6" s="112"/>
      <c r="KPA6" s="112"/>
      <c r="KPB6" s="115"/>
      <c r="KPC6" s="113"/>
      <c r="KPD6" s="113"/>
      <c r="KPE6" s="401"/>
      <c r="KPF6" s="112"/>
      <c r="KPG6" s="112"/>
      <c r="KPH6" s="112"/>
      <c r="KPI6" s="115"/>
      <c r="KPJ6" s="113"/>
      <c r="KPK6" s="113"/>
      <c r="KPL6" s="401"/>
      <c r="KPM6" s="112"/>
      <c r="KPN6" s="112"/>
      <c r="KPO6" s="112"/>
      <c r="KPP6" s="115"/>
      <c r="KPQ6" s="113"/>
      <c r="KPR6" s="113"/>
      <c r="KPS6" s="401"/>
      <c r="KPT6" s="112"/>
      <c r="KPU6" s="112"/>
      <c r="KPV6" s="112"/>
      <c r="KPW6" s="115"/>
      <c r="KPX6" s="113"/>
      <c r="KPY6" s="113"/>
      <c r="KPZ6" s="401"/>
      <c r="KQA6" s="112"/>
      <c r="KQB6" s="112"/>
      <c r="KQC6" s="112"/>
      <c r="KQD6" s="115"/>
      <c r="KQE6" s="113"/>
      <c r="KQF6" s="113"/>
      <c r="KQG6" s="401"/>
      <c r="KQH6" s="112"/>
      <c r="KQI6" s="112"/>
      <c r="KQJ6" s="112"/>
      <c r="KQK6" s="115"/>
      <c r="KQL6" s="113"/>
      <c r="KQM6" s="113"/>
      <c r="KQN6" s="401"/>
      <c r="KQO6" s="112"/>
      <c r="KQP6" s="112"/>
      <c r="KQQ6" s="112"/>
      <c r="KQR6" s="115"/>
      <c r="KQS6" s="113"/>
      <c r="KQT6" s="113"/>
      <c r="KQU6" s="401"/>
      <c r="KQV6" s="112"/>
      <c r="KQW6" s="112"/>
      <c r="KQX6" s="112"/>
      <c r="KQY6" s="115"/>
      <c r="KQZ6" s="113"/>
      <c r="KRA6" s="113"/>
      <c r="KRB6" s="401"/>
      <c r="KRC6" s="112"/>
      <c r="KRD6" s="112"/>
      <c r="KRE6" s="112"/>
      <c r="KRF6" s="115"/>
      <c r="KRG6" s="113"/>
      <c r="KRH6" s="113"/>
      <c r="KRI6" s="401"/>
      <c r="KRJ6" s="112"/>
      <c r="KRK6" s="112"/>
      <c r="KRL6" s="112"/>
      <c r="KRM6" s="115"/>
      <c r="KRN6" s="113"/>
      <c r="KRO6" s="113"/>
      <c r="KRP6" s="401"/>
      <c r="KRQ6" s="112"/>
      <c r="KRR6" s="112"/>
      <c r="KRS6" s="112"/>
      <c r="KRT6" s="115"/>
      <c r="KRU6" s="113"/>
      <c r="KRV6" s="113"/>
      <c r="KRW6" s="401"/>
      <c r="KRX6" s="112"/>
      <c r="KRY6" s="112"/>
      <c r="KRZ6" s="112"/>
      <c r="KSA6" s="115"/>
      <c r="KSB6" s="113"/>
      <c r="KSC6" s="113"/>
      <c r="KSD6" s="401"/>
      <c r="KSE6" s="112"/>
      <c r="KSF6" s="112"/>
      <c r="KSG6" s="112"/>
      <c r="KSH6" s="115"/>
      <c r="KSI6" s="113"/>
      <c r="KSJ6" s="113"/>
      <c r="KSK6" s="401"/>
      <c r="KSL6" s="112"/>
      <c r="KSM6" s="112"/>
      <c r="KSN6" s="112"/>
      <c r="KSO6" s="115"/>
      <c r="KSP6" s="113"/>
      <c r="KSQ6" s="113"/>
      <c r="KSR6" s="401"/>
      <c r="KSS6" s="112"/>
      <c r="KST6" s="112"/>
      <c r="KSU6" s="112"/>
      <c r="KSV6" s="115"/>
      <c r="KSW6" s="113"/>
      <c r="KSX6" s="113"/>
      <c r="KSY6" s="401"/>
      <c r="KSZ6" s="112"/>
      <c r="KTA6" s="112"/>
      <c r="KTB6" s="112"/>
      <c r="KTC6" s="115"/>
      <c r="KTD6" s="113"/>
      <c r="KTE6" s="113"/>
      <c r="KTF6" s="401"/>
      <c r="KTG6" s="112"/>
      <c r="KTH6" s="112"/>
      <c r="KTI6" s="112"/>
      <c r="KTJ6" s="115"/>
      <c r="KTK6" s="113"/>
      <c r="KTL6" s="113"/>
      <c r="KTM6" s="401"/>
      <c r="KTN6" s="112"/>
      <c r="KTO6" s="112"/>
      <c r="KTP6" s="112"/>
      <c r="KTQ6" s="115"/>
      <c r="KTR6" s="113"/>
      <c r="KTS6" s="113"/>
      <c r="KTT6" s="401"/>
      <c r="KTU6" s="112"/>
      <c r="KTV6" s="112"/>
      <c r="KTW6" s="112"/>
      <c r="KTX6" s="115"/>
      <c r="KTY6" s="113"/>
      <c r="KTZ6" s="113"/>
      <c r="KUA6" s="401"/>
      <c r="KUB6" s="112"/>
      <c r="KUC6" s="112"/>
      <c r="KUD6" s="112"/>
      <c r="KUE6" s="115"/>
      <c r="KUF6" s="113"/>
      <c r="KUG6" s="113"/>
      <c r="KUH6" s="401"/>
      <c r="KUI6" s="112"/>
      <c r="KUJ6" s="112"/>
      <c r="KUK6" s="112"/>
      <c r="KUL6" s="115"/>
      <c r="KUM6" s="113"/>
      <c r="KUN6" s="113"/>
      <c r="KUO6" s="401"/>
      <c r="KUP6" s="112"/>
      <c r="KUQ6" s="112"/>
      <c r="KUR6" s="112"/>
      <c r="KUS6" s="115"/>
      <c r="KUT6" s="113"/>
      <c r="KUU6" s="113"/>
      <c r="KUV6" s="401"/>
      <c r="KUW6" s="112"/>
      <c r="KUX6" s="112"/>
      <c r="KUY6" s="112"/>
      <c r="KUZ6" s="115"/>
      <c r="KVA6" s="113"/>
      <c r="KVB6" s="113"/>
      <c r="KVC6" s="401"/>
      <c r="KVD6" s="112"/>
      <c r="KVE6" s="112"/>
      <c r="KVF6" s="112"/>
      <c r="KVG6" s="115"/>
      <c r="KVH6" s="113"/>
      <c r="KVI6" s="113"/>
      <c r="KVJ6" s="401"/>
      <c r="KVK6" s="112"/>
      <c r="KVL6" s="112"/>
      <c r="KVM6" s="112"/>
      <c r="KVN6" s="115"/>
      <c r="KVO6" s="113"/>
      <c r="KVP6" s="113"/>
      <c r="KVQ6" s="401"/>
      <c r="KVR6" s="112"/>
      <c r="KVS6" s="112"/>
      <c r="KVT6" s="112"/>
      <c r="KVU6" s="115"/>
      <c r="KVV6" s="113"/>
      <c r="KVW6" s="113"/>
      <c r="KVX6" s="401"/>
      <c r="KVY6" s="112"/>
      <c r="KVZ6" s="112"/>
      <c r="KWA6" s="112"/>
      <c r="KWB6" s="115"/>
      <c r="KWC6" s="113"/>
      <c r="KWD6" s="113"/>
      <c r="KWE6" s="401"/>
      <c r="KWF6" s="112"/>
      <c r="KWG6" s="112"/>
      <c r="KWH6" s="112"/>
      <c r="KWI6" s="115"/>
      <c r="KWJ6" s="113"/>
      <c r="KWK6" s="113"/>
      <c r="KWL6" s="401"/>
      <c r="KWM6" s="112"/>
      <c r="KWN6" s="112"/>
      <c r="KWO6" s="112"/>
      <c r="KWP6" s="115"/>
      <c r="KWQ6" s="113"/>
      <c r="KWR6" s="113"/>
      <c r="KWS6" s="401"/>
      <c r="KWT6" s="112"/>
      <c r="KWU6" s="112"/>
      <c r="KWV6" s="112"/>
      <c r="KWW6" s="115"/>
      <c r="KWX6" s="113"/>
      <c r="KWY6" s="113"/>
      <c r="KWZ6" s="401"/>
      <c r="KXA6" s="112"/>
      <c r="KXB6" s="112"/>
      <c r="KXC6" s="112"/>
      <c r="KXD6" s="115"/>
      <c r="KXE6" s="113"/>
      <c r="KXF6" s="113"/>
      <c r="KXG6" s="401"/>
      <c r="KXH6" s="112"/>
      <c r="KXI6" s="112"/>
      <c r="KXJ6" s="112"/>
      <c r="KXK6" s="115"/>
      <c r="KXL6" s="113"/>
      <c r="KXM6" s="113"/>
      <c r="KXN6" s="401"/>
      <c r="KXO6" s="112"/>
      <c r="KXP6" s="112"/>
      <c r="KXQ6" s="112"/>
      <c r="KXR6" s="115"/>
      <c r="KXS6" s="113"/>
      <c r="KXT6" s="113"/>
      <c r="KXU6" s="401"/>
      <c r="KXV6" s="112"/>
      <c r="KXW6" s="112"/>
      <c r="KXX6" s="112"/>
      <c r="KXY6" s="115"/>
      <c r="KXZ6" s="113"/>
      <c r="KYA6" s="113"/>
      <c r="KYB6" s="401"/>
      <c r="KYC6" s="112"/>
      <c r="KYD6" s="112"/>
      <c r="KYE6" s="112"/>
      <c r="KYF6" s="115"/>
      <c r="KYG6" s="113"/>
      <c r="KYH6" s="113"/>
      <c r="KYI6" s="401"/>
      <c r="KYJ6" s="112"/>
      <c r="KYK6" s="112"/>
      <c r="KYL6" s="112"/>
      <c r="KYM6" s="115"/>
      <c r="KYN6" s="113"/>
      <c r="KYO6" s="113"/>
      <c r="KYP6" s="401"/>
      <c r="KYQ6" s="112"/>
      <c r="KYR6" s="112"/>
      <c r="KYS6" s="112"/>
      <c r="KYT6" s="115"/>
      <c r="KYU6" s="113"/>
      <c r="KYV6" s="113"/>
      <c r="KYW6" s="401"/>
      <c r="KYX6" s="112"/>
      <c r="KYY6" s="112"/>
      <c r="KYZ6" s="112"/>
      <c r="KZA6" s="115"/>
      <c r="KZB6" s="113"/>
      <c r="KZC6" s="113"/>
      <c r="KZD6" s="401"/>
      <c r="KZE6" s="112"/>
      <c r="KZF6" s="112"/>
      <c r="KZG6" s="112"/>
      <c r="KZH6" s="115"/>
      <c r="KZI6" s="113"/>
      <c r="KZJ6" s="113"/>
      <c r="KZK6" s="401"/>
      <c r="KZL6" s="112"/>
      <c r="KZM6" s="112"/>
      <c r="KZN6" s="112"/>
      <c r="KZO6" s="115"/>
      <c r="KZP6" s="113"/>
      <c r="KZQ6" s="113"/>
      <c r="KZR6" s="401"/>
      <c r="KZS6" s="112"/>
      <c r="KZT6" s="112"/>
      <c r="KZU6" s="112"/>
      <c r="KZV6" s="115"/>
      <c r="KZW6" s="113"/>
      <c r="KZX6" s="113"/>
      <c r="KZY6" s="401"/>
      <c r="KZZ6" s="112"/>
      <c r="LAA6" s="112"/>
      <c r="LAB6" s="112"/>
      <c r="LAC6" s="115"/>
      <c r="LAD6" s="113"/>
      <c r="LAE6" s="113"/>
      <c r="LAF6" s="401"/>
      <c r="LAG6" s="112"/>
      <c r="LAH6" s="112"/>
      <c r="LAI6" s="112"/>
      <c r="LAJ6" s="115"/>
      <c r="LAK6" s="113"/>
      <c r="LAL6" s="113"/>
      <c r="LAM6" s="401"/>
      <c r="LAN6" s="112"/>
      <c r="LAO6" s="112"/>
      <c r="LAP6" s="112"/>
      <c r="LAQ6" s="115"/>
      <c r="LAR6" s="113"/>
      <c r="LAS6" s="113"/>
      <c r="LAT6" s="401"/>
      <c r="LAU6" s="112"/>
      <c r="LAV6" s="112"/>
      <c r="LAW6" s="112"/>
      <c r="LAX6" s="115"/>
      <c r="LAY6" s="113"/>
      <c r="LAZ6" s="113"/>
      <c r="LBA6" s="401"/>
      <c r="LBB6" s="112"/>
      <c r="LBC6" s="112"/>
      <c r="LBD6" s="112"/>
      <c r="LBE6" s="115"/>
      <c r="LBF6" s="113"/>
      <c r="LBG6" s="113"/>
      <c r="LBH6" s="401"/>
      <c r="LBI6" s="112"/>
      <c r="LBJ6" s="112"/>
      <c r="LBK6" s="112"/>
      <c r="LBL6" s="115"/>
      <c r="LBM6" s="113"/>
      <c r="LBN6" s="113"/>
      <c r="LBO6" s="401"/>
      <c r="LBP6" s="112"/>
      <c r="LBQ6" s="112"/>
      <c r="LBR6" s="112"/>
      <c r="LBS6" s="115"/>
      <c r="LBT6" s="113"/>
      <c r="LBU6" s="113"/>
      <c r="LBV6" s="401"/>
      <c r="LBW6" s="112"/>
      <c r="LBX6" s="112"/>
      <c r="LBY6" s="112"/>
      <c r="LBZ6" s="115"/>
      <c r="LCA6" s="113"/>
      <c r="LCB6" s="113"/>
      <c r="LCC6" s="401"/>
      <c r="LCD6" s="112"/>
      <c r="LCE6" s="112"/>
      <c r="LCF6" s="112"/>
      <c r="LCG6" s="115"/>
      <c r="LCH6" s="113"/>
      <c r="LCI6" s="113"/>
      <c r="LCJ6" s="401"/>
      <c r="LCK6" s="112"/>
      <c r="LCL6" s="112"/>
      <c r="LCM6" s="112"/>
      <c r="LCN6" s="115"/>
      <c r="LCO6" s="113"/>
      <c r="LCP6" s="113"/>
      <c r="LCQ6" s="401"/>
      <c r="LCR6" s="112"/>
      <c r="LCS6" s="112"/>
      <c r="LCT6" s="112"/>
      <c r="LCU6" s="115"/>
      <c r="LCV6" s="113"/>
      <c r="LCW6" s="113"/>
      <c r="LCX6" s="401"/>
      <c r="LCY6" s="112"/>
      <c r="LCZ6" s="112"/>
      <c r="LDA6" s="112"/>
      <c r="LDB6" s="115"/>
      <c r="LDC6" s="113"/>
      <c r="LDD6" s="113"/>
      <c r="LDE6" s="401"/>
      <c r="LDF6" s="112"/>
      <c r="LDG6" s="112"/>
      <c r="LDH6" s="112"/>
      <c r="LDI6" s="115"/>
      <c r="LDJ6" s="113"/>
      <c r="LDK6" s="113"/>
      <c r="LDL6" s="401"/>
      <c r="LDM6" s="112"/>
      <c r="LDN6" s="112"/>
      <c r="LDO6" s="112"/>
      <c r="LDP6" s="115"/>
      <c r="LDQ6" s="113"/>
      <c r="LDR6" s="113"/>
      <c r="LDS6" s="401"/>
      <c r="LDT6" s="112"/>
      <c r="LDU6" s="112"/>
      <c r="LDV6" s="112"/>
      <c r="LDW6" s="115"/>
      <c r="LDX6" s="113"/>
      <c r="LDY6" s="113"/>
      <c r="LDZ6" s="401"/>
      <c r="LEA6" s="112"/>
      <c r="LEB6" s="112"/>
      <c r="LEC6" s="112"/>
      <c r="LED6" s="115"/>
      <c r="LEE6" s="113"/>
      <c r="LEF6" s="113"/>
      <c r="LEG6" s="401"/>
      <c r="LEH6" s="112"/>
      <c r="LEI6" s="112"/>
      <c r="LEJ6" s="112"/>
      <c r="LEK6" s="115"/>
      <c r="LEL6" s="113"/>
      <c r="LEM6" s="113"/>
      <c r="LEN6" s="401"/>
      <c r="LEO6" s="112"/>
      <c r="LEP6" s="112"/>
      <c r="LEQ6" s="112"/>
      <c r="LER6" s="115"/>
      <c r="LES6" s="113"/>
      <c r="LET6" s="113"/>
      <c r="LEU6" s="401"/>
      <c r="LEV6" s="112"/>
      <c r="LEW6" s="112"/>
      <c r="LEX6" s="112"/>
      <c r="LEY6" s="115"/>
      <c r="LEZ6" s="113"/>
      <c r="LFA6" s="113"/>
      <c r="LFB6" s="401"/>
      <c r="LFC6" s="112"/>
      <c r="LFD6" s="112"/>
      <c r="LFE6" s="112"/>
      <c r="LFF6" s="115"/>
      <c r="LFG6" s="113"/>
      <c r="LFH6" s="113"/>
      <c r="LFI6" s="401"/>
      <c r="LFJ6" s="112"/>
      <c r="LFK6" s="112"/>
      <c r="LFL6" s="112"/>
      <c r="LFM6" s="115"/>
      <c r="LFN6" s="113"/>
      <c r="LFO6" s="113"/>
      <c r="LFP6" s="401"/>
      <c r="LFQ6" s="112"/>
      <c r="LFR6" s="112"/>
      <c r="LFS6" s="112"/>
      <c r="LFT6" s="115"/>
      <c r="LFU6" s="113"/>
      <c r="LFV6" s="113"/>
      <c r="LFW6" s="401"/>
      <c r="LFX6" s="112"/>
      <c r="LFY6" s="112"/>
      <c r="LFZ6" s="112"/>
      <c r="LGA6" s="115"/>
      <c r="LGB6" s="113"/>
      <c r="LGC6" s="113"/>
      <c r="LGD6" s="401"/>
      <c r="LGE6" s="112"/>
      <c r="LGF6" s="112"/>
      <c r="LGG6" s="112"/>
      <c r="LGH6" s="115"/>
      <c r="LGI6" s="113"/>
      <c r="LGJ6" s="113"/>
      <c r="LGK6" s="401"/>
      <c r="LGL6" s="112"/>
      <c r="LGM6" s="112"/>
      <c r="LGN6" s="112"/>
      <c r="LGO6" s="115"/>
      <c r="LGP6" s="113"/>
      <c r="LGQ6" s="113"/>
      <c r="LGR6" s="401"/>
      <c r="LGS6" s="112"/>
      <c r="LGT6" s="112"/>
      <c r="LGU6" s="112"/>
      <c r="LGV6" s="115"/>
      <c r="LGW6" s="113"/>
      <c r="LGX6" s="113"/>
      <c r="LGY6" s="401"/>
      <c r="LGZ6" s="112"/>
      <c r="LHA6" s="112"/>
      <c r="LHB6" s="112"/>
      <c r="LHC6" s="115"/>
      <c r="LHD6" s="113"/>
      <c r="LHE6" s="113"/>
      <c r="LHF6" s="401"/>
      <c r="LHG6" s="112"/>
      <c r="LHH6" s="112"/>
      <c r="LHI6" s="112"/>
      <c r="LHJ6" s="115"/>
      <c r="LHK6" s="113"/>
      <c r="LHL6" s="113"/>
      <c r="LHM6" s="401"/>
      <c r="LHN6" s="112"/>
      <c r="LHO6" s="112"/>
      <c r="LHP6" s="112"/>
      <c r="LHQ6" s="115"/>
      <c r="LHR6" s="113"/>
      <c r="LHS6" s="113"/>
      <c r="LHT6" s="401"/>
      <c r="LHU6" s="112"/>
      <c r="LHV6" s="112"/>
      <c r="LHW6" s="112"/>
      <c r="LHX6" s="115"/>
      <c r="LHY6" s="113"/>
      <c r="LHZ6" s="113"/>
      <c r="LIA6" s="401"/>
      <c r="LIB6" s="112"/>
      <c r="LIC6" s="112"/>
      <c r="LID6" s="112"/>
      <c r="LIE6" s="115"/>
      <c r="LIF6" s="113"/>
      <c r="LIG6" s="113"/>
      <c r="LIH6" s="401"/>
      <c r="LII6" s="112"/>
      <c r="LIJ6" s="112"/>
      <c r="LIK6" s="112"/>
      <c r="LIL6" s="115"/>
      <c r="LIM6" s="113"/>
      <c r="LIN6" s="113"/>
      <c r="LIO6" s="401"/>
      <c r="LIP6" s="112"/>
      <c r="LIQ6" s="112"/>
      <c r="LIR6" s="112"/>
      <c r="LIS6" s="115"/>
      <c r="LIT6" s="113"/>
      <c r="LIU6" s="113"/>
      <c r="LIV6" s="401"/>
      <c r="LIW6" s="112"/>
      <c r="LIX6" s="112"/>
      <c r="LIY6" s="112"/>
      <c r="LIZ6" s="115"/>
      <c r="LJA6" s="113"/>
      <c r="LJB6" s="113"/>
      <c r="LJC6" s="401"/>
      <c r="LJD6" s="112"/>
      <c r="LJE6" s="112"/>
      <c r="LJF6" s="112"/>
      <c r="LJG6" s="115"/>
      <c r="LJH6" s="113"/>
      <c r="LJI6" s="113"/>
      <c r="LJJ6" s="401"/>
      <c r="LJK6" s="112"/>
      <c r="LJL6" s="112"/>
      <c r="LJM6" s="112"/>
      <c r="LJN6" s="115"/>
      <c r="LJO6" s="113"/>
      <c r="LJP6" s="113"/>
      <c r="LJQ6" s="401"/>
      <c r="LJR6" s="112"/>
      <c r="LJS6" s="112"/>
      <c r="LJT6" s="112"/>
      <c r="LJU6" s="115"/>
      <c r="LJV6" s="113"/>
      <c r="LJW6" s="113"/>
      <c r="LJX6" s="401"/>
      <c r="LJY6" s="112"/>
      <c r="LJZ6" s="112"/>
      <c r="LKA6" s="112"/>
      <c r="LKB6" s="115"/>
      <c r="LKC6" s="113"/>
      <c r="LKD6" s="113"/>
      <c r="LKE6" s="401"/>
      <c r="LKF6" s="112"/>
      <c r="LKG6" s="112"/>
      <c r="LKH6" s="112"/>
      <c r="LKI6" s="115"/>
      <c r="LKJ6" s="113"/>
      <c r="LKK6" s="113"/>
      <c r="LKL6" s="401"/>
      <c r="LKM6" s="112"/>
      <c r="LKN6" s="112"/>
      <c r="LKO6" s="112"/>
      <c r="LKP6" s="115"/>
      <c r="LKQ6" s="113"/>
      <c r="LKR6" s="113"/>
      <c r="LKS6" s="401"/>
      <c r="LKT6" s="112"/>
      <c r="LKU6" s="112"/>
      <c r="LKV6" s="112"/>
      <c r="LKW6" s="115"/>
      <c r="LKX6" s="113"/>
      <c r="LKY6" s="113"/>
      <c r="LKZ6" s="401"/>
      <c r="LLA6" s="112"/>
      <c r="LLB6" s="112"/>
      <c r="LLC6" s="112"/>
      <c r="LLD6" s="115"/>
      <c r="LLE6" s="113"/>
      <c r="LLF6" s="113"/>
      <c r="LLG6" s="401"/>
      <c r="LLH6" s="112"/>
      <c r="LLI6" s="112"/>
      <c r="LLJ6" s="112"/>
      <c r="LLK6" s="115"/>
      <c r="LLL6" s="113"/>
      <c r="LLM6" s="113"/>
      <c r="LLN6" s="401"/>
      <c r="LLO6" s="112"/>
      <c r="LLP6" s="112"/>
      <c r="LLQ6" s="112"/>
      <c r="LLR6" s="115"/>
      <c r="LLS6" s="113"/>
      <c r="LLT6" s="113"/>
      <c r="LLU6" s="401"/>
      <c r="LLV6" s="112"/>
      <c r="LLW6" s="112"/>
      <c r="LLX6" s="112"/>
      <c r="LLY6" s="115"/>
      <c r="LLZ6" s="113"/>
      <c r="LMA6" s="113"/>
      <c r="LMB6" s="401"/>
      <c r="LMC6" s="112"/>
      <c r="LMD6" s="112"/>
      <c r="LME6" s="112"/>
      <c r="LMF6" s="115"/>
      <c r="LMG6" s="113"/>
      <c r="LMH6" s="113"/>
      <c r="LMI6" s="401"/>
      <c r="LMJ6" s="112"/>
      <c r="LMK6" s="112"/>
      <c r="LML6" s="112"/>
      <c r="LMM6" s="115"/>
      <c r="LMN6" s="113"/>
      <c r="LMO6" s="113"/>
      <c r="LMP6" s="401"/>
      <c r="LMQ6" s="112"/>
      <c r="LMR6" s="112"/>
      <c r="LMS6" s="112"/>
      <c r="LMT6" s="115"/>
      <c r="LMU6" s="113"/>
      <c r="LMV6" s="113"/>
      <c r="LMW6" s="401"/>
      <c r="LMX6" s="112"/>
      <c r="LMY6" s="112"/>
      <c r="LMZ6" s="112"/>
      <c r="LNA6" s="115"/>
      <c r="LNB6" s="113"/>
      <c r="LNC6" s="113"/>
      <c r="LND6" s="401"/>
      <c r="LNE6" s="112"/>
      <c r="LNF6" s="112"/>
      <c r="LNG6" s="112"/>
      <c r="LNH6" s="115"/>
      <c r="LNI6" s="113"/>
      <c r="LNJ6" s="113"/>
      <c r="LNK6" s="401"/>
      <c r="LNL6" s="112"/>
      <c r="LNM6" s="112"/>
      <c r="LNN6" s="112"/>
      <c r="LNO6" s="115"/>
      <c r="LNP6" s="113"/>
      <c r="LNQ6" s="113"/>
      <c r="LNR6" s="401"/>
      <c r="LNS6" s="112"/>
      <c r="LNT6" s="112"/>
      <c r="LNU6" s="112"/>
      <c r="LNV6" s="115"/>
      <c r="LNW6" s="113"/>
      <c r="LNX6" s="113"/>
      <c r="LNY6" s="401"/>
      <c r="LNZ6" s="112"/>
      <c r="LOA6" s="112"/>
      <c r="LOB6" s="112"/>
      <c r="LOC6" s="115"/>
      <c r="LOD6" s="113"/>
      <c r="LOE6" s="113"/>
      <c r="LOF6" s="401"/>
      <c r="LOG6" s="112"/>
      <c r="LOH6" s="112"/>
      <c r="LOI6" s="112"/>
      <c r="LOJ6" s="115"/>
      <c r="LOK6" s="113"/>
      <c r="LOL6" s="113"/>
      <c r="LOM6" s="401"/>
      <c r="LON6" s="112"/>
      <c r="LOO6" s="112"/>
      <c r="LOP6" s="112"/>
      <c r="LOQ6" s="115"/>
      <c r="LOR6" s="113"/>
      <c r="LOS6" s="113"/>
      <c r="LOT6" s="401"/>
      <c r="LOU6" s="112"/>
      <c r="LOV6" s="112"/>
      <c r="LOW6" s="112"/>
      <c r="LOX6" s="115"/>
      <c r="LOY6" s="113"/>
      <c r="LOZ6" s="113"/>
      <c r="LPA6" s="401"/>
      <c r="LPB6" s="112"/>
      <c r="LPC6" s="112"/>
      <c r="LPD6" s="112"/>
      <c r="LPE6" s="115"/>
      <c r="LPF6" s="113"/>
      <c r="LPG6" s="113"/>
      <c r="LPH6" s="401"/>
      <c r="LPI6" s="112"/>
      <c r="LPJ6" s="112"/>
      <c r="LPK6" s="112"/>
      <c r="LPL6" s="115"/>
      <c r="LPM6" s="113"/>
      <c r="LPN6" s="113"/>
      <c r="LPO6" s="401"/>
      <c r="LPP6" s="112"/>
      <c r="LPQ6" s="112"/>
      <c r="LPR6" s="112"/>
      <c r="LPS6" s="115"/>
      <c r="LPT6" s="113"/>
      <c r="LPU6" s="113"/>
      <c r="LPV6" s="401"/>
      <c r="LPW6" s="112"/>
      <c r="LPX6" s="112"/>
      <c r="LPY6" s="112"/>
      <c r="LPZ6" s="115"/>
      <c r="LQA6" s="113"/>
      <c r="LQB6" s="113"/>
      <c r="LQC6" s="401"/>
      <c r="LQD6" s="112"/>
      <c r="LQE6" s="112"/>
      <c r="LQF6" s="112"/>
      <c r="LQG6" s="115"/>
      <c r="LQH6" s="113"/>
      <c r="LQI6" s="113"/>
      <c r="LQJ6" s="401"/>
      <c r="LQK6" s="112"/>
      <c r="LQL6" s="112"/>
      <c r="LQM6" s="112"/>
      <c r="LQN6" s="115"/>
      <c r="LQO6" s="113"/>
      <c r="LQP6" s="113"/>
      <c r="LQQ6" s="401"/>
      <c r="LQR6" s="112"/>
      <c r="LQS6" s="112"/>
      <c r="LQT6" s="112"/>
      <c r="LQU6" s="115"/>
      <c r="LQV6" s="113"/>
      <c r="LQW6" s="113"/>
      <c r="LQX6" s="401"/>
      <c r="LQY6" s="112"/>
      <c r="LQZ6" s="112"/>
      <c r="LRA6" s="112"/>
      <c r="LRB6" s="115"/>
      <c r="LRC6" s="113"/>
      <c r="LRD6" s="113"/>
      <c r="LRE6" s="401"/>
      <c r="LRF6" s="112"/>
      <c r="LRG6" s="112"/>
      <c r="LRH6" s="112"/>
      <c r="LRI6" s="115"/>
      <c r="LRJ6" s="113"/>
      <c r="LRK6" s="113"/>
      <c r="LRL6" s="401"/>
      <c r="LRM6" s="112"/>
      <c r="LRN6" s="112"/>
      <c r="LRO6" s="112"/>
      <c r="LRP6" s="115"/>
      <c r="LRQ6" s="113"/>
      <c r="LRR6" s="113"/>
      <c r="LRS6" s="401"/>
      <c r="LRT6" s="112"/>
      <c r="LRU6" s="112"/>
      <c r="LRV6" s="112"/>
      <c r="LRW6" s="115"/>
      <c r="LRX6" s="113"/>
      <c r="LRY6" s="113"/>
      <c r="LRZ6" s="401"/>
      <c r="LSA6" s="112"/>
      <c r="LSB6" s="112"/>
      <c r="LSC6" s="112"/>
      <c r="LSD6" s="115"/>
      <c r="LSE6" s="113"/>
      <c r="LSF6" s="113"/>
      <c r="LSG6" s="401"/>
      <c r="LSH6" s="112"/>
      <c r="LSI6" s="112"/>
      <c r="LSJ6" s="112"/>
      <c r="LSK6" s="115"/>
      <c r="LSL6" s="113"/>
      <c r="LSM6" s="113"/>
      <c r="LSN6" s="401"/>
      <c r="LSO6" s="112"/>
      <c r="LSP6" s="112"/>
      <c r="LSQ6" s="112"/>
      <c r="LSR6" s="115"/>
      <c r="LSS6" s="113"/>
      <c r="LST6" s="113"/>
      <c r="LSU6" s="401"/>
      <c r="LSV6" s="112"/>
      <c r="LSW6" s="112"/>
      <c r="LSX6" s="112"/>
      <c r="LSY6" s="115"/>
      <c r="LSZ6" s="113"/>
      <c r="LTA6" s="113"/>
      <c r="LTB6" s="401"/>
      <c r="LTC6" s="112"/>
      <c r="LTD6" s="112"/>
      <c r="LTE6" s="112"/>
      <c r="LTF6" s="115"/>
      <c r="LTG6" s="113"/>
      <c r="LTH6" s="113"/>
      <c r="LTI6" s="401"/>
      <c r="LTJ6" s="112"/>
      <c r="LTK6" s="112"/>
      <c r="LTL6" s="112"/>
      <c r="LTM6" s="115"/>
      <c r="LTN6" s="113"/>
      <c r="LTO6" s="113"/>
      <c r="LTP6" s="401"/>
      <c r="LTQ6" s="112"/>
      <c r="LTR6" s="112"/>
      <c r="LTS6" s="112"/>
      <c r="LTT6" s="115"/>
      <c r="LTU6" s="113"/>
      <c r="LTV6" s="113"/>
      <c r="LTW6" s="401"/>
      <c r="LTX6" s="112"/>
      <c r="LTY6" s="112"/>
      <c r="LTZ6" s="112"/>
      <c r="LUA6" s="115"/>
      <c r="LUB6" s="113"/>
      <c r="LUC6" s="113"/>
      <c r="LUD6" s="401"/>
      <c r="LUE6" s="112"/>
      <c r="LUF6" s="112"/>
      <c r="LUG6" s="112"/>
      <c r="LUH6" s="115"/>
      <c r="LUI6" s="113"/>
      <c r="LUJ6" s="113"/>
      <c r="LUK6" s="401"/>
      <c r="LUL6" s="112"/>
      <c r="LUM6" s="112"/>
      <c r="LUN6" s="112"/>
      <c r="LUO6" s="115"/>
      <c r="LUP6" s="113"/>
      <c r="LUQ6" s="113"/>
      <c r="LUR6" s="401"/>
      <c r="LUS6" s="112"/>
      <c r="LUT6" s="112"/>
      <c r="LUU6" s="112"/>
      <c r="LUV6" s="115"/>
      <c r="LUW6" s="113"/>
      <c r="LUX6" s="113"/>
      <c r="LUY6" s="401"/>
      <c r="LUZ6" s="112"/>
      <c r="LVA6" s="112"/>
      <c r="LVB6" s="112"/>
      <c r="LVC6" s="115"/>
      <c r="LVD6" s="113"/>
      <c r="LVE6" s="113"/>
      <c r="LVF6" s="401"/>
      <c r="LVG6" s="112"/>
      <c r="LVH6" s="112"/>
      <c r="LVI6" s="112"/>
      <c r="LVJ6" s="115"/>
      <c r="LVK6" s="113"/>
      <c r="LVL6" s="113"/>
      <c r="LVM6" s="401"/>
      <c r="LVN6" s="112"/>
      <c r="LVO6" s="112"/>
      <c r="LVP6" s="112"/>
      <c r="LVQ6" s="115"/>
      <c r="LVR6" s="113"/>
      <c r="LVS6" s="113"/>
      <c r="LVT6" s="401"/>
      <c r="LVU6" s="112"/>
      <c r="LVV6" s="112"/>
      <c r="LVW6" s="112"/>
      <c r="LVX6" s="115"/>
      <c r="LVY6" s="113"/>
      <c r="LVZ6" s="113"/>
      <c r="LWA6" s="401"/>
      <c r="LWB6" s="112"/>
      <c r="LWC6" s="112"/>
      <c r="LWD6" s="112"/>
      <c r="LWE6" s="115"/>
      <c r="LWF6" s="113"/>
      <c r="LWG6" s="113"/>
      <c r="LWH6" s="401"/>
      <c r="LWI6" s="112"/>
      <c r="LWJ6" s="112"/>
      <c r="LWK6" s="112"/>
      <c r="LWL6" s="115"/>
      <c r="LWM6" s="113"/>
      <c r="LWN6" s="113"/>
      <c r="LWO6" s="401"/>
      <c r="LWP6" s="112"/>
      <c r="LWQ6" s="112"/>
      <c r="LWR6" s="112"/>
      <c r="LWS6" s="115"/>
      <c r="LWT6" s="113"/>
      <c r="LWU6" s="113"/>
      <c r="LWV6" s="401"/>
      <c r="LWW6" s="112"/>
      <c r="LWX6" s="112"/>
      <c r="LWY6" s="112"/>
      <c r="LWZ6" s="115"/>
      <c r="LXA6" s="113"/>
      <c r="LXB6" s="113"/>
      <c r="LXC6" s="401"/>
      <c r="LXD6" s="112"/>
      <c r="LXE6" s="112"/>
      <c r="LXF6" s="112"/>
      <c r="LXG6" s="115"/>
      <c r="LXH6" s="113"/>
      <c r="LXI6" s="113"/>
      <c r="LXJ6" s="401"/>
      <c r="LXK6" s="112"/>
      <c r="LXL6" s="112"/>
      <c r="LXM6" s="112"/>
      <c r="LXN6" s="115"/>
      <c r="LXO6" s="113"/>
      <c r="LXP6" s="113"/>
      <c r="LXQ6" s="401"/>
      <c r="LXR6" s="112"/>
      <c r="LXS6" s="112"/>
      <c r="LXT6" s="112"/>
      <c r="LXU6" s="115"/>
      <c r="LXV6" s="113"/>
      <c r="LXW6" s="113"/>
      <c r="LXX6" s="401"/>
      <c r="LXY6" s="112"/>
      <c r="LXZ6" s="112"/>
      <c r="LYA6" s="112"/>
      <c r="LYB6" s="115"/>
      <c r="LYC6" s="113"/>
      <c r="LYD6" s="113"/>
      <c r="LYE6" s="401"/>
      <c r="LYF6" s="112"/>
      <c r="LYG6" s="112"/>
      <c r="LYH6" s="112"/>
      <c r="LYI6" s="115"/>
      <c r="LYJ6" s="113"/>
      <c r="LYK6" s="113"/>
      <c r="LYL6" s="401"/>
      <c r="LYM6" s="112"/>
      <c r="LYN6" s="112"/>
      <c r="LYO6" s="112"/>
      <c r="LYP6" s="115"/>
      <c r="LYQ6" s="113"/>
      <c r="LYR6" s="113"/>
      <c r="LYS6" s="401"/>
      <c r="LYT6" s="112"/>
      <c r="LYU6" s="112"/>
      <c r="LYV6" s="112"/>
      <c r="LYW6" s="115"/>
      <c r="LYX6" s="113"/>
      <c r="LYY6" s="113"/>
      <c r="LYZ6" s="401"/>
      <c r="LZA6" s="112"/>
      <c r="LZB6" s="112"/>
      <c r="LZC6" s="112"/>
      <c r="LZD6" s="115"/>
      <c r="LZE6" s="113"/>
      <c r="LZF6" s="113"/>
      <c r="LZG6" s="401"/>
      <c r="LZH6" s="112"/>
      <c r="LZI6" s="112"/>
      <c r="LZJ6" s="112"/>
      <c r="LZK6" s="115"/>
      <c r="LZL6" s="113"/>
      <c r="LZM6" s="113"/>
      <c r="LZN6" s="401"/>
      <c r="LZO6" s="112"/>
      <c r="LZP6" s="112"/>
      <c r="LZQ6" s="112"/>
      <c r="LZR6" s="115"/>
      <c r="LZS6" s="113"/>
      <c r="LZT6" s="113"/>
      <c r="LZU6" s="401"/>
      <c r="LZV6" s="112"/>
      <c r="LZW6" s="112"/>
      <c r="LZX6" s="112"/>
      <c r="LZY6" s="115"/>
      <c r="LZZ6" s="113"/>
      <c r="MAA6" s="113"/>
      <c r="MAB6" s="401"/>
      <c r="MAC6" s="112"/>
      <c r="MAD6" s="112"/>
      <c r="MAE6" s="112"/>
      <c r="MAF6" s="115"/>
      <c r="MAG6" s="113"/>
      <c r="MAH6" s="113"/>
      <c r="MAI6" s="401"/>
      <c r="MAJ6" s="112"/>
      <c r="MAK6" s="112"/>
      <c r="MAL6" s="112"/>
      <c r="MAM6" s="115"/>
      <c r="MAN6" s="113"/>
      <c r="MAO6" s="113"/>
      <c r="MAP6" s="401"/>
      <c r="MAQ6" s="112"/>
      <c r="MAR6" s="112"/>
      <c r="MAS6" s="112"/>
      <c r="MAT6" s="115"/>
      <c r="MAU6" s="113"/>
      <c r="MAV6" s="113"/>
      <c r="MAW6" s="401"/>
      <c r="MAX6" s="112"/>
      <c r="MAY6" s="112"/>
      <c r="MAZ6" s="112"/>
      <c r="MBA6" s="115"/>
      <c r="MBB6" s="113"/>
      <c r="MBC6" s="113"/>
      <c r="MBD6" s="401"/>
      <c r="MBE6" s="112"/>
      <c r="MBF6" s="112"/>
      <c r="MBG6" s="112"/>
      <c r="MBH6" s="115"/>
      <c r="MBI6" s="113"/>
      <c r="MBJ6" s="113"/>
      <c r="MBK6" s="401"/>
      <c r="MBL6" s="112"/>
      <c r="MBM6" s="112"/>
      <c r="MBN6" s="112"/>
      <c r="MBO6" s="115"/>
      <c r="MBP6" s="113"/>
      <c r="MBQ6" s="113"/>
      <c r="MBR6" s="401"/>
      <c r="MBS6" s="112"/>
      <c r="MBT6" s="112"/>
      <c r="MBU6" s="112"/>
      <c r="MBV6" s="115"/>
      <c r="MBW6" s="113"/>
      <c r="MBX6" s="113"/>
      <c r="MBY6" s="401"/>
      <c r="MBZ6" s="112"/>
      <c r="MCA6" s="112"/>
      <c r="MCB6" s="112"/>
      <c r="MCC6" s="115"/>
      <c r="MCD6" s="113"/>
      <c r="MCE6" s="113"/>
      <c r="MCF6" s="401"/>
      <c r="MCG6" s="112"/>
      <c r="MCH6" s="112"/>
      <c r="MCI6" s="112"/>
      <c r="MCJ6" s="115"/>
      <c r="MCK6" s="113"/>
      <c r="MCL6" s="113"/>
      <c r="MCM6" s="401"/>
      <c r="MCN6" s="112"/>
      <c r="MCO6" s="112"/>
      <c r="MCP6" s="112"/>
      <c r="MCQ6" s="115"/>
      <c r="MCR6" s="113"/>
      <c r="MCS6" s="113"/>
      <c r="MCT6" s="401"/>
      <c r="MCU6" s="112"/>
      <c r="MCV6" s="112"/>
      <c r="MCW6" s="112"/>
      <c r="MCX6" s="115"/>
      <c r="MCY6" s="113"/>
      <c r="MCZ6" s="113"/>
      <c r="MDA6" s="401"/>
      <c r="MDB6" s="112"/>
      <c r="MDC6" s="112"/>
      <c r="MDD6" s="112"/>
      <c r="MDE6" s="115"/>
      <c r="MDF6" s="113"/>
      <c r="MDG6" s="113"/>
      <c r="MDH6" s="401"/>
      <c r="MDI6" s="112"/>
      <c r="MDJ6" s="112"/>
      <c r="MDK6" s="112"/>
      <c r="MDL6" s="115"/>
      <c r="MDM6" s="113"/>
      <c r="MDN6" s="113"/>
      <c r="MDO6" s="401"/>
      <c r="MDP6" s="112"/>
      <c r="MDQ6" s="112"/>
      <c r="MDR6" s="112"/>
      <c r="MDS6" s="115"/>
      <c r="MDT6" s="113"/>
      <c r="MDU6" s="113"/>
      <c r="MDV6" s="401"/>
      <c r="MDW6" s="112"/>
      <c r="MDX6" s="112"/>
      <c r="MDY6" s="112"/>
      <c r="MDZ6" s="115"/>
      <c r="MEA6" s="113"/>
      <c r="MEB6" s="113"/>
      <c r="MEC6" s="401"/>
      <c r="MED6" s="112"/>
      <c r="MEE6" s="112"/>
      <c r="MEF6" s="112"/>
      <c r="MEG6" s="115"/>
      <c r="MEH6" s="113"/>
      <c r="MEI6" s="113"/>
      <c r="MEJ6" s="401"/>
      <c r="MEK6" s="112"/>
      <c r="MEL6" s="112"/>
      <c r="MEM6" s="112"/>
      <c r="MEN6" s="115"/>
      <c r="MEO6" s="113"/>
      <c r="MEP6" s="113"/>
      <c r="MEQ6" s="401"/>
      <c r="MER6" s="112"/>
      <c r="MES6" s="112"/>
      <c r="MET6" s="112"/>
      <c r="MEU6" s="115"/>
      <c r="MEV6" s="113"/>
      <c r="MEW6" s="113"/>
      <c r="MEX6" s="401"/>
      <c r="MEY6" s="112"/>
      <c r="MEZ6" s="112"/>
      <c r="MFA6" s="112"/>
      <c r="MFB6" s="115"/>
      <c r="MFC6" s="113"/>
      <c r="MFD6" s="113"/>
      <c r="MFE6" s="401"/>
      <c r="MFF6" s="112"/>
      <c r="MFG6" s="112"/>
      <c r="MFH6" s="112"/>
      <c r="MFI6" s="115"/>
      <c r="MFJ6" s="113"/>
      <c r="MFK6" s="113"/>
      <c r="MFL6" s="401"/>
      <c r="MFM6" s="112"/>
      <c r="MFN6" s="112"/>
      <c r="MFO6" s="112"/>
      <c r="MFP6" s="115"/>
      <c r="MFQ6" s="113"/>
      <c r="MFR6" s="113"/>
      <c r="MFS6" s="401"/>
      <c r="MFT6" s="112"/>
      <c r="MFU6" s="112"/>
      <c r="MFV6" s="112"/>
      <c r="MFW6" s="115"/>
      <c r="MFX6" s="113"/>
      <c r="MFY6" s="113"/>
      <c r="MFZ6" s="401"/>
      <c r="MGA6" s="112"/>
      <c r="MGB6" s="112"/>
      <c r="MGC6" s="112"/>
      <c r="MGD6" s="115"/>
      <c r="MGE6" s="113"/>
      <c r="MGF6" s="113"/>
      <c r="MGG6" s="401"/>
      <c r="MGH6" s="112"/>
      <c r="MGI6" s="112"/>
      <c r="MGJ6" s="112"/>
      <c r="MGK6" s="115"/>
      <c r="MGL6" s="113"/>
      <c r="MGM6" s="113"/>
      <c r="MGN6" s="401"/>
      <c r="MGO6" s="112"/>
      <c r="MGP6" s="112"/>
      <c r="MGQ6" s="112"/>
      <c r="MGR6" s="115"/>
      <c r="MGS6" s="113"/>
      <c r="MGT6" s="113"/>
      <c r="MGU6" s="401"/>
      <c r="MGV6" s="112"/>
      <c r="MGW6" s="112"/>
      <c r="MGX6" s="112"/>
      <c r="MGY6" s="115"/>
      <c r="MGZ6" s="113"/>
      <c r="MHA6" s="113"/>
      <c r="MHB6" s="401"/>
      <c r="MHC6" s="112"/>
      <c r="MHD6" s="112"/>
      <c r="MHE6" s="112"/>
      <c r="MHF6" s="115"/>
      <c r="MHG6" s="113"/>
      <c r="MHH6" s="113"/>
      <c r="MHI6" s="401"/>
      <c r="MHJ6" s="112"/>
      <c r="MHK6" s="112"/>
      <c r="MHL6" s="112"/>
      <c r="MHM6" s="115"/>
      <c r="MHN6" s="113"/>
      <c r="MHO6" s="113"/>
      <c r="MHP6" s="401"/>
      <c r="MHQ6" s="112"/>
      <c r="MHR6" s="112"/>
      <c r="MHS6" s="112"/>
      <c r="MHT6" s="115"/>
      <c r="MHU6" s="113"/>
      <c r="MHV6" s="113"/>
      <c r="MHW6" s="401"/>
      <c r="MHX6" s="112"/>
      <c r="MHY6" s="112"/>
      <c r="MHZ6" s="112"/>
      <c r="MIA6" s="115"/>
      <c r="MIB6" s="113"/>
      <c r="MIC6" s="113"/>
      <c r="MID6" s="401"/>
      <c r="MIE6" s="112"/>
      <c r="MIF6" s="112"/>
      <c r="MIG6" s="112"/>
      <c r="MIH6" s="115"/>
      <c r="MII6" s="113"/>
      <c r="MIJ6" s="113"/>
      <c r="MIK6" s="401"/>
      <c r="MIL6" s="112"/>
      <c r="MIM6" s="112"/>
      <c r="MIN6" s="112"/>
      <c r="MIO6" s="115"/>
      <c r="MIP6" s="113"/>
      <c r="MIQ6" s="113"/>
      <c r="MIR6" s="401"/>
      <c r="MIS6" s="112"/>
      <c r="MIT6" s="112"/>
      <c r="MIU6" s="112"/>
      <c r="MIV6" s="115"/>
      <c r="MIW6" s="113"/>
      <c r="MIX6" s="113"/>
      <c r="MIY6" s="401"/>
      <c r="MIZ6" s="112"/>
      <c r="MJA6" s="112"/>
      <c r="MJB6" s="112"/>
      <c r="MJC6" s="115"/>
      <c r="MJD6" s="113"/>
      <c r="MJE6" s="113"/>
      <c r="MJF6" s="401"/>
      <c r="MJG6" s="112"/>
      <c r="MJH6" s="112"/>
      <c r="MJI6" s="112"/>
      <c r="MJJ6" s="115"/>
      <c r="MJK6" s="113"/>
      <c r="MJL6" s="113"/>
      <c r="MJM6" s="401"/>
      <c r="MJN6" s="112"/>
      <c r="MJO6" s="112"/>
      <c r="MJP6" s="112"/>
      <c r="MJQ6" s="115"/>
      <c r="MJR6" s="113"/>
      <c r="MJS6" s="113"/>
      <c r="MJT6" s="401"/>
      <c r="MJU6" s="112"/>
      <c r="MJV6" s="112"/>
      <c r="MJW6" s="112"/>
      <c r="MJX6" s="115"/>
      <c r="MJY6" s="113"/>
      <c r="MJZ6" s="113"/>
      <c r="MKA6" s="401"/>
      <c r="MKB6" s="112"/>
      <c r="MKC6" s="112"/>
      <c r="MKD6" s="112"/>
      <c r="MKE6" s="115"/>
      <c r="MKF6" s="113"/>
      <c r="MKG6" s="113"/>
      <c r="MKH6" s="401"/>
      <c r="MKI6" s="112"/>
      <c r="MKJ6" s="112"/>
      <c r="MKK6" s="112"/>
      <c r="MKL6" s="115"/>
      <c r="MKM6" s="113"/>
      <c r="MKN6" s="113"/>
      <c r="MKO6" s="401"/>
      <c r="MKP6" s="112"/>
      <c r="MKQ6" s="112"/>
      <c r="MKR6" s="112"/>
      <c r="MKS6" s="115"/>
      <c r="MKT6" s="113"/>
      <c r="MKU6" s="113"/>
      <c r="MKV6" s="401"/>
      <c r="MKW6" s="112"/>
      <c r="MKX6" s="112"/>
      <c r="MKY6" s="112"/>
      <c r="MKZ6" s="115"/>
      <c r="MLA6" s="113"/>
      <c r="MLB6" s="113"/>
      <c r="MLC6" s="401"/>
      <c r="MLD6" s="112"/>
      <c r="MLE6" s="112"/>
      <c r="MLF6" s="112"/>
      <c r="MLG6" s="115"/>
      <c r="MLH6" s="113"/>
      <c r="MLI6" s="113"/>
      <c r="MLJ6" s="401"/>
      <c r="MLK6" s="112"/>
      <c r="MLL6" s="112"/>
      <c r="MLM6" s="112"/>
      <c r="MLN6" s="115"/>
      <c r="MLO6" s="113"/>
      <c r="MLP6" s="113"/>
      <c r="MLQ6" s="401"/>
      <c r="MLR6" s="112"/>
      <c r="MLS6" s="112"/>
      <c r="MLT6" s="112"/>
      <c r="MLU6" s="115"/>
      <c r="MLV6" s="113"/>
      <c r="MLW6" s="113"/>
      <c r="MLX6" s="401"/>
      <c r="MLY6" s="112"/>
      <c r="MLZ6" s="112"/>
      <c r="MMA6" s="112"/>
      <c r="MMB6" s="115"/>
      <c r="MMC6" s="113"/>
      <c r="MMD6" s="113"/>
      <c r="MME6" s="401"/>
      <c r="MMF6" s="112"/>
      <c r="MMG6" s="112"/>
      <c r="MMH6" s="112"/>
      <c r="MMI6" s="115"/>
      <c r="MMJ6" s="113"/>
      <c r="MMK6" s="113"/>
      <c r="MML6" s="401"/>
      <c r="MMM6" s="112"/>
      <c r="MMN6" s="112"/>
      <c r="MMO6" s="112"/>
      <c r="MMP6" s="115"/>
      <c r="MMQ6" s="113"/>
      <c r="MMR6" s="113"/>
      <c r="MMS6" s="401"/>
      <c r="MMT6" s="112"/>
      <c r="MMU6" s="112"/>
      <c r="MMV6" s="112"/>
      <c r="MMW6" s="115"/>
      <c r="MMX6" s="113"/>
      <c r="MMY6" s="113"/>
      <c r="MMZ6" s="401"/>
      <c r="MNA6" s="112"/>
      <c r="MNB6" s="112"/>
      <c r="MNC6" s="112"/>
      <c r="MND6" s="115"/>
      <c r="MNE6" s="113"/>
      <c r="MNF6" s="113"/>
      <c r="MNG6" s="401"/>
      <c r="MNH6" s="112"/>
      <c r="MNI6" s="112"/>
      <c r="MNJ6" s="112"/>
      <c r="MNK6" s="115"/>
      <c r="MNL6" s="113"/>
      <c r="MNM6" s="113"/>
      <c r="MNN6" s="401"/>
      <c r="MNO6" s="112"/>
      <c r="MNP6" s="112"/>
      <c r="MNQ6" s="112"/>
      <c r="MNR6" s="115"/>
      <c r="MNS6" s="113"/>
      <c r="MNT6" s="113"/>
      <c r="MNU6" s="401"/>
      <c r="MNV6" s="112"/>
      <c r="MNW6" s="112"/>
      <c r="MNX6" s="112"/>
      <c r="MNY6" s="115"/>
      <c r="MNZ6" s="113"/>
      <c r="MOA6" s="113"/>
      <c r="MOB6" s="401"/>
      <c r="MOC6" s="112"/>
      <c r="MOD6" s="112"/>
      <c r="MOE6" s="112"/>
      <c r="MOF6" s="115"/>
      <c r="MOG6" s="113"/>
      <c r="MOH6" s="113"/>
      <c r="MOI6" s="401"/>
      <c r="MOJ6" s="112"/>
      <c r="MOK6" s="112"/>
      <c r="MOL6" s="112"/>
      <c r="MOM6" s="115"/>
      <c r="MON6" s="113"/>
      <c r="MOO6" s="113"/>
      <c r="MOP6" s="401"/>
      <c r="MOQ6" s="112"/>
      <c r="MOR6" s="112"/>
      <c r="MOS6" s="112"/>
      <c r="MOT6" s="115"/>
      <c r="MOU6" s="113"/>
      <c r="MOV6" s="113"/>
      <c r="MOW6" s="401"/>
      <c r="MOX6" s="112"/>
      <c r="MOY6" s="112"/>
      <c r="MOZ6" s="112"/>
      <c r="MPA6" s="115"/>
      <c r="MPB6" s="113"/>
      <c r="MPC6" s="113"/>
      <c r="MPD6" s="401"/>
      <c r="MPE6" s="112"/>
      <c r="MPF6" s="112"/>
      <c r="MPG6" s="112"/>
      <c r="MPH6" s="115"/>
      <c r="MPI6" s="113"/>
      <c r="MPJ6" s="113"/>
      <c r="MPK6" s="401"/>
      <c r="MPL6" s="112"/>
      <c r="MPM6" s="112"/>
      <c r="MPN6" s="112"/>
      <c r="MPO6" s="115"/>
      <c r="MPP6" s="113"/>
      <c r="MPQ6" s="113"/>
      <c r="MPR6" s="401"/>
      <c r="MPS6" s="112"/>
      <c r="MPT6" s="112"/>
      <c r="MPU6" s="112"/>
      <c r="MPV6" s="115"/>
      <c r="MPW6" s="113"/>
      <c r="MPX6" s="113"/>
      <c r="MPY6" s="401"/>
      <c r="MPZ6" s="112"/>
      <c r="MQA6" s="112"/>
      <c r="MQB6" s="112"/>
      <c r="MQC6" s="115"/>
      <c r="MQD6" s="113"/>
      <c r="MQE6" s="113"/>
      <c r="MQF6" s="401"/>
      <c r="MQG6" s="112"/>
      <c r="MQH6" s="112"/>
      <c r="MQI6" s="112"/>
      <c r="MQJ6" s="115"/>
      <c r="MQK6" s="113"/>
      <c r="MQL6" s="113"/>
      <c r="MQM6" s="401"/>
      <c r="MQN6" s="112"/>
      <c r="MQO6" s="112"/>
      <c r="MQP6" s="112"/>
      <c r="MQQ6" s="115"/>
      <c r="MQR6" s="113"/>
      <c r="MQS6" s="113"/>
      <c r="MQT6" s="401"/>
      <c r="MQU6" s="112"/>
      <c r="MQV6" s="112"/>
      <c r="MQW6" s="112"/>
      <c r="MQX6" s="115"/>
      <c r="MQY6" s="113"/>
      <c r="MQZ6" s="113"/>
      <c r="MRA6" s="401"/>
      <c r="MRB6" s="112"/>
      <c r="MRC6" s="112"/>
      <c r="MRD6" s="112"/>
      <c r="MRE6" s="115"/>
      <c r="MRF6" s="113"/>
      <c r="MRG6" s="113"/>
      <c r="MRH6" s="401"/>
      <c r="MRI6" s="112"/>
      <c r="MRJ6" s="112"/>
      <c r="MRK6" s="112"/>
      <c r="MRL6" s="115"/>
      <c r="MRM6" s="113"/>
      <c r="MRN6" s="113"/>
      <c r="MRO6" s="401"/>
      <c r="MRP6" s="112"/>
      <c r="MRQ6" s="112"/>
      <c r="MRR6" s="112"/>
      <c r="MRS6" s="115"/>
      <c r="MRT6" s="113"/>
      <c r="MRU6" s="113"/>
      <c r="MRV6" s="401"/>
      <c r="MRW6" s="112"/>
      <c r="MRX6" s="112"/>
      <c r="MRY6" s="112"/>
      <c r="MRZ6" s="115"/>
      <c r="MSA6" s="113"/>
      <c r="MSB6" s="113"/>
      <c r="MSC6" s="401"/>
      <c r="MSD6" s="112"/>
      <c r="MSE6" s="112"/>
      <c r="MSF6" s="112"/>
      <c r="MSG6" s="115"/>
      <c r="MSH6" s="113"/>
      <c r="MSI6" s="113"/>
      <c r="MSJ6" s="401"/>
      <c r="MSK6" s="112"/>
      <c r="MSL6" s="112"/>
      <c r="MSM6" s="112"/>
      <c r="MSN6" s="115"/>
      <c r="MSO6" s="113"/>
      <c r="MSP6" s="113"/>
      <c r="MSQ6" s="401"/>
      <c r="MSR6" s="112"/>
      <c r="MSS6" s="112"/>
      <c r="MST6" s="112"/>
      <c r="MSU6" s="115"/>
      <c r="MSV6" s="113"/>
      <c r="MSW6" s="113"/>
      <c r="MSX6" s="401"/>
      <c r="MSY6" s="112"/>
      <c r="MSZ6" s="112"/>
      <c r="MTA6" s="112"/>
      <c r="MTB6" s="115"/>
      <c r="MTC6" s="113"/>
      <c r="MTD6" s="113"/>
      <c r="MTE6" s="401"/>
      <c r="MTF6" s="112"/>
      <c r="MTG6" s="112"/>
      <c r="MTH6" s="112"/>
      <c r="MTI6" s="115"/>
      <c r="MTJ6" s="113"/>
      <c r="MTK6" s="113"/>
      <c r="MTL6" s="401"/>
      <c r="MTM6" s="112"/>
      <c r="MTN6" s="112"/>
      <c r="MTO6" s="112"/>
      <c r="MTP6" s="115"/>
      <c r="MTQ6" s="113"/>
      <c r="MTR6" s="113"/>
      <c r="MTS6" s="401"/>
      <c r="MTT6" s="112"/>
      <c r="MTU6" s="112"/>
      <c r="MTV6" s="112"/>
      <c r="MTW6" s="115"/>
      <c r="MTX6" s="113"/>
      <c r="MTY6" s="113"/>
      <c r="MTZ6" s="401"/>
      <c r="MUA6" s="112"/>
      <c r="MUB6" s="112"/>
      <c r="MUC6" s="112"/>
      <c r="MUD6" s="115"/>
      <c r="MUE6" s="113"/>
      <c r="MUF6" s="113"/>
      <c r="MUG6" s="401"/>
      <c r="MUH6" s="112"/>
      <c r="MUI6" s="112"/>
      <c r="MUJ6" s="112"/>
      <c r="MUK6" s="115"/>
      <c r="MUL6" s="113"/>
      <c r="MUM6" s="113"/>
      <c r="MUN6" s="401"/>
      <c r="MUO6" s="112"/>
      <c r="MUP6" s="112"/>
      <c r="MUQ6" s="112"/>
      <c r="MUR6" s="115"/>
      <c r="MUS6" s="113"/>
      <c r="MUT6" s="113"/>
      <c r="MUU6" s="401"/>
      <c r="MUV6" s="112"/>
      <c r="MUW6" s="112"/>
      <c r="MUX6" s="112"/>
      <c r="MUY6" s="115"/>
      <c r="MUZ6" s="113"/>
      <c r="MVA6" s="113"/>
      <c r="MVB6" s="401"/>
      <c r="MVC6" s="112"/>
      <c r="MVD6" s="112"/>
      <c r="MVE6" s="112"/>
      <c r="MVF6" s="115"/>
      <c r="MVG6" s="113"/>
      <c r="MVH6" s="113"/>
      <c r="MVI6" s="401"/>
      <c r="MVJ6" s="112"/>
      <c r="MVK6" s="112"/>
      <c r="MVL6" s="112"/>
      <c r="MVM6" s="115"/>
      <c r="MVN6" s="113"/>
      <c r="MVO6" s="113"/>
      <c r="MVP6" s="401"/>
      <c r="MVQ6" s="112"/>
      <c r="MVR6" s="112"/>
      <c r="MVS6" s="112"/>
      <c r="MVT6" s="115"/>
      <c r="MVU6" s="113"/>
      <c r="MVV6" s="113"/>
      <c r="MVW6" s="401"/>
      <c r="MVX6" s="112"/>
      <c r="MVY6" s="112"/>
      <c r="MVZ6" s="112"/>
      <c r="MWA6" s="115"/>
      <c r="MWB6" s="113"/>
      <c r="MWC6" s="113"/>
      <c r="MWD6" s="401"/>
      <c r="MWE6" s="112"/>
      <c r="MWF6" s="112"/>
      <c r="MWG6" s="112"/>
      <c r="MWH6" s="115"/>
      <c r="MWI6" s="113"/>
      <c r="MWJ6" s="113"/>
      <c r="MWK6" s="401"/>
      <c r="MWL6" s="112"/>
      <c r="MWM6" s="112"/>
      <c r="MWN6" s="112"/>
      <c r="MWO6" s="115"/>
      <c r="MWP6" s="113"/>
      <c r="MWQ6" s="113"/>
      <c r="MWR6" s="401"/>
      <c r="MWS6" s="112"/>
      <c r="MWT6" s="112"/>
      <c r="MWU6" s="112"/>
      <c r="MWV6" s="115"/>
      <c r="MWW6" s="113"/>
      <c r="MWX6" s="113"/>
      <c r="MWY6" s="401"/>
      <c r="MWZ6" s="112"/>
      <c r="MXA6" s="112"/>
      <c r="MXB6" s="112"/>
      <c r="MXC6" s="115"/>
      <c r="MXD6" s="113"/>
      <c r="MXE6" s="113"/>
      <c r="MXF6" s="401"/>
      <c r="MXG6" s="112"/>
      <c r="MXH6" s="112"/>
      <c r="MXI6" s="112"/>
      <c r="MXJ6" s="115"/>
      <c r="MXK6" s="113"/>
      <c r="MXL6" s="113"/>
      <c r="MXM6" s="401"/>
      <c r="MXN6" s="112"/>
      <c r="MXO6" s="112"/>
      <c r="MXP6" s="112"/>
      <c r="MXQ6" s="115"/>
      <c r="MXR6" s="113"/>
      <c r="MXS6" s="113"/>
      <c r="MXT6" s="401"/>
      <c r="MXU6" s="112"/>
      <c r="MXV6" s="112"/>
      <c r="MXW6" s="112"/>
      <c r="MXX6" s="115"/>
      <c r="MXY6" s="113"/>
      <c r="MXZ6" s="113"/>
      <c r="MYA6" s="401"/>
      <c r="MYB6" s="112"/>
      <c r="MYC6" s="112"/>
      <c r="MYD6" s="112"/>
      <c r="MYE6" s="115"/>
      <c r="MYF6" s="113"/>
      <c r="MYG6" s="113"/>
      <c r="MYH6" s="401"/>
      <c r="MYI6" s="112"/>
      <c r="MYJ6" s="112"/>
      <c r="MYK6" s="112"/>
      <c r="MYL6" s="115"/>
      <c r="MYM6" s="113"/>
      <c r="MYN6" s="113"/>
      <c r="MYO6" s="401"/>
      <c r="MYP6" s="112"/>
      <c r="MYQ6" s="112"/>
      <c r="MYR6" s="112"/>
      <c r="MYS6" s="115"/>
      <c r="MYT6" s="113"/>
      <c r="MYU6" s="113"/>
      <c r="MYV6" s="401"/>
      <c r="MYW6" s="112"/>
      <c r="MYX6" s="112"/>
      <c r="MYY6" s="112"/>
      <c r="MYZ6" s="115"/>
      <c r="MZA6" s="113"/>
      <c r="MZB6" s="113"/>
      <c r="MZC6" s="401"/>
      <c r="MZD6" s="112"/>
      <c r="MZE6" s="112"/>
      <c r="MZF6" s="112"/>
      <c r="MZG6" s="115"/>
      <c r="MZH6" s="113"/>
      <c r="MZI6" s="113"/>
      <c r="MZJ6" s="401"/>
      <c r="MZK6" s="112"/>
      <c r="MZL6" s="112"/>
      <c r="MZM6" s="112"/>
      <c r="MZN6" s="115"/>
      <c r="MZO6" s="113"/>
      <c r="MZP6" s="113"/>
      <c r="MZQ6" s="401"/>
      <c r="MZR6" s="112"/>
      <c r="MZS6" s="112"/>
      <c r="MZT6" s="112"/>
      <c r="MZU6" s="115"/>
      <c r="MZV6" s="113"/>
      <c r="MZW6" s="113"/>
      <c r="MZX6" s="401"/>
      <c r="MZY6" s="112"/>
      <c r="MZZ6" s="112"/>
      <c r="NAA6" s="112"/>
      <c r="NAB6" s="115"/>
      <c r="NAC6" s="113"/>
      <c r="NAD6" s="113"/>
      <c r="NAE6" s="401"/>
      <c r="NAF6" s="112"/>
      <c r="NAG6" s="112"/>
      <c r="NAH6" s="112"/>
      <c r="NAI6" s="115"/>
      <c r="NAJ6" s="113"/>
      <c r="NAK6" s="113"/>
      <c r="NAL6" s="401"/>
      <c r="NAM6" s="112"/>
      <c r="NAN6" s="112"/>
      <c r="NAO6" s="112"/>
      <c r="NAP6" s="115"/>
      <c r="NAQ6" s="113"/>
      <c r="NAR6" s="113"/>
      <c r="NAS6" s="401"/>
      <c r="NAT6" s="112"/>
      <c r="NAU6" s="112"/>
      <c r="NAV6" s="112"/>
      <c r="NAW6" s="115"/>
      <c r="NAX6" s="113"/>
      <c r="NAY6" s="113"/>
      <c r="NAZ6" s="401"/>
      <c r="NBA6" s="112"/>
      <c r="NBB6" s="112"/>
      <c r="NBC6" s="112"/>
      <c r="NBD6" s="115"/>
      <c r="NBE6" s="113"/>
      <c r="NBF6" s="113"/>
      <c r="NBG6" s="401"/>
      <c r="NBH6" s="112"/>
      <c r="NBI6" s="112"/>
      <c r="NBJ6" s="112"/>
      <c r="NBK6" s="115"/>
      <c r="NBL6" s="113"/>
      <c r="NBM6" s="113"/>
      <c r="NBN6" s="401"/>
      <c r="NBO6" s="112"/>
      <c r="NBP6" s="112"/>
      <c r="NBQ6" s="112"/>
      <c r="NBR6" s="115"/>
      <c r="NBS6" s="113"/>
      <c r="NBT6" s="113"/>
      <c r="NBU6" s="401"/>
      <c r="NBV6" s="112"/>
      <c r="NBW6" s="112"/>
      <c r="NBX6" s="112"/>
      <c r="NBY6" s="115"/>
      <c r="NBZ6" s="113"/>
      <c r="NCA6" s="113"/>
      <c r="NCB6" s="401"/>
      <c r="NCC6" s="112"/>
      <c r="NCD6" s="112"/>
      <c r="NCE6" s="112"/>
      <c r="NCF6" s="115"/>
      <c r="NCG6" s="113"/>
      <c r="NCH6" s="113"/>
      <c r="NCI6" s="401"/>
      <c r="NCJ6" s="112"/>
      <c r="NCK6" s="112"/>
      <c r="NCL6" s="112"/>
      <c r="NCM6" s="115"/>
      <c r="NCN6" s="113"/>
      <c r="NCO6" s="113"/>
      <c r="NCP6" s="401"/>
      <c r="NCQ6" s="112"/>
      <c r="NCR6" s="112"/>
      <c r="NCS6" s="112"/>
      <c r="NCT6" s="115"/>
      <c r="NCU6" s="113"/>
      <c r="NCV6" s="113"/>
      <c r="NCW6" s="401"/>
      <c r="NCX6" s="112"/>
      <c r="NCY6" s="112"/>
      <c r="NCZ6" s="112"/>
      <c r="NDA6" s="115"/>
      <c r="NDB6" s="113"/>
      <c r="NDC6" s="113"/>
      <c r="NDD6" s="401"/>
      <c r="NDE6" s="112"/>
      <c r="NDF6" s="112"/>
      <c r="NDG6" s="112"/>
      <c r="NDH6" s="115"/>
      <c r="NDI6" s="113"/>
      <c r="NDJ6" s="113"/>
      <c r="NDK6" s="401"/>
      <c r="NDL6" s="112"/>
      <c r="NDM6" s="112"/>
      <c r="NDN6" s="112"/>
      <c r="NDO6" s="115"/>
      <c r="NDP6" s="113"/>
      <c r="NDQ6" s="113"/>
      <c r="NDR6" s="401"/>
      <c r="NDS6" s="112"/>
      <c r="NDT6" s="112"/>
      <c r="NDU6" s="112"/>
      <c r="NDV6" s="115"/>
      <c r="NDW6" s="113"/>
      <c r="NDX6" s="113"/>
      <c r="NDY6" s="401"/>
      <c r="NDZ6" s="112"/>
      <c r="NEA6" s="112"/>
      <c r="NEB6" s="112"/>
      <c r="NEC6" s="115"/>
      <c r="NED6" s="113"/>
      <c r="NEE6" s="113"/>
      <c r="NEF6" s="401"/>
      <c r="NEG6" s="112"/>
      <c r="NEH6" s="112"/>
      <c r="NEI6" s="112"/>
      <c r="NEJ6" s="115"/>
      <c r="NEK6" s="113"/>
      <c r="NEL6" s="113"/>
      <c r="NEM6" s="401"/>
      <c r="NEN6" s="112"/>
      <c r="NEO6" s="112"/>
      <c r="NEP6" s="112"/>
      <c r="NEQ6" s="115"/>
      <c r="NER6" s="113"/>
      <c r="NES6" s="113"/>
      <c r="NET6" s="401"/>
      <c r="NEU6" s="112"/>
      <c r="NEV6" s="112"/>
      <c r="NEW6" s="112"/>
      <c r="NEX6" s="115"/>
      <c r="NEY6" s="113"/>
      <c r="NEZ6" s="113"/>
      <c r="NFA6" s="401"/>
      <c r="NFB6" s="112"/>
      <c r="NFC6" s="112"/>
      <c r="NFD6" s="112"/>
      <c r="NFE6" s="115"/>
      <c r="NFF6" s="113"/>
      <c r="NFG6" s="113"/>
      <c r="NFH6" s="401"/>
      <c r="NFI6" s="112"/>
      <c r="NFJ6" s="112"/>
      <c r="NFK6" s="112"/>
      <c r="NFL6" s="115"/>
      <c r="NFM6" s="113"/>
      <c r="NFN6" s="113"/>
      <c r="NFO6" s="401"/>
      <c r="NFP6" s="112"/>
      <c r="NFQ6" s="112"/>
      <c r="NFR6" s="112"/>
      <c r="NFS6" s="115"/>
      <c r="NFT6" s="113"/>
      <c r="NFU6" s="113"/>
      <c r="NFV6" s="401"/>
      <c r="NFW6" s="112"/>
      <c r="NFX6" s="112"/>
      <c r="NFY6" s="112"/>
      <c r="NFZ6" s="115"/>
      <c r="NGA6" s="113"/>
      <c r="NGB6" s="113"/>
      <c r="NGC6" s="401"/>
      <c r="NGD6" s="112"/>
      <c r="NGE6" s="112"/>
      <c r="NGF6" s="112"/>
      <c r="NGG6" s="115"/>
      <c r="NGH6" s="113"/>
      <c r="NGI6" s="113"/>
      <c r="NGJ6" s="401"/>
      <c r="NGK6" s="112"/>
      <c r="NGL6" s="112"/>
      <c r="NGM6" s="112"/>
      <c r="NGN6" s="115"/>
      <c r="NGO6" s="113"/>
      <c r="NGP6" s="113"/>
      <c r="NGQ6" s="401"/>
      <c r="NGR6" s="112"/>
      <c r="NGS6" s="112"/>
      <c r="NGT6" s="112"/>
      <c r="NGU6" s="115"/>
      <c r="NGV6" s="113"/>
      <c r="NGW6" s="113"/>
      <c r="NGX6" s="401"/>
      <c r="NGY6" s="112"/>
      <c r="NGZ6" s="112"/>
      <c r="NHA6" s="112"/>
      <c r="NHB6" s="115"/>
      <c r="NHC6" s="113"/>
      <c r="NHD6" s="113"/>
      <c r="NHE6" s="401"/>
      <c r="NHF6" s="112"/>
      <c r="NHG6" s="112"/>
      <c r="NHH6" s="112"/>
      <c r="NHI6" s="115"/>
      <c r="NHJ6" s="113"/>
      <c r="NHK6" s="113"/>
      <c r="NHL6" s="401"/>
      <c r="NHM6" s="112"/>
      <c r="NHN6" s="112"/>
      <c r="NHO6" s="112"/>
      <c r="NHP6" s="115"/>
      <c r="NHQ6" s="113"/>
      <c r="NHR6" s="113"/>
      <c r="NHS6" s="401"/>
      <c r="NHT6" s="112"/>
      <c r="NHU6" s="112"/>
      <c r="NHV6" s="112"/>
      <c r="NHW6" s="115"/>
      <c r="NHX6" s="113"/>
      <c r="NHY6" s="113"/>
      <c r="NHZ6" s="401"/>
      <c r="NIA6" s="112"/>
      <c r="NIB6" s="112"/>
      <c r="NIC6" s="112"/>
      <c r="NID6" s="115"/>
      <c r="NIE6" s="113"/>
      <c r="NIF6" s="113"/>
      <c r="NIG6" s="401"/>
      <c r="NIH6" s="112"/>
      <c r="NII6" s="112"/>
      <c r="NIJ6" s="112"/>
      <c r="NIK6" s="115"/>
      <c r="NIL6" s="113"/>
      <c r="NIM6" s="113"/>
      <c r="NIN6" s="401"/>
      <c r="NIO6" s="112"/>
      <c r="NIP6" s="112"/>
      <c r="NIQ6" s="112"/>
      <c r="NIR6" s="115"/>
      <c r="NIS6" s="113"/>
      <c r="NIT6" s="113"/>
      <c r="NIU6" s="401"/>
      <c r="NIV6" s="112"/>
      <c r="NIW6" s="112"/>
      <c r="NIX6" s="112"/>
      <c r="NIY6" s="115"/>
      <c r="NIZ6" s="113"/>
      <c r="NJA6" s="113"/>
      <c r="NJB6" s="401"/>
      <c r="NJC6" s="112"/>
      <c r="NJD6" s="112"/>
      <c r="NJE6" s="112"/>
      <c r="NJF6" s="115"/>
      <c r="NJG6" s="113"/>
      <c r="NJH6" s="113"/>
      <c r="NJI6" s="401"/>
      <c r="NJJ6" s="112"/>
      <c r="NJK6" s="112"/>
      <c r="NJL6" s="112"/>
      <c r="NJM6" s="115"/>
      <c r="NJN6" s="113"/>
      <c r="NJO6" s="113"/>
      <c r="NJP6" s="401"/>
      <c r="NJQ6" s="112"/>
      <c r="NJR6" s="112"/>
      <c r="NJS6" s="112"/>
      <c r="NJT6" s="115"/>
      <c r="NJU6" s="113"/>
      <c r="NJV6" s="113"/>
      <c r="NJW6" s="401"/>
      <c r="NJX6" s="112"/>
      <c r="NJY6" s="112"/>
      <c r="NJZ6" s="112"/>
      <c r="NKA6" s="115"/>
      <c r="NKB6" s="113"/>
      <c r="NKC6" s="113"/>
      <c r="NKD6" s="401"/>
      <c r="NKE6" s="112"/>
      <c r="NKF6" s="112"/>
      <c r="NKG6" s="112"/>
      <c r="NKH6" s="115"/>
      <c r="NKI6" s="113"/>
      <c r="NKJ6" s="113"/>
      <c r="NKK6" s="401"/>
      <c r="NKL6" s="112"/>
      <c r="NKM6" s="112"/>
      <c r="NKN6" s="112"/>
      <c r="NKO6" s="115"/>
      <c r="NKP6" s="113"/>
      <c r="NKQ6" s="113"/>
      <c r="NKR6" s="401"/>
      <c r="NKS6" s="112"/>
      <c r="NKT6" s="112"/>
      <c r="NKU6" s="112"/>
      <c r="NKV6" s="115"/>
      <c r="NKW6" s="113"/>
      <c r="NKX6" s="113"/>
      <c r="NKY6" s="401"/>
      <c r="NKZ6" s="112"/>
      <c r="NLA6" s="112"/>
      <c r="NLB6" s="112"/>
      <c r="NLC6" s="115"/>
      <c r="NLD6" s="113"/>
      <c r="NLE6" s="113"/>
      <c r="NLF6" s="401"/>
      <c r="NLG6" s="112"/>
      <c r="NLH6" s="112"/>
      <c r="NLI6" s="112"/>
      <c r="NLJ6" s="115"/>
      <c r="NLK6" s="113"/>
      <c r="NLL6" s="113"/>
      <c r="NLM6" s="401"/>
      <c r="NLN6" s="112"/>
      <c r="NLO6" s="112"/>
      <c r="NLP6" s="112"/>
      <c r="NLQ6" s="115"/>
      <c r="NLR6" s="113"/>
      <c r="NLS6" s="113"/>
      <c r="NLT6" s="401"/>
      <c r="NLU6" s="112"/>
      <c r="NLV6" s="112"/>
      <c r="NLW6" s="112"/>
      <c r="NLX6" s="115"/>
      <c r="NLY6" s="113"/>
      <c r="NLZ6" s="113"/>
      <c r="NMA6" s="401"/>
      <c r="NMB6" s="112"/>
      <c r="NMC6" s="112"/>
      <c r="NMD6" s="112"/>
      <c r="NME6" s="115"/>
      <c r="NMF6" s="113"/>
      <c r="NMG6" s="113"/>
      <c r="NMH6" s="401"/>
      <c r="NMI6" s="112"/>
      <c r="NMJ6" s="112"/>
      <c r="NMK6" s="112"/>
      <c r="NML6" s="115"/>
      <c r="NMM6" s="113"/>
      <c r="NMN6" s="113"/>
      <c r="NMO6" s="401"/>
      <c r="NMP6" s="112"/>
      <c r="NMQ6" s="112"/>
      <c r="NMR6" s="112"/>
      <c r="NMS6" s="115"/>
      <c r="NMT6" s="113"/>
      <c r="NMU6" s="113"/>
      <c r="NMV6" s="401"/>
      <c r="NMW6" s="112"/>
      <c r="NMX6" s="112"/>
      <c r="NMY6" s="112"/>
      <c r="NMZ6" s="115"/>
      <c r="NNA6" s="113"/>
      <c r="NNB6" s="113"/>
      <c r="NNC6" s="401"/>
      <c r="NND6" s="112"/>
      <c r="NNE6" s="112"/>
      <c r="NNF6" s="112"/>
      <c r="NNG6" s="115"/>
      <c r="NNH6" s="113"/>
      <c r="NNI6" s="113"/>
      <c r="NNJ6" s="401"/>
      <c r="NNK6" s="112"/>
      <c r="NNL6" s="112"/>
      <c r="NNM6" s="112"/>
      <c r="NNN6" s="115"/>
      <c r="NNO6" s="113"/>
      <c r="NNP6" s="113"/>
      <c r="NNQ6" s="401"/>
      <c r="NNR6" s="112"/>
      <c r="NNS6" s="112"/>
      <c r="NNT6" s="112"/>
      <c r="NNU6" s="115"/>
      <c r="NNV6" s="113"/>
      <c r="NNW6" s="113"/>
      <c r="NNX6" s="401"/>
      <c r="NNY6" s="112"/>
      <c r="NNZ6" s="112"/>
      <c r="NOA6" s="112"/>
      <c r="NOB6" s="115"/>
      <c r="NOC6" s="113"/>
      <c r="NOD6" s="113"/>
      <c r="NOE6" s="401"/>
      <c r="NOF6" s="112"/>
      <c r="NOG6" s="112"/>
      <c r="NOH6" s="112"/>
      <c r="NOI6" s="115"/>
      <c r="NOJ6" s="113"/>
      <c r="NOK6" s="113"/>
      <c r="NOL6" s="401"/>
      <c r="NOM6" s="112"/>
      <c r="NON6" s="112"/>
      <c r="NOO6" s="112"/>
      <c r="NOP6" s="115"/>
      <c r="NOQ6" s="113"/>
      <c r="NOR6" s="113"/>
      <c r="NOS6" s="401"/>
      <c r="NOT6" s="112"/>
      <c r="NOU6" s="112"/>
      <c r="NOV6" s="112"/>
      <c r="NOW6" s="115"/>
      <c r="NOX6" s="113"/>
      <c r="NOY6" s="113"/>
      <c r="NOZ6" s="401"/>
      <c r="NPA6" s="112"/>
      <c r="NPB6" s="112"/>
      <c r="NPC6" s="112"/>
      <c r="NPD6" s="115"/>
      <c r="NPE6" s="113"/>
      <c r="NPF6" s="113"/>
      <c r="NPG6" s="401"/>
      <c r="NPH6" s="112"/>
      <c r="NPI6" s="112"/>
      <c r="NPJ6" s="112"/>
      <c r="NPK6" s="115"/>
      <c r="NPL6" s="113"/>
      <c r="NPM6" s="113"/>
      <c r="NPN6" s="401"/>
      <c r="NPO6" s="112"/>
      <c r="NPP6" s="112"/>
      <c r="NPQ6" s="112"/>
      <c r="NPR6" s="115"/>
      <c r="NPS6" s="113"/>
      <c r="NPT6" s="113"/>
      <c r="NPU6" s="401"/>
      <c r="NPV6" s="112"/>
      <c r="NPW6" s="112"/>
      <c r="NPX6" s="112"/>
      <c r="NPY6" s="115"/>
      <c r="NPZ6" s="113"/>
      <c r="NQA6" s="113"/>
      <c r="NQB6" s="401"/>
      <c r="NQC6" s="112"/>
      <c r="NQD6" s="112"/>
      <c r="NQE6" s="112"/>
      <c r="NQF6" s="115"/>
      <c r="NQG6" s="113"/>
      <c r="NQH6" s="113"/>
      <c r="NQI6" s="401"/>
      <c r="NQJ6" s="112"/>
      <c r="NQK6" s="112"/>
      <c r="NQL6" s="112"/>
      <c r="NQM6" s="115"/>
      <c r="NQN6" s="113"/>
      <c r="NQO6" s="113"/>
      <c r="NQP6" s="401"/>
      <c r="NQQ6" s="112"/>
      <c r="NQR6" s="112"/>
      <c r="NQS6" s="112"/>
      <c r="NQT6" s="115"/>
      <c r="NQU6" s="113"/>
      <c r="NQV6" s="113"/>
      <c r="NQW6" s="401"/>
      <c r="NQX6" s="112"/>
      <c r="NQY6" s="112"/>
      <c r="NQZ6" s="112"/>
      <c r="NRA6" s="115"/>
      <c r="NRB6" s="113"/>
      <c r="NRC6" s="113"/>
      <c r="NRD6" s="401"/>
      <c r="NRE6" s="112"/>
      <c r="NRF6" s="112"/>
      <c r="NRG6" s="112"/>
      <c r="NRH6" s="115"/>
      <c r="NRI6" s="113"/>
      <c r="NRJ6" s="113"/>
      <c r="NRK6" s="401"/>
      <c r="NRL6" s="112"/>
      <c r="NRM6" s="112"/>
      <c r="NRN6" s="112"/>
      <c r="NRO6" s="115"/>
      <c r="NRP6" s="113"/>
      <c r="NRQ6" s="113"/>
      <c r="NRR6" s="401"/>
      <c r="NRS6" s="112"/>
      <c r="NRT6" s="112"/>
      <c r="NRU6" s="112"/>
      <c r="NRV6" s="115"/>
      <c r="NRW6" s="113"/>
      <c r="NRX6" s="113"/>
      <c r="NRY6" s="401"/>
      <c r="NRZ6" s="112"/>
      <c r="NSA6" s="112"/>
      <c r="NSB6" s="112"/>
      <c r="NSC6" s="115"/>
      <c r="NSD6" s="113"/>
      <c r="NSE6" s="113"/>
      <c r="NSF6" s="401"/>
      <c r="NSG6" s="112"/>
      <c r="NSH6" s="112"/>
      <c r="NSI6" s="112"/>
      <c r="NSJ6" s="115"/>
      <c r="NSK6" s="113"/>
      <c r="NSL6" s="113"/>
      <c r="NSM6" s="401"/>
      <c r="NSN6" s="112"/>
      <c r="NSO6" s="112"/>
      <c r="NSP6" s="112"/>
      <c r="NSQ6" s="115"/>
      <c r="NSR6" s="113"/>
      <c r="NSS6" s="113"/>
      <c r="NST6" s="401"/>
      <c r="NSU6" s="112"/>
      <c r="NSV6" s="112"/>
      <c r="NSW6" s="112"/>
      <c r="NSX6" s="115"/>
      <c r="NSY6" s="113"/>
      <c r="NSZ6" s="113"/>
      <c r="NTA6" s="401"/>
      <c r="NTB6" s="112"/>
      <c r="NTC6" s="112"/>
      <c r="NTD6" s="112"/>
      <c r="NTE6" s="115"/>
      <c r="NTF6" s="113"/>
      <c r="NTG6" s="113"/>
      <c r="NTH6" s="401"/>
      <c r="NTI6" s="112"/>
      <c r="NTJ6" s="112"/>
      <c r="NTK6" s="112"/>
      <c r="NTL6" s="115"/>
      <c r="NTM6" s="113"/>
      <c r="NTN6" s="113"/>
      <c r="NTO6" s="401"/>
      <c r="NTP6" s="112"/>
      <c r="NTQ6" s="112"/>
      <c r="NTR6" s="112"/>
      <c r="NTS6" s="115"/>
      <c r="NTT6" s="113"/>
      <c r="NTU6" s="113"/>
      <c r="NTV6" s="401"/>
      <c r="NTW6" s="112"/>
      <c r="NTX6" s="112"/>
      <c r="NTY6" s="112"/>
      <c r="NTZ6" s="115"/>
      <c r="NUA6" s="113"/>
      <c r="NUB6" s="113"/>
      <c r="NUC6" s="401"/>
      <c r="NUD6" s="112"/>
      <c r="NUE6" s="112"/>
      <c r="NUF6" s="112"/>
      <c r="NUG6" s="115"/>
      <c r="NUH6" s="113"/>
      <c r="NUI6" s="113"/>
      <c r="NUJ6" s="401"/>
      <c r="NUK6" s="112"/>
      <c r="NUL6" s="112"/>
      <c r="NUM6" s="112"/>
      <c r="NUN6" s="115"/>
      <c r="NUO6" s="113"/>
      <c r="NUP6" s="113"/>
      <c r="NUQ6" s="401"/>
      <c r="NUR6" s="112"/>
      <c r="NUS6" s="112"/>
      <c r="NUT6" s="112"/>
      <c r="NUU6" s="115"/>
      <c r="NUV6" s="113"/>
      <c r="NUW6" s="113"/>
      <c r="NUX6" s="401"/>
      <c r="NUY6" s="112"/>
      <c r="NUZ6" s="112"/>
      <c r="NVA6" s="112"/>
      <c r="NVB6" s="115"/>
      <c r="NVC6" s="113"/>
      <c r="NVD6" s="113"/>
      <c r="NVE6" s="401"/>
      <c r="NVF6" s="112"/>
      <c r="NVG6" s="112"/>
      <c r="NVH6" s="112"/>
      <c r="NVI6" s="115"/>
      <c r="NVJ6" s="113"/>
      <c r="NVK6" s="113"/>
      <c r="NVL6" s="401"/>
      <c r="NVM6" s="112"/>
      <c r="NVN6" s="112"/>
      <c r="NVO6" s="112"/>
      <c r="NVP6" s="115"/>
      <c r="NVQ6" s="113"/>
      <c r="NVR6" s="113"/>
      <c r="NVS6" s="401"/>
      <c r="NVT6" s="112"/>
      <c r="NVU6" s="112"/>
      <c r="NVV6" s="112"/>
      <c r="NVW6" s="115"/>
      <c r="NVX6" s="113"/>
      <c r="NVY6" s="113"/>
      <c r="NVZ6" s="401"/>
      <c r="NWA6" s="112"/>
      <c r="NWB6" s="112"/>
      <c r="NWC6" s="112"/>
      <c r="NWD6" s="115"/>
      <c r="NWE6" s="113"/>
      <c r="NWF6" s="113"/>
      <c r="NWG6" s="401"/>
      <c r="NWH6" s="112"/>
      <c r="NWI6" s="112"/>
      <c r="NWJ6" s="112"/>
      <c r="NWK6" s="115"/>
      <c r="NWL6" s="113"/>
      <c r="NWM6" s="113"/>
      <c r="NWN6" s="401"/>
      <c r="NWO6" s="112"/>
      <c r="NWP6" s="112"/>
      <c r="NWQ6" s="112"/>
      <c r="NWR6" s="115"/>
      <c r="NWS6" s="113"/>
      <c r="NWT6" s="113"/>
      <c r="NWU6" s="401"/>
      <c r="NWV6" s="112"/>
      <c r="NWW6" s="112"/>
      <c r="NWX6" s="112"/>
      <c r="NWY6" s="115"/>
      <c r="NWZ6" s="113"/>
      <c r="NXA6" s="113"/>
      <c r="NXB6" s="401"/>
      <c r="NXC6" s="112"/>
      <c r="NXD6" s="112"/>
      <c r="NXE6" s="112"/>
      <c r="NXF6" s="115"/>
      <c r="NXG6" s="113"/>
      <c r="NXH6" s="113"/>
      <c r="NXI6" s="401"/>
      <c r="NXJ6" s="112"/>
      <c r="NXK6" s="112"/>
      <c r="NXL6" s="112"/>
      <c r="NXM6" s="115"/>
      <c r="NXN6" s="113"/>
      <c r="NXO6" s="113"/>
      <c r="NXP6" s="401"/>
      <c r="NXQ6" s="112"/>
      <c r="NXR6" s="112"/>
      <c r="NXS6" s="112"/>
      <c r="NXT6" s="115"/>
      <c r="NXU6" s="113"/>
      <c r="NXV6" s="113"/>
      <c r="NXW6" s="401"/>
      <c r="NXX6" s="112"/>
      <c r="NXY6" s="112"/>
      <c r="NXZ6" s="112"/>
      <c r="NYA6" s="115"/>
      <c r="NYB6" s="113"/>
      <c r="NYC6" s="113"/>
      <c r="NYD6" s="401"/>
      <c r="NYE6" s="112"/>
      <c r="NYF6" s="112"/>
      <c r="NYG6" s="112"/>
      <c r="NYH6" s="115"/>
      <c r="NYI6" s="113"/>
      <c r="NYJ6" s="113"/>
      <c r="NYK6" s="401"/>
      <c r="NYL6" s="112"/>
      <c r="NYM6" s="112"/>
      <c r="NYN6" s="112"/>
      <c r="NYO6" s="115"/>
      <c r="NYP6" s="113"/>
      <c r="NYQ6" s="113"/>
      <c r="NYR6" s="401"/>
      <c r="NYS6" s="112"/>
      <c r="NYT6" s="112"/>
      <c r="NYU6" s="112"/>
      <c r="NYV6" s="115"/>
      <c r="NYW6" s="113"/>
      <c r="NYX6" s="113"/>
      <c r="NYY6" s="401"/>
      <c r="NYZ6" s="112"/>
      <c r="NZA6" s="112"/>
      <c r="NZB6" s="112"/>
      <c r="NZC6" s="115"/>
      <c r="NZD6" s="113"/>
      <c r="NZE6" s="113"/>
      <c r="NZF6" s="401"/>
      <c r="NZG6" s="112"/>
      <c r="NZH6" s="112"/>
      <c r="NZI6" s="112"/>
      <c r="NZJ6" s="115"/>
      <c r="NZK6" s="113"/>
      <c r="NZL6" s="113"/>
      <c r="NZM6" s="401"/>
      <c r="NZN6" s="112"/>
      <c r="NZO6" s="112"/>
      <c r="NZP6" s="112"/>
      <c r="NZQ6" s="115"/>
      <c r="NZR6" s="113"/>
      <c r="NZS6" s="113"/>
      <c r="NZT6" s="401"/>
      <c r="NZU6" s="112"/>
      <c r="NZV6" s="112"/>
      <c r="NZW6" s="112"/>
      <c r="NZX6" s="115"/>
      <c r="NZY6" s="113"/>
      <c r="NZZ6" s="113"/>
      <c r="OAA6" s="401"/>
      <c r="OAB6" s="112"/>
      <c r="OAC6" s="112"/>
      <c r="OAD6" s="112"/>
      <c r="OAE6" s="115"/>
      <c r="OAF6" s="113"/>
      <c r="OAG6" s="113"/>
      <c r="OAH6" s="401"/>
      <c r="OAI6" s="112"/>
      <c r="OAJ6" s="112"/>
      <c r="OAK6" s="112"/>
      <c r="OAL6" s="115"/>
      <c r="OAM6" s="113"/>
      <c r="OAN6" s="113"/>
      <c r="OAO6" s="401"/>
      <c r="OAP6" s="112"/>
      <c r="OAQ6" s="112"/>
      <c r="OAR6" s="112"/>
      <c r="OAS6" s="115"/>
      <c r="OAT6" s="113"/>
      <c r="OAU6" s="113"/>
      <c r="OAV6" s="401"/>
      <c r="OAW6" s="112"/>
      <c r="OAX6" s="112"/>
      <c r="OAY6" s="112"/>
      <c r="OAZ6" s="115"/>
      <c r="OBA6" s="113"/>
      <c r="OBB6" s="113"/>
      <c r="OBC6" s="401"/>
      <c r="OBD6" s="112"/>
      <c r="OBE6" s="112"/>
      <c r="OBF6" s="112"/>
      <c r="OBG6" s="115"/>
      <c r="OBH6" s="113"/>
      <c r="OBI6" s="113"/>
      <c r="OBJ6" s="401"/>
      <c r="OBK6" s="112"/>
      <c r="OBL6" s="112"/>
      <c r="OBM6" s="112"/>
      <c r="OBN6" s="115"/>
      <c r="OBO6" s="113"/>
      <c r="OBP6" s="113"/>
      <c r="OBQ6" s="401"/>
      <c r="OBR6" s="112"/>
      <c r="OBS6" s="112"/>
      <c r="OBT6" s="112"/>
      <c r="OBU6" s="115"/>
      <c r="OBV6" s="113"/>
      <c r="OBW6" s="113"/>
      <c r="OBX6" s="401"/>
      <c r="OBY6" s="112"/>
      <c r="OBZ6" s="112"/>
      <c r="OCA6" s="112"/>
      <c r="OCB6" s="115"/>
      <c r="OCC6" s="113"/>
      <c r="OCD6" s="113"/>
      <c r="OCE6" s="401"/>
      <c r="OCF6" s="112"/>
      <c r="OCG6" s="112"/>
      <c r="OCH6" s="112"/>
      <c r="OCI6" s="115"/>
      <c r="OCJ6" s="113"/>
      <c r="OCK6" s="113"/>
      <c r="OCL6" s="401"/>
      <c r="OCM6" s="112"/>
      <c r="OCN6" s="112"/>
      <c r="OCO6" s="112"/>
      <c r="OCP6" s="115"/>
      <c r="OCQ6" s="113"/>
      <c r="OCR6" s="113"/>
      <c r="OCS6" s="401"/>
      <c r="OCT6" s="112"/>
      <c r="OCU6" s="112"/>
      <c r="OCV6" s="112"/>
      <c r="OCW6" s="115"/>
      <c r="OCX6" s="113"/>
      <c r="OCY6" s="113"/>
      <c r="OCZ6" s="401"/>
      <c r="ODA6" s="112"/>
      <c r="ODB6" s="112"/>
      <c r="ODC6" s="112"/>
      <c r="ODD6" s="115"/>
      <c r="ODE6" s="113"/>
      <c r="ODF6" s="113"/>
      <c r="ODG6" s="401"/>
      <c r="ODH6" s="112"/>
      <c r="ODI6" s="112"/>
      <c r="ODJ6" s="112"/>
      <c r="ODK6" s="115"/>
      <c r="ODL6" s="113"/>
      <c r="ODM6" s="113"/>
      <c r="ODN6" s="401"/>
      <c r="ODO6" s="112"/>
      <c r="ODP6" s="112"/>
      <c r="ODQ6" s="112"/>
      <c r="ODR6" s="115"/>
      <c r="ODS6" s="113"/>
      <c r="ODT6" s="113"/>
      <c r="ODU6" s="401"/>
      <c r="ODV6" s="112"/>
      <c r="ODW6" s="112"/>
      <c r="ODX6" s="112"/>
      <c r="ODY6" s="115"/>
      <c r="ODZ6" s="113"/>
      <c r="OEA6" s="113"/>
      <c r="OEB6" s="401"/>
      <c r="OEC6" s="112"/>
      <c r="OED6" s="112"/>
      <c r="OEE6" s="112"/>
      <c r="OEF6" s="115"/>
      <c r="OEG6" s="113"/>
      <c r="OEH6" s="113"/>
      <c r="OEI6" s="401"/>
      <c r="OEJ6" s="112"/>
      <c r="OEK6" s="112"/>
      <c r="OEL6" s="112"/>
      <c r="OEM6" s="115"/>
      <c r="OEN6" s="113"/>
      <c r="OEO6" s="113"/>
      <c r="OEP6" s="401"/>
      <c r="OEQ6" s="112"/>
      <c r="OER6" s="112"/>
      <c r="OES6" s="112"/>
      <c r="OET6" s="115"/>
      <c r="OEU6" s="113"/>
      <c r="OEV6" s="113"/>
      <c r="OEW6" s="401"/>
      <c r="OEX6" s="112"/>
      <c r="OEY6" s="112"/>
      <c r="OEZ6" s="112"/>
      <c r="OFA6" s="115"/>
      <c r="OFB6" s="113"/>
      <c r="OFC6" s="113"/>
      <c r="OFD6" s="401"/>
      <c r="OFE6" s="112"/>
      <c r="OFF6" s="112"/>
      <c r="OFG6" s="112"/>
      <c r="OFH6" s="115"/>
      <c r="OFI6" s="113"/>
      <c r="OFJ6" s="113"/>
      <c r="OFK6" s="401"/>
      <c r="OFL6" s="112"/>
      <c r="OFM6" s="112"/>
      <c r="OFN6" s="112"/>
      <c r="OFO6" s="115"/>
      <c r="OFP6" s="113"/>
      <c r="OFQ6" s="113"/>
      <c r="OFR6" s="401"/>
      <c r="OFS6" s="112"/>
      <c r="OFT6" s="112"/>
      <c r="OFU6" s="112"/>
      <c r="OFV6" s="115"/>
      <c r="OFW6" s="113"/>
      <c r="OFX6" s="113"/>
      <c r="OFY6" s="401"/>
      <c r="OFZ6" s="112"/>
      <c r="OGA6" s="112"/>
      <c r="OGB6" s="112"/>
      <c r="OGC6" s="115"/>
      <c r="OGD6" s="113"/>
      <c r="OGE6" s="113"/>
      <c r="OGF6" s="401"/>
      <c r="OGG6" s="112"/>
      <c r="OGH6" s="112"/>
      <c r="OGI6" s="112"/>
      <c r="OGJ6" s="115"/>
      <c r="OGK6" s="113"/>
      <c r="OGL6" s="113"/>
      <c r="OGM6" s="401"/>
      <c r="OGN6" s="112"/>
      <c r="OGO6" s="112"/>
      <c r="OGP6" s="112"/>
      <c r="OGQ6" s="115"/>
      <c r="OGR6" s="113"/>
      <c r="OGS6" s="113"/>
      <c r="OGT6" s="401"/>
      <c r="OGU6" s="112"/>
      <c r="OGV6" s="112"/>
      <c r="OGW6" s="112"/>
      <c r="OGX6" s="115"/>
      <c r="OGY6" s="113"/>
      <c r="OGZ6" s="113"/>
      <c r="OHA6" s="401"/>
      <c r="OHB6" s="112"/>
      <c r="OHC6" s="112"/>
      <c r="OHD6" s="112"/>
      <c r="OHE6" s="115"/>
      <c r="OHF6" s="113"/>
      <c r="OHG6" s="113"/>
      <c r="OHH6" s="401"/>
      <c r="OHI6" s="112"/>
      <c r="OHJ6" s="112"/>
      <c r="OHK6" s="112"/>
      <c r="OHL6" s="115"/>
      <c r="OHM6" s="113"/>
      <c r="OHN6" s="113"/>
      <c r="OHO6" s="401"/>
      <c r="OHP6" s="112"/>
      <c r="OHQ6" s="112"/>
      <c r="OHR6" s="112"/>
      <c r="OHS6" s="115"/>
      <c r="OHT6" s="113"/>
      <c r="OHU6" s="113"/>
      <c r="OHV6" s="401"/>
      <c r="OHW6" s="112"/>
      <c r="OHX6" s="112"/>
      <c r="OHY6" s="112"/>
      <c r="OHZ6" s="115"/>
      <c r="OIA6" s="113"/>
      <c r="OIB6" s="113"/>
      <c r="OIC6" s="401"/>
      <c r="OID6" s="112"/>
      <c r="OIE6" s="112"/>
      <c r="OIF6" s="112"/>
      <c r="OIG6" s="115"/>
      <c r="OIH6" s="113"/>
      <c r="OII6" s="113"/>
      <c r="OIJ6" s="401"/>
      <c r="OIK6" s="112"/>
      <c r="OIL6" s="112"/>
      <c r="OIM6" s="112"/>
      <c r="OIN6" s="115"/>
      <c r="OIO6" s="113"/>
      <c r="OIP6" s="113"/>
      <c r="OIQ6" s="401"/>
      <c r="OIR6" s="112"/>
      <c r="OIS6" s="112"/>
      <c r="OIT6" s="112"/>
      <c r="OIU6" s="115"/>
      <c r="OIV6" s="113"/>
      <c r="OIW6" s="113"/>
      <c r="OIX6" s="401"/>
      <c r="OIY6" s="112"/>
      <c r="OIZ6" s="112"/>
      <c r="OJA6" s="112"/>
      <c r="OJB6" s="115"/>
      <c r="OJC6" s="113"/>
      <c r="OJD6" s="113"/>
      <c r="OJE6" s="401"/>
      <c r="OJF6" s="112"/>
      <c r="OJG6" s="112"/>
      <c r="OJH6" s="112"/>
      <c r="OJI6" s="115"/>
      <c r="OJJ6" s="113"/>
      <c r="OJK6" s="113"/>
      <c r="OJL6" s="401"/>
      <c r="OJM6" s="112"/>
      <c r="OJN6" s="112"/>
      <c r="OJO6" s="112"/>
      <c r="OJP6" s="115"/>
      <c r="OJQ6" s="113"/>
      <c r="OJR6" s="113"/>
      <c r="OJS6" s="401"/>
      <c r="OJT6" s="112"/>
      <c r="OJU6" s="112"/>
      <c r="OJV6" s="112"/>
      <c r="OJW6" s="115"/>
      <c r="OJX6" s="113"/>
      <c r="OJY6" s="113"/>
      <c r="OJZ6" s="401"/>
      <c r="OKA6" s="112"/>
      <c r="OKB6" s="112"/>
      <c r="OKC6" s="112"/>
      <c r="OKD6" s="115"/>
      <c r="OKE6" s="113"/>
      <c r="OKF6" s="113"/>
      <c r="OKG6" s="401"/>
      <c r="OKH6" s="112"/>
      <c r="OKI6" s="112"/>
      <c r="OKJ6" s="112"/>
      <c r="OKK6" s="115"/>
      <c r="OKL6" s="113"/>
      <c r="OKM6" s="113"/>
      <c r="OKN6" s="401"/>
      <c r="OKO6" s="112"/>
      <c r="OKP6" s="112"/>
      <c r="OKQ6" s="112"/>
      <c r="OKR6" s="115"/>
      <c r="OKS6" s="113"/>
      <c r="OKT6" s="113"/>
      <c r="OKU6" s="401"/>
      <c r="OKV6" s="112"/>
      <c r="OKW6" s="112"/>
      <c r="OKX6" s="112"/>
      <c r="OKY6" s="115"/>
      <c r="OKZ6" s="113"/>
      <c r="OLA6" s="113"/>
      <c r="OLB6" s="401"/>
      <c r="OLC6" s="112"/>
      <c r="OLD6" s="112"/>
      <c r="OLE6" s="112"/>
      <c r="OLF6" s="115"/>
      <c r="OLG6" s="113"/>
      <c r="OLH6" s="113"/>
      <c r="OLI6" s="401"/>
      <c r="OLJ6" s="112"/>
      <c r="OLK6" s="112"/>
      <c r="OLL6" s="112"/>
      <c r="OLM6" s="115"/>
      <c r="OLN6" s="113"/>
      <c r="OLO6" s="113"/>
      <c r="OLP6" s="401"/>
      <c r="OLQ6" s="112"/>
      <c r="OLR6" s="112"/>
      <c r="OLS6" s="112"/>
      <c r="OLT6" s="115"/>
      <c r="OLU6" s="113"/>
      <c r="OLV6" s="113"/>
      <c r="OLW6" s="401"/>
      <c r="OLX6" s="112"/>
      <c r="OLY6" s="112"/>
      <c r="OLZ6" s="112"/>
      <c r="OMA6" s="115"/>
      <c r="OMB6" s="113"/>
      <c r="OMC6" s="113"/>
      <c r="OMD6" s="401"/>
      <c r="OME6" s="112"/>
      <c r="OMF6" s="112"/>
      <c r="OMG6" s="112"/>
      <c r="OMH6" s="115"/>
      <c r="OMI6" s="113"/>
      <c r="OMJ6" s="113"/>
      <c r="OMK6" s="401"/>
      <c r="OML6" s="112"/>
      <c r="OMM6" s="112"/>
      <c r="OMN6" s="112"/>
      <c r="OMO6" s="115"/>
      <c r="OMP6" s="113"/>
      <c r="OMQ6" s="113"/>
      <c r="OMR6" s="401"/>
      <c r="OMS6" s="112"/>
      <c r="OMT6" s="112"/>
      <c r="OMU6" s="112"/>
      <c r="OMV6" s="115"/>
      <c r="OMW6" s="113"/>
      <c r="OMX6" s="113"/>
      <c r="OMY6" s="401"/>
      <c r="OMZ6" s="112"/>
      <c r="ONA6" s="112"/>
      <c r="ONB6" s="112"/>
      <c r="ONC6" s="115"/>
      <c r="OND6" s="113"/>
      <c r="ONE6" s="113"/>
      <c r="ONF6" s="401"/>
      <c r="ONG6" s="112"/>
      <c r="ONH6" s="112"/>
      <c r="ONI6" s="112"/>
      <c r="ONJ6" s="115"/>
      <c r="ONK6" s="113"/>
      <c r="ONL6" s="113"/>
      <c r="ONM6" s="401"/>
      <c r="ONN6" s="112"/>
      <c r="ONO6" s="112"/>
      <c r="ONP6" s="112"/>
      <c r="ONQ6" s="115"/>
      <c r="ONR6" s="113"/>
      <c r="ONS6" s="113"/>
      <c r="ONT6" s="401"/>
      <c r="ONU6" s="112"/>
      <c r="ONV6" s="112"/>
      <c r="ONW6" s="112"/>
      <c r="ONX6" s="115"/>
      <c r="ONY6" s="113"/>
      <c r="ONZ6" s="113"/>
      <c r="OOA6" s="401"/>
      <c r="OOB6" s="112"/>
      <c r="OOC6" s="112"/>
      <c r="OOD6" s="112"/>
      <c r="OOE6" s="115"/>
      <c r="OOF6" s="113"/>
      <c r="OOG6" s="113"/>
      <c r="OOH6" s="401"/>
      <c r="OOI6" s="112"/>
      <c r="OOJ6" s="112"/>
      <c r="OOK6" s="112"/>
      <c r="OOL6" s="115"/>
      <c r="OOM6" s="113"/>
      <c r="OON6" s="113"/>
      <c r="OOO6" s="401"/>
      <c r="OOP6" s="112"/>
      <c r="OOQ6" s="112"/>
      <c r="OOR6" s="112"/>
      <c r="OOS6" s="115"/>
      <c r="OOT6" s="113"/>
      <c r="OOU6" s="113"/>
      <c r="OOV6" s="401"/>
      <c r="OOW6" s="112"/>
      <c r="OOX6" s="112"/>
      <c r="OOY6" s="112"/>
      <c r="OOZ6" s="115"/>
      <c r="OPA6" s="113"/>
      <c r="OPB6" s="113"/>
      <c r="OPC6" s="401"/>
      <c r="OPD6" s="112"/>
      <c r="OPE6" s="112"/>
      <c r="OPF6" s="112"/>
      <c r="OPG6" s="115"/>
      <c r="OPH6" s="113"/>
      <c r="OPI6" s="113"/>
      <c r="OPJ6" s="401"/>
      <c r="OPK6" s="112"/>
      <c r="OPL6" s="112"/>
      <c r="OPM6" s="112"/>
      <c r="OPN6" s="115"/>
      <c r="OPO6" s="113"/>
      <c r="OPP6" s="113"/>
      <c r="OPQ6" s="401"/>
      <c r="OPR6" s="112"/>
      <c r="OPS6" s="112"/>
      <c r="OPT6" s="112"/>
      <c r="OPU6" s="115"/>
      <c r="OPV6" s="113"/>
      <c r="OPW6" s="113"/>
      <c r="OPX6" s="401"/>
      <c r="OPY6" s="112"/>
      <c r="OPZ6" s="112"/>
      <c r="OQA6" s="112"/>
      <c r="OQB6" s="115"/>
      <c r="OQC6" s="113"/>
      <c r="OQD6" s="113"/>
      <c r="OQE6" s="401"/>
      <c r="OQF6" s="112"/>
      <c r="OQG6" s="112"/>
      <c r="OQH6" s="112"/>
      <c r="OQI6" s="115"/>
      <c r="OQJ6" s="113"/>
      <c r="OQK6" s="113"/>
      <c r="OQL6" s="401"/>
      <c r="OQM6" s="112"/>
      <c r="OQN6" s="112"/>
      <c r="OQO6" s="112"/>
      <c r="OQP6" s="115"/>
      <c r="OQQ6" s="113"/>
      <c r="OQR6" s="113"/>
      <c r="OQS6" s="401"/>
      <c r="OQT6" s="112"/>
      <c r="OQU6" s="112"/>
      <c r="OQV6" s="112"/>
      <c r="OQW6" s="115"/>
      <c r="OQX6" s="113"/>
      <c r="OQY6" s="113"/>
      <c r="OQZ6" s="401"/>
      <c r="ORA6" s="112"/>
      <c r="ORB6" s="112"/>
      <c r="ORC6" s="112"/>
      <c r="ORD6" s="115"/>
      <c r="ORE6" s="113"/>
      <c r="ORF6" s="113"/>
      <c r="ORG6" s="401"/>
      <c r="ORH6" s="112"/>
      <c r="ORI6" s="112"/>
      <c r="ORJ6" s="112"/>
      <c r="ORK6" s="115"/>
      <c r="ORL6" s="113"/>
      <c r="ORM6" s="113"/>
      <c r="ORN6" s="401"/>
      <c r="ORO6" s="112"/>
      <c r="ORP6" s="112"/>
      <c r="ORQ6" s="112"/>
      <c r="ORR6" s="115"/>
      <c r="ORS6" s="113"/>
      <c r="ORT6" s="113"/>
      <c r="ORU6" s="401"/>
      <c r="ORV6" s="112"/>
      <c r="ORW6" s="112"/>
      <c r="ORX6" s="112"/>
      <c r="ORY6" s="115"/>
      <c r="ORZ6" s="113"/>
      <c r="OSA6" s="113"/>
      <c r="OSB6" s="401"/>
      <c r="OSC6" s="112"/>
      <c r="OSD6" s="112"/>
      <c r="OSE6" s="112"/>
      <c r="OSF6" s="115"/>
      <c r="OSG6" s="113"/>
      <c r="OSH6" s="113"/>
      <c r="OSI6" s="401"/>
      <c r="OSJ6" s="112"/>
      <c r="OSK6" s="112"/>
      <c r="OSL6" s="112"/>
      <c r="OSM6" s="115"/>
      <c r="OSN6" s="113"/>
      <c r="OSO6" s="113"/>
      <c r="OSP6" s="401"/>
      <c r="OSQ6" s="112"/>
      <c r="OSR6" s="112"/>
      <c r="OSS6" s="112"/>
      <c r="OST6" s="115"/>
      <c r="OSU6" s="113"/>
      <c r="OSV6" s="113"/>
      <c r="OSW6" s="401"/>
      <c r="OSX6" s="112"/>
      <c r="OSY6" s="112"/>
      <c r="OSZ6" s="112"/>
      <c r="OTA6" s="115"/>
      <c r="OTB6" s="113"/>
      <c r="OTC6" s="113"/>
      <c r="OTD6" s="401"/>
      <c r="OTE6" s="112"/>
      <c r="OTF6" s="112"/>
      <c r="OTG6" s="112"/>
      <c r="OTH6" s="115"/>
      <c r="OTI6" s="113"/>
      <c r="OTJ6" s="113"/>
      <c r="OTK6" s="401"/>
      <c r="OTL6" s="112"/>
      <c r="OTM6" s="112"/>
      <c r="OTN6" s="112"/>
      <c r="OTO6" s="115"/>
      <c r="OTP6" s="113"/>
      <c r="OTQ6" s="113"/>
      <c r="OTR6" s="401"/>
      <c r="OTS6" s="112"/>
      <c r="OTT6" s="112"/>
      <c r="OTU6" s="112"/>
      <c r="OTV6" s="115"/>
      <c r="OTW6" s="113"/>
      <c r="OTX6" s="113"/>
      <c r="OTY6" s="401"/>
      <c r="OTZ6" s="112"/>
      <c r="OUA6" s="112"/>
      <c r="OUB6" s="112"/>
      <c r="OUC6" s="115"/>
      <c r="OUD6" s="113"/>
      <c r="OUE6" s="113"/>
      <c r="OUF6" s="401"/>
      <c r="OUG6" s="112"/>
      <c r="OUH6" s="112"/>
      <c r="OUI6" s="112"/>
      <c r="OUJ6" s="115"/>
      <c r="OUK6" s="113"/>
      <c r="OUL6" s="113"/>
      <c r="OUM6" s="401"/>
      <c r="OUN6" s="112"/>
      <c r="OUO6" s="112"/>
      <c r="OUP6" s="112"/>
      <c r="OUQ6" s="115"/>
      <c r="OUR6" s="113"/>
      <c r="OUS6" s="113"/>
      <c r="OUT6" s="401"/>
      <c r="OUU6" s="112"/>
      <c r="OUV6" s="112"/>
      <c r="OUW6" s="112"/>
      <c r="OUX6" s="115"/>
      <c r="OUY6" s="113"/>
      <c r="OUZ6" s="113"/>
      <c r="OVA6" s="401"/>
      <c r="OVB6" s="112"/>
      <c r="OVC6" s="112"/>
      <c r="OVD6" s="112"/>
      <c r="OVE6" s="115"/>
      <c r="OVF6" s="113"/>
      <c r="OVG6" s="113"/>
      <c r="OVH6" s="401"/>
      <c r="OVI6" s="112"/>
      <c r="OVJ6" s="112"/>
      <c r="OVK6" s="112"/>
      <c r="OVL6" s="115"/>
      <c r="OVM6" s="113"/>
      <c r="OVN6" s="113"/>
      <c r="OVO6" s="401"/>
      <c r="OVP6" s="112"/>
      <c r="OVQ6" s="112"/>
      <c r="OVR6" s="112"/>
      <c r="OVS6" s="115"/>
      <c r="OVT6" s="113"/>
      <c r="OVU6" s="113"/>
      <c r="OVV6" s="401"/>
      <c r="OVW6" s="112"/>
      <c r="OVX6" s="112"/>
      <c r="OVY6" s="112"/>
      <c r="OVZ6" s="115"/>
      <c r="OWA6" s="113"/>
      <c r="OWB6" s="113"/>
      <c r="OWC6" s="401"/>
      <c r="OWD6" s="112"/>
      <c r="OWE6" s="112"/>
      <c r="OWF6" s="112"/>
      <c r="OWG6" s="115"/>
      <c r="OWH6" s="113"/>
      <c r="OWI6" s="113"/>
      <c r="OWJ6" s="401"/>
      <c r="OWK6" s="112"/>
      <c r="OWL6" s="112"/>
      <c r="OWM6" s="112"/>
      <c r="OWN6" s="115"/>
      <c r="OWO6" s="113"/>
      <c r="OWP6" s="113"/>
      <c r="OWQ6" s="401"/>
      <c r="OWR6" s="112"/>
      <c r="OWS6" s="112"/>
      <c r="OWT6" s="112"/>
      <c r="OWU6" s="115"/>
      <c r="OWV6" s="113"/>
      <c r="OWW6" s="113"/>
      <c r="OWX6" s="401"/>
      <c r="OWY6" s="112"/>
      <c r="OWZ6" s="112"/>
      <c r="OXA6" s="112"/>
      <c r="OXB6" s="115"/>
      <c r="OXC6" s="113"/>
      <c r="OXD6" s="113"/>
      <c r="OXE6" s="401"/>
      <c r="OXF6" s="112"/>
      <c r="OXG6" s="112"/>
      <c r="OXH6" s="112"/>
      <c r="OXI6" s="115"/>
      <c r="OXJ6" s="113"/>
      <c r="OXK6" s="113"/>
      <c r="OXL6" s="401"/>
      <c r="OXM6" s="112"/>
      <c r="OXN6" s="112"/>
      <c r="OXO6" s="112"/>
      <c r="OXP6" s="115"/>
      <c r="OXQ6" s="113"/>
      <c r="OXR6" s="113"/>
      <c r="OXS6" s="401"/>
      <c r="OXT6" s="112"/>
      <c r="OXU6" s="112"/>
      <c r="OXV6" s="112"/>
      <c r="OXW6" s="115"/>
      <c r="OXX6" s="113"/>
      <c r="OXY6" s="113"/>
      <c r="OXZ6" s="401"/>
      <c r="OYA6" s="112"/>
      <c r="OYB6" s="112"/>
      <c r="OYC6" s="112"/>
      <c r="OYD6" s="115"/>
      <c r="OYE6" s="113"/>
      <c r="OYF6" s="113"/>
      <c r="OYG6" s="401"/>
      <c r="OYH6" s="112"/>
      <c r="OYI6" s="112"/>
      <c r="OYJ6" s="112"/>
      <c r="OYK6" s="115"/>
      <c r="OYL6" s="113"/>
      <c r="OYM6" s="113"/>
      <c r="OYN6" s="401"/>
      <c r="OYO6" s="112"/>
      <c r="OYP6" s="112"/>
      <c r="OYQ6" s="112"/>
      <c r="OYR6" s="115"/>
      <c r="OYS6" s="113"/>
      <c r="OYT6" s="113"/>
      <c r="OYU6" s="401"/>
      <c r="OYV6" s="112"/>
      <c r="OYW6" s="112"/>
      <c r="OYX6" s="112"/>
      <c r="OYY6" s="115"/>
      <c r="OYZ6" s="113"/>
      <c r="OZA6" s="113"/>
      <c r="OZB6" s="401"/>
      <c r="OZC6" s="112"/>
      <c r="OZD6" s="112"/>
      <c r="OZE6" s="112"/>
      <c r="OZF6" s="115"/>
      <c r="OZG6" s="113"/>
      <c r="OZH6" s="113"/>
      <c r="OZI6" s="401"/>
      <c r="OZJ6" s="112"/>
      <c r="OZK6" s="112"/>
      <c r="OZL6" s="112"/>
      <c r="OZM6" s="115"/>
      <c r="OZN6" s="113"/>
      <c r="OZO6" s="113"/>
      <c r="OZP6" s="401"/>
      <c r="OZQ6" s="112"/>
      <c r="OZR6" s="112"/>
      <c r="OZS6" s="112"/>
      <c r="OZT6" s="115"/>
      <c r="OZU6" s="113"/>
      <c r="OZV6" s="113"/>
      <c r="OZW6" s="401"/>
      <c r="OZX6" s="112"/>
      <c r="OZY6" s="112"/>
      <c r="OZZ6" s="112"/>
      <c r="PAA6" s="115"/>
      <c r="PAB6" s="113"/>
      <c r="PAC6" s="113"/>
      <c r="PAD6" s="401"/>
      <c r="PAE6" s="112"/>
      <c r="PAF6" s="112"/>
      <c r="PAG6" s="112"/>
      <c r="PAH6" s="115"/>
      <c r="PAI6" s="113"/>
      <c r="PAJ6" s="113"/>
      <c r="PAK6" s="401"/>
      <c r="PAL6" s="112"/>
      <c r="PAM6" s="112"/>
      <c r="PAN6" s="112"/>
      <c r="PAO6" s="115"/>
      <c r="PAP6" s="113"/>
      <c r="PAQ6" s="113"/>
      <c r="PAR6" s="401"/>
      <c r="PAS6" s="112"/>
      <c r="PAT6" s="112"/>
      <c r="PAU6" s="112"/>
      <c r="PAV6" s="115"/>
      <c r="PAW6" s="113"/>
      <c r="PAX6" s="113"/>
      <c r="PAY6" s="401"/>
      <c r="PAZ6" s="112"/>
      <c r="PBA6" s="112"/>
      <c r="PBB6" s="112"/>
      <c r="PBC6" s="115"/>
      <c r="PBD6" s="113"/>
      <c r="PBE6" s="113"/>
      <c r="PBF6" s="401"/>
      <c r="PBG6" s="112"/>
      <c r="PBH6" s="112"/>
      <c r="PBI6" s="112"/>
      <c r="PBJ6" s="115"/>
      <c r="PBK6" s="113"/>
      <c r="PBL6" s="113"/>
      <c r="PBM6" s="401"/>
      <c r="PBN6" s="112"/>
      <c r="PBO6" s="112"/>
      <c r="PBP6" s="112"/>
      <c r="PBQ6" s="115"/>
      <c r="PBR6" s="113"/>
      <c r="PBS6" s="113"/>
      <c r="PBT6" s="401"/>
      <c r="PBU6" s="112"/>
      <c r="PBV6" s="112"/>
      <c r="PBW6" s="112"/>
      <c r="PBX6" s="115"/>
      <c r="PBY6" s="113"/>
      <c r="PBZ6" s="113"/>
      <c r="PCA6" s="401"/>
      <c r="PCB6" s="112"/>
      <c r="PCC6" s="112"/>
      <c r="PCD6" s="112"/>
      <c r="PCE6" s="115"/>
      <c r="PCF6" s="113"/>
      <c r="PCG6" s="113"/>
      <c r="PCH6" s="401"/>
      <c r="PCI6" s="112"/>
      <c r="PCJ6" s="112"/>
      <c r="PCK6" s="112"/>
      <c r="PCL6" s="115"/>
      <c r="PCM6" s="113"/>
      <c r="PCN6" s="113"/>
      <c r="PCO6" s="401"/>
      <c r="PCP6" s="112"/>
      <c r="PCQ6" s="112"/>
      <c r="PCR6" s="112"/>
      <c r="PCS6" s="115"/>
      <c r="PCT6" s="113"/>
      <c r="PCU6" s="113"/>
      <c r="PCV6" s="401"/>
      <c r="PCW6" s="112"/>
      <c r="PCX6" s="112"/>
      <c r="PCY6" s="112"/>
      <c r="PCZ6" s="115"/>
      <c r="PDA6" s="113"/>
      <c r="PDB6" s="113"/>
      <c r="PDC6" s="401"/>
      <c r="PDD6" s="112"/>
      <c r="PDE6" s="112"/>
      <c r="PDF6" s="112"/>
      <c r="PDG6" s="115"/>
      <c r="PDH6" s="113"/>
      <c r="PDI6" s="113"/>
      <c r="PDJ6" s="401"/>
      <c r="PDK6" s="112"/>
      <c r="PDL6" s="112"/>
      <c r="PDM6" s="112"/>
      <c r="PDN6" s="115"/>
      <c r="PDO6" s="113"/>
      <c r="PDP6" s="113"/>
      <c r="PDQ6" s="401"/>
      <c r="PDR6" s="112"/>
      <c r="PDS6" s="112"/>
      <c r="PDT6" s="112"/>
      <c r="PDU6" s="115"/>
      <c r="PDV6" s="113"/>
      <c r="PDW6" s="113"/>
      <c r="PDX6" s="401"/>
      <c r="PDY6" s="112"/>
      <c r="PDZ6" s="112"/>
      <c r="PEA6" s="112"/>
      <c r="PEB6" s="115"/>
      <c r="PEC6" s="113"/>
      <c r="PED6" s="113"/>
      <c r="PEE6" s="401"/>
      <c r="PEF6" s="112"/>
      <c r="PEG6" s="112"/>
      <c r="PEH6" s="112"/>
      <c r="PEI6" s="115"/>
      <c r="PEJ6" s="113"/>
      <c r="PEK6" s="113"/>
      <c r="PEL6" s="401"/>
      <c r="PEM6" s="112"/>
      <c r="PEN6" s="112"/>
      <c r="PEO6" s="112"/>
      <c r="PEP6" s="115"/>
      <c r="PEQ6" s="113"/>
      <c r="PER6" s="113"/>
      <c r="PES6" s="401"/>
      <c r="PET6" s="112"/>
      <c r="PEU6" s="112"/>
      <c r="PEV6" s="112"/>
      <c r="PEW6" s="115"/>
      <c r="PEX6" s="113"/>
      <c r="PEY6" s="113"/>
      <c r="PEZ6" s="401"/>
      <c r="PFA6" s="112"/>
      <c r="PFB6" s="112"/>
      <c r="PFC6" s="112"/>
      <c r="PFD6" s="115"/>
      <c r="PFE6" s="113"/>
      <c r="PFF6" s="113"/>
      <c r="PFG6" s="401"/>
      <c r="PFH6" s="112"/>
      <c r="PFI6" s="112"/>
      <c r="PFJ6" s="112"/>
      <c r="PFK6" s="115"/>
      <c r="PFL6" s="113"/>
      <c r="PFM6" s="113"/>
      <c r="PFN6" s="401"/>
      <c r="PFO6" s="112"/>
      <c r="PFP6" s="112"/>
      <c r="PFQ6" s="112"/>
      <c r="PFR6" s="115"/>
      <c r="PFS6" s="113"/>
      <c r="PFT6" s="113"/>
      <c r="PFU6" s="401"/>
      <c r="PFV6" s="112"/>
      <c r="PFW6" s="112"/>
      <c r="PFX6" s="112"/>
      <c r="PFY6" s="115"/>
      <c r="PFZ6" s="113"/>
      <c r="PGA6" s="113"/>
      <c r="PGB6" s="401"/>
      <c r="PGC6" s="112"/>
      <c r="PGD6" s="112"/>
      <c r="PGE6" s="112"/>
      <c r="PGF6" s="115"/>
      <c r="PGG6" s="113"/>
      <c r="PGH6" s="113"/>
      <c r="PGI6" s="401"/>
      <c r="PGJ6" s="112"/>
      <c r="PGK6" s="112"/>
      <c r="PGL6" s="112"/>
      <c r="PGM6" s="115"/>
      <c r="PGN6" s="113"/>
      <c r="PGO6" s="113"/>
      <c r="PGP6" s="401"/>
      <c r="PGQ6" s="112"/>
      <c r="PGR6" s="112"/>
      <c r="PGS6" s="112"/>
      <c r="PGT6" s="115"/>
      <c r="PGU6" s="113"/>
      <c r="PGV6" s="113"/>
      <c r="PGW6" s="401"/>
      <c r="PGX6" s="112"/>
      <c r="PGY6" s="112"/>
      <c r="PGZ6" s="112"/>
      <c r="PHA6" s="115"/>
      <c r="PHB6" s="113"/>
      <c r="PHC6" s="113"/>
      <c r="PHD6" s="401"/>
      <c r="PHE6" s="112"/>
      <c r="PHF6" s="112"/>
      <c r="PHG6" s="112"/>
      <c r="PHH6" s="115"/>
      <c r="PHI6" s="113"/>
      <c r="PHJ6" s="113"/>
      <c r="PHK6" s="401"/>
      <c r="PHL6" s="112"/>
      <c r="PHM6" s="112"/>
      <c r="PHN6" s="112"/>
      <c r="PHO6" s="115"/>
      <c r="PHP6" s="113"/>
      <c r="PHQ6" s="113"/>
      <c r="PHR6" s="401"/>
      <c r="PHS6" s="112"/>
      <c r="PHT6" s="112"/>
      <c r="PHU6" s="112"/>
      <c r="PHV6" s="115"/>
      <c r="PHW6" s="113"/>
      <c r="PHX6" s="113"/>
      <c r="PHY6" s="401"/>
      <c r="PHZ6" s="112"/>
      <c r="PIA6" s="112"/>
      <c r="PIB6" s="112"/>
      <c r="PIC6" s="115"/>
      <c r="PID6" s="113"/>
      <c r="PIE6" s="113"/>
      <c r="PIF6" s="401"/>
      <c r="PIG6" s="112"/>
      <c r="PIH6" s="112"/>
      <c r="PII6" s="112"/>
      <c r="PIJ6" s="115"/>
      <c r="PIK6" s="113"/>
      <c r="PIL6" s="113"/>
      <c r="PIM6" s="401"/>
      <c r="PIN6" s="112"/>
      <c r="PIO6" s="112"/>
      <c r="PIP6" s="112"/>
      <c r="PIQ6" s="115"/>
      <c r="PIR6" s="113"/>
      <c r="PIS6" s="113"/>
      <c r="PIT6" s="401"/>
      <c r="PIU6" s="112"/>
      <c r="PIV6" s="112"/>
      <c r="PIW6" s="112"/>
      <c r="PIX6" s="115"/>
      <c r="PIY6" s="113"/>
      <c r="PIZ6" s="113"/>
      <c r="PJA6" s="401"/>
      <c r="PJB6" s="112"/>
      <c r="PJC6" s="112"/>
      <c r="PJD6" s="112"/>
      <c r="PJE6" s="115"/>
      <c r="PJF6" s="113"/>
      <c r="PJG6" s="113"/>
      <c r="PJH6" s="401"/>
      <c r="PJI6" s="112"/>
      <c r="PJJ6" s="112"/>
      <c r="PJK6" s="112"/>
      <c r="PJL6" s="115"/>
      <c r="PJM6" s="113"/>
      <c r="PJN6" s="113"/>
      <c r="PJO6" s="401"/>
      <c r="PJP6" s="112"/>
      <c r="PJQ6" s="112"/>
      <c r="PJR6" s="112"/>
      <c r="PJS6" s="115"/>
      <c r="PJT6" s="113"/>
      <c r="PJU6" s="113"/>
      <c r="PJV6" s="401"/>
      <c r="PJW6" s="112"/>
      <c r="PJX6" s="112"/>
      <c r="PJY6" s="112"/>
      <c r="PJZ6" s="115"/>
      <c r="PKA6" s="113"/>
      <c r="PKB6" s="113"/>
      <c r="PKC6" s="401"/>
      <c r="PKD6" s="112"/>
      <c r="PKE6" s="112"/>
      <c r="PKF6" s="112"/>
      <c r="PKG6" s="115"/>
      <c r="PKH6" s="113"/>
      <c r="PKI6" s="113"/>
      <c r="PKJ6" s="401"/>
      <c r="PKK6" s="112"/>
      <c r="PKL6" s="112"/>
      <c r="PKM6" s="112"/>
      <c r="PKN6" s="115"/>
      <c r="PKO6" s="113"/>
      <c r="PKP6" s="113"/>
      <c r="PKQ6" s="401"/>
      <c r="PKR6" s="112"/>
      <c r="PKS6" s="112"/>
      <c r="PKT6" s="112"/>
      <c r="PKU6" s="115"/>
      <c r="PKV6" s="113"/>
      <c r="PKW6" s="113"/>
      <c r="PKX6" s="401"/>
      <c r="PKY6" s="112"/>
      <c r="PKZ6" s="112"/>
      <c r="PLA6" s="112"/>
      <c r="PLB6" s="115"/>
      <c r="PLC6" s="113"/>
      <c r="PLD6" s="113"/>
      <c r="PLE6" s="401"/>
      <c r="PLF6" s="112"/>
      <c r="PLG6" s="112"/>
      <c r="PLH6" s="112"/>
      <c r="PLI6" s="115"/>
      <c r="PLJ6" s="113"/>
      <c r="PLK6" s="113"/>
      <c r="PLL6" s="401"/>
      <c r="PLM6" s="112"/>
      <c r="PLN6" s="112"/>
      <c r="PLO6" s="112"/>
      <c r="PLP6" s="115"/>
      <c r="PLQ6" s="113"/>
      <c r="PLR6" s="113"/>
      <c r="PLS6" s="401"/>
      <c r="PLT6" s="112"/>
      <c r="PLU6" s="112"/>
      <c r="PLV6" s="112"/>
      <c r="PLW6" s="115"/>
      <c r="PLX6" s="113"/>
      <c r="PLY6" s="113"/>
      <c r="PLZ6" s="401"/>
      <c r="PMA6" s="112"/>
      <c r="PMB6" s="112"/>
      <c r="PMC6" s="112"/>
      <c r="PMD6" s="115"/>
      <c r="PME6" s="113"/>
      <c r="PMF6" s="113"/>
      <c r="PMG6" s="401"/>
      <c r="PMH6" s="112"/>
      <c r="PMI6" s="112"/>
      <c r="PMJ6" s="112"/>
      <c r="PMK6" s="115"/>
      <c r="PML6" s="113"/>
      <c r="PMM6" s="113"/>
      <c r="PMN6" s="401"/>
      <c r="PMO6" s="112"/>
      <c r="PMP6" s="112"/>
      <c r="PMQ6" s="112"/>
      <c r="PMR6" s="115"/>
      <c r="PMS6" s="113"/>
      <c r="PMT6" s="113"/>
      <c r="PMU6" s="401"/>
      <c r="PMV6" s="112"/>
      <c r="PMW6" s="112"/>
      <c r="PMX6" s="112"/>
      <c r="PMY6" s="115"/>
      <c r="PMZ6" s="113"/>
      <c r="PNA6" s="113"/>
      <c r="PNB6" s="401"/>
      <c r="PNC6" s="112"/>
      <c r="PND6" s="112"/>
      <c r="PNE6" s="112"/>
      <c r="PNF6" s="115"/>
      <c r="PNG6" s="113"/>
      <c r="PNH6" s="113"/>
      <c r="PNI6" s="401"/>
      <c r="PNJ6" s="112"/>
      <c r="PNK6" s="112"/>
      <c r="PNL6" s="112"/>
      <c r="PNM6" s="115"/>
      <c r="PNN6" s="113"/>
      <c r="PNO6" s="113"/>
      <c r="PNP6" s="401"/>
      <c r="PNQ6" s="112"/>
      <c r="PNR6" s="112"/>
      <c r="PNS6" s="112"/>
      <c r="PNT6" s="115"/>
      <c r="PNU6" s="113"/>
      <c r="PNV6" s="113"/>
      <c r="PNW6" s="401"/>
      <c r="PNX6" s="112"/>
      <c r="PNY6" s="112"/>
      <c r="PNZ6" s="112"/>
      <c r="POA6" s="115"/>
      <c r="POB6" s="113"/>
      <c r="POC6" s="113"/>
      <c r="POD6" s="401"/>
      <c r="POE6" s="112"/>
      <c r="POF6" s="112"/>
      <c r="POG6" s="112"/>
      <c r="POH6" s="115"/>
      <c r="POI6" s="113"/>
      <c r="POJ6" s="113"/>
      <c r="POK6" s="401"/>
      <c r="POL6" s="112"/>
      <c r="POM6" s="112"/>
      <c r="PON6" s="112"/>
      <c r="POO6" s="115"/>
      <c r="POP6" s="113"/>
      <c r="POQ6" s="113"/>
      <c r="POR6" s="401"/>
      <c r="POS6" s="112"/>
      <c r="POT6" s="112"/>
      <c r="POU6" s="112"/>
      <c r="POV6" s="115"/>
      <c r="POW6" s="113"/>
      <c r="POX6" s="113"/>
      <c r="POY6" s="401"/>
      <c r="POZ6" s="112"/>
      <c r="PPA6" s="112"/>
      <c r="PPB6" s="112"/>
      <c r="PPC6" s="115"/>
      <c r="PPD6" s="113"/>
      <c r="PPE6" s="113"/>
      <c r="PPF6" s="401"/>
      <c r="PPG6" s="112"/>
      <c r="PPH6" s="112"/>
      <c r="PPI6" s="112"/>
      <c r="PPJ6" s="115"/>
      <c r="PPK6" s="113"/>
      <c r="PPL6" s="113"/>
      <c r="PPM6" s="401"/>
      <c r="PPN6" s="112"/>
      <c r="PPO6" s="112"/>
      <c r="PPP6" s="112"/>
      <c r="PPQ6" s="115"/>
      <c r="PPR6" s="113"/>
      <c r="PPS6" s="113"/>
      <c r="PPT6" s="401"/>
      <c r="PPU6" s="112"/>
      <c r="PPV6" s="112"/>
      <c r="PPW6" s="112"/>
      <c r="PPX6" s="115"/>
      <c r="PPY6" s="113"/>
      <c r="PPZ6" s="113"/>
      <c r="PQA6" s="401"/>
      <c r="PQB6" s="112"/>
      <c r="PQC6" s="112"/>
      <c r="PQD6" s="112"/>
      <c r="PQE6" s="115"/>
      <c r="PQF6" s="113"/>
      <c r="PQG6" s="113"/>
      <c r="PQH6" s="401"/>
      <c r="PQI6" s="112"/>
      <c r="PQJ6" s="112"/>
      <c r="PQK6" s="112"/>
      <c r="PQL6" s="115"/>
      <c r="PQM6" s="113"/>
      <c r="PQN6" s="113"/>
      <c r="PQO6" s="401"/>
      <c r="PQP6" s="112"/>
      <c r="PQQ6" s="112"/>
      <c r="PQR6" s="112"/>
      <c r="PQS6" s="115"/>
      <c r="PQT6" s="113"/>
      <c r="PQU6" s="113"/>
      <c r="PQV6" s="401"/>
      <c r="PQW6" s="112"/>
      <c r="PQX6" s="112"/>
      <c r="PQY6" s="112"/>
      <c r="PQZ6" s="115"/>
      <c r="PRA6" s="113"/>
      <c r="PRB6" s="113"/>
      <c r="PRC6" s="401"/>
      <c r="PRD6" s="112"/>
      <c r="PRE6" s="112"/>
      <c r="PRF6" s="112"/>
      <c r="PRG6" s="115"/>
      <c r="PRH6" s="113"/>
      <c r="PRI6" s="113"/>
      <c r="PRJ6" s="401"/>
      <c r="PRK6" s="112"/>
      <c r="PRL6" s="112"/>
      <c r="PRM6" s="112"/>
      <c r="PRN6" s="115"/>
      <c r="PRO6" s="113"/>
      <c r="PRP6" s="113"/>
      <c r="PRQ6" s="401"/>
      <c r="PRR6" s="112"/>
      <c r="PRS6" s="112"/>
      <c r="PRT6" s="112"/>
      <c r="PRU6" s="115"/>
      <c r="PRV6" s="113"/>
      <c r="PRW6" s="113"/>
      <c r="PRX6" s="401"/>
      <c r="PRY6" s="112"/>
      <c r="PRZ6" s="112"/>
      <c r="PSA6" s="112"/>
      <c r="PSB6" s="115"/>
      <c r="PSC6" s="113"/>
      <c r="PSD6" s="113"/>
      <c r="PSE6" s="401"/>
      <c r="PSF6" s="112"/>
      <c r="PSG6" s="112"/>
      <c r="PSH6" s="112"/>
      <c r="PSI6" s="115"/>
      <c r="PSJ6" s="113"/>
      <c r="PSK6" s="113"/>
      <c r="PSL6" s="401"/>
      <c r="PSM6" s="112"/>
      <c r="PSN6" s="112"/>
      <c r="PSO6" s="112"/>
      <c r="PSP6" s="115"/>
      <c r="PSQ6" s="113"/>
      <c r="PSR6" s="113"/>
      <c r="PSS6" s="401"/>
      <c r="PST6" s="112"/>
      <c r="PSU6" s="112"/>
      <c r="PSV6" s="112"/>
      <c r="PSW6" s="115"/>
      <c r="PSX6" s="113"/>
      <c r="PSY6" s="113"/>
      <c r="PSZ6" s="401"/>
      <c r="PTA6" s="112"/>
      <c r="PTB6" s="112"/>
      <c r="PTC6" s="112"/>
      <c r="PTD6" s="115"/>
      <c r="PTE6" s="113"/>
      <c r="PTF6" s="113"/>
      <c r="PTG6" s="401"/>
      <c r="PTH6" s="112"/>
      <c r="PTI6" s="112"/>
      <c r="PTJ6" s="112"/>
      <c r="PTK6" s="115"/>
      <c r="PTL6" s="113"/>
      <c r="PTM6" s="113"/>
      <c r="PTN6" s="401"/>
      <c r="PTO6" s="112"/>
      <c r="PTP6" s="112"/>
      <c r="PTQ6" s="112"/>
      <c r="PTR6" s="115"/>
      <c r="PTS6" s="113"/>
      <c r="PTT6" s="113"/>
      <c r="PTU6" s="401"/>
      <c r="PTV6" s="112"/>
      <c r="PTW6" s="112"/>
      <c r="PTX6" s="112"/>
      <c r="PTY6" s="115"/>
      <c r="PTZ6" s="113"/>
      <c r="PUA6" s="113"/>
      <c r="PUB6" s="401"/>
      <c r="PUC6" s="112"/>
      <c r="PUD6" s="112"/>
      <c r="PUE6" s="112"/>
      <c r="PUF6" s="115"/>
      <c r="PUG6" s="113"/>
      <c r="PUH6" s="113"/>
      <c r="PUI6" s="401"/>
      <c r="PUJ6" s="112"/>
      <c r="PUK6" s="112"/>
      <c r="PUL6" s="112"/>
      <c r="PUM6" s="115"/>
      <c r="PUN6" s="113"/>
      <c r="PUO6" s="113"/>
      <c r="PUP6" s="401"/>
      <c r="PUQ6" s="112"/>
      <c r="PUR6" s="112"/>
      <c r="PUS6" s="112"/>
      <c r="PUT6" s="115"/>
      <c r="PUU6" s="113"/>
      <c r="PUV6" s="113"/>
      <c r="PUW6" s="401"/>
      <c r="PUX6" s="112"/>
      <c r="PUY6" s="112"/>
      <c r="PUZ6" s="112"/>
      <c r="PVA6" s="115"/>
      <c r="PVB6" s="113"/>
      <c r="PVC6" s="113"/>
      <c r="PVD6" s="401"/>
      <c r="PVE6" s="112"/>
      <c r="PVF6" s="112"/>
      <c r="PVG6" s="112"/>
      <c r="PVH6" s="115"/>
      <c r="PVI6" s="113"/>
      <c r="PVJ6" s="113"/>
      <c r="PVK6" s="401"/>
      <c r="PVL6" s="112"/>
      <c r="PVM6" s="112"/>
      <c r="PVN6" s="112"/>
      <c r="PVO6" s="115"/>
      <c r="PVP6" s="113"/>
      <c r="PVQ6" s="113"/>
      <c r="PVR6" s="401"/>
      <c r="PVS6" s="112"/>
      <c r="PVT6" s="112"/>
      <c r="PVU6" s="112"/>
      <c r="PVV6" s="115"/>
      <c r="PVW6" s="113"/>
      <c r="PVX6" s="113"/>
      <c r="PVY6" s="401"/>
      <c r="PVZ6" s="112"/>
      <c r="PWA6" s="112"/>
      <c r="PWB6" s="112"/>
      <c r="PWC6" s="115"/>
      <c r="PWD6" s="113"/>
      <c r="PWE6" s="113"/>
      <c r="PWF6" s="401"/>
      <c r="PWG6" s="112"/>
      <c r="PWH6" s="112"/>
      <c r="PWI6" s="112"/>
      <c r="PWJ6" s="115"/>
      <c r="PWK6" s="113"/>
      <c r="PWL6" s="113"/>
      <c r="PWM6" s="401"/>
      <c r="PWN6" s="112"/>
      <c r="PWO6" s="112"/>
      <c r="PWP6" s="112"/>
      <c r="PWQ6" s="115"/>
      <c r="PWR6" s="113"/>
      <c r="PWS6" s="113"/>
      <c r="PWT6" s="401"/>
      <c r="PWU6" s="112"/>
      <c r="PWV6" s="112"/>
      <c r="PWW6" s="112"/>
      <c r="PWX6" s="115"/>
      <c r="PWY6" s="113"/>
      <c r="PWZ6" s="113"/>
      <c r="PXA6" s="401"/>
      <c r="PXB6" s="112"/>
      <c r="PXC6" s="112"/>
      <c r="PXD6" s="112"/>
      <c r="PXE6" s="115"/>
      <c r="PXF6" s="113"/>
      <c r="PXG6" s="113"/>
      <c r="PXH6" s="401"/>
      <c r="PXI6" s="112"/>
      <c r="PXJ6" s="112"/>
      <c r="PXK6" s="112"/>
      <c r="PXL6" s="115"/>
      <c r="PXM6" s="113"/>
      <c r="PXN6" s="113"/>
      <c r="PXO6" s="401"/>
      <c r="PXP6" s="112"/>
      <c r="PXQ6" s="112"/>
      <c r="PXR6" s="112"/>
      <c r="PXS6" s="115"/>
      <c r="PXT6" s="113"/>
      <c r="PXU6" s="113"/>
      <c r="PXV6" s="401"/>
      <c r="PXW6" s="112"/>
      <c r="PXX6" s="112"/>
      <c r="PXY6" s="112"/>
      <c r="PXZ6" s="115"/>
      <c r="PYA6" s="113"/>
      <c r="PYB6" s="113"/>
      <c r="PYC6" s="401"/>
      <c r="PYD6" s="112"/>
      <c r="PYE6" s="112"/>
      <c r="PYF6" s="112"/>
      <c r="PYG6" s="115"/>
      <c r="PYH6" s="113"/>
      <c r="PYI6" s="113"/>
      <c r="PYJ6" s="401"/>
      <c r="PYK6" s="112"/>
      <c r="PYL6" s="112"/>
      <c r="PYM6" s="112"/>
      <c r="PYN6" s="115"/>
      <c r="PYO6" s="113"/>
      <c r="PYP6" s="113"/>
      <c r="PYQ6" s="401"/>
      <c r="PYR6" s="112"/>
      <c r="PYS6" s="112"/>
      <c r="PYT6" s="112"/>
      <c r="PYU6" s="115"/>
      <c r="PYV6" s="113"/>
      <c r="PYW6" s="113"/>
      <c r="PYX6" s="401"/>
      <c r="PYY6" s="112"/>
      <c r="PYZ6" s="112"/>
      <c r="PZA6" s="112"/>
      <c r="PZB6" s="115"/>
      <c r="PZC6" s="113"/>
      <c r="PZD6" s="113"/>
      <c r="PZE6" s="401"/>
      <c r="PZF6" s="112"/>
      <c r="PZG6" s="112"/>
      <c r="PZH6" s="112"/>
      <c r="PZI6" s="115"/>
      <c r="PZJ6" s="113"/>
      <c r="PZK6" s="113"/>
      <c r="PZL6" s="401"/>
      <c r="PZM6" s="112"/>
      <c r="PZN6" s="112"/>
      <c r="PZO6" s="112"/>
      <c r="PZP6" s="115"/>
      <c r="PZQ6" s="113"/>
      <c r="PZR6" s="113"/>
      <c r="PZS6" s="401"/>
      <c r="PZT6" s="112"/>
      <c r="PZU6" s="112"/>
      <c r="PZV6" s="112"/>
      <c r="PZW6" s="115"/>
      <c r="PZX6" s="113"/>
      <c r="PZY6" s="113"/>
      <c r="PZZ6" s="401"/>
      <c r="QAA6" s="112"/>
      <c r="QAB6" s="112"/>
      <c r="QAC6" s="112"/>
      <c r="QAD6" s="115"/>
      <c r="QAE6" s="113"/>
      <c r="QAF6" s="113"/>
      <c r="QAG6" s="401"/>
      <c r="QAH6" s="112"/>
      <c r="QAI6" s="112"/>
      <c r="QAJ6" s="112"/>
      <c r="QAK6" s="115"/>
      <c r="QAL6" s="113"/>
      <c r="QAM6" s="113"/>
      <c r="QAN6" s="401"/>
      <c r="QAO6" s="112"/>
      <c r="QAP6" s="112"/>
      <c r="QAQ6" s="112"/>
      <c r="QAR6" s="115"/>
      <c r="QAS6" s="113"/>
      <c r="QAT6" s="113"/>
      <c r="QAU6" s="401"/>
      <c r="QAV6" s="112"/>
      <c r="QAW6" s="112"/>
      <c r="QAX6" s="112"/>
      <c r="QAY6" s="115"/>
      <c r="QAZ6" s="113"/>
      <c r="QBA6" s="113"/>
      <c r="QBB6" s="401"/>
      <c r="QBC6" s="112"/>
      <c r="QBD6" s="112"/>
      <c r="QBE6" s="112"/>
      <c r="QBF6" s="115"/>
      <c r="QBG6" s="113"/>
      <c r="QBH6" s="113"/>
      <c r="QBI6" s="401"/>
      <c r="QBJ6" s="112"/>
      <c r="QBK6" s="112"/>
      <c r="QBL6" s="112"/>
      <c r="QBM6" s="115"/>
      <c r="QBN6" s="113"/>
      <c r="QBO6" s="113"/>
      <c r="QBP6" s="401"/>
      <c r="QBQ6" s="112"/>
      <c r="QBR6" s="112"/>
      <c r="QBS6" s="112"/>
      <c r="QBT6" s="115"/>
      <c r="QBU6" s="113"/>
      <c r="QBV6" s="113"/>
      <c r="QBW6" s="401"/>
      <c r="QBX6" s="112"/>
      <c r="QBY6" s="112"/>
      <c r="QBZ6" s="112"/>
      <c r="QCA6" s="115"/>
      <c r="QCB6" s="113"/>
      <c r="QCC6" s="113"/>
      <c r="QCD6" s="401"/>
      <c r="QCE6" s="112"/>
      <c r="QCF6" s="112"/>
      <c r="QCG6" s="112"/>
      <c r="QCH6" s="115"/>
      <c r="QCI6" s="113"/>
      <c r="QCJ6" s="113"/>
      <c r="QCK6" s="401"/>
      <c r="QCL6" s="112"/>
      <c r="QCM6" s="112"/>
      <c r="QCN6" s="112"/>
      <c r="QCO6" s="115"/>
      <c r="QCP6" s="113"/>
      <c r="QCQ6" s="113"/>
      <c r="QCR6" s="401"/>
      <c r="QCS6" s="112"/>
      <c r="QCT6" s="112"/>
      <c r="QCU6" s="112"/>
      <c r="QCV6" s="115"/>
      <c r="QCW6" s="113"/>
      <c r="QCX6" s="113"/>
      <c r="QCY6" s="401"/>
      <c r="QCZ6" s="112"/>
      <c r="QDA6" s="112"/>
      <c r="QDB6" s="112"/>
      <c r="QDC6" s="115"/>
      <c r="QDD6" s="113"/>
      <c r="QDE6" s="113"/>
      <c r="QDF6" s="401"/>
      <c r="QDG6" s="112"/>
      <c r="QDH6" s="112"/>
      <c r="QDI6" s="112"/>
      <c r="QDJ6" s="115"/>
      <c r="QDK6" s="113"/>
      <c r="QDL6" s="113"/>
      <c r="QDM6" s="401"/>
      <c r="QDN6" s="112"/>
      <c r="QDO6" s="112"/>
      <c r="QDP6" s="112"/>
      <c r="QDQ6" s="115"/>
      <c r="QDR6" s="113"/>
      <c r="QDS6" s="113"/>
      <c r="QDT6" s="401"/>
      <c r="QDU6" s="112"/>
      <c r="QDV6" s="112"/>
      <c r="QDW6" s="112"/>
      <c r="QDX6" s="115"/>
      <c r="QDY6" s="113"/>
      <c r="QDZ6" s="113"/>
      <c r="QEA6" s="401"/>
      <c r="QEB6" s="112"/>
      <c r="QEC6" s="112"/>
      <c r="QED6" s="112"/>
      <c r="QEE6" s="115"/>
      <c r="QEF6" s="113"/>
      <c r="QEG6" s="113"/>
      <c r="QEH6" s="401"/>
      <c r="QEI6" s="112"/>
      <c r="QEJ6" s="112"/>
      <c r="QEK6" s="112"/>
      <c r="QEL6" s="115"/>
      <c r="QEM6" s="113"/>
      <c r="QEN6" s="113"/>
      <c r="QEO6" s="401"/>
      <c r="QEP6" s="112"/>
      <c r="QEQ6" s="112"/>
      <c r="QER6" s="112"/>
      <c r="QES6" s="115"/>
      <c r="QET6" s="113"/>
      <c r="QEU6" s="113"/>
      <c r="QEV6" s="401"/>
      <c r="QEW6" s="112"/>
      <c r="QEX6" s="112"/>
      <c r="QEY6" s="112"/>
      <c r="QEZ6" s="115"/>
      <c r="QFA6" s="113"/>
      <c r="QFB6" s="113"/>
      <c r="QFC6" s="401"/>
      <c r="QFD6" s="112"/>
      <c r="QFE6" s="112"/>
      <c r="QFF6" s="112"/>
      <c r="QFG6" s="115"/>
      <c r="QFH6" s="113"/>
      <c r="QFI6" s="113"/>
      <c r="QFJ6" s="401"/>
      <c r="QFK6" s="112"/>
      <c r="QFL6" s="112"/>
      <c r="QFM6" s="112"/>
      <c r="QFN6" s="115"/>
      <c r="QFO6" s="113"/>
      <c r="QFP6" s="113"/>
      <c r="QFQ6" s="401"/>
      <c r="QFR6" s="112"/>
      <c r="QFS6" s="112"/>
      <c r="QFT6" s="112"/>
      <c r="QFU6" s="115"/>
      <c r="QFV6" s="113"/>
      <c r="QFW6" s="113"/>
      <c r="QFX6" s="401"/>
      <c r="QFY6" s="112"/>
      <c r="QFZ6" s="112"/>
      <c r="QGA6" s="112"/>
      <c r="QGB6" s="115"/>
      <c r="QGC6" s="113"/>
      <c r="QGD6" s="113"/>
      <c r="QGE6" s="401"/>
      <c r="QGF6" s="112"/>
      <c r="QGG6" s="112"/>
      <c r="QGH6" s="112"/>
      <c r="QGI6" s="115"/>
      <c r="QGJ6" s="113"/>
      <c r="QGK6" s="113"/>
      <c r="QGL6" s="401"/>
      <c r="QGM6" s="112"/>
      <c r="QGN6" s="112"/>
      <c r="QGO6" s="112"/>
      <c r="QGP6" s="115"/>
      <c r="QGQ6" s="113"/>
      <c r="QGR6" s="113"/>
      <c r="QGS6" s="401"/>
      <c r="QGT6" s="112"/>
      <c r="QGU6" s="112"/>
      <c r="QGV6" s="112"/>
      <c r="QGW6" s="115"/>
      <c r="QGX6" s="113"/>
      <c r="QGY6" s="113"/>
      <c r="QGZ6" s="401"/>
      <c r="QHA6" s="112"/>
      <c r="QHB6" s="112"/>
      <c r="QHC6" s="112"/>
      <c r="QHD6" s="115"/>
      <c r="QHE6" s="113"/>
      <c r="QHF6" s="113"/>
      <c r="QHG6" s="401"/>
      <c r="QHH6" s="112"/>
      <c r="QHI6" s="112"/>
      <c r="QHJ6" s="112"/>
      <c r="QHK6" s="115"/>
      <c r="QHL6" s="113"/>
      <c r="QHM6" s="113"/>
      <c r="QHN6" s="401"/>
      <c r="QHO6" s="112"/>
      <c r="QHP6" s="112"/>
      <c r="QHQ6" s="112"/>
      <c r="QHR6" s="115"/>
      <c r="QHS6" s="113"/>
      <c r="QHT6" s="113"/>
      <c r="QHU6" s="401"/>
      <c r="QHV6" s="112"/>
      <c r="QHW6" s="112"/>
      <c r="QHX6" s="112"/>
      <c r="QHY6" s="115"/>
      <c r="QHZ6" s="113"/>
      <c r="QIA6" s="113"/>
      <c r="QIB6" s="401"/>
      <c r="QIC6" s="112"/>
      <c r="QID6" s="112"/>
      <c r="QIE6" s="112"/>
      <c r="QIF6" s="115"/>
      <c r="QIG6" s="113"/>
      <c r="QIH6" s="113"/>
      <c r="QII6" s="401"/>
      <c r="QIJ6" s="112"/>
      <c r="QIK6" s="112"/>
      <c r="QIL6" s="112"/>
      <c r="QIM6" s="115"/>
      <c r="QIN6" s="113"/>
      <c r="QIO6" s="113"/>
      <c r="QIP6" s="401"/>
      <c r="QIQ6" s="112"/>
      <c r="QIR6" s="112"/>
      <c r="QIS6" s="112"/>
      <c r="QIT6" s="115"/>
      <c r="QIU6" s="113"/>
      <c r="QIV6" s="113"/>
      <c r="QIW6" s="401"/>
      <c r="QIX6" s="112"/>
      <c r="QIY6" s="112"/>
      <c r="QIZ6" s="112"/>
      <c r="QJA6" s="115"/>
      <c r="QJB6" s="113"/>
      <c r="QJC6" s="113"/>
      <c r="QJD6" s="401"/>
      <c r="QJE6" s="112"/>
      <c r="QJF6" s="112"/>
      <c r="QJG6" s="112"/>
      <c r="QJH6" s="115"/>
      <c r="QJI6" s="113"/>
      <c r="QJJ6" s="113"/>
      <c r="QJK6" s="401"/>
      <c r="QJL6" s="112"/>
      <c r="QJM6" s="112"/>
      <c r="QJN6" s="112"/>
      <c r="QJO6" s="115"/>
      <c r="QJP6" s="113"/>
      <c r="QJQ6" s="113"/>
      <c r="QJR6" s="401"/>
      <c r="QJS6" s="112"/>
      <c r="QJT6" s="112"/>
      <c r="QJU6" s="112"/>
      <c r="QJV6" s="115"/>
      <c r="QJW6" s="113"/>
      <c r="QJX6" s="113"/>
      <c r="QJY6" s="401"/>
      <c r="QJZ6" s="112"/>
      <c r="QKA6" s="112"/>
      <c r="QKB6" s="112"/>
      <c r="QKC6" s="115"/>
      <c r="QKD6" s="113"/>
      <c r="QKE6" s="113"/>
      <c r="QKF6" s="401"/>
      <c r="QKG6" s="112"/>
      <c r="QKH6" s="112"/>
      <c r="QKI6" s="112"/>
      <c r="QKJ6" s="115"/>
      <c r="QKK6" s="113"/>
      <c r="QKL6" s="113"/>
      <c r="QKM6" s="401"/>
      <c r="QKN6" s="112"/>
      <c r="QKO6" s="112"/>
      <c r="QKP6" s="112"/>
      <c r="QKQ6" s="115"/>
      <c r="QKR6" s="113"/>
      <c r="QKS6" s="113"/>
      <c r="QKT6" s="401"/>
      <c r="QKU6" s="112"/>
      <c r="QKV6" s="112"/>
      <c r="QKW6" s="112"/>
      <c r="QKX6" s="115"/>
      <c r="QKY6" s="113"/>
      <c r="QKZ6" s="113"/>
      <c r="QLA6" s="401"/>
      <c r="QLB6" s="112"/>
      <c r="QLC6" s="112"/>
      <c r="QLD6" s="112"/>
      <c r="QLE6" s="115"/>
      <c r="QLF6" s="113"/>
      <c r="QLG6" s="113"/>
      <c r="QLH6" s="401"/>
      <c r="QLI6" s="112"/>
      <c r="QLJ6" s="112"/>
      <c r="QLK6" s="112"/>
      <c r="QLL6" s="115"/>
      <c r="QLM6" s="113"/>
      <c r="QLN6" s="113"/>
      <c r="QLO6" s="401"/>
      <c r="QLP6" s="112"/>
      <c r="QLQ6" s="112"/>
      <c r="QLR6" s="112"/>
      <c r="QLS6" s="115"/>
      <c r="QLT6" s="113"/>
      <c r="QLU6" s="113"/>
      <c r="QLV6" s="401"/>
      <c r="QLW6" s="112"/>
      <c r="QLX6" s="112"/>
      <c r="QLY6" s="112"/>
      <c r="QLZ6" s="115"/>
      <c r="QMA6" s="113"/>
      <c r="QMB6" s="113"/>
      <c r="QMC6" s="401"/>
      <c r="QMD6" s="112"/>
      <c r="QME6" s="112"/>
      <c r="QMF6" s="112"/>
      <c r="QMG6" s="115"/>
      <c r="QMH6" s="113"/>
      <c r="QMI6" s="113"/>
      <c r="QMJ6" s="401"/>
      <c r="QMK6" s="112"/>
      <c r="QML6" s="112"/>
      <c r="QMM6" s="112"/>
      <c r="QMN6" s="115"/>
      <c r="QMO6" s="113"/>
      <c r="QMP6" s="113"/>
      <c r="QMQ6" s="401"/>
      <c r="QMR6" s="112"/>
      <c r="QMS6" s="112"/>
      <c r="QMT6" s="112"/>
      <c r="QMU6" s="115"/>
      <c r="QMV6" s="113"/>
      <c r="QMW6" s="113"/>
      <c r="QMX6" s="401"/>
      <c r="QMY6" s="112"/>
      <c r="QMZ6" s="112"/>
      <c r="QNA6" s="112"/>
      <c r="QNB6" s="115"/>
      <c r="QNC6" s="113"/>
      <c r="QND6" s="113"/>
      <c r="QNE6" s="401"/>
      <c r="QNF6" s="112"/>
      <c r="QNG6" s="112"/>
      <c r="QNH6" s="112"/>
      <c r="QNI6" s="115"/>
      <c r="QNJ6" s="113"/>
      <c r="QNK6" s="113"/>
      <c r="QNL6" s="401"/>
      <c r="QNM6" s="112"/>
      <c r="QNN6" s="112"/>
      <c r="QNO6" s="112"/>
      <c r="QNP6" s="115"/>
      <c r="QNQ6" s="113"/>
      <c r="QNR6" s="113"/>
      <c r="QNS6" s="401"/>
      <c r="QNT6" s="112"/>
      <c r="QNU6" s="112"/>
      <c r="QNV6" s="112"/>
      <c r="QNW6" s="115"/>
      <c r="QNX6" s="113"/>
      <c r="QNY6" s="113"/>
      <c r="QNZ6" s="401"/>
      <c r="QOA6" s="112"/>
      <c r="QOB6" s="112"/>
      <c r="QOC6" s="112"/>
      <c r="QOD6" s="115"/>
      <c r="QOE6" s="113"/>
      <c r="QOF6" s="113"/>
      <c r="QOG6" s="401"/>
      <c r="QOH6" s="112"/>
      <c r="QOI6" s="112"/>
      <c r="QOJ6" s="112"/>
      <c r="QOK6" s="115"/>
      <c r="QOL6" s="113"/>
      <c r="QOM6" s="113"/>
      <c r="QON6" s="401"/>
      <c r="QOO6" s="112"/>
      <c r="QOP6" s="112"/>
      <c r="QOQ6" s="112"/>
      <c r="QOR6" s="115"/>
      <c r="QOS6" s="113"/>
      <c r="QOT6" s="113"/>
      <c r="QOU6" s="401"/>
      <c r="QOV6" s="112"/>
      <c r="QOW6" s="112"/>
      <c r="QOX6" s="112"/>
      <c r="QOY6" s="115"/>
      <c r="QOZ6" s="113"/>
      <c r="QPA6" s="113"/>
      <c r="QPB6" s="401"/>
      <c r="QPC6" s="112"/>
      <c r="QPD6" s="112"/>
      <c r="QPE6" s="112"/>
      <c r="QPF6" s="115"/>
      <c r="QPG6" s="113"/>
      <c r="QPH6" s="113"/>
      <c r="QPI6" s="401"/>
      <c r="QPJ6" s="112"/>
      <c r="QPK6" s="112"/>
      <c r="QPL6" s="112"/>
      <c r="QPM6" s="115"/>
      <c r="QPN6" s="113"/>
      <c r="QPO6" s="113"/>
      <c r="QPP6" s="401"/>
      <c r="QPQ6" s="112"/>
      <c r="QPR6" s="112"/>
      <c r="QPS6" s="112"/>
      <c r="QPT6" s="115"/>
      <c r="QPU6" s="113"/>
      <c r="QPV6" s="113"/>
      <c r="QPW6" s="401"/>
      <c r="QPX6" s="112"/>
      <c r="QPY6" s="112"/>
      <c r="QPZ6" s="112"/>
      <c r="QQA6" s="115"/>
      <c r="QQB6" s="113"/>
      <c r="QQC6" s="113"/>
      <c r="QQD6" s="401"/>
      <c r="QQE6" s="112"/>
      <c r="QQF6" s="112"/>
      <c r="QQG6" s="112"/>
      <c r="QQH6" s="115"/>
      <c r="QQI6" s="113"/>
      <c r="QQJ6" s="113"/>
      <c r="QQK6" s="401"/>
      <c r="QQL6" s="112"/>
      <c r="QQM6" s="112"/>
      <c r="QQN6" s="112"/>
      <c r="QQO6" s="115"/>
      <c r="QQP6" s="113"/>
      <c r="QQQ6" s="113"/>
      <c r="QQR6" s="401"/>
      <c r="QQS6" s="112"/>
      <c r="QQT6" s="112"/>
      <c r="QQU6" s="112"/>
      <c r="QQV6" s="115"/>
      <c r="QQW6" s="113"/>
      <c r="QQX6" s="113"/>
      <c r="QQY6" s="401"/>
      <c r="QQZ6" s="112"/>
      <c r="QRA6" s="112"/>
      <c r="QRB6" s="112"/>
      <c r="QRC6" s="115"/>
      <c r="QRD6" s="113"/>
      <c r="QRE6" s="113"/>
      <c r="QRF6" s="401"/>
      <c r="QRG6" s="112"/>
      <c r="QRH6" s="112"/>
      <c r="QRI6" s="112"/>
      <c r="QRJ6" s="115"/>
      <c r="QRK6" s="113"/>
      <c r="QRL6" s="113"/>
      <c r="QRM6" s="401"/>
      <c r="QRN6" s="112"/>
      <c r="QRO6" s="112"/>
      <c r="QRP6" s="112"/>
      <c r="QRQ6" s="115"/>
      <c r="QRR6" s="113"/>
      <c r="QRS6" s="113"/>
      <c r="QRT6" s="401"/>
      <c r="QRU6" s="112"/>
      <c r="QRV6" s="112"/>
      <c r="QRW6" s="112"/>
      <c r="QRX6" s="115"/>
      <c r="QRY6" s="113"/>
      <c r="QRZ6" s="113"/>
      <c r="QSA6" s="401"/>
      <c r="QSB6" s="112"/>
      <c r="QSC6" s="112"/>
      <c r="QSD6" s="112"/>
      <c r="QSE6" s="115"/>
      <c r="QSF6" s="113"/>
      <c r="QSG6" s="113"/>
      <c r="QSH6" s="401"/>
      <c r="QSI6" s="112"/>
      <c r="QSJ6" s="112"/>
      <c r="QSK6" s="112"/>
      <c r="QSL6" s="115"/>
      <c r="QSM6" s="113"/>
      <c r="QSN6" s="113"/>
      <c r="QSO6" s="401"/>
      <c r="QSP6" s="112"/>
      <c r="QSQ6" s="112"/>
      <c r="QSR6" s="112"/>
      <c r="QSS6" s="115"/>
      <c r="QST6" s="113"/>
      <c r="QSU6" s="113"/>
      <c r="QSV6" s="401"/>
      <c r="QSW6" s="112"/>
      <c r="QSX6" s="112"/>
      <c r="QSY6" s="112"/>
      <c r="QSZ6" s="115"/>
      <c r="QTA6" s="113"/>
      <c r="QTB6" s="113"/>
      <c r="QTC6" s="401"/>
      <c r="QTD6" s="112"/>
      <c r="QTE6" s="112"/>
      <c r="QTF6" s="112"/>
      <c r="QTG6" s="115"/>
      <c r="QTH6" s="113"/>
      <c r="QTI6" s="113"/>
      <c r="QTJ6" s="401"/>
      <c r="QTK6" s="112"/>
      <c r="QTL6" s="112"/>
      <c r="QTM6" s="112"/>
      <c r="QTN6" s="115"/>
      <c r="QTO6" s="113"/>
      <c r="QTP6" s="113"/>
      <c r="QTQ6" s="401"/>
      <c r="QTR6" s="112"/>
      <c r="QTS6" s="112"/>
      <c r="QTT6" s="112"/>
      <c r="QTU6" s="115"/>
      <c r="QTV6" s="113"/>
      <c r="QTW6" s="113"/>
      <c r="QTX6" s="401"/>
      <c r="QTY6" s="112"/>
      <c r="QTZ6" s="112"/>
      <c r="QUA6" s="112"/>
      <c r="QUB6" s="115"/>
      <c r="QUC6" s="113"/>
      <c r="QUD6" s="113"/>
      <c r="QUE6" s="401"/>
      <c r="QUF6" s="112"/>
      <c r="QUG6" s="112"/>
      <c r="QUH6" s="112"/>
      <c r="QUI6" s="115"/>
      <c r="QUJ6" s="113"/>
      <c r="QUK6" s="113"/>
      <c r="QUL6" s="401"/>
      <c r="QUM6" s="112"/>
      <c r="QUN6" s="112"/>
      <c r="QUO6" s="112"/>
      <c r="QUP6" s="115"/>
      <c r="QUQ6" s="113"/>
      <c r="QUR6" s="113"/>
      <c r="QUS6" s="401"/>
      <c r="QUT6" s="112"/>
      <c r="QUU6" s="112"/>
      <c r="QUV6" s="112"/>
      <c r="QUW6" s="115"/>
      <c r="QUX6" s="113"/>
      <c r="QUY6" s="113"/>
      <c r="QUZ6" s="401"/>
      <c r="QVA6" s="112"/>
      <c r="QVB6" s="112"/>
      <c r="QVC6" s="112"/>
      <c r="QVD6" s="115"/>
      <c r="QVE6" s="113"/>
      <c r="QVF6" s="113"/>
      <c r="QVG6" s="401"/>
      <c r="QVH6" s="112"/>
      <c r="QVI6" s="112"/>
      <c r="QVJ6" s="112"/>
      <c r="QVK6" s="115"/>
      <c r="QVL6" s="113"/>
      <c r="QVM6" s="113"/>
      <c r="QVN6" s="401"/>
      <c r="QVO6" s="112"/>
      <c r="QVP6" s="112"/>
      <c r="QVQ6" s="112"/>
      <c r="QVR6" s="115"/>
      <c r="QVS6" s="113"/>
      <c r="QVT6" s="113"/>
      <c r="QVU6" s="401"/>
      <c r="QVV6" s="112"/>
      <c r="QVW6" s="112"/>
      <c r="QVX6" s="112"/>
      <c r="QVY6" s="115"/>
      <c r="QVZ6" s="113"/>
      <c r="QWA6" s="113"/>
      <c r="QWB6" s="401"/>
      <c r="QWC6" s="112"/>
      <c r="QWD6" s="112"/>
      <c r="QWE6" s="112"/>
      <c r="QWF6" s="115"/>
      <c r="QWG6" s="113"/>
      <c r="QWH6" s="113"/>
      <c r="QWI6" s="401"/>
      <c r="QWJ6" s="112"/>
      <c r="QWK6" s="112"/>
      <c r="QWL6" s="112"/>
      <c r="QWM6" s="115"/>
      <c r="QWN6" s="113"/>
      <c r="QWO6" s="113"/>
      <c r="QWP6" s="401"/>
      <c r="QWQ6" s="112"/>
      <c r="QWR6" s="112"/>
      <c r="QWS6" s="112"/>
      <c r="QWT6" s="115"/>
      <c r="QWU6" s="113"/>
      <c r="QWV6" s="113"/>
      <c r="QWW6" s="401"/>
      <c r="QWX6" s="112"/>
      <c r="QWY6" s="112"/>
      <c r="QWZ6" s="112"/>
      <c r="QXA6" s="115"/>
      <c r="QXB6" s="113"/>
      <c r="QXC6" s="113"/>
      <c r="QXD6" s="401"/>
      <c r="QXE6" s="112"/>
      <c r="QXF6" s="112"/>
      <c r="QXG6" s="112"/>
      <c r="QXH6" s="115"/>
      <c r="QXI6" s="113"/>
      <c r="QXJ6" s="113"/>
      <c r="QXK6" s="401"/>
      <c r="QXL6" s="112"/>
      <c r="QXM6" s="112"/>
      <c r="QXN6" s="112"/>
      <c r="QXO6" s="115"/>
      <c r="QXP6" s="113"/>
      <c r="QXQ6" s="113"/>
      <c r="QXR6" s="401"/>
      <c r="QXS6" s="112"/>
      <c r="QXT6" s="112"/>
      <c r="QXU6" s="112"/>
      <c r="QXV6" s="115"/>
      <c r="QXW6" s="113"/>
      <c r="QXX6" s="113"/>
      <c r="QXY6" s="401"/>
      <c r="QXZ6" s="112"/>
      <c r="QYA6" s="112"/>
      <c r="QYB6" s="112"/>
      <c r="QYC6" s="115"/>
      <c r="QYD6" s="113"/>
      <c r="QYE6" s="113"/>
      <c r="QYF6" s="401"/>
      <c r="QYG6" s="112"/>
      <c r="QYH6" s="112"/>
      <c r="QYI6" s="112"/>
      <c r="QYJ6" s="115"/>
      <c r="QYK6" s="113"/>
      <c r="QYL6" s="113"/>
      <c r="QYM6" s="401"/>
      <c r="QYN6" s="112"/>
      <c r="QYO6" s="112"/>
      <c r="QYP6" s="112"/>
      <c r="QYQ6" s="115"/>
      <c r="QYR6" s="113"/>
      <c r="QYS6" s="113"/>
      <c r="QYT6" s="401"/>
      <c r="QYU6" s="112"/>
      <c r="QYV6" s="112"/>
      <c r="QYW6" s="112"/>
      <c r="QYX6" s="115"/>
      <c r="QYY6" s="113"/>
      <c r="QYZ6" s="113"/>
      <c r="QZA6" s="401"/>
      <c r="QZB6" s="112"/>
      <c r="QZC6" s="112"/>
      <c r="QZD6" s="112"/>
      <c r="QZE6" s="115"/>
      <c r="QZF6" s="113"/>
      <c r="QZG6" s="113"/>
      <c r="QZH6" s="401"/>
      <c r="QZI6" s="112"/>
      <c r="QZJ6" s="112"/>
      <c r="QZK6" s="112"/>
      <c r="QZL6" s="115"/>
      <c r="QZM6" s="113"/>
      <c r="QZN6" s="113"/>
      <c r="QZO6" s="401"/>
      <c r="QZP6" s="112"/>
      <c r="QZQ6" s="112"/>
      <c r="QZR6" s="112"/>
      <c r="QZS6" s="115"/>
      <c r="QZT6" s="113"/>
      <c r="QZU6" s="113"/>
      <c r="QZV6" s="401"/>
      <c r="QZW6" s="112"/>
      <c r="QZX6" s="112"/>
      <c r="QZY6" s="112"/>
      <c r="QZZ6" s="115"/>
      <c r="RAA6" s="113"/>
      <c r="RAB6" s="113"/>
      <c r="RAC6" s="401"/>
      <c r="RAD6" s="112"/>
      <c r="RAE6" s="112"/>
      <c r="RAF6" s="112"/>
      <c r="RAG6" s="115"/>
      <c r="RAH6" s="113"/>
      <c r="RAI6" s="113"/>
      <c r="RAJ6" s="401"/>
      <c r="RAK6" s="112"/>
      <c r="RAL6" s="112"/>
      <c r="RAM6" s="112"/>
      <c r="RAN6" s="115"/>
      <c r="RAO6" s="113"/>
      <c r="RAP6" s="113"/>
      <c r="RAQ6" s="401"/>
      <c r="RAR6" s="112"/>
      <c r="RAS6" s="112"/>
      <c r="RAT6" s="112"/>
      <c r="RAU6" s="115"/>
      <c r="RAV6" s="113"/>
      <c r="RAW6" s="113"/>
      <c r="RAX6" s="401"/>
      <c r="RAY6" s="112"/>
      <c r="RAZ6" s="112"/>
      <c r="RBA6" s="112"/>
      <c r="RBB6" s="115"/>
      <c r="RBC6" s="113"/>
      <c r="RBD6" s="113"/>
      <c r="RBE6" s="401"/>
      <c r="RBF6" s="112"/>
      <c r="RBG6" s="112"/>
      <c r="RBH6" s="112"/>
      <c r="RBI6" s="115"/>
      <c r="RBJ6" s="113"/>
      <c r="RBK6" s="113"/>
      <c r="RBL6" s="401"/>
      <c r="RBM6" s="112"/>
      <c r="RBN6" s="112"/>
      <c r="RBO6" s="112"/>
      <c r="RBP6" s="115"/>
      <c r="RBQ6" s="113"/>
      <c r="RBR6" s="113"/>
      <c r="RBS6" s="401"/>
      <c r="RBT6" s="112"/>
      <c r="RBU6" s="112"/>
      <c r="RBV6" s="112"/>
      <c r="RBW6" s="115"/>
      <c r="RBX6" s="113"/>
      <c r="RBY6" s="113"/>
      <c r="RBZ6" s="401"/>
      <c r="RCA6" s="112"/>
      <c r="RCB6" s="112"/>
      <c r="RCC6" s="112"/>
      <c r="RCD6" s="115"/>
      <c r="RCE6" s="113"/>
      <c r="RCF6" s="113"/>
      <c r="RCG6" s="401"/>
      <c r="RCH6" s="112"/>
      <c r="RCI6" s="112"/>
      <c r="RCJ6" s="112"/>
      <c r="RCK6" s="115"/>
      <c r="RCL6" s="113"/>
      <c r="RCM6" s="113"/>
      <c r="RCN6" s="401"/>
      <c r="RCO6" s="112"/>
      <c r="RCP6" s="112"/>
      <c r="RCQ6" s="112"/>
      <c r="RCR6" s="115"/>
      <c r="RCS6" s="113"/>
      <c r="RCT6" s="113"/>
      <c r="RCU6" s="401"/>
      <c r="RCV6" s="112"/>
      <c r="RCW6" s="112"/>
      <c r="RCX6" s="112"/>
      <c r="RCY6" s="115"/>
      <c r="RCZ6" s="113"/>
      <c r="RDA6" s="113"/>
      <c r="RDB6" s="401"/>
      <c r="RDC6" s="112"/>
      <c r="RDD6" s="112"/>
      <c r="RDE6" s="112"/>
      <c r="RDF6" s="115"/>
      <c r="RDG6" s="113"/>
      <c r="RDH6" s="113"/>
      <c r="RDI6" s="401"/>
      <c r="RDJ6" s="112"/>
      <c r="RDK6" s="112"/>
      <c r="RDL6" s="112"/>
      <c r="RDM6" s="115"/>
      <c r="RDN6" s="113"/>
      <c r="RDO6" s="113"/>
      <c r="RDP6" s="401"/>
      <c r="RDQ6" s="112"/>
      <c r="RDR6" s="112"/>
      <c r="RDS6" s="112"/>
      <c r="RDT6" s="115"/>
      <c r="RDU6" s="113"/>
      <c r="RDV6" s="113"/>
      <c r="RDW6" s="401"/>
      <c r="RDX6" s="112"/>
      <c r="RDY6" s="112"/>
      <c r="RDZ6" s="112"/>
      <c r="REA6" s="115"/>
      <c r="REB6" s="113"/>
      <c r="REC6" s="113"/>
      <c r="RED6" s="401"/>
      <c r="REE6" s="112"/>
      <c r="REF6" s="112"/>
      <c r="REG6" s="112"/>
      <c r="REH6" s="115"/>
      <c r="REI6" s="113"/>
      <c r="REJ6" s="113"/>
      <c r="REK6" s="401"/>
      <c r="REL6" s="112"/>
      <c r="REM6" s="112"/>
      <c r="REN6" s="112"/>
      <c r="REO6" s="115"/>
      <c r="REP6" s="113"/>
      <c r="REQ6" s="113"/>
      <c r="RER6" s="401"/>
      <c r="RES6" s="112"/>
      <c r="RET6" s="112"/>
      <c r="REU6" s="112"/>
      <c r="REV6" s="115"/>
      <c r="REW6" s="113"/>
      <c r="REX6" s="113"/>
      <c r="REY6" s="401"/>
      <c r="REZ6" s="112"/>
      <c r="RFA6" s="112"/>
      <c r="RFB6" s="112"/>
      <c r="RFC6" s="115"/>
      <c r="RFD6" s="113"/>
      <c r="RFE6" s="113"/>
      <c r="RFF6" s="401"/>
      <c r="RFG6" s="112"/>
      <c r="RFH6" s="112"/>
      <c r="RFI6" s="112"/>
      <c r="RFJ6" s="115"/>
      <c r="RFK6" s="113"/>
      <c r="RFL6" s="113"/>
      <c r="RFM6" s="401"/>
      <c r="RFN6" s="112"/>
      <c r="RFO6" s="112"/>
      <c r="RFP6" s="112"/>
      <c r="RFQ6" s="115"/>
      <c r="RFR6" s="113"/>
      <c r="RFS6" s="113"/>
      <c r="RFT6" s="401"/>
      <c r="RFU6" s="112"/>
      <c r="RFV6" s="112"/>
      <c r="RFW6" s="112"/>
      <c r="RFX6" s="115"/>
      <c r="RFY6" s="113"/>
      <c r="RFZ6" s="113"/>
      <c r="RGA6" s="401"/>
      <c r="RGB6" s="112"/>
      <c r="RGC6" s="112"/>
      <c r="RGD6" s="112"/>
      <c r="RGE6" s="115"/>
      <c r="RGF6" s="113"/>
      <c r="RGG6" s="113"/>
      <c r="RGH6" s="401"/>
      <c r="RGI6" s="112"/>
      <c r="RGJ6" s="112"/>
      <c r="RGK6" s="112"/>
      <c r="RGL6" s="115"/>
      <c r="RGM6" s="113"/>
      <c r="RGN6" s="113"/>
      <c r="RGO6" s="401"/>
      <c r="RGP6" s="112"/>
      <c r="RGQ6" s="112"/>
      <c r="RGR6" s="112"/>
      <c r="RGS6" s="115"/>
      <c r="RGT6" s="113"/>
      <c r="RGU6" s="113"/>
      <c r="RGV6" s="401"/>
      <c r="RGW6" s="112"/>
      <c r="RGX6" s="112"/>
      <c r="RGY6" s="112"/>
      <c r="RGZ6" s="115"/>
      <c r="RHA6" s="113"/>
      <c r="RHB6" s="113"/>
      <c r="RHC6" s="401"/>
      <c r="RHD6" s="112"/>
      <c r="RHE6" s="112"/>
      <c r="RHF6" s="112"/>
      <c r="RHG6" s="115"/>
      <c r="RHH6" s="113"/>
      <c r="RHI6" s="113"/>
      <c r="RHJ6" s="401"/>
      <c r="RHK6" s="112"/>
      <c r="RHL6" s="112"/>
      <c r="RHM6" s="112"/>
      <c r="RHN6" s="115"/>
      <c r="RHO6" s="113"/>
      <c r="RHP6" s="113"/>
      <c r="RHQ6" s="401"/>
      <c r="RHR6" s="112"/>
      <c r="RHS6" s="112"/>
      <c r="RHT6" s="112"/>
      <c r="RHU6" s="115"/>
      <c r="RHV6" s="113"/>
      <c r="RHW6" s="113"/>
      <c r="RHX6" s="401"/>
      <c r="RHY6" s="112"/>
      <c r="RHZ6" s="112"/>
      <c r="RIA6" s="112"/>
      <c r="RIB6" s="115"/>
      <c r="RIC6" s="113"/>
      <c r="RID6" s="113"/>
      <c r="RIE6" s="401"/>
      <c r="RIF6" s="112"/>
      <c r="RIG6" s="112"/>
      <c r="RIH6" s="112"/>
      <c r="RII6" s="115"/>
      <c r="RIJ6" s="113"/>
      <c r="RIK6" s="113"/>
      <c r="RIL6" s="401"/>
      <c r="RIM6" s="112"/>
      <c r="RIN6" s="112"/>
      <c r="RIO6" s="112"/>
      <c r="RIP6" s="115"/>
      <c r="RIQ6" s="113"/>
      <c r="RIR6" s="113"/>
      <c r="RIS6" s="401"/>
      <c r="RIT6" s="112"/>
      <c r="RIU6" s="112"/>
      <c r="RIV6" s="112"/>
      <c r="RIW6" s="115"/>
      <c r="RIX6" s="113"/>
      <c r="RIY6" s="113"/>
      <c r="RIZ6" s="401"/>
      <c r="RJA6" s="112"/>
      <c r="RJB6" s="112"/>
      <c r="RJC6" s="112"/>
      <c r="RJD6" s="115"/>
      <c r="RJE6" s="113"/>
      <c r="RJF6" s="113"/>
      <c r="RJG6" s="401"/>
      <c r="RJH6" s="112"/>
      <c r="RJI6" s="112"/>
      <c r="RJJ6" s="112"/>
      <c r="RJK6" s="115"/>
      <c r="RJL6" s="113"/>
      <c r="RJM6" s="113"/>
      <c r="RJN6" s="401"/>
      <c r="RJO6" s="112"/>
      <c r="RJP6" s="112"/>
      <c r="RJQ6" s="112"/>
      <c r="RJR6" s="115"/>
      <c r="RJS6" s="113"/>
      <c r="RJT6" s="113"/>
      <c r="RJU6" s="401"/>
      <c r="RJV6" s="112"/>
      <c r="RJW6" s="112"/>
      <c r="RJX6" s="112"/>
      <c r="RJY6" s="115"/>
      <c r="RJZ6" s="113"/>
      <c r="RKA6" s="113"/>
      <c r="RKB6" s="401"/>
      <c r="RKC6" s="112"/>
      <c r="RKD6" s="112"/>
      <c r="RKE6" s="112"/>
      <c r="RKF6" s="115"/>
      <c r="RKG6" s="113"/>
      <c r="RKH6" s="113"/>
      <c r="RKI6" s="401"/>
      <c r="RKJ6" s="112"/>
      <c r="RKK6" s="112"/>
      <c r="RKL6" s="112"/>
      <c r="RKM6" s="115"/>
      <c r="RKN6" s="113"/>
      <c r="RKO6" s="113"/>
      <c r="RKP6" s="401"/>
      <c r="RKQ6" s="112"/>
      <c r="RKR6" s="112"/>
      <c r="RKS6" s="112"/>
      <c r="RKT6" s="115"/>
      <c r="RKU6" s="113"/>
      <c r="RKV6" s="113"/>
      <c r="RKW6" s="401"/>
      <c r="RKX6" s="112"/>
      <c r="RKY6" s="112"/>
      <c r="RKZ6" s="112"/>
      <c r="RLA6" s="115"/>
      <c r="RLB6" s="113"/>
      <c r="RLC6" s="113"/>
      <c r="RLD6" s="401"/>
      <c r="RLE6" s="112"/>
      <c r="RLF6" s="112"/>
      <c r="RLG6" s="112"/>
      <c r="RLH6" s="115"/>
      <c r="RLI6" s="113"/>
      <c r="RLJ6" s="113"/>
      <c r="RLK6" s="401"/>
      <c r="RLL6" s="112"/>
      <c r="RLM6" s="112"/>
      <c r="RLN6" s="112"/>
      <c r="RLO6" s="115"/>
      <c r="RLP6" s="113"/>
      <c r="RLQ6" s="113"/>
      <c r="RLR6" s="401"/>
      <c r="RLS6" s="112"/>
      <c r="RLT6" s="112"/>
      <c r="RLU6" s="112"/>
      <c r="RLV6" s="115"/>
      <c r="RLW6" s="113"/>
      <c r="RLX6" s="113"/>
      <c r="RLY6" s="401"/>
      <c r="RLZ6" s="112"/>
      <c r="RMA6" s="112"/>
      <c r="RMB6" s="112"/>
      <c r="RMC6" s="115"/>
      <c r="RMD6" s="113"/>
      <c r="RME6" s="113"/>
      <c r="RMF6" s="401"/>
      <c r="RMG6" s="112"/>
      <c r="RMH6" s="112"/>
      <c r="RMI6" s="112"/>
      <c r="RMJ6" s="115"/>
      <c r="RMK6" s="113"/>
      <c r="RML6" s="113"/>
      <c r="RMM6" s="401"/>
      <c r="RMN6" s="112"/>
      <c r="RMO6" s="112"/>
      <c r="RMP6" s="112"/>
      <c r="RMQ6" s="115"/>
      <c r="RMR6" s="113"/>
      <c r="RMS6" s="113"/>
      <c r="RMT6" s="401"/>
      <c r="RMU6" s="112"/>
      <c r="RMV6" s="112"/>
      <c r="RMW6" s="112"/>
      <c r="RMX6" s="115"/>
      <c r="RMY6" s="113"/>
      <c r="RMZ6" s="113"/>
      <c r="RNA6" s="401"/>
      <c r="RNB6" s="112"/>
      <c r="RNC6" s="112"/>
      <c r="RND6" s="112"/>
      <c r="RNE6" s="115"/>
      <c r="RNF6" s="113"/>
      <c r="RNG6" s="113"/>
      <c r="RNH6" s="401"/>
      <c r="RNI6" s="112"/>
      <c r="RNJ6" s="112"/>
      <c r="RNK6" s="112"/>
      <c r="RNL6" s="115"/>
      <c r="RNM6" s="113"/>
      <c r="RNN6" s="113"/>
      <c r="RNO6" s="401"/>
      <c r="RNP6" s="112"/>
      <c r="RNQ6" s="112"/>
      <c r="RNR6" s="112"/>
      <c r="RNS6" s="115"/>
      <c r="RNT6" s="113"/>
      <c r="RNU6" s="113"/>
      <c r="RNV6" s="401"/>
      <c r="RNW6" s="112"/>
      <c r="RNX6" s="112"/>
      <c r="RNY6" s="112"/>
      <c r="RNZ6" s="115"/>
      <c r="ROA6" s="113"/>
      <c r="ROB6" s="113"/>
      <c r="ROC6" s="401"/>
      <c r="ROD6" s="112"/>
      <c r="ROE6" s="112"/>
      <c r="ROF6" s="112"/>
      <c r="ROG6" s="115"/>
      <c r="ROH6" s="113"/>
      <c r="ROI6" s="113"/>
      <c r="ROJ6" s="401"/>
      <c r="ROK6" s="112"/>
      <c r="ROL6" s="112"/>
      <c r="ROM6" s="112"/>
      <c r="RON6" s="115"/>
      <c r="ROO6" s="113"/>
      <c r="ROP6" s="113"/>
      <c r="ROQ6" s="401"/>
      <c r="ROR6" s="112"/>
      <c r="ROS6" s="112"/>
      <c r="ROT6" s="112"/>
      <c r="ROU6" s="115"/>
      <c r="ROV6" s="113"/>
      <c r="ROW6" s="113"/>
      <c r="ROX6" s="401"/>
      <c r="ROY6" s="112"/>
      <c r="ROZ6" s="112"/>
      <c r="RPA6" s="112"/>
      <c r="RPB6" s="115"/>
      <c r="RPC6" s="113"/>
      <c r="RPD6" s="113"/>
      <c r="RPE6" s="401"/>
      <c r="RPF6" s="112"/>
      <c r="RPG6" s="112"/>
      <c r="RPH6" s="112"/>
      <c r="RPI6" s="115"/>
      <c r="RPJ6" s="113"/>
      <c r="RPK6" s="113"/>
      <c r="RPL6" s="401"/>
      <c r="RPM6" s="112"/>
      <c r="RPN6" s="112"/>
      <c r="RPO6" s="112"/>
      <c r="RPP6" s="115"/>
      <c r="RPQ6" s="113"/>
      <c r="RPR6" s="113"/>
      <c r="RPS6" s="401"/>
      <c r="RPT6" s="112"/>
      <c r="RPU6" s="112"/>
      <c r="RPV6" s="112"/>
      <c r="RPW6" s="115"/>
      <c r="RPX6" s="113"/>
      <c r="RPY6" s="113"/>
      <c r="RPZ6" s="401"/>
      <c r="RQA6" s="112"/>
      <c r="RQB6" s="112"/>
      <c r="RQC6" s="112"/>
      <c r="RQD6" s="115"/>
      <c r="RQE6" s="113"/>
      <c r="RQF6" s="113"/>
      <c r="RQG6" s="401"/>
      <c r="RQH6" s="112"/>
      <c r="RQI6" s="112"/>
      <c r="RQJ6" s="112"/>
      <c r="RQK6" s="115"/>
      <c r="RQL6" s="113"/>
      <c r="RQM6" s="113"/>
      <c r="RQN6" s="401"/>
      <c r="RQO6" s="112"/>
      <c r="RQP6" s="112"/>
      <c r="RQQ6" s="112"/>
      <c r="RQR6" s="115"/>
      <c r="RQS6" s="113"/>
      <c r="RQT6" s="113"/>
      <c r="RQU6" s="401"/>
      <c r="RQV6" s="112"/>
      <c r="RQW6" s="112"/>
      <c r="RQX6" s="112"/>
      <c r="RQY6" s="115"/>
      <c r="RQZ6" s="113"/>
      <c r="RRA6" s="113"/>
      <c r="RRB6" s="401"/>
      <c r="RRC6" s="112"/>
      <c r="RRD6" s="112"/>
      <c r="RRE6" s="112"/>
      <c r="RRF6" s="115"/>
      <c r="RRG6" s="113"/>
      <c r="RRH6" s="113"/>
      <c r="RRI6" s="401"/>
      <c r="RRJ6" s="112"/>
      <c r="RRK6" s="112"/>
      <c r="RRL6" s="112"/>
      <c r="RRM6" s="115"/>
      <c r="RRN6" s="113"/>
      <c r="RRO6" s="113"/>
      <c r="RRP6" s="401"/>
      <c r="RRQ6" s="112"/>
      <c r="RRR6" s="112"/>
      <c r="RRS6" s="112"/>
      <c r="RRT6" s="115"/>
      <c r="RRU6" s="113"/>
      <c r="RRV6" s="113"/>
      <c r="RRW6" s="401"/>
      <c r="RRX6" s="112"/>
      <c r="RRY6" s="112"/>
      <c r="RRZ6" s="112"/>
      <c r="RSA6" s="115"/>
      <c r="RSB6" s="113"/>
      <c r="RSC6" s="113"/>
      <c r="RSD6" s="401"/>
      <c r="RSE6" s="112"/>
      <c r="RSF6" s="112"/>
      <c r="RSG6" s="112"/>
      <c r="RSH6" s="115"/>
      <c r="RSI6" s="113"/>
      <c r="RSJ6" s="113"/>
      <c r="RSK6" s="401"/>
      <c r="RSL6" s="112"/>
      <c r="RSM6" s="112"/>
      <c r="RSN6" s="112"/>
      <c r="RSO6" s="115"/>
      <c r="RSP6" s="113"/>
      <c r="RSQ6" s="113"/>
      <c r="RSR6" s="401"/>
      <c r="RSS6" s="112"/>
      <c r="RST6" s="112"/>
      <c r="RSU6" s="112"/>
      <c r="RSV6" s="115"/>
      <c r="RSW6" s="113"/>
      <c r="RSX6" s="113"/>
      <c r="RSY6" s="401"/>
      <c r="RSZ6" s="112"/>
      <c r="RTA6" s="112"/>
      <c r="RTB6" s="112"/>
      <c r="RTC6" s="115"/>
      <c r="RTD6" s="113"/>
      <c r="RTE6" s="113"/>
      <c r="RTF6" s="401"/>
      <c r="RTG6" s="112"/>
      <c r="RTH6" s="112"/>
      <c r="RTI6" s="112"/>
      <c r="RTJ6" s="115"/>
      <c r="RTK6" s="113"/>
      <c r="RTL6" s="113"/>
      <c r="RTM6" s="401"/>
      <c r="RTN6" s="112"/>
      <c r="RTO6" s="112"/>
      <c r="RTP6" s="112"/>
      <c r="RTQ6" s="115"/>
      <c r="RTR6" s="113"/>
      <c r="RTS6" s="113"/>
      <c r="RTT6" s="401"/>
      <c r="RTU6" s="112"/>
      <c r="RTV6" s="112"/>
      <c r="RTW6" s="112"/>
      <c r="RTX6" s="115"/>
      <c r="RTY6" s="113"/>
      <c r="RTZ6" s="113"/>
      <c r="RUA6" s="401"/>
      <c r="RUB6" s="112"/>
      <c r="RUC6" s="112"/>
      <c r="RUD6" s="112"/>
      <c r="RUE6" s="115"/>
      <c r="RUF6" s="113"/>
      <c r="RUG6" s="113"/>
      <c r="RUH6" s="401"/>
      <c r="RUI6" s="112"/>
      <c r="RUJ6" s="112"/>
      <c r="RUK6" s="112"/>
      <c r="RUL6" s="115"/>
      <c r="RUM6" s="113"/>
      <c r="RUN6" s="113"/>
      <c r="RUO6" s="401"/>
      <c r="RUP6" s="112"/>
      <c r="RUQ6" s="112"/>
      <c r="RUR6" s="112"/>
      <c r="RUS6" s="115"/>
      <c r="RUT6" s="113"/>
      <c r="RUU6" s="113"/>
      <c r="RUV6" s="401"/>
      <c r="RUW6" s="112"/>
      <c r="RUX6" s="112"/>
      <c r="RUY6" s="112"/>
      <c r="RUZ6" s="115"/>
      <c r="RVA6" s="113"/>
      <c r="RVB6" s="113"/>
      <c r="RVC6" s="401"/>
      <c r="RVD6" s="112"/>
      <c r="RVE6" s="112"/>
      <c r="RVF6" s="112"/>
      <c r="RVG6" s="115"/>
      <c r="RVH6" s="113"/>
      <c r="RVI6" s="113"/>
      <c r="RVJ6" s="401"/>
      <c r="RVK6" s="112"/>
      <c r="RVL6" s="112"/>
      <c r="RVM6" s="112"/>
      <c r="RVN6" s="115"/>
      <c r="RVO6" s="113"/>
      <c r="RVP6" s="113"/>
      <c r="RVQ6" s="401"/>
      <c r="RVR6" s="112"/>
      <c r="RVS6" s="112"/>
      <c r="RVT6" s="112"/>
      <c r="RVU6" s="115"/>
      <c r="RVV6" s="113"/>
      <c r="RVW6" s="113"/>
      <c r="RVX6" s="401"/>
      <c r="RVY6" s="112"/>
      <c r="RVZ6" s="112"/>
      <c r="RWA6" s="112"/>
      <c r="RWB6" s="115"/>
      <c r="RWC6" s="113"/>
      <c r="RWD6" s="113"/>
      <c r="RWE6" s="401"/>
      <c r="RWF6" s="112"/>
      <c r="RWG6" s="112"/>
      <c r="RWH6" s="112"/>
      <c r="RWI6" s="115"/>
      <c r="RWJ6" s="113"/>
      <c r="RWK6" s="113"/>
      <c r="RWL6" s="401"/>
      <c r="RWM6" s="112"/>
      <c r="RWN6" s="112"/>
      <c r="RWO6" s="112"/>
      <c r="RWP6" s="115"/>
      <c r="RWQ6" s="113"/>
      <c r="RWR6" s="113"/>
      <c r="RWS6" s="401"/>
      <c r="RWT6" s="112"/>
      <c r="RWU6" s="112"/>
      <c r="RWV6" s="112"/>
      <c r="RWW6" s="115"/>
      <c r="RWX6" s="113"/>
      <c r="RWY6" s="113"/>
      <c r="RWZ6" s="401"/>
      <c r="RXA6" s="112"/>
      <c r="RXB6" s="112"/>
      <c r="RXC6" s="112"/>
      <c r="RXD6" s="115"/>
      <c r="RXE6" s="113"/>
      <c r="RXF6" s="113"/>
      <c r="RXG6" s="401"/>
      <c r="RXH6" s="112"/>
      <c r="RXI6" s="112"/>
      <c r="RXJ6" s="112"/>
      <c r="RXK6" s="115"/>
      <c r="RXL6" s="113"/>
      <c r="RXM6" s="113"/>
      <c r="RXN6" s="401"/>
      <c r="RXO6" s="112"/>
      <c r="RXP6" s="112"/>
      <c r="RXQ6" s="112"/>
      <c r="RXR6" s="115"/>
      <c r="RXS6" s="113"/>
      <c r="RXT6" s="113"/>
      <c r="RXU6" s="401"/>
      <c r="RXV6" s="112"/>
      <c r="RXW6" s="112"/>
      <c r="RXX6" s="112"/>
      <c r="RXY6" s="115"/>
      <c r="RXZ6" s="113"/>
      <c r="RYA6" s="113"/>
      <c r="RYB6" s="401"/>
      <c r="RYC6" s="112"/>
      <c r="RYD6" s="112"/>
      <c r="RYE6" s="112"/>
      <c r="RYF6" s="115"/>
      <c r="RYG6" s="113"/>
      <c r="RYH6" s="113"/>
      <c r="RYI6" s="401"/>
      <c r="RYJ6" s="112"/>
      <c r="RYK6" s="112"/>
      <c r="RYL6" s="112"/>
      <c r="RYM6" s="115"/>
      <c r="RYN6" s="113"/>
      <c r="RYO6" s="113"/>
      <c r="RYP6" s="401"/>
      <c r="RYQ6" s="112"/>
      <c r="RYR6" s="112"/>
      <c r="RYS6" s="112"/>
      <c r="RYT6" s="115"/>
      <c r="RYU6" s="113"/>
      <c r="RYV6" s="113"/>
      <c r="RYW6" s="401"/>
      <c r="RYX6" s="112"/>
      <c r="RYY6" s="112"/>
      <c r="RYZ6" s="112"/>
      <c r="RZA6" s="115"/>
      <c r="RZB6" s="113"/>
      <c r="RZC6" s="113"/>
      <c r="RZD6" s="401"/>
      <c r="RZE6" s="112"/>
      <c r="RZF6" s="112"/>
      <c r="RZG6" s="112"/>
      <c r="RZH6" s="115"/>
      <c r="RZI6" s="113"/>
      <c r="RZJ6" s="113"/>
      <c r="RZK6" s="401"/>
      <c r="RZL6" s="112"/>
      <c r="RZM6" s="112"/>
      <c r="RZN6" s="112"/>
      <c r="RZO6" s="115"/>
      <c r="RZP6" s="113"/>
      <c r="RZQ6" s="113"/>
      <c r="RZR6" s="401"/>
      <c r="RZS6" s="112"/>
      <c r="RZT6" s="112"/>
      <c r="RZU6" s="112"/>
      <c r="RZV6" s="115"/>
      <c r="RZW6" s="113"/>
      <c r="RZX6" s="113"/>
      <c r="RZY6" s="401"/>
      <c r="RZZ6" s="112"/>
      <c r="SAA6" s="112"/>
      <c r="SAB6" s="112"/>
      <c r="SAC6" s="115"/>
      <c r="SAD6" s="113"/>
      <c r="SAE6" s="113"/>
      <c r="SAF6" s="401"/>
      <c r="SAG6" s="112"/>
      <c r="SAH6" s="112"/>
      <c r="SAI6" s="112"/>
      <c r="SAJ6" s="115"/>
      <c r="SAK6" s="113"/>
      <c r="SAL6" s="113"/>
      <c r="SAM6" s="401"/>
      <c r="SAN6" s="112"/>
      <c r="SAO6" s="112"/>
      <c r="SAP6" s="112"/>
      <c r="SAQ6" s="115"/>
      <c r="SAR6" s="113"/>
      <c r="SAS6" s="113"/>
      <c r="SAT6" s="401"/>
      <c r="SAU6" s="112"/>
      <c r="SAV6" s="112"/>
      <c r="SAW6" s="112"/>
      <c r="SAX6" s="115"/>
      <c r="SAY6" s="113"/>
      <c r="SAZ6" s="113"/>
      <c r="SBA6" s="401"/>
      <c r="SBB6" s="112"/>
      <c r="SBC6" s="112"/>
      <c r="SBD6" s="112"/>
      <c r="SBE6" s="115"/>
      <c r="SBF6" s="113"/>
      <c r="SBG6" s="113"/>
      <c r="SBH6" s="401"/>
      <c r="SBI6" s="112"/>
      <c r="SBJ6" s="112"/>
      <c r="SBK6" s="112"/>
      <c r="SBL6" s="115"/>
      <c r="SBM6" s="113"/>
      <c r="SBN6" s="113"/>
      <c r="SBO6" s="401"/>
      <c r="SBP6" s="112"/>
      <c r="SBQ6" s="112"/>
      <c r="SBR6" s="112"/>
      <c r="SBS6" s="115"/>
      <c r="SBT6" s="113"/>
      <c r="SBU6" s="113"/>
      <c r="SBV6" s="401"/>
      <c r="SBW6" s="112"/>
      <c r="SBX6" s="112"/>
      <c r="SBY6" s="112"/>
      <c r="SBZ6" s="115"/>
      <c r="SCA6" s="113"/>
      <c r="SCB6" s="113"/>
      <c r="SCC6" s="401"/>
      <c r="SCD6" s="112"/>
      <c r="SCE6" s="112"/>
      <c r="SCF6" s="112"/>
      <c r="SCG6" s="115"/>
      <c r="SCH6" s="113"/>
      <c r="SCI6" s="113"/>
      <c r="SCJ6" s="401"/>
      <c r="SCK6" s="112"/>
      <c r="SCL6" s="112"/>
      <c r="SCM6" s="112"/>
      <c r="SCN6" s="115"/>
      <c r="SCO6" s="113"/>
      <c r="SCP6" s="113"/>
      <c r="SCQ6" s="401"/>
      <c r="SCR6" s="112"/>
      <c r="SCS6" s="112"/>
      <c r="SCT6" s="112"/>
      <c r="SCU6" s="115"/>
      <c r="SCV6" s="113"/>
      <c r="SCW6" s="113"/>
      <c r="SCX6" s="401"/>
      <c r="SCY6" s="112"/>
      <c r="SCZ6" s="112"/>
      <c r="SDA6" s="112"/>
      <c r="SDB6" s="115"/>
      <c r="SDC6" s="113"/>
      <c r="SDD6" s="113"/>
      <c r="SDE6" s="401"/>
      <c r="SDF6" s="112"/>
      <c r="SDG6" s="112"/>
      <c r="SDH6" s="112"/>
      <c r="SDI6" s="115"/>
      <c r="SDJ6" s="113"/>
      <c r="SDK6" s="113"/>
      <c r="SDL6" s="401"/>
      <c r="SDM6" s="112"/>
      <c r="SDN6" s="112"/>
      <c r="SDO6" s="112"/>
      <c r="SDP6" s="115"/>
      <c r="SDQ6" s="113"/>
      <c r="SDR6" s="113"/>
      <c r="SDS6" s="401"/>
      <c r="SDT6" s="112"/>
      <c r="SDU6" s="112"/>
      <c r="SDV6" s="112"/>
      <c r="SDW6" s="115"/>
      <c r="SDX6" s="113"/>
      <c r="SDY6" s="113"/>
      <c r="SDZ6" s="401"/>
      <c r="SEA6" s="112"/>
      <c r="SEB6" s="112"/>
      <c r="SEC6" s="112"/>
      <c r="SED6" s="115"/>
      <c r="SEE6" s="113"/>
      <c r="SEF6" s="113"/>
      <c r="SEG6" s="401"/>
      <c r="SEH6" s="112"/>
      <c r="SEI6" s="112"/>
      <c r="SEJ6" s="112"/>
      <c r="SEK6" s="115"/>
      <c r="SEL6" s="113"/>
      <c r="SEM6" s="113"/>
      <c r="SEN6" s="401"/>
      <c r="SEO6" s="112"/>
      <c r="SEP6" s="112"/>
      <c r="SEQ6" s="112"/>
      <c r="SER6" s="115"/>
      <c r="SES6" s="113"/>
      <c r="SET6" s="113"/>
      <c r="SEU6" s="401"/>
      <c r="SEV6" s="112"/>
      <c r="SEW6" s="112"/>
      <c r="SEX6" s="112"/>
      <c r="SEY6" s="115"/>
      <c r="SEZ6" s="113"/>
      <c r="SFA6" s="113"/>
      <c r="SFB6" s="401"/>
      <c r="SFC6" s="112"/>
      <c r="SFD6" s="112"/>
      <c r="SFE6" s="112"/>
      <c r="SFF6" s="115"/>
      <c r="SFG6" s="113"/>
      <c r="SFH6" s="113"/>
      <c r="SFI6" s="401"/>
      <c r="SFJ6" s="112"/>
      <c r="SFK6" s="112"/>
      <c r="SFL6" s="112"/>
      <c r="SFM6" s="115"/>
      <c r="SFN6" s="113"/>
      <c r="SFO6" s="113"/>
      <c r="SFP6" s="401"/>
      <c r="SFQ6" s="112"/>
      <c r="SFR6" s="112"/>
      <c r="SFS6" s="112"/>
      <c r="SFT6" s="115"/>
      <c r="SFU6" s="113"/>
      <c r="SFV6" s="113"/>
      <c r="SFW6" s="401"/>
      <c r="SFX6" s="112"/>
      <c r="SFY6" s="112"/>
      <c r="SFZ6" s="112"/>
      <c r="SGA6" s="115"/>
      <c r="SGB6" s="113"/>
      <c r="SGC6" s="113"/>
      <c r="SGD6" s="401"/>
      <c r="SGE6" s="112"/>
      <c r="SGF6" s="112"/>
      <c r="SGG6" s="112"/>
      <c r="SGH6" s="115"/>
      <c r="SGI6" s="113"/>
      <c r="SGJ6" s="113"/>
      <c r="SGK6" s="401"/>
      <c r="SGL6" s="112"/>
      <c r="SGM6" s="112"/>
      <c r="SGN6" s="112"/>
      <c r="SGO6" s="115"/>
      <c r="SGP6" s="113"/>
      <c r="SGQ6" s="113"/>
      <c r="SGR6" s="401"/>
      <c r="SGS6" s="112"/>
      <c r="SGT6" s="112"/>
      <c r="SGU6" s="112"/>
      <c r="SGV6" s="115"/>
      <c r="SGW6" s="113"/>
      <c r="SGX6" s="113"/>
      <c r="SGY6" s="401"/>
      <c r="SGZ6" s="112"/>
      <c r="SHA6" s="112"/>
      <c r="SHB6" s="112"/>
      <c r="SHC6" s="115"/>
      <c r="SHD6" s="113"/>
      <c r="SHE6" s="113"/>
      <c r="SHF6" s="401"/>
      <c r="SHG6" s="112"/>
      <c r="SHH6" s="112"/>
      <c r="SHI6" s="112"/>
      <c r="SHJ6" s="115"/>
      <c r="SHK6" s="113"/>
      <c r="SHL6" s="113"/>
      <c r="SHM6" s="401"/>
      <c r="SHN6" s="112"/>
      <c r="SHO6" s="112"/>
      <c r="SHP6" s="112"/>
      <c r="SHQ6" s="115"/>
      <c r="SHR6" s="113"/>
      <c r="SHS6" s="113"/>
      <c r="SHT6" s="401"/>
      <c r="SHU6" s="112"/>
      <c r="SHV6" s="112"/>
      <c r="SHW6" s="112"/>
      <c r="SHX6" s="115"/>
      <c r="SHY6" s="113"/>
      <c r="SHZ6" s="113"/>
      <c r="SIA6" s="401"/>
      <c r="SIB6" s="112"/>
      <c r="SIC6" s="112"/>
      <c r="SID6" s="112"/>
      <c r="SIE6" s="115"/>
      <c r="SIF6" s="113"/>
      <c r="SIG6" s="113"/>
      <c r="SIH6" s="401"/>
      <c r="SII6" s="112"/>
      <c r="SIJ6" s="112"/>
      <c r="SIK6" s="112"/>
      <c r="SIL6" s="115"/>
      <c r="SIM6" s="113"/>
      <c r="SIN6" s="113"/>
      <c r="SIO6" s="401"/>
      <c r="SIP6" s="112"/>
      <c r="SIQ6" s="112"/>
      <c r="SIR6" s="112"/>
      <c r="SIS6" s="115"/>
      <c r="SIT6" s="113"/>
      <c r="SIU6" s="113"/>
      <c r="SIV6" s="401"/>
      <c r="SIW6" s="112"/>
      <c r="SIX6" s="112"/>
      <c r="SIY6" s="112"/>
      <c r="SIZ6" s="115"/>
      <c r="SJA6" s="113"/>
      <c r="SJB6" s="113"/>
      <c r="SJC6" s="401"/>
      <c r="SJD6" s="112"/>
      <c r="SJE6" s="112"/>
      <c r="SJF6" s="112"/>
      <c r="SJG6" s="115"/>
      <c r="SJH6" s="113"/>
      <c r="SJI6" s="113"/>
      <c r="SJJ6" s="401"/>
      <c r="SJK6" s="112"/>
      <c r="SJL6" s="112"/>
      <c r="SJM6" s="112"/>
      <c r="SJN6" s="115"/>
      <c r="SJO6" s="113"/>
      <c r="SJP6" s="113"/>
      <c r="SJQ6" s="401"/>
      <c r="SJR6" s="112"/>
      <c r="SJS6" s="112"/>
      <c r="SJT6" s="112"/>
      <c r="SJU6" s="115"/>
      <c r="SJV6" s="113"/>
      <c r="SJW6" s="113"/>
      <c r="SJX6" s="401"/>
      <c r="SJY6" s="112"/>
      <c r="SJZ6" s="112"/>
      <c r="SKA6" s="112"/>
      <c r="SKB6" s="115"/>
      <c r="SKC6" s="113"/>
      <c r="SKD6" s="113"/>
      <c r="SKE6" s="401"/>
      <c r="SKF6" s="112"/>
      <c r="SKG6" s="112"/>
      <c r="SKH6" s="112"/>
      <c r="SKI6" s="115"/>
      <c r="SKJ6" s="113"/>
      <c r="SKK6" s="113"/>
      <c r="SKL6" s="401"/>
      <c r="SKM6" s="112"/>
      <c r="SKN6" s="112"/>
      <c r="SKO6" s="112"/>
      <c r="SKP6" s="115"/>
      <c r="SKQ6" s="113"/>
      <c r="SKR6" s="113"/>
      <c r="SKS6" s="401"/>
      <c r="SKT6" s="112"/>
      <c r="SKU6" s="112"/>
      <c r="SKV6" s="112"/>
      <c r="SKW6" s="115"/>
      <c r="SKX6" s="113"/>
      <c r="SKY6" s="113"/>
      <c r="SKZ6" s="401"/>
      <c r="SLA6" s="112"/>
      <c r="SLB6" s="112"/>
      <c r="SLC6" s="112"/>
      <c r="SLD6" s="115"/>
      <c r="SLE6" s="113"/>
      <c r="SLF6" s="113"/>
      <c r="SLG6" s="401"/>
      <c r="SLH6" s="112"/>
      <c r="SLI6" s="112"/>
      <c r="SLJ6" s="112"/>
      <c r="SLK6" s="115"/>
      <c r="SLL6" s="113"/>
      <c r="SLM6" s="113"/>
      <c r="SLN6" s="401"/>
      <c r="SLO6" s="112"/>
      <c r="SLP6" s="112"/>
      <c r="SLQ6" s="112"/>
      <c r="SLR6" s="115"/>
      <c r="SLS6" s="113"/>
      <c r="SLT6" s="113"/>
      <c r="SLU6" s="401"/>
      <c r="SLV6" s="112"/>
      <c r="SLW6" s="112"/>
      <c r="SLX6" s="112"/>
      <c r="SLY6" s="115"/>
      <c r="SLZ6" s="113"/>
      <c r="SMA6" s="113"/>
      <c r="SMB6" s="401"/>
      <c r="SMC6" s="112"/>
      <c r="SMD6" s="112"/>
      <c r="SME6" s="112"/>
      <c r="SMF6" s="115"/>
      <c r="SMG6" s="113"/>
      <c r="SMH6" s="113"/>
      <c r="SMI6" s="401"/>
      <c r="SMJ6" s="112"/>
      <c r="SMK6" s="112"/>
      <c r="SML6" s="112"/>
      <c r="SMM6" s="115"/>
      <c r="SMN6" s="113"/>
      <c r="SMO6" s="113"/>
      <c r="SMP6" s="401"/>
      <c r="SMQ6" s="112"/>
      <c r="SMR6" s="112"/>
      <c r="SMS6" s="112"/>
      <c r="SMT6" s="115"/>
      <c r="SMU6" s="113"/>
      <c r="SMV6" s="113"/>
      <c r="SMW6" s="401"/>
      <c r="SMX6" s="112"/>
      <c r="SMY6" s="112"/>
      <c r="SMZ6" s="112"/>
      <c r="SNA6" s="115"/>
      <c r="SNB6" s="113"/>
      <c r="SNC6" s="113"/>
      <c r="SND6" s="401"/>
      <c r="SNE6" s="112"/>
      <c r="SNF6" s="112"/>
      <c r="SNG6" s="112"/>
      <c r="SNH6" s="115"/>
      <c r="SNI6" s="113"/>
      <c r="SNJ6" s="113"/>
      <c r="SNK6" s="401"/>
      <c r="SNL6" s="112"/>
      <c r="SNM6" s="112"/>
      <c r="SNN6" s="112"/>
      <c r="SNO6" s="115"/>
      <c r="SNP6" s="113"/>
      <c r="SNQ6" s="113"/>
      <c r="SNR6" s="401"/>
      <c r="SNS6" s="112"/>
      <c r="SNT6" s="112"/>
      <c r="SNU6" s="112"/>
      <c r="SNV6" s="115"/>
      <c r="SNW6" s="113"/>
      <c r="SNX6" s="113"/>
      <c r="SNY6" s="401"/>
      <c r="SNZ6" s="112"/>
      <c r="SOA6" s="112"/>
      <c r="SOB6" s="112"/>
      <c r="SOC6" s="115"/>
      <c r="SOD6" s="113"/>
      <c r="SOE6" s="113"/>
      <c r="SOF6" s="401"/>
      <c r="SOG6" s="112"/>
      <c r="SOH6" s="112"/>
      <c r="SOI6" s="112"/>
      <c r="SOJ6" s="115"/>
      <c r="SOK6" s="113"/>
      <c r="SOL6" s="113"/>
      <c r="SOM6" s="401"/>
      <c r="SON6" s="112"/>
      <c r="SOO6" s="112"/>
      <c r="SOP6" s="112"/>
      <c r="SOQ6" s="115"/>
      <c r="SOR6" s="113"/>
      <c r="SOS6" s="113"/>
      <c r="SOT6" s="401"/>
      <c r="SOU6" s="112"/>
      <c r="SOV6" s="112"/>
      <c r="SOW6" s="112"/>
      <c r="SOX6" s="115"/>
      <c r="SOY6" s="113"/>
      <c r="SOZ6" s="113"/>
      <c r="SPA6" s="401"/>
      <c r="SPB6" s="112"/>
      <c r="SPC6" s="112"/>
      <c r="SPD6" s="112"/>
      <c r="SPE6" s="115"/>
      <c r="SPF6" s="113"/>
      <c r="SPG6" s="113"/>
      <c r="SPH6" s="401"/>
      <c r="SPI6" s="112"/>
      <c r="SPJ6" s="112"/>
      <c r="SPK6" s="112"/>
      <c r="SPL6" s="115"/>
      <c r="SPM6" s="113"/>
      <c r="SPN6" s="113"/>
      <c r="SPO6" s="401"/>
      <c r="SPP6" s="112"/>
      <c r="SPQ6" s="112"/>
      <c r="SPR6" s="112"/>
      <c r="SPS6" s="115"/>
      <c r="SPT6" s="113"/>
      <c r="SPU6" s="113"/>
      <c r="SPV6" s="401"/>
      <c r="SPW6" s="112"/>
      <c r="SPX6" s="112"/>
      <c r="SPY6" s="112"/>
      <c r="SPZ6" s="115"/>
      <c r="SQA6" s="113"/>
      <c r="SQB6" s="113"/>
      <c r="SQC6" s="401"/>
      <c r="SQD6" s="112"/>
      <c r="SQE6" s="112"/>
      <c r="SQF6" s="112"/>
      <c r="SQG6" s="115"/>
      <c r="SQH6" s="113"/>
      <c r="SQI6" s="113"/>
      <c r="SQJ6" s="401"/>
      <c r="SQK6" s="112"/>
      <c r="SQL6" s="112"/>
      <c r="SQM6" s="112"/>
      <c r="SQN6" s="115"/>
      <c r="SQO6" s="113"/>
      <c r="SQP6" s="113"/>
      <c r="SQQ6" s="401"/>
      <c r="SQR6" s="112"/>
      <c r="SQS6" s="112"/>
      <c r="SQT6" s="112"/>
      <c r="SQU6" s="115"/>
      <c r="SQV6" s="113"/>
      <c r="SQW6" s="113"/>
      <c r="SQX6" s="401"/>
      <c r="SQY6" s="112"/>
      <c r="SQZ6" s="112"/>
      <c r="SRA6" s="112"/>
      <c r="SRB6" s="115"/>
      <c r="SRC6" s="113"/>
      <c r="SRD6" s="113"/>
      <c r="SRE6" s="401"/>
      <c r="SRF6" s="112"/>
      <c r="SRG6" s="112"/>
      <c r="SRH6" s="112"/>
      <c r="SRI6" s="115"/>
      <c r="SRJ6" s="113"/>
      <c r="SRK6" s="113"/>
      <c r="SRL6" s="401"/>
      <c r="SRM6" s="112"/>
      <c r="SRN6" s="112"/>
      <c r="SRO6" s="112"/>
      <c r="SRP6" s="115"/>
      <c r="SRQ6" s="113"/>
      <c r="SRR6" s="113"/>
      <c r="SRS6" s="401"/>
      <c r="SRT6" s="112"/>
      <c r="SRU6" s="112"/>
      <c r="SRV6" s="112"/>
      <c r="SRW6" s="115"/>
      <c r="SRX6" s="113"/>
      <c r="SRY6" s="113"/>
      <c r="SRZ6" s="401"/>
      <c r="SSA6" s="112"/>
      <c r="SSB6" s="112"/>
      <c r="SSC6" s="112"/>
      <c r="SSD6" s="115"/>
      <c r="SSE6" s="113"/>
      <c r="SSF6" s="113"/>
      <c r="SSG6" s="401"/>
      <c r="SSH6" s="112"/>
      <c r="SSI6" s="112"/>
      <c r="SSJ6" s="112"/>
      <c r="SSK6" s="115"/>
      <c r="SSL6" s="113"/>
      <c r="SSM6" s="113"/>
      <c r="SSN6" s="401"/>
      <c r="SSO6" s="112"/>
      <c r="SSP6" s="112"/>
      <c r="SSQ6" s="112"/>
      <c r="SSR6" s="115"/>
      <c r="SSS6" s="113"/>
      <c r="SST6" s="113"/>
      <c r="SSU6" s="401"/>
      <c r="SSV6" s="112"/>
      <c r="SSW6" s="112"/>
      <c r="SSX6" s="112"/>
      <c r="SSY6" s="115"/>
      <c r="SSZ6" s="113"/>
      <c r="STA6" s="113"/>
      <c r="STB6" s="401"/>
      <c r="STC6" s="112"/>
      <c r="STD6" s="112"/>
      <c r="STE6" s="112"/>
      <c r="STF6" s="115"/>
      <c r="STG6" s="113"/>
      <c r="STH6" s="113"/>
      <c r="STI6" s="401"/>
      <c r="STJ6" s="112"/>
      <c r="STK6" s="112"/>
      <c r="STL6" s="112"/>
      <c r="STM6" s="115"/>
      <c r="STN6" s="113"/>
      <c r="STO6" s="113"/>
      <c r="STP6" s="401"/>
      <c r="STQ6" s="112"/>
      <c r="STR6" s="112"/>
      <c r="STS6" s="112"/>
      <c r="STT6" s="115"/>
      <c r="STU6" s="113"/>
      <c r="STV6" s="113"/>
      <c r="STW6" s="401"/>
      <c r="STX6" s="112"/>
      <c r="STY6" s="112"/>
      <c r="STZ6" s="112"/>
      <c r="SUA6" s="115"/>
      <c r="SUB6" s="113"/>
      <c r="SUC6" s="113"/>
      <c r="SUD6" s="401"/>
      <c r="SUE6" s="112"/>
      <c r="SUF6" s="112"/>
      <c r="SUG6" s="112"/>
      <c r="SUH6" s="115"/>
      <c r="SUI6" s="113"/>
      <c r="SUJ6" s="113"/>
      <c r="SUK6" s="401"/>
      <c r="SUL6" s="112"/>
      <c r="SUM6" s="112"/>
      <c r="SUN6" s="112"/>
      <c r="SUO6" s="115"/>
      <c r="SUP6" s="113"/>
      <c r="SUQ6" s="113"/>
      <c r="SUR6" s="401"/>
      <c r="SUS6" s="112"/>
      <c r="SUT6" s="112"/>
      <c r="SUU6" s="112"/>
      <c r="SUV6" s="115"/>
      <c r="SUW6" s="113"/>
      <c r="SUX6" s="113"/>
      <c r="SUY6" s="401"/>
      <c r="SUZ6" s="112"/>
      <c r="SVA6" s="112"/>
      <c r="SVB6" s="112"/>
      <c r="SVC6" s="115"/>
      <c r="SVD6" s="113"/>
      <c r="SVE6" s="113"/>
      <c r="SVF6" s="401"/>
      <c r="SVG6" s="112"/>
      <c r="SVH6" s="112"/>
      <c r="SVI6" s="112"/>
      <c r="SVJ6" s="115"/>
      <c r="SVK6" s="113"/>
      <c r="SVL6" s="113"/>
      <c r="SVM6" s="401"/>
      <c r="SVN6" s="112"/>
      <c r="SVO6" s="112"/>
      <c r="SVP6" s="112"/>
      <c r="SVQ6" s="115"/>
      <c r="SVR6" s="113"/>
      <c r="SVS6" s="113"/>
      <c r="SVT6" s="401"/>
      <c r="SVU6" s="112"/>
      <c r="SVV6" s="112"/>
      <c r="SVW6" s="112"/>
      <c r="SVX6" s="115"/>
      <c r="SVY6" s="113"/>
      <c r="SVZ6" s="113"/>
      <c r="SWA6" s="401"/>
      <c r="SWB6" s="112"/>
      <c r="SWC6" s="112"/>
      <c r="SWD6" s="112"/>
      <c r="SWE6" s="115"/>
      <c r="SWF6" s="113"/>
      <c r="SWG6" s="113"/>
      <c r="SWH6" s="401"/>
      <c r="SWI6" s="112"/>
      <c r="SWJ6" s="112"/>
      <c r="SWK6" s="112"/>
      <c r="SWL6" s="115"/>
      <c r="SWM6" s="113"/>
      <c r="SWN6" s="113"/>
      <c r="SWO6" s="401"/>
      <c r="SWP6" s="112"/>
      <c r="SWQ6" s="112"/>
      <c r="SWR6" s="112"/>
      <c r="SWS6" s="115"/>
      <c r="SWT6" s="113"/>
      <c r="SWU6" s="113"/>
      <c r="SWV6" s="401"/>
      <c r="SWW6" s="112"/>
      <c r="SWX6" s="112"/>
      <c r="SWY6" s="112"/>
      <c r="SWZ6" s="115"/>
      <c r="SXA6" s="113"/>
      <c r="SXB6" s="113"/>
      <c r="SXC6" s="401"/>
      <c r="SXD6" s="112"/>
      <c r="SXE6" s="112"/>
      <c r="SXF6" s="112"/>
      <c r="SXG6" s="115"/>
      <c r="SXH6" s="113"/>
      <c r="SXI6" s="113"/>
      <c r="SXJ6" s="401"/>
      <c r="SXK6" s="112"/>
      <c r="SXL6" s="112"/>
      <c r="SXM6" s="112"/>
      <c r="SXN6" s="115"/>
      <c r="SXO6" s="113"/>
      <c r="SXP6" s="113"/>
      <c r="SXQ6" s="401"/>
      <c r="SXR6" s="112"/>
      <c r="SXS6" s="112"/>
      <c r="SXT6" s="112"/>
      <c r="SXU6" s="115"/>
      <c r="SXV6" s="113"/>
      <c r="SXW6" s="113"/>
      <c r="SXX6" s="401"/>
      <c r="SXY6" s="112"/>
      <c r="SXZ6" s="112"/>
      <c r="SYA6" s="112"/>
      <c r="SYB6" s="115"/>
      <c r="SYC6" s="113"/>
      <c r="SYD6" s="113"/>
      <c r="SYE6" s="401"/>
      <c r="SYF6" s="112"/>
      <c r="SYG6" s="112"/>
      <c r="SYH6" s="112"/>
      <c r="SYI6" s="115"/>
      <c r="SYJ6" s="113"/>
      <c r="SYK6" s="113"/>
      <c r="SYL6" s="401"/>
      <c r="SYM6" s="112"/>
      <c r="SYN6" s="112"/>
      <c r="SYO6" s="112"/>
      <c r="SYP6" s="115"/>
      <c r="SYQ6" s="113"/>
      <c r="SYR6" s="113"/>
      <c r="SYS6" s="401"/>
      <c r="SYT6" s="112"/>
      <c r="SYU6" s="112"/>
      <c r="SYV6" s="112"/>
      <c r="SYW6" s="115"/>
      <c r="SYX6" s="113"/>
      <c r="SYY6" s="113"/>
      <c r="SYZ6" s="401"/>
      <c r="SZA6" s="112"/>
      <c r="SZB6" s="112"/>
      <c r="SZC6" s="112"/>
      <c r="SZD6" s="115"/>
      <c r="SZE6" s="113"/>
      <c r="SZF6" s="113"/>
      <c r="SZG6" s="401"/>
      <c r="SZH6" s="112"/>
      <c r="SZI6" s="112"/>
      <c r="SZJ6" s="112"/>
      <c r="SZK6" s="115"/>
      <c r="SZL6" s="113"/>
      <c r="SZM6" s="113"/>
      <c r="SZN6" s="401"/>
      <c r="SZO6" s="112"/>
      <c r="SZP6" s="112"/>
      <c r="SZQ6" s="112"/>
      <c r="SZR6" s="115"/>
      <c r="SZS6" s="113"/>
      <c r="SZT6" s="113"/>
      <c r="SZU6" s="401"/>
      <c r="SZV6" s="112"/>
      <c r="SZW6" s="112"/>
      <c r="SZX6" s="112"/>
      <c r="SZY6" s="115"/>
      <c r="SZZ6" s="113"/>
      <c r="TAA6" s="113"/>
      <c r="TAB6" s="401"/>
      <c r="TAC6" s="112"/>
      <c r="TAD6" s="112"/>
      <c r="TAE6" s="112"/>
      <c r="TAF6" s="115"/>
      <c r="TAG6" s="113"/>
      <c r="TAH6" s="113"/>
      <c r="TAI6" s="401"/>
      <c r="TAJ6" s="112"/>
      <c r="TAK6" s="112"/>
      <c r="TAL6" s="112"/>
      <c r="TAM6" s="115"/>
      <c r="TAN6" s="113"/>
      <c r="TAO6" s="113"/>
      <c r="TAP6" s="401"/>
      <c r="TAQ6" s="112"/>
      <c r="TAR6" s="112"/>
      <c r="TAS6" s="112"/>
      <c r="TAT6" s="115"/>
      <c r="TAU6" s="113"/>
      <c r="TAV6" s="113"/>
      <c r="TAW6" s="401"/>
      <c r="TAX6" s="112"/>
      <c r="TAY6" s="112"/>
      <c r="TAZ6" s="112"/>
      <c r="TBA6" s="115"/>
      <c r="TBB6" s="113"/>
      <c r="TBC6" s="113"/>
      <c r="TBD6" s="401"/>
      <c r="TBE6" s="112"/>
      <c r="TBF6" s="112"/>
      <c r="TBG6" s="112"/>
      <c r="TBH6" s="115"/>
      <c r="TBI6" s="113"/>
      <c r="TBJ6" s="113"/>
      <c r="TBK6" s="401"/>
      <c r="TBL6" s="112"/>
      <c r="TBM6" s="112"/>
      <c r="TBN6" s="112"/>
      <c r="TBO6" s="115"/>
      <c r="TBP6" s="113"/>
      <c r="TBQ6" s="113"/>
      <c r="TBR6" s="401"/>
      <c r="TBS6" s="112"/>
      <c r="TBT6" s="112"/>
      <c r="TBU6" s="112"/>
      <c r="TBV6" s="115"/>
      <c r="TBW6" s="113"/>
      <c r="TBX6" s="113"/>
      <c r="TBY6" s="401"/>
      <c r="TBZ6" s="112"/>
      <c r="TCA6" s="112"/>
      <c r="TCB6" s="112"/>
      <c r="TCC6" s="115"/>
      <c r="TCD6" s="113"/>
      <c r="TCE6" s="113"/>
      <c r="TCF6" s="401"/>
      <c r="TCG6" s="112"/>
      <c r="TCH6" s="112"/>
      <c r="TCI6" s="112"/>
      <c r="TCJ6" s="115"/>
      <c r="TCK6" s="113"/>
      <c r="TCL6" s="113"/>
      <c r="TCM6" s="401"/>
      <c r="TCN6" s="112"/>
      <c r="TCO6" s="112"/>
      <c r="TCP6" s="112"/>
      <c r="TCQ6" s="115"/>
      <c r="TCR6" s="113"/>
      <c r="TCS6" s="113"/>
      <c r="TCT6" s="401"/>
      <c r="TCU6" s="112"/>
      <c r="TCV6" s="112"/>
      <c r="TCW6" s="112"/>
      <c r="TCX6" s="115"/>
      <c r="TCY6" s="113"/>
      <c r="TCZ6" s="113"/>
      <c r="TDA6" s="401"/>
      <c r="TDB6" s="112"/>
      <c r="TDC6" s="112"/>
      <c r="TDD6" s="112"/>
      <c r="TDE6" s="115"/>
      <c r="TDF6" s="113"/>
      <c r="TDG6" s="113"/>
      <c r="TDH6" s="401"/>
      <c r="TDI6" s="112"/>
      <c r="TDJ6" s="112"/>
      <c r="TDK6" s="112"/>
      <c r="TDL6" s="115"/>
      <c r="TDM6" s="113"/>
      <c r="TDN6" s="113"/>
      <c r="TDO6" s="401"/>
      <c r="TDP6" s="112"/>
      <c r="TDQ6" s="112"/>
      <c r="TDR6" s="112"/>
      <c r="TDS6" s="115"/>
      <c r="TDT6" s="113"/>
      <c r="TDU6" s="113"/>
      <c r="TDV6" s="401"/>
      <c r="TDW6" s="112"/>
      <c r="TDX6" s="112"/>
      <c r="TDY6" s="112"/>
      <c r="TDZ6" s="115"/>
      <c r="TEA6" s="113"/>
      <c r="TEB6" s="113"/>
      <c r="TEC6" s="401"/>
      <c r="TED6" s="112"/>
      <c r="TEE6" s="112"/>
      <c r="TEF6" s="112"/>
      <c r="TEG6" s="115"/>
      <c r="TEH6" s="113"/>
      <c r="TEI6" s="113"/>
      <c r="TEJ6" s="401"/>
      <c r="TEK6" s="112"/>
      <c r="TEL6" s="112"/>
      <c r="TEM6" s="112"/>
      <c r="TEN6" s="115"/>
      <c r="TEO6" s="113"/>
      <c r="TEP6" s="113"/>
      <c r="TEQ6" s="401"/>
      <c r="TER6" s="112"/>
      <c r="TES6" s="112"/>
      <c r="TET6" s="112"/>
      <c r="TEU6" s="115"/>
      <c r="TEV6" s="113"/>
      <c r="TEW6" s="113"/>
      <c r="TEX6" s="401"/>
      <c r="TEY6" s="112"/>
      <c r="TEZ6" s="112"/>
      <c r="TFA6" s="112"/>
      <c r="TFB6" s="115"/>
      <c r="TFC6" s="113"/>
      <c r="TFD6" s="113"/>
      <c r="TFE6" s="401"/>
      <c r="TFF6" s="112"/>
      <c r="TFG6" s="112"/>
      <c r="TFH6" s="112"/>
      <c r="TFI6" s="115"/>
      <c r="TFJ6" s="113"/>
      <c r="TFK6" s="113"/>
      <c r="TFL6" s="401"/>
      <c r="TFM6" s="112"/>
      <c r="TFN6" s="112"/>
      <c r="TFO6" s="112"/>
      <c r="TFP6" s="115"/>
      <c r="TFQ6" s="113"/>
      <c r="TFR6" s="113"/>
      <c r="TFS6" s="401"/>
      <c r="TFT6" s="112"/>
      <c r="TFU6" s="112"/>
      <c r="TFV6" s="112"/>
      <c r="TFW6" s="115"/>
      <c r="TFX6" s="113"/>
      <c r="TFY6" s="113"/>
      <c r="TFZ6" s="401"/>
      <c r="TGA6" s="112"/>
      <c r="TGB6" s="112"/>
      <c r="TGC6" s="112"/>
      <c r="TGD6" s="115"/>
      <c r="TGE6" s="113"/>
      <c r="TGF6" s="113"/>
      <c r="TGG6" s="401"/>
      <c r="TGH6" s="112"/>
      <c r="TGI6" s="112"/>
      <c r="TGJ6" s="112"/>
      <c r="TGK6" s="115"/>
      <c r="TGL6" s="113"/>
      <c r="TGM6" s="113"/>
      <c r="TGN6" s="401"/>
      <c r="TGO6" s="112"/>
      <c r="TGP6" s="112"/>
      <c r="TGQ6" s="112"/>
      <c r="TGR6" s="115"/>
      <c r="TGS6" s="113"/>
      <c r="TGT6" s="113"/>
      <c r="TGU6" s="401"/>
      <c r="TGV6" s="112"/>
      <c r="TGW6" s="112"/>
      <c r="TGX6" s="112"/>
      <c r="TGY6" s="115"/>
      <c r="TGZ6" s="113"/>
      <c r="THA6" s="113"/>
      <c r="THB6" s="401"/>
      <c r="THC6" s="112"/>
      <c r="THD6" s="112"/>
      <c r="THE6" s="112"/>
      <c r="THF6" s="115"/>
      <c r="THG6" s="113"/>
      <c r="THH6" s="113"/>
      <c r="THI6" s="401"/>
      <c r="THJ6" s="112"/>
      <c r="THK6" s="112"/>
      <c r="THL6" s="112"/>
      <c r="THM6" s="115"/>
      <c r="THN6" s="113"/>
      <c r="THO6" s="113"/>
      <c r="THP6" s="401"/>
      <c r="THQ6" s="112"/>
      <c r="THR6" s="112"/>
      <c r="THS6" s="112"/>
      <c r="THT6" s="115"/>
      <c r="THU6" s="113"/>
      <c r="THV6" s="113"/>
      <c r="THW6" s="401"/>
      <c r="THX6" s="112"/>
      <c r="THY6" s="112"/>
      <c r="THZ6" s="112"/>
      <c r="TIA6" s="115"/>
      <c r="TIB6" s="113"/>
      <c r="TIC6" s="113"/>
      <c r="TID6" s="401"/>
      <c r="TIE6" s="112"/>
      <c r="TIF6" s="112"/>
      <c r="TIG6" s="112"/>
      <c r="TIH6" s="115"/>
      <c r="TII6" s="113"/>
      <c r="TIJ6" s="113"/>
      <c r="TIK6" s="401"/>
      <c r="TIL6" s="112"/>
      <c r="TIM6" s="112"/>
      <c r="TIN6" s="112"/>
      <c r="TIO6" s="115"/>
      <c r="TIP6" s="113"/>
      <c r="TIQ6" s="113"/>
      <c r="TIR6" s="401"/>
      <c r="TIS6" s="112"/>
      <c r="TIT6" s="112"/>
      <c r="TIU6" s="112"/>
      <c r="TIV6" s="115"/>
      <c r="TIW6" s="113"/>
      <c r="TIX6" s="113"/>
      <c r="TIY6" s="401"/>
      <c r="TIZ6" s="112"/>
      <c r="TJA6" s="112"/>
      <c r="TJB6" s="112"/>
      <c r="TJC6" s="115"/>
      <c r="TJD6" s="113"/>
      <c r="TJE6" s="113"/>
      <c r="TJF6" s="401"/>
      <c r="TJG6" s="112"/>
      <c r="TJH6" s="112"/>
      <c r="TJI6" s="112"/>
      <c r="TJJ6" s="115"/>
      <c r="TJK6" s="113"/>
      <c r="TJL6" s="113"/>
      <c r="TJM6" s="401"/>
      <c r="TJN6" s="112"/>
      <c r="TJO6" s="112"/>
      <c r="TJP6" s="112"/>
      <c r="TJQ6" s="115"/>
      <c r="TJR6" s="113"/>
      <c r="TJS6" s="113"/>
      <c r="TJT6" s="401"/>
      <c r="TJU6" s="112"/>
      <c r="TJV6" s="112"/>
      <c r="TJW6" s="112"/>
      <c r="TJX6" s="115"/>
      <c r="TJY6" s="113"/>
      <c r="TJZ6" s="113"/>
      <c r="TKA6" s="401"/>
      <c r="TKB6" s="112"/>
      <c r="TKC6" s="112"/>
      <c r="TKD6" s="112"/>
      <c r="TKE6" s="115"/>
      <c r="TKF6" s="113"/>
      <c r="TKG6" s="113"/>
      <c r="TKH6" s="401"/>
      <c r="TKI6" s="112"/>
      <c r="TKJ6" s="112"/>
      <c r="TKK6" s="112"/>
      <c r="TKL6" s="115"/>
      <c r="TKM6" s="113"/>
      <c r="TKN6" s="113"/>
      <c r="TKO6" s="401"/>
      <c r="TKP6" s="112"/>
      <c r="TKQ6" s="112"/>
      <c r="TKR6" s="112"/>
      <c r="TKS6" s="115"/>
      <c r="TKT6" s="113"/>
      <c r="TKU6" s="113"/>
      <c r="TKV6" s="401"/>
      <c r="TKW6" s="112"/>
      <c r="TKX6" s="112"/>
      <c r="TKY6" s="112"/>
      <c r="TKZ6" s="115"/>
      <c r="TLA6" s="113"/>
      <c r="TLB6" s="113"/>
      <c r="TLC6" s="401"/>
      <c r="TLD6" s="112"/>
      <c r="TLE6" s="112"/>
      <c r="TLF6" s="112"/>
      <c r="TLG6" s="115"/>
      <c r="TLH6" s="113"/>
      <c r="TLI6" s="113"/>
      <c r="TLJ6" s="401"/>
      <c r="TLK6" s="112"/>
      <c r="TLL6" s="112"/>
      <c r="TLM6" s="112"/>
      <c r="TLN6" s="115"/>
      <c r="TLO6" s="113"/>
      <c r="TLP6" s="113"/>
      <c r="TLQ6" s="401"/>
      <c r="TLR6" s="112"/>
      <c r="TLS6" s="112"/>
      <c r="TLT6" s="112"/>
      <c r="TLU6" s="115"/>
      <c r="TLV6" s="113"/>
      <c r="TLW6" s="113"/>
      <c r="TLX6" s="401"/>
      <c r="TLY6" s="112"/>
      <c r="TLZ6" s="112"/>
      <c r="TMA6" s="112"/>
      <c r="TMB6" s="115"/>
      <c r="TMC6" s="113"/>
      <c r="TMD6" s="113"/>
      <c r="TME6" s="401"/>
      <c r="TMF6" s="112"/>
      <c r="TMG6" s="112"/>
      <c r="TMH6" s="112"/>
      <c r="TMI6" s="115"/>
      <c r="TMJ6" s="113"/>
      <c r="TMK6" s="113"/>
      <c r="TML6" s="401"/>
      <c r="TMM6" s="112"/>
      <c r="TMN6" s="112"/>
      <c r="TMO6" s="112"/>
      <c r="TMP6" s="115"/>
      <c r="TMQ6" s="113"/>
      <c r="TMR6" s="113"/>
      <c r="TMS6" s="401"/>
      <c r="TMT6" s="112"/>
      <c r="TMU6" s="112"/>
      <c r="TMV6" s="112"/>
      <c r="TMW6" s="115"/>
      <c r="TMX6" s="113"/>
      <c r="TMY6" s="113"/>
      <c r="TMZ6" s="401"/>
      <c r="TNA6" s="112"/>
      <c r="TNB6" s="112"/>
      <c r="TNC6" s="112"/>
      <c r="TND6" s="115"/>
      <c r="TNE6" s="113"/>
      <c r="TNF6" s="113"/>
      <c r="TNG6" s="401"/>
      <c r="TNH6" s="112"/>
      <c r="TNI6" s="112"/>
      <c r="TNJ6" s="112"/>
      <c r="TNK6" s="115"/>
      <c r="TNL6" s="113"/>
      <c r="TNM6" s="113"/>
      <c r="TNN6" s="401"/>
      <c r="TNO6" s="112"/>
      <c r="TNP6" s="112"/>
      <c r="TNQ6" s="112"/>
      <c r="TNR6" s="115"/>
      <c r="TNS6" s="113"/>
      <c r="TNT6" s="113"/>
      <c r="TNU6" s="401"/>
      <c r="TNV6" s="112"/>
      <c r="TNW6" s="112"/>
      <c r="TNX6" s="112"/>
      <c r="TNY6" s="115"/>
      <c r="TNZ6" s="113"/>
      <c r="TOA6" s="113"/>
      <c r="TOB6" s="401"/>
      <c r="TOC6" s="112"/>
      <c r="TOD6" s="112"/>
      <c r="TOE6" s="112"/>
      <c r="TOF6" s="115"/>
      <c r="TOG6" s="113"/>
      <c r="TOH6" s="113"/>
      <c r="TOI6" s="401"/>
      <c r="TOJ6" s="112"/>
      <c r="TOK6" s="112"/>
      <c r="TOL6" s="112"/>
      <c r="TOM6" s="115"/>
      <c r="TON6" s="113"/>
      <c r="TOO6" s="113"/>
      <c r="TOP6" s="401"/>
      <c r="TOQ6" s="112"/>
      <c r="TOR6" s="112"/>
      <c r="TOS6" s="112"/>
      <c r="TOT6" s="115"/>
      <c r="TOU6" s="113"/>
      <c r="TOV6" s="113"/>
      <c r="TOW6" s="401"/>
      <c r="TOX6" s="112"/>
      <c r="TOY6" s="112"/>
      <c r="TOZ6" s="112"/>
      <c r="TPA6" s="115"/>
      <c r="TPB6" s="113"/>
      <c r="TPC6" s="113"/>
      <c r="TPD6" s="401"/>
      <c r="TPE6" s="112"/>
      <c r="TPF6" s="112"/>
      <c r="TPG6" s="112"/>
      <c r="TPH6" s="115"/>
      <c r="TPI6" s="113"/>
      <c r="TPJ6" s="113"/>
      <c r="TPK6" s="401"/>
      <c r="TPL6" s="112"/>
      <c r="TPM6" s="112"/>
      <c r="TPN6" s="112"/>
      <c r="TPO6" s="115"/>
      <c r="TPP6" s="113"/>
      <c r="TPQ6" s="113"/>
      <c r="TPR6" s="401"/>
      <c r="TPS6" s="112"/>
      <c r="TPT6" s="112"/>
      <c r="TPU6" s="112"/>
      <c r="TPV6" s="115"/>
      <c r="TPW6" s="113"/>
      <c r="TPX6" s="113"/>
      <c r="TPY6" s="401"/>
      <c r="TPZ6" s="112"/>
      <c r="TQA6" s="112"/>
      <c r="TQB6" s="112"/>
      <c r="TQC6" s="115"/>
      <c r="TQD6" s="113"/>
      <c r="TQE6" s="113"/>
      <c r="TQF6" s="401"/>
      <c r="TQG6" s="112"/>
      <c r="TQH6" s="112"/>
      <c r="TQI6" s="112"/>
      <c r="TQJ6" s="115"/>
      <c r="TQK6" s="113"/>
      <c r="TQL6" s="113"/>
      <c r="TQM6" s="401"/>
      <c r="TQN6" s="112"/>
      <c r="TQO6" s="112"/>
      <c r="TQP6" s="112"/>
      <c r="TQQ6" s="115"/>
      <c r="TQR6" s="113"/>
      <c r="TQS6" s="113"/>
      <c r="TQT6" s="401"/>
      <c r="TQU6" s="112"/>
      <c r="TQV6" s="112"/>
      <c r="TQW6" s="112"/>
      <c r="TQX6" s="115"/>
      <c r="TQY6" s="113"/>
      <c r="TQZ6" s="113"/>
      <c r="TRA6" s="401"/>
      <c r="TRB6" s="112"/>
      <c r="TRC6" s="112"/>
      <c r="TRD6" s="112"/>
      <c r="TRE6" s="115"/>
      <c r="TRF6" s="113"/>
      <c r="TRG6" s="113"/>
      <c r="TRH6" s="401"/>
      <c r="TRI6" s="112"/>
      <c r="TRJ6" s="112"/>
      <c r="TRK6" s="112"/>
      <c r="TRL6" s="115"/>
      <c r="TRM6" s="113"/>
      <c r="TRN6" s="113"/>
      <c r="TRO6" s="401"/>
      <c r="TRP6" s="112"/>
      <c r="TRQ6" s="112"/>
      <c r="TRR6" s="112"/>
      <c r="TRS6" s="115"/>
      <c r="TRT6" s="113"/>
      <c r="TRU6" s="113"/>
      <c r="TRV6" s="401"/>
      <c r="TRW6" s="112"/>
      <c r="TRX6" s="112"/>
      <c r="TRY6" s="112"/>
      <c r="TRZ6" s="115"/>
      <c r="TSA6" s="113"/>
      <c r="TSB6" s="113"/>
      <c r="TSC6" s="401"/>
      <c r="TSD6" s="112"/>
      <c r="TSE6" s="112"/>
      <c r="TSF6" s="112"/>
      <c r="TSG6" s="115"/>
      <c r="TSH6" s="113"/>
      <c r="TSI6" s="113"/>
      <c r="TSJ6" s="401"/>
      <c r="TSK6" s="112"/>
      <c r="TSL6" s="112"/>
      <c r="TSM6" s="112"/>
      <c r="TSN6" s="115"/>
      <c r="TSO6" s="113"/>
      <c r="TSP6" s="113"/>
      <c r="TSQ6" s="401"/>
      <c r="TSR6" s="112"/>
      <c r="TSS6" s="112"/>
      <c r="TST6" s="112"/>
      <c r="TSU6" s="115"/>
      <c r="TSV6" s="113"/>
      <c r="TSW6" s="113"/>
      <c r="TSX6" s="401"/>
      <c r="TSY6" s="112"/>
      <c r="TSZ6" s="112"/>
      <c r="TTA6" s="112"/>
      <c r="TTB6" s="115"/>
      <c r="TTC6" s="113"/>
      <c r="TTD6" s="113"/>
      <c r="TTE6" s="401"/>
      <c r="TTF6" s="112"/>
      <c r="TTG6" s="112"/>
      <c r="TTH6" s="112"/>
      <c r="TTI6" s="115"/>
      <c r="TTJ6" s="113"/>
      <c r="TTK6" s="113"/>
      <c r="TTL6" s="401"/>
      <c r="TTM6" s="112"/>
      <c r="TTN6" s="112"/>
      <c r="TTO6" s="112"/>
      <c r="TTP6" s="115"/>
      <c r="TTQ6" s="113"/>
      <c r="TTR6" s="113"/>
      <c r="TTS6" s="401"/>
      <c r="TTT6" s="112"/>
      <c r="TTU6" s="112"/>
      <c r="TTV6" s="112"/>
      <c r="TTW6" s="115"/>
      <c r="TTX6" s="113"/>
      <c r="TTY6" s="113"/>
      <c r="TTZ6" s="401"/>
      <c r="TUA6" s="112"/>
      <c r="TUB6" s="112"/>
      <c r="TUC6" s="112"/>
      <c r="TUD6" s="115"/>
      <c r="TUE6" s="113"/>
      <c r="TUF6" s="113"/>
      <c r="TUG6" s="401"/>
      <c r="TUH6" s="112"/>
      <c r="TUI6" s="112"/>
      <c r="TUJ6" s="112"/>
      <c r="TUK6" s="115"/>
      <c r="TUL6" s="113"/>
      <c r="TUM6" s="113"/>
      <c r="TUN6" s="401"/>
      <c r="TUO6" s="112"/>
      <c r="TUP6" s="112"/>
      <c r="TUQ6" s="112"/>
      <c r="TUR6" s="115"/>
      <c r="TUS6" s="113"/>
      <c r="TUT6" s="113"/>
      <c r="TUU6" s="401"/>
      <c r="TUV6" s="112"/>
      <c r="TUW6" s="112"/>
      <c r="TUX6" s="112"/>
      <c r="TUY6" s="115"/>
      <c r="TUZ6" s="113"/>
      <c r="TVA6" s="113"/>
      <c r="TVB6" s="401"/>
      <c r="TVC6" s="112"/>
      <c r="TVD6" s="112"/>
      <c r="TVE6" s="112"/>
      <c r="TVF6" s="115"/>
      <c r="TVG6" s="113"/>
      <c r="TVH6" s="113"/>
      <c r="TVI6" s="401"/>
      <c r="TVJ6" s="112"/>
      <c r="TVK6" s="112"/>
      <c r="TVL6" s="112"/>
      <c r="TVM6" s="115"/>
      <c r="TVN6" s="113"/>
      <c r="TVO6" s="113"/>
      <c r="TVP6" s="401"/>
      <c r="TVQ6" s="112"/>
      <c r="TVR6" s="112"/>
      <c r="TVS6" s="112"/>
      <c r="TVT6" s="115"/>
      <c r="TVU6" s="113"/>
      <c r="TVV6" s="113"/>
      <c r="TVW6" s="401"/>
      <c r="TVX6" s="112"/>
      <c r="TVY6" s="112"/>
      <c r="TVZ6" s="112"/>
      <c r="TWA6" s="115"/>
      <c r="TWB6" s="113"/>
      <c r="TWC6" s="113"/>
      <c r="TWD6" s="401"/>
      <c r="TWE6" s="112"/>
      <c r="TWF6" s="112"/>
      <c r="TWG6" s="112"/>
      <c r="TWH6" s="115"/>
      <c r="TWI6" s="113"/>
      <c r="TWJ6" s="113"/>
      <c r="TWK6" s="401"/>
      <c r="TWL6" s="112"/>
      <c r="TWM6" s="112"/>
      <c r="TWN6" s="112"/>
      <c r="TWO6" s="115"/>
      <c r="TWP6" s="113"/>
      <c r="TWQ6" s="113"/>
      <c r="TWR6" s="401"/>
      <c r="TWS6" s="112"/>
      <c r="TWT6" s="112"/>
      <c r="TWU6" s="112"/>
      <c r="TWV6" s="115"/>
      <c r="TWW6" s="113"/>
      <c r="TWX6" s="113"/>
      <c r="TWY6" s="401"/>
      <c r="TWZ6" s="112"/>
      <c r="TXA6" s="112"/>
      <c r="TXB6" s="112"/>
      <c r="TXC6" s="115"/>
      <c r="TXD6" s="113"/>
      <c r="TXE6" s="113"/>
      <c r="TXF6" s="401"/>
      <c r="TXG6" s="112"/>
      <c r="TXH6" s="112"/>
      <c r="TXI6" s="112"/>
      <c r="TXJ6" s="115"/>
      <c r="TXK6" s="113"/>
      <c r="TXL6" s="113"/>
      <c r="TXM6" s="401"/>
      <c r="TXN6" s="112"/>
      <c r="TXO6" s="112"/>
      <c r="TXP6" s="112"/>
      <c r="TXQ6" s="115"/>
      <c r="TXR6" s="113"/>
      <c r="TXS6" s="113"/>
      <c r="TXT6" s="401"/>
      <c r="TXU6" s="112"/>
      <c r="TXV6" s="112"/>
      <c r="TXW6" s="112"/>
      <c r="TXX6" s="115"/>
      <c r="TXY6" s="113"/>
      <c r="TXZ6" s="113"/>
      <c r="TYA6" s="401"/>
      <c r="TYB6" s="112"/>
      <c r="TYC6" s="112"/>
      <c r="TYD6" s="112"/>
      <c r="TYE6" s="115"/>
      <c r="TYF6" s="113"/>
      <c r="TYG6" s="113"/>
      <c r="TYH6" s="401"/>
      <c r="TYI6" s="112"/>
      <c r="TYJ6" s="112"/>
      <c r="TYK6" s="112"/>
      <c r="TYL6" s="115"/>
      <c r="TYM6" s="113"/>
      <c r="TYN6" s="113"/>
      <c r="TYO6" s="401"/>
      <c r="TYP6" s="112"/>
      <c r="TYQ6" s="112"/>
      <c r="TYR6" s="112"/>
      <c r="TYS6" s="115"/>
      <c r="TYT6" s="113"/>
      <c r="TYU6" s="113"/>
      <c r="TYV6" s="401"/>
      <c r="TYW6" s="112"/>
      <c r="TYX6" s="112"/>
      <c r="TYY6" s="112"/>
      <c r="TYZ6" s="115"/>
      <c r="TZA6" s="113"/>
      <c r="TZB6" s="113"/>
      <c r="TZC6" s="401"/>
      <c r="TZD6" s="112"/>
      <c r="TZE6" s="112"/>
      <c r="TZF6" s="112"/>
      <c r="TZG6" s="115"/>
      <c r="TZH6" s="113"/>
      <c r="TZI6" s="113"/>
      <c r="TZJ6" s="401"/>
      <c r="TZK6" s="112"/>
      <c r="TZL6" s="112"/>
      <c r="TZM6" s="112"/>
      <c r="TZN6" s="115"/>
      <c r="TZO6" s="113"/>
      <c r="TZP6" s="113"/>
      <c r="TZQ6" s="401"/>
      <c r="TZR6" s="112"/>
      <c r="TZS6" s="112"/>
      <c r="TZT6" s="112"/>
      <c r="TZU6" s="115"/>
      <c r="TZV6" s="113"/>
      <c r="TZW6" s="113"/>
      <c r="TZX6" s="401"/>
      <c r="TZY6" s="112"/>
      <c r="TZZ6" s="112"/>
      <c r="UAA6" s="112"/>
      <c r="UAB6" s="115"/>
      <c r="UAC6" s="113"/>
      <c r="UAD6" s="113"/>
      <c r="UAE6" s="401"/>
      <c r="UAF6" s="112"/>
      <c r="UAG6" s="112"/>
      <c r="UAH6" s="112"/>
      <c r="UAI6" s="115"/>
      <c r="UAJ6" s="113"/>
      <c r="UAK6" s="113"/>
      <c r="UAL6" s="401"/>
      <c r="UAM6" s="112"/>
      <c r="UAN6" s="112"/>
      <c r="UAO6" s="112"/>
      <c r="UAP6" s="115"/>
      <c r="UAQ6" s="113"/>
      <c r="UAR6" s="113"/>
      <c r="UAS6" s="401"/>
      <c r="UAT6" s="112"/>
      <c r="UAU6" s="112"/>
      <c r="UAV6" s="112"/>
      <c r="UAW6" s="115"/>
      <c r="UAX6" s="113"/>
      <c r="UAY6" s="113"/>
      <c r="UAZ6" s="401"/>
      <c r="UBA6" s="112"/>
      <c r="UBB6" s="112"/>
      <c r="UBC6" s="112"/>
      <c r="UBD6" s="115"/>
      <c r="UBE6" s="113"/>
      <c r="UBF6" s="113"/>
      <c r="UBG6" s="401"/>
      <c r="UBH6" s="112"/>
      <c r="UBI6" s="112"/>
      <c r="UBJ6" s="112"/>
      <c r="UBK6" s="115"/>
      <c r="UBL6" s="113"/>
      <c r="UBM6" s="113"/>
      <c r="UBN6" s="401"/>
      <c r="UBO6" s="112"/>
      <c r="UBP6" s="112"/>
      <c r="UBQ6" s="112"/>
      <c r="UBR6" s="115"/>
      <c r="UBS6" s="113"/>
      <c r="UBT6" s="113"/>
      <c r="UBU6" s="401"/>
      <c r="UBV6" s="112"/>
      <c r="UBW6" s="112"/>
      <c r="UBX6" s="112"/>
      <c r="UBY6" s="115"/>
      <c r="UBZ6" s="113"/>
      <c r="UCA6" s="113"/>
      <c r="UCB6" s="401"/>
      <c r="UCC6" s="112"/>
      <c r="UCD6" s="112"/>
      <c r="UCE6" s="112"/>
      <c r="UCF6" s="115"/>
      <c r="UCG6" s="113"/>
      <c r="UCH6" s="113"/>
      <c r="UCI6" s="401"/>
      <c r="UCJ6" s="112"/>
      <c r="UCK6" s="112"/>
      <c r="UCL6" s="112"/>
      <c r="UCM6" s="115"/>
      <c r="UCN6" s="113"/>
      <c r="UCO6" s="113"/>
      <c r="UCP6" s="401"/>
      <c r="UCQ6" s="112"/>
      <c r="UCR6" s="112"/>
      <c r="UCS6" s="112"/>
      <c r="UCT6" s="115"/>
      <c r="UCU6" s="113"/>
      <c r="UCV6" s="113"/>
      <c r="UCW6" s="401"/>
      <c r="UCX6" s="112"/>
      <c r="UCY6" s="112"/>
      <c r="UCZ6" s="112"/>
      <c r="UDA6" s="115"/>
      <c r="UDB6" s="113"/>
      <c r="UDC6" s="113"/>
      <c r="UDD6" s="401"/>
      <c r="UDE6" s="112"/>
      <c r="UDF6" s="112"/>
      <c r="UDG6" s="112"/>
      <c r="UDH6" s="115"/>
      <c r="UDI6" s="113"/>
      <c r="UDJ6" s="113"/>
      <c r="UDK6" s="401"/>
      <c r="UDL6" s="112"/>
      <c r="UDM6" s="112"/>
      <c r="UDN6" s="112"/>
      <c r="UDO6" s="115"/>
      <c r="UDP6" s="113"/>
      <c r="UDQ6" s="113"/>
      <c r="UDR6" s="401"/>
      <c r="UDS6" s="112"/>
      <c r="UDT6" s="112"/>
      <c r="UDU6" s="112"/>
      <c r="UDV6" s="115"/>
      <c r="UDW6" s="113"/>
      <c r="UDX6" s="113"/>
      <c r="UDY6" s="401"/>
      <c r="UDZ6" s="112"/>
      <c r="UEA6" s="112"/>
      <c r="UEB6" s="112"/>
      <c r="UEC6" s="115"/>
      <c r="UED6" s="113"/>
      <c r="UEE6" s="113"/>
      <c r="UEF6" s="401"/>
      <c r="UEG6" s="112"/>
      <c r="UEH6" s="112"/>
      <c r="UEI6" s="112"/>
      <c r="UEJ6" s="115"/>
      <c r="UEK6" s="113"/>
      <c r="UEL6" s="113"/>
      <c r="UEM6" s="401"/>
      <c r="UEN6" s="112"/>
      <c r="UEO6" s="112"/>
      <c r="UEP6" s="112"/>
      <c r="UEQ6" s="115"/>
      <c r="UER6" s="113"/>
      <c r="UES6" s="113"/>
      <c r="UET6" s="401"/>
      <c r="UEU6" s="112"/>
      <c r="UEV6" s="112"/>
      <c r="UEW6" s="112"/>
      <c r="UEX6" s="115"/>
      <c r="UEY6" s="113"/>
      <c r="UEZ6" s="113"/>
      <c r="UFA6" s="401"/>
      <c r="UFB6" s="112"/>
      <c r="UFC6" s="112"/>
      <c r="UFD6" s="112"/>
      <c r="UFE6" s="115"/>
      <c r="UFF6" s="113"/>
      <c r="UFG6" s="113"/>
      <c r="UFH6" s="401"/>
      <c r="UFI6" s="112"/>
      <c r="UFJ6" s="112"/>
      <c r="UFK6" s="112"/>
      <c r="UFL6" s="115"/>
      <c r="UFM6" s="113"/>
      <c r="UFN6" s="113"/>
      <c r="UFO6" s="401"/>
      <c r="UFP6" s="112"/>
      <c r="UFQ6" s="112"/>
      <c r="UFR6" s="112"/>
      <c r="UFS6" s="115"/>
      <c r="UFT6" s="113"/>
      <c r="UFU6" s="113"/>
      <c r="UFV6" s="401"/>
      <c r="UFW6" s="112"/>
      <c r="UFX6" s="112"/>
      <c r="UFY6" s="112"/>
      <c r="UFZ6" s="115"/>
      <c r="UGA6" s="113"/>
      <c r="UGB6" s="113"/>
      <c r="UGC6" s="401"/>
      <c r="UGD6" s="112"/>
      <c r="UGE6" s="112"/>
      <c r="UGF6" s="112"/>
      <c r="UGG6" s="115"/>
      <c r="UGH6" s="113"/>
      <c r="UGI6" s="113"/>
      <c r="UGJ6" s="401"/>
      <c r="UGK6" s="112"/>
      <c r="UGL6" s="112"/>
      <c r="UGM6" s="112"/>
      <c r="UGN6" s="115"/>
      <c r="UGO6" s="113"/>
      <c r="UGP6" s="113"/>
      <c r="UGQ6" s="401"/>
      <c r="UGR6" s="112"/>
      <c r="UGS6" s="112"/>
      <c r="UGT6" s="112"/>
      <c r="UGU6" s="115"/>
      <c r="UGV6" s="113"/>
      <c r="UGW6" s="113"/>
      <c r="UGX6" s="401"/>
      <c r="UGY6" s="112"/>
      <c r="UGZ6" s="112"/>
      <c r="UHA6" s="112"/>
      <c r="UHB6" s="115"/>
      <c r="UHC6" s="113"/>
      <c r="UHD6" s="113"/>
      <c r="UHE6" s="401"/>
      <c r="UHF6" s="112"/>
      <c r="UHG6" s="112"/>
      <c r="UHH6" s="112"/>
      <c r="UHI6" s="115"/>
      <c r="UHJ6" s="113"/>
      <c r="UHK6" s="113"/>
      <c r="UHL6" s="401"/>
      <c r="UHM6" s="112"/>
      <c r="UHN6" s="112"/>
      <c r="UHO6" s="112"/>
      <c r="UHP6" s="115"/>
      <c r="UHQ6" s="113"/>
      <c r="UHR6" s="113"/>
      <c r="UHS6" s="401"/>
      <c r="UHT6" s="112"/>
      <c r="UHU6" s="112"/>
      <c r="UHV6" s="112"/>
      <c r="UHW6" s="115"/>
      <c r="UHX6" s="113"/>
      <c r="UHY6" s="113"/>
      <c r="UHZ6" s="401"/>
      <c r="UIA6" s="112"/>
      <c r="UIB6" s="112"/>
      <c r="UIC6" s="112"/>
      <c r="UID6" s="115"/>
      <c r="UIE6" s="113"/>
      <c r="UIF6" s="113"/>
      <c r="UIG6" s="401"/>
      <c r="UIH6" s="112"/>
      <c r="UII6" s="112"/>
      <c r="UIJ6" s="112"/>
      <c r="UIK6" s="115"/>
      <c r="UIL6" s="113"/>
      <c r="UIM6" s="113"/>
      <c r="UIN6" s="401"/>
      <c r="UIO6" s="112"/>
      <c r="UIP6" s="112"/>
      <c r="UIQ6" s="112"/>
      <c r="UIR6" s="115"/>
      <c r="UIS6" s="113"/>
      <c r="UIT6" s="113"/>
      <c r="UIU6" s="401"/>
      <c r="UIV6" s="112"/>
      <c r="UIW6" s="112"/>
      <c r="UIX6" s="112"/>
      <c r="UIY6" s="115"/>
      <c r="UIZ6" s="113"/>
      <c r="UJA6" s="113"/>
      <c r="UJB6" s="401"/>
      <c r="UJC6" s="112"/>
      <c r="UJD6" s="112"/>
      <c r="UJE6" s="112"/>
      <c r="UJF6" s="115"/>
      <c r="UJG6" s="113"/>
      <c r="UJH6" s="113"/>
      <c r="UJI6" s="401"/>
      <c r="UJJ6" s="112"/>
      <c r="UJK6" s="112"/>
      <c r="UJL6" s="112"/>
      <c r="UJM6" s="115"/>
      <c r="UJN6" s="113"/>
      <c r="UJO6" s="113"/>
      <c r="UJP6" s="401"/>
      <c r="UJQ6" s="112"/>
      <c r="UJR6" s="112"/>
      <c r="UJS6" s="112"/>
      <c r="UJT6" s="115"/>
      <c r="UJU6" s="113"/>
      <c r="UJV6" s="113"/>
      <c r="UJW6" s="401"/>
      <c r="UJX6" s="112"/>
      <c r="UJY6" s="112"/>
      <c r="UJZ6" s="112"/>
      <c r="UKA6" s="115"/>
      <c r="UKB6" s="113"/>
      <c r="UKC6" s="113"/>
      <c r="UKD6" s="401"/>
      <c r="UKE6" s="112"/>
      <c r="UKF6" s="112"/>
      <c r="UKG6" s="112"/>
      <c r="UKH6" s="115"/>
      <c r="UKI6" s="113"/>
      <c r="UKJ6" s="113"/>
      <c r="UKK6" s="401"/>
      <c r="UKL6" s="112"/>
      <c r="UKM6" s="112"/>
      <c r="UKN6" s="112"/>
      <c r="UKO6" s="115"/>
      <c r="UKP6" s="113"/>
      <c r="UKQ6" s="113"/>
      <c r="UKR6" s="401"/>
      <c r="UKS6" s="112"/>
      <c r="UKT6" s="112"/>
      <c r="UKU6" s="112"/>
      <c r="UKV6" s="115"/>
      <c r="UKW6" s="113"/>
      <c r="UKX6" s="113"/>
      <c r="UKY6" s="401"/>
      <c r="UKZ6" s="112"/>
      <c r="ULA6" s="112"/>
      <c r="ULB6" s="112"/>
      <c r="ULC6" s="115"/>
      <c r="ULD6" s="113"/>
      <c r="ULE6" s="113"/>
      <c r="ULF6" s="401"/>
      <c r="ULG6" s="112"/>
      <c r="ULH6" s="112"/>
      <c r="ULI6" s="112"/>
      <c r="ULJ6" s="115"/>
      <c r="ULK6" s="113"/>
      <c r="ULL6" s="113"/>
      <c r="ULM6" s="401"/>
      <c r="ULN6" s="112"/>
      <c r="ULO6" s="112"/>
      <c r="ULP6" s="112"/>
      <c r="ULQ6" s="115"/>
      <c r="ULR6" s="113"/>
      <c r="ULS6" s="113"/>
      <c r="ULT6" s="401"/>
      <c r="ULU6" s="112"/>
      <c r="ULV6" s="112"/>
      <c r="ULW6" s="112"/>
      <c r="ULX6" s="115"/>
      <c r="ULY6" s="113"/>
      <c r="ULZ6" s="113"/>
      <c r="UMA6" s="401"/>
      <c r="UMB6" s="112"/>
      <c r="UMC6" s="112"/>
      <c r="UMD6" s="112"/>
      <c r="UME6" s="115"/>
      <c r="UMF6" s="113"/>
      <c r="UMG6" s="113"/>
      <c r="UMH6" s="401"/>
      <c r="UMI6" s="112"/>
      <c r="UMJ6" s="112"/>
      <c r="UMK6" s="112"/>
      <c r="UML6" s="115"/>
      <c r="UMM6" s="113"/>
      <c r="UMN6" s="113"/>
      <c r="UMO6" s="401"/>
      <c r="UMP6" s="112"/>
      <c r="UMQ6" s="112"/>
      <c r="UMR6" s="112"/>
      <c r="UMS6" s="115"/>
      <c r="UMT6" s="113"/>
      <c r="UMU6" s="113"/>
      <c r="UMV6" s="401"/>
      <c r="UMW6" s="112"/>
      <c r="UMX6" s="112"/>
      <c r="UMY6" s="112"/>
      <c r="UMZ6" s="115"/>
      <c r="UNA6" s="113"/>
      <c r="UNB6" s="113"/>
      <c r="UNC6" s="401"/>
      <c r="UND6" s="112"/>
      <c r="UNE6" s="112"/>
      <c r="UNF6" s="112"/>
      <c r="UNG6" s="115"/>
      <c r="UNH6" s="113"/>
      <c r="UNI6" s="113"/>
      <c r="UNJ6" s="401"/>
      <c r="UNK6" s="112"/>
      <c r="UNL6" s="112"/>
      <c r="UNM6" s="112"/>
      <c r="UNN6" s="115"/>
      <c r="UNO6" s="113"/>
      <c r="UNP6" s="113"/>
      <c r="UNQ6" s="401"/>
      <c r="UNR6" s="112"/>
      <c r="UNS6" s="112"/>
      <c r="UNT6" s="112"/>
      <c r="UNU6" s="115"/>
      <c r="UNV6" s="113"/>
      <c r="UNW6" s="113"/>
      <c r="UNX6" s="401"/>
      <c r="UNY6" s="112"/>
      <c r="UNZ6" s="112"/>
      <c r="UOA6" s="112"/>
      <c r="UOB6" s="115"/>
      <c r="UOC6" s="113"/>
      <c r="UOD6" s="113"/>
      <c r="UOE6" s="401"/>
      <c r="UOF6" s="112"/>
      <c r="UOG6" s="112"/>
      <c r="UOH6" s="112"/>
      <c r="UOI6" s="115"/>
      <c r="UOJ6" s="113"/>
      <c r="UOK6" s="113"/>
      <c r="UOL6" s="401"/>
      <c r="UOM6" s="112"/>
      <c r="UON6" s="112"/>
      <c r="UOO6" s="112"/>
      <c r="UOP6" s="115"/>
      <c r="UOQ6" s="113"/>
      <c r="UOR6" s="113"/>
      <c r="UOS6" s="401"/>
      <c r="UOT6" s="112"/>
      <c r="UOU6" s="112"/>
      <c r="UOV6" s="112"/>
      <c r="UOW6" s="115"/>
      <c r="UOX6" s="113"/>
      <c r="UOY6" s="113"/>
      <c r="UOZ6" s="401"/>
      <c r="UPA6" s="112"/>
      <c r="UPB6" s="112"/>
      <c r="UPC6" s="112"/>
      <c r="UPD6" s="115"/>
      <c r="UPE6" s="113"/>
      <c r="UPF6" s="113"/>
      <c r="UPG6" s="401"/>
      <c r="UPH6" s="112"/>
      <c r="UPI6" s="112"/>
      <c r="UPJ6" s="112"/>
      <c r="UPK6" s="115"/>
      <c r="UPL6" s="113"/>
      <c r="UPM6" s="113"/>
      <c r="UPN6" s="401"/>
      <c r="UPO6" s="112"/>
      <c r="UPP6" s="112"/>
      <c r="UPQ6" s="112"/>
      <c r="UPR6" s="115"/>
      <c r="UPS6" s="113"/>
      <c r="UPT6" s="113"/>
      <c r="UPU6" s="401"/>
      <c r="UPV6" s="112"/>
      <c r="UPW6" s="112"/>
      <c r="UPX6" s="112"/>
      <c r="UPY6" s="115"/>
      <c r="UPZ6" s="113"/>
      <c r="UQA6" s="113"/>
      <c r="UQB6" s="401"/>
      <c r="UQC6" s="112"/>
      <c r="UQD6" s="112"/>
      <c r="UQE6" s="112"/>
      <c r="UQF6" s="115"/>
      <c r="UQG6" s="113"/>
      <c r="UQH6" s="113"/>
      <c r="UQI6" s="401"/>
      <c r="UQJ6" s="112"/>
      <c r="UQK6" s="112"/>
      <c r="UQL6" s="112"/>
      <c r="UQM6" s="115"/>
      <c r="UQN6" s="113"/>
      <c r="UQO6" s="113"/>
      <c r="UQP6" s="401"/>
      <c r="UQQ6" s="112"/>
      <c r="UQR6" s="112"/>
      <c r="UQS6" s="112"/>
      <c r="UQT6" s="115"/>
      <c r="UQU6" s="113"/>
      <c r="UQV6" s="113"/>
      <c r="UQW6" s="401"/>
      <c r="UQX6" s="112"/>
      <c r="UQY6" s="112"/>
      <c r="UQZ6" s="112"/>
      <c r="URA6" s="115"/>
      <c r="URB6" s="113"/>
      <c r="URC6" s="113"/>
      <c r="URD6" s="401"/>
      <c r="URE6" s="112"/>
      <c r="URF6" s="112"/>
      <c r="URG6" s="112"/>
      <c r="URH6" s="115"/>
      <c r="URI6" s="113"/>
      <c r="URJ6" s="113"/>
      <c r="URK6" s="401"/>
      <c r="URL6" s="112"/>
      <c r="URM6" s="112"/>
      <c r="URN6" s="112"/>
      <c r="URO6" s="115"/>
      <c r="URP6" s="113"/>
      <c r="URQ6" s="113"/>
      <c r="URR6" s="401"/>
      <c r="URS6" s="112"/>
      <c r="URT6" s="112"/>
      <c r="URU6" s="112"/>
      <c r="URV6" s="115"/>
      <c r="URW6" s="113"/>
      <c r="URX6" s="113"/>
      <c r="URY6" s="401"/>
      <c r="URZ6" s="112"/>
      <c r="USA6" s="112"/>
      <c r="USB6" s="112"/>
      <c r="USC6" s="115"/>
      <c r="USD6" s="113"/>
      <c r="USE6" s="113"/>
      <c r="USF6" s="401"/>
      <c r="USG6" s="112"/>
      <c r="USH6" s="112"/>
      <c r="USI6" s="112"/>
      <c r="USJ6" s="115"/>
      <c r="USK6" s="113"/>
      <c r="USL6" s="113"/>
      <c r="USM6" s="401"/>
      <c r="USN6" s="112"/>
      <c r="USO6" s="112"/>
      <c r="USP6" s="112"/>
      <c r="USQ6" s="115"/>
      <c r="USR6" s="113"/>
      <c r="USS6" s="113"/>
      <c r="UST6" s="401"/>
      <c r="USU6" s="112"/>
      <c r="USV6" s="112"/>
      <c r="USW6" s="112"/>
      <c r="USX6" s="115"/>
      <c r="USY6" s="113"/>
      <c r="USZ6" s="113"/>
      <c r="UTA6" s="401"/>
      <c r="UTB6" s="112"/>
      <c r="UTC6" s="112"/>
      <c r="UTD6" s="112"/>
      <c r="UTE6" s="115"/>
      <c r="UTF6" s="113"/>
      <c r="UTG6" s="113"/>
      <c r="UTH6" s="401"/>
      <c r="UTI6" s="112"/>
      <c r="UTJ6" s="112"/>
      <c r="UTK6" s="112"/>
      <c r="UTL6" s="115"/>
      <c r="UTM6" s="113"/>
      <c r="UTN6" s="113"/>
      <c r="UTO6" s="401"/>
      <c r="UTP6" s="112"/>
      <c r="UTQ6" s="112"/>
      <c r="UTR6" s="112"/>
      <c r="UTS6" s="115"/>
      <c r="UTT6" s="113"/>
      <c r="UTU6" s="113"/>
      <c r="UTV6" s="401"/>
      <c r="UTW6" s="112"/>
      <c r="UTX6" s="112"/>
      <c r="UTY6" s="112"/>
      <c r="UTZ6" s="115"/>
      <c r="UUA6" s="113"/>
      <c r="UUB6" s="113"/>
      <c r="UUC6" s="401"/>
      <c r="UUD6" s="112"/>
      <c r="UUE6" s="112"/>
      <c r="UUF6" s="112"/>
      <c r="UUG6" s="115"/>
      <c r="UUH6" s="113"/>
      <c r="UUI6" s="113"/>
      <c r="UUJ6" s="401"/>
      <c r="UUK6" s="112"/>
      <c r="UUL6" s="112"/>
      <c r="UUM6" s="112"/>
      <c r="UUN6" s="115"/>
      <c r="UUO6" s="113"/>
      <c r="UUP6" s="113"/>
      <c r="UUQ6" s="401"/>
      <c r="UUR6" s="112"/>
      <c r="UUS6" s="112"/>
      <c r="UUT6" s="112"/>
      <c r="UUU6" s="115"/>
      <c r="UUV6" s="113"/>
      <c r="UUW6" s="113"/>
      <c r="UUX6" s="401"/>
      <c r="UUY6" s="112"/>
      <c r="UUZ6" s="112"/>
      <c r="UVA6" s="112"/>
      <c r="UVB6" s="115"/>
      <c r="UVC6" s="113"/>
      <c r="UVD6" s="113"/>
      <c r="UVE6" s="401"/>
      <c r="UVF6" s="112"/>
      <c r="UVG6" s="112"/>
      <c r="UVH6" s="112"/>
      <c r="UVI6" s="115"/>
      <c r="UVJ6" s="113"/>
      <c r="UVK6" s="113"/>
      <c r="UVL6" s="401"/>
      <c r="UVM6" s="112"/>
      <c r="UVN6" s="112"/>
      <c r="UVO6" s="112"/>
      <c r="UVP6" s="115"/>
      <c r="UVQ6" s="113"/>
      <c r="UVR6" s="113"/>
      <c r="UVS6" s="401"/>
      <c r="UVT6" s="112"/>
      <c r="UVU6" s="112"/>
      <c r="UVV6" s="112"/>
      <c r="UVW6" s="115"/>
      <c r="UVX6" s="113"/>
      <c r="UVY6" s="113"/>
      <c r="UVZ6" s="401"/>
      <c r="UWA6" s="112"/>
      <c r="UWB6" s="112"/>
      <c r="UWC6" s="112"/>
      <c r="UWD6" s="115"/>
      <c r="UWE6" s="113"/>
      <c r="UWF6" s="113"/>
      <c r="UWG6" s="401"/>
      <c r="UWH6" s="112"/>
      <c r="UWI6" s="112"/>
      <c r="UWJ6" s="112"/>
      <c r="UWK6" s="115"/>
      <c r="UWL6" s="113"/>
      <c r="UWM6" s="113"/>
      <c r="UWN6" s="401"/>
      <c r="UWO6" s="112"/>
      <c r="UWP6" s="112"/>
      <c r="UWQ6" s="112"/>
      <c r="UWR6" s="115"/>
      <c r="UWS6" s="113"/>
      <c r="UWT6" s="113"/>
      <c r="UWU6" s="401"/>
      <c r="UWV6" s="112"/>
      <c r="UWW6" s="112"/>
      <c r="UWX6" s="112"/>
      <c r="UWY6" s="115"/>
      <c r="UWZ6" s="113"/>
      <c r="UXA6" s="113"/>
      <c r="UXB6" s="401"/>
      <c r="UXC6" s="112"/>
      <c r="UXD6" s="112"/>
      <c r="UXE6" s="112"/>
      <c r="UXF6" s="115"/>
      <c r="UXG6" s="113"/>
      <c r="UXH6" s="113"/>
      <c r="UXI6" s="401"/>
      <c r="UXJ6" s="112"/>
      <c r="UXK6" s="112"/>
      <c r="UXL6" s="112"/>
      <c r="UXM6" s="115"/>
      <c r="UXN6" s="113"/>
      <c r="UXO6" s="113"/>
      <c r="UXP6" s="401"/>
      <c r="UXQ6" s="112"/>
      <c r="UXR6" s="112"/>
      <c r="UXS6" s="112"/>
      <c r="UXT6" s="115"/>
      <c r="UXU6" s="113"/>
      <c r="UXV6" s="113"/>
      <c r="UXW6" s="401"/>
      <c r="UXX6" s="112"/>
      <c r="UXY6" s="112"/>
      <c r="UXZ6" s="112"/>
      <c r="UYA6" s="115"/>
      <c r="UYB6" s="113"/>
      <c r="UYC6" s="113"/>
      <c r="UYD6" s="401"/>
      <c r="UYE6" s="112"/>
      <c r="UYF6" s="112"/>
      <c r="UYG6" s="112"/>
      <c r="UYH6" s="115"/>
      <c r="UYI6" s="113"/>
      <c r="UYJ6" s="113"/>
      <c r="UYK6" s="401"/>
      <c r="UYL6" s="112"/>
      <c r="UYM6" s="112"/>
      <c r="UYN6" s="112"/>
      <c r="UYO6" s="115"/>
      <c r="UYP6" s="113"/>
      <c r="UYQ6" s="113"/>
      <c r="UYR6" s="401"/>
      <c r="UYS6" s="112"/>
      <c r="UYT6" s="112"/>
      <c r="UYU6" s="112"/>
      <c r="UYV6" s="115"/>
      <c r="UYW6" s="113"/>
      <c r="UYX6" s="113"/>
      <c r="UYY6" s="401"/>
      <c r="UYZ6" s="112"/>
      <c r="UZA6" s="112"/>
      <c r="UZB6" s="112"/>
      <c r="UZC6" s="115"/>
      <c r="UZD6" s="113"/>
      <c r="UZE6" s="113"/>
      <c r="UZF6" s="401"/>
      <c r="UZG6" s="112"/>
      <c r="UZH6" s="112"/>
      <c r="UZI6" s="112"/>
      <c r="UZJ6" s="115"/>
      <c r="UZK6" s="113"/>
      <c r="UZL6" s="113"/>
      <c r="UZM6" s="401"/>
      <c r="UZN6" s="112"/>
      <c r="UZO6" s="112"/>
      <c r="UZP6" s="112"/>
      <c r="UZQ6" s="115"/>
      <c r="UZR6" s="113"/>
      <c r="UZS6" s="113"/>
      <c r="UZT6" s="401"/>
      <c r="UZU6" s="112"/>
      <c r="UZV6" s="112"/>
      <c r="UZW6" s="112"/>
      <c r="UZX6" s="115"/>
      <c r="UZY6" s="113"/>
      <c r="UZZ6" s="113"/>
      <c r="VAA6" s="401"/>
      <c r="VAB6" s="112"/>
      <c r="VAC6" s="112"/>
      <c r="VAD6" s="112"/>
      <c r="VAE6" s="115"/>
      <c r="VAF6" s="113"/>
      <c r="VAG6" s="113"/>
      <c r="VAH6" s="401"/>
      <c r="VAI6" s="112"/>
      <c r="VAJ6" s="112"/>
      <c r="VAK6" s="112"/>
      <c r="VAL6" s="115"/>
      <c r="VAM6" s="113"/>
      <c r="VAN6" s="113"/>
      <c r="VAO6" s="401"/>
      <c r="VAP6" s="112"/>
      <c r="VAQ6" s="112"/>
      <c r="VAR6" s="112"/>
      <c r="VAS6" s="115"/>
      <c r="VAT6" s="113"/>
      <c r="VAU6" s="113"/>
      <c r="VAV6" s="401"/>
      <c r="VAW6" s="112"/>
      <c r="VAX6" s="112"/>
      <c r="VAY6" s="112"/>
      <c r="VAZ6" s="115"/>
      <c r="VBA6" s="113"/>
      <c r="VBB6" s="113"/>
      <c r="VBC6" s="401"/>
      <c r="VBD6" s="112"/>
      <c r="VBE6" s="112"/>
      <c r="VBF6" s="112"/>
      <c r="VBG6" s="115"/>
      <c r="VBH6" s="113"/>
      <c r="VBI6" s="113"/>
      <c r="VBJ6" s="401"/>
      <c r="VBK6" s="112"/>
      <c r="VBL6" s="112"/>
      <c r="VBM6" s="112"/>
      <c r="VBN6" s="115"/>
      <c r="VBO6" s="113"/>
      <c r="VBP6" s="113"/>
      <c r="VBQ6" s="401"/>
      <c r="VBR6" s="112"/>
      <c r="VBS6" s="112"/>
      <c r="VBT6" s="112"/>
      <c r="VBU6" s="115"/>
      <c r="VBV6" s="113"/>
      <c r="VBW6" s="113"/>
      <c r="VBX6" s="401"/>
      <c r="VBY6" s="112"/>
      <c r="VBZ6" s="112"/>
      <c r="VCA6" s="112"/>
      <c r="VCB6" s="115"/>
      <c r="VCC6" s="113"/>
      <c r="VCD6" s="113"/>
      <c r="VCE6" s="401"/>
      <c r="VCF6" s="112"/>
      <c r="VCG6" s="112"/>
      <c r="VCH6" s="112"/>
      <c r="VCI6" s="115"/>
      <c r="VCJ6" s="113"/>
      <c r="VCK6" s="113"/>
      <c r="VCL6" s="401"/>
      <c r="VCM6" s="112"/>
      <c r="VCN6" s="112"/>
      <c r="VCO6" s="112"/>
      <c r="VCP6" s="115"/>
      <c r="VCQ6" s="113"/>
      <c r="VCR6" s="113"/>
      <c r="VCS6" s="401"/>
      <c r="VCT6" s="112"/>
      <c r="VCU6" s="112"/>
      <c r="VCV6" s="112"/>
      <c r="VCW6" s="115"/>
      <c r="VCX6" s="113"/>
      <c r="VCY6" s="113"/>
      <c r="VCZ6" s="401"/>
      <c r="VDA6" s="112"/>
      <c r="VDB6" s="112"/>
      <c r="VDC6" s="112"/>
      <c r="VDD6" s="115"/>
      <c r="VDE6" s="113"/>
      <c r="VDF6" s="113"/>
      <c r="VDG6" s="401"/>
      <c r="VDH6" s="112"/>
      <c r="VDI6" s="112"/>
      <c r="VDJ6" s="112"/>
      <c r="VDK6" s="115"/>
      <c r="VDL6" s="113"/>
      <c r="VDM6" s="113"/>
      <c r="VDN6" s="401"/>
      <c r="VDO6" s="112"/>
      <c r="VDP6" s="112"/>
      <c r="VDQ6" s="112"/>
      <c r="VDR6" s="115"/>
      <c r="VDS6" s="113"/>
      <c r="VDT6" s="113"/>
      <c r="VDU6" s="401"/>
      <c r="VDV6" s="112"/>
      <c r="VDW6" s="112"/>
      <c r="VDX6" s="112"/>
      <c r="VDY6" s="115"/>
      <c r="VDZ6" s="113"/>
      <c r="VEA6" s="113"/>
      <c r="VEB6" s="401"/>
      <c r="VEC6" s="112"/>
      <c r="VED6" s="112"/>
      <c r="VEE6" s="112"/>
      <c r="VEF6" s="115"/>
      <c r="VEG6" s="113"/>
      <c r="VEH6" s="113"/>
      <c r="VEI6" s="401"/>
      <c r="VEJ6" s="112"/>
      <c r="VEK6" s="112"/>
      <c r="VEL6" s="112"/>
      <c r="VEM6" s="115"/>
      <c r="VEN6" s="113"/>
      <c r="VEO6" s="113"/>
      <c r="VEP6" s="401"/>
      <c r="VEQ6" s="112"/>
      <c r="VER6" s="112"/>
      <c r="VES6" s="112"/>
      <c r="VET6" s="115"/>
      <c r="VEU6" s="113"/>
      <c r="VEV6" s="113"/>
      <c r="VEW6" s="401"/>
      <c r="VEX6" s="112"/>
      <c r="VEY6" s="112"/>
      <c r="VEZ6" s="112"/>
      <c r="VFA6" s="115"/>
      <c r="VFB6" s="113"/>
      <c r="VFC6" s="113"/>
      <c r="VFD6" s="401"/>
      <c r="VFE6" s="112"/>
      <c r="VFF6" s="112"/>
      <c r="VFG6" s="112"/>
      <c r="VFH6" s="115"/>
      <c r="VFI6" s="113"/>
      <c r="VFJ6" s="113"/>
      <c r="VFK6" s="401"/>
      <c r="VFL6" s="112"/>
      <c r="VFM6" s="112"/>
      <c r="VFN6" s="112"/>
      <c r="VFO6" s="115"/>
      <c r="VFP6" s="113"/>
      <c r="VFQ6" s="113"/>
      <c r="VFR6" s="401"/>
      <c r="VFS6" s="112"/>
      <c r="VFT6" s="112"/>
      <c r="VFU6" s="112"/>
      <c r="VFV6" s="115"/>
      <c r="VFW6" s="113"/>
      <c r="VFX6" s="113"/>
      <c r="VFY6" s="401"/>
      <c r="VFZ6" s="112"/>
      <c r="VGA6" s="112"/>
      <c r="VGB6" s="112"/>
      <c r="VGC6" s="115"/>
      <c r="VGD6" s="113"/>
      <c r="VGE6" s="113"/>
      <c r="VGF6" s="401"/>
      <c r="VGG6" s="112"/>
      <c r="VGH6" s="112"/>
      <c r="VGI6" s="112"/>
      <c r="VGJ6" s="115"/>
      <c r="VGK6" s="113"/>
      <c r="VGL6" s="113"/>
      <c r="VGM6" s="401"/>
      <c r="VGN6" s="112"/>
      <c r="VGO6" s="112"/>
      <c r="VGP6" s="112"/>
      <c r="VGQ6" s="115"/>
      <c r="VGR6" s="113"/>
      <c r="VGS6" s="113"/>
      <c r="VGT6" s="401"/>
      <c r="VGU6" s="112"/>
      <c r="VGV6" s="112"/>
      <c r="VGW6" s="112"/>
      <c r="VGX6" s="115"/>
      <c r="VGY6" s="113"/>
      <c r="VGZ6" s="113"/>
      <c r="VHA6" s="401"/>
      <c r="VHB6" s="112"/>
      <c r="VHC6" s="112"/>
      <c r="VHD6" s="112"/>
      <c r="VHE6" s="115"/>
      <c r="VHF6" s="113"/>
      <c r="VHG6" s="113"/>
      <c r="VHH6" s="401"/>
      <c r="VHI6" s="112"/>
      <c r="VHJ6" s="112"/>
      <c r="VHK6" s="112"/>
      <c r="VHL6" s="115"/>
      <c r="VHM6" s="113"/>
      <c r="VHN6" s="113"/>
      <c r="VHO6" s="401"/>
      <c r="VHP6" s="112"/>
      <c r="VHQ6" s="112"/>
      <c r="VHR6" s="112"/>
      <c r="VHS6" s="115"/>
      <c r="VHT6" s="113"/>
      <c r="VHU6" s="113"/>
      <c r="VHV6" s="401"/>
      <c r="VHW6" s="112"/>
      <c r="VHX6" s="112"/>
      <c r="VHY6" s="112"/>
      <c r="VHZ6" s="115"/>
      <c r="VIA6" s="113"/>
      <c r="VIB6" s="113"/>
      <c r="VIC6" s="401"/>
      <c r="VID6" s="112"/>
      <c r="VIE6" s="112"/>
      <c r="VIF6" s="112"/>
      <c r="VIG6" s="115"/>
      <c r="VIH6" s="113"/>
      <c r="VII6" s="113"/>
      <c r="VIJ6" s="401"/>
      <c r="VIK6" s="112"/>
      <c r="VIL6" s="112"/>
      <c r="VIM6" s="112"/>
      <c r="VIN6" s="115"/>
      <c r="VIO6" s="113"/>
      <c r="VIP6" s="113"/>
      <c r="VIQ6" s="401"/>
      <c r="VIR6" s="112"/>
      <c r="VIS6" s="112"/>
      <c r="VIT6" s="112"/>
      <c r="VIU6" s="115"/>
      <c r="VIV6" s="113"/>
      <c r="VIW6" s="113"/>
      <c r="VIX6" s="401"/>
      <c r="VIY6" s="112"/>
      <c r="VIZ6" s="112"/>
      <c r="VJA6" s="112"/>
      <c r="VJB6" s="115"/>
      <c r="VJC6" s="113"/>
      <c r="VJD6" s="113"/>
      <c r="VJE6" s="401"/>
      <c r="VJF6" s="112"/>
      <c r="VJG6" s="112"/>
      <c r="VJH6" s="112"/>
      <c r="VJI6" s="115"/>
      <c r="VJJ6" s="113"/>
      <c r="VJK6" s="113"/>
      <c r="VJL6" s="401"/>
      <c r="VJM6" s="112"/>
      <c r="VJN6" s="112"/>
      <c r="VJO6" s="112"/>
      <c r="VJP6" s="115"/>
      <c r="VJQ6" s="113"/>
      <c r="VJR6" s="113"/>
      <c r="VJS6" s="401"/>
      <c r="VJT6" s="112"/>
      <c r="VJU6" s="112"/>
      <c r="VJV6" s="112"/>
      <c r="VJW6" s="115"/>
      <c r="VJX6" s="113"/>
      <c r="VJY6" s="113"/>
      <c r="VJZ6" s="401"/>
      <c r="VKA6" s="112"/>
      <c r="VKB6" s="112"/>
      <c r="VKC6" s="112"/>
      <c r="VKD6" s="115"/>
      <c r="VKE6" s="113"/>
      <c r="VKF6" s="113"/>
      <c r="VKG6" s="401"/>
      <c r="VKH6" s="112"/>
      <c r="VKI6" s="112"/>
      <c r="VKJ6" s="112"/>
      <c r="VKK6" s="115"/>
      <c r="VKL6" s="113"/>
      <c r="VKM6" s="113"/>
      <c r="VKN6" s="401"/>
      <c r="VKO6" s="112"/>
      <c r="VKP6" s="112"/>
      <c r="VKQ6" s="112"/>
      <c r="VKR6" s="115"/>
      <c r="VKS6" s="113"/>
      <c r="VKT6" s="113"/>
      <c r="VKU6" s="401"/>
      <c r="VKV6" s="112"/>
      <c r="VKW6" s="112"/>
      <c r="VKX6" s="112"/>
      <c r="VKY6" s="115"/>
      <c r="VKZ6" s="113"/>
      <c r="VLA6" s="113"/>
      <c r="VLB6" s="401"/>
      <c r="VLC6" s="112"/>
      <c r="VLD6" s="112"/>
      <c r="VLE6" s="112"/>
      <c r="VLF6" s="115"/>
      <c r="VLG6" s="113"/>
      <c r="VLH6" s="113"/>
      <c r="VLI6" s="401"/>
      <c r="VLJ6" s="112"/>
      <c r="VLK6" s="112"/>
      <c r="VLL6" s="112"/>
      <c r="VLM6" s="115"/>
      <c r="VLN6" s="113"/>
      <c r="VLO6" s="113"/>
      <c r="VLP6" s="401"/>
      <c r="VLQ6" s="112"/>
      <c r="VLR6" s="112"/>
      <c r="VLS6" s="112"/>
      <c r="VLT6" s="115"/>
      <c r="VLU6" s="113"/>
      <c r="VLV6" s="113"/>
      <c r="VLW6" s="401"/>
      <c r="VLX6" s="112"/>
      <c r="VLY6" s="112"/>
      <c r="VLZ6" s="112"/>
      <c r="VMA6" s="115"/>
      <c r="VMB6" s="113"/>
      <c r="VMC6" s="113"/>
      <c r="VMD6" s="401"/>
      <c r="VME6" s="112"/>
      <c r="VMF6" s="112"/>
      <c r="VMG6" s="112"/>
      <c r="VMH6" s="115"/>
      <c r="VMI6" s="113"/>
      <c r="VMJ6" s="113"/>
      <c r="VMK6" s="401"/>
      <c r="VML6" s="112"/>
      <c r="VMM6" s="112"/>
      <c r="VMN6" s="112"/>
      <c r="VMO6" s="115"/>
      <c r="VMP6" s="113"/>
      <c r="VMQ6" s="113"/>
      <c r="VMR6" s="401"/>
      <c r="VMS6" s="112"/>
      <c r="VMT6" s="112"/>
      <c r="VMU6" s="112"/>
      <c r="VMV6" s="115"/>
      <c r="VMW6" s="113"/>
      <c r="VMX6" s="113"/>
      <c r="VMY6" s="401"/>
      <c r="VMZ6" s="112"/>
      <c r="VNA6" s="112"/>
      <c r="VNB6" s="112"/>
      <c r="VNC6" s="115"/>
      <c r="VND6" s="113"/>
      <c r="VNE6" s="113"/>
      <c r="VNF6" s="401"/>
      <c r="VNG6" s="112"/>
      <c r="VNH6" s="112"/>
      <c r="VNI6" s="112"/>
      <c r="VNJ6" s="115"/>
      <c r="VNK6" s="113"/>
      <c r="VNL6" s="113"/>
      <c r="VNM6" s="401"/>
      <c r="VNN6" s="112"/>
      <c r="VNO6" s="112"/>
      <c r="VNP6" s="112"/>
      <c r="VNQ6" s="115"/>
      <c r="VNR6" s="113"/>
      <c r="VNS6" s="113"/>
      <c r="VNT6" s="401"/>
      <c r="VNU6" s="112"/>
      <c r="VNV6" s="112"/>
      <c r="VNW6" s="112"/>
      <c r="VNX6" s="115"/>
      <c r="VNY6" s="113"/>
      <c r="VNZ6" s="113"/>
      <c r="VOA6" s="401"/>
      <c r="VOB6" s="112"/>
      <c r="VOC6" s="112"/>
      <c r="VOD6" s="112"/>
      <c r="VOE6" s="115"/>
      <c r="VOF6" s="113"/>
      <c r="VOG6" s="113"/>
      <c r="VOH6" s="401"/>
      <c r="VOI6" s="112"/>
      <c r="VOJ6" s="112"/>
      <c r="VOK6" s="112"/>
      <c r="VOL6" s="115"/>
      <c r="VOM6" s="113"/>
      <c r="VON6" s="113"/>
      <c r="VOO6" s="401"/>
      <c r="VOP6" s="112"/>
      <c r="VOQ6" s="112"/>
      <c r="VOR6" s="112"/>
      <c r="VOS6" s="115"/>
      <c r="VOT6" s="113"/>
      <c r="VOU6" s="113"/>
      <c r="VOV6" s="401"/>
      <c r="VOW6" s="112"/>
      <c r="VOX6" s="112"/>
      <c r="VOY6" s="112"/>
      <c r="VOZ6" s="115"/>
      <c r="VPA6" s="113"/>
      <c r="VPB6" s="113"/>
      <c r="VPC6" s="401"/>
      <c r="VPD6" s="112"/>
      <c r="VPE6" s="112"/>
      <c r="VPF6" s="112"/>
      <c r="VPG6" s="115"/>
      <c r="VPH6" s="113"/>
      <c r="VPI6" s="113"/>
      <c r="VPJ6" s="401"/>
      <c r="VPK6" s="112"/>
      <c r="VPL6" s="112"/>
      <c r="VPM6" s="112"/>
      <c r="VPN6" s="115"/>
      <c r="VPO6" s="113"/>
      <c r="VPP6" s="113"/>
      <c r="VPQ6" s="401"/>
      <c r="VPR6" s="112"/>
      <c r="VPS6" s="112"/>
      <c r="VPT6" s="112"/>
      <c r="VPU6" s="115"/>
      <c r="VPV6" s="113"/>
      <c r="VPW6" s="113"/>
      <c r="VPX6" s="401"/>
      <c r="VPY6" s="112"/>
      <c r="VPZ6" s="112"/>
      <c r="VQA6" s="112"/>
      <c r="VQB6" s="115"/>
      <c r="VQC6" s="113"/>
      <c r="VQD6" s="113"/>
      <c r="VQE6" s="401"/>
      <c r="VQF6" s="112"/>
      <c r="VQG6" s="112"/>
      <c r="VQH6" s="112"/>
      <c r="VQI6" s="115"/>
      <c r="VQJ6" s="113"/>
      <c r="VQK6" s="113"/>
      <c r="VQL6" s="401"/>
      <c r="VQM6" s="112"/>
      <c r="VQN6" s="112"/>
      <c r="VQO6" s="112"/>
      <c r="VQP6" s="115"/>
      <c r="VQQ6" s="113"/>
      <c r="VQR6" s="113"/>
      <c r="VQS6" s="401"/>
      <c r="VQT6" s="112"/>
      <c r="VQU6" s="112"/>
      <c r="VQV6" s="112"/>
      <c r="VQW6" s="115"/>
      <c r="VQX6" s="113"/>
      <c r="VQY6" s="113"/>
      <c r="VQZ6" s="401"/>
      <c r="VRA6" s="112"/>
      <c r="VRB6" s="112"/>
      <c r="VRC6" s="112"/>
      <c r="VRD6" s="115"/>
      <c r="VRE6" s="113"/>
      <c r="VRF6" s="113"/>
      <c r="VRG6" s="401"/>
      <c r="VRH6" s="112"/>
      <c r="VRI6" s="112"/>
      <c r="VRJ6" s="112"/>
      <c r="VRK6" s="115"/>
      <c r="VRL6" s="113"/>
      <c r="VRM6" s="113"/>
      <c r="VRN6" s="401"/>
      <c r="VRO6" s="112"/>
      <c r="VRP6" s="112"/>
      <c r="VRQ6" s="112"/>
      <c r="VRR6" s="115"/>
      <c r="VRS6" s="113"/>
      <c r="VRT6" s="113"/>
      <c r="VRU6" s="401"/>
      <c r="VRV6" s="112"/>
      <c r="VRW6" s="112"/>
      <c r="VRX6" s="112"/>
      <c r="VRY6" s="115"/>
      <c r="VRZ6" s="113"/>
      <c r="VSA6" s="113"/>
      <c r="VSB6" s="401"/>
      <c r="VSC6" s="112"/>
      <c r="VSD6" s="112"/>
      <c r="VSE6" s="112"/>
      <c r="VSF6" s="115"/>
      <c r="VSG6" s="113"/>
      <c r="VSH6" s="113"/>
      <c r="VSI6" s="401"/>
      <c r="VSJ6" s="112"/>
      <c r="VSK6" s="112"/>
      <c r="VSL6" s="112"/>
      <c r="VSM6" s="115"/>
      <c r="VSN6" s="113"/>
      <c r="VSO6" s="113"/>
      <c r="VSP6" s="401"/>
      <c r="VSQ6" s="112"/>
      <c r="VSR6" s="112"/>
      <c r="VSS6" s="112"/>
      <c r="VST6" s="115"/>
      <c r="VSU6" s="113"/>
      <c r="VSV6" s="113"/>
      <c r="VSW6" s="401"/>
      <c r="VSX6" s="112"/>
      <c r="VSY6" s="112"/>
      <c r="VSZ6" s="112"/>
      <c r="VTA6" s="115"/>
      <c r="VTB6" s="113"/>
      <c r="VTC6" s="113"/>
      <c r="VTD6" s="401"/>
      <c r="VTE6" s="112"/>
      <c r="VTF6" s="112"/>
      <c r="VTG6" s="112"/>
      <c r="VTH6" s="115"/>
      <c r="VTI6" s="113"/>
      <c r="VTJ6" s="113"/>
      <c r="VTK6" s="401"/>
      <c r="VTL6" s="112"/>
      <c r="VTM6" s="112"/>
      <c r="VTN6" s="112"/>
      <c r="VTO6" s="115"/>
      <c r="VTP6" s="113"/>
      <c r="VTQ6" s="113"/>
      <c r="VTR6" s="401"/>
      <c r="VTS6" s="112"/>
      <c r="VTT6" s="112"/>
      <c r="VTU6" s="112"/>
      <c r="VTV6" s="115"/>
      <c r="VTW6" s="113"/>
      <c r="VTX6" s="113"/>
      <c r="VTY6" s="401"/>
      <c r="VTZ6" s="112"/>
      <c r="VUA6" s="112"/>
      <c r="VUB6" s="112"/>
      <c r="VUC6" s="115"/>
      <c r="VUD6" s="113"/>
      <c r="VUE6" s="113"/>
      <c r="VUF6" s="401"/>
      <c r="VUG6" s="112"/>
      <c r="VUH6" s="112"/>
      <c r="VUI6" s="112"/>
      <c r="VUJ6" s="115"/>
      <c r="VUK6" s="113"/>
      <c r="VUL6" s="113"/>
      <c r="VUM6" s="401"/>
      <c r="VUN6" s="112"/>
      <c r="VUO6" s="112"/>
      <c r="VUP6" s="112"/>
      <c r="VUQ6" s="115"/>
      <c r="VUR6" s="113"/>
      <c r="VUS6" s="113"/>
      <c r="VUT6" s="401"/>
      <c r="VUU6" s="112"/>
      <c r="VUV6" s="112"/>
      <c r="VUW6" s="112"/>
      <c r="VUX6" s="115"/>
      <c r="VUY6" s="113"/>
      <c r="VUZ6" s="113"/>
      <c r="VVA6" s="401"/>
      <c r="VVB6" s="112"/>
      <c r="VVC6" s="112"/>
      <c r="VVD6" s="112"/>
      <c r="VVE6" s="115"/>
      <c r="VVF6" s="113"/>
      <c r="VVG6" s="113"/>
      <c r="VVH6" s="401"/>
      <c r="VVI6" s="112"/>
      <c r="VVJ6" s="112"/>
      <c r="VVK6" s="112"/>
      <c r="VVL6" s="115"/>
      <c r="VVM6" s="113"/>
      <c r="VVN6" s="113"/>
      <c r="VVO6" s="401"/>
      <c r="VVP6" s="112"/>
      <c r="VVQ6" s="112"/>
      <c r="VVR6" s="112"/>
      <c r="VVS6" s="115"/>
      <c r="VVT6" s="113"/>
      <c r="VVU6" s="113"/>
      <c r="VVV6" s="401"/>
      <c r="VVW6" s="112"/>
      <c r="VVX6" s="112"/>
      <c r="VVY6" s="112"/>
      <c r="VVZ6" s="115"/>
      <c r="VWA6" s="113"/>
      <c r="VWB6" s="113"/>
      <c r="VWC6" s="401"/>
      <c r="VWD6" s="112"/>
      <c r="VWE6" s="112"/>
      <c r="VWF6" s="112"/>
      <c r="VWG6" s="115"/>
      <c r="VWH6" s="113"/>
      <c r="VWI6" s="113"/>
      <c r="VWJ6" s="401"/>
      <c r="VWK6" s="112"/>
      <c r="VWL6" s="112"/>
      <c r="VWM6" s="112"/>
      <c r="VWN6" s="115"/>
      <c r="VWO6" s="113"/>
      <c r="VWP6" s="113"/>
      <c r="VWQ6" s="401"/>
      <c r="VWR6" s="112"/>
      <c r="VWS6" s="112"/>
      <c r="VWT6" s="112"/>
      <c r="VWU6" s="115"/>
      <c r="VWV6" s="113"/>
      <c r="VWW6" s="113"/>
      <c r="VWX6" s="401"/>
      <c r="VWY6" s="112"/>
      <c r="VWZ6" s="112"/>
      <c r="VXA6" s="112"/>
      <c r="VXB6" s="115"/>
      <c r="VXC6" s="113"/>
      <c r="VXD6" s="113"/>
      <c r="VXE6" s="401"/>
      <c r="VXF6" s="112"/>
      <c r="VXG6" s="112"/>
      <c r="VXH6" s="112"/>
      <c r="VXI6" s="115"/>
      <c r="VXJ6" s="113"/>
      <c r="VXK6" s="113"/>
      <c r="VXL6" s="401"/>
      <c r="VXM6" s="112"/>
      <c r="VXN6" s="112"/>
      <c r="VXO6" s="112"/>
      <c r="VXP6" s="115"/>
      <c r="VXQ6" s="113"/>
      <c r="VXR6" s="113"/>
      <c r="VXS6" s="401"/>
      <c r="VXT6" s="112"/>
      <c r="VXU6" s="112"/>
      <c r="VXV6" s="112"/>
      <c r="VXW6" s="115"/>
      <c r="VXX6" s="113"/>
      <c r="VXY6" s="113"/>
      <c r="VXZ6" s="401"/>
      <c r="VYA6" s="112"/>
      <c r="VYB6" s="112"/>
      <c r="VYC6" s="112"/>
      <c r="VYD6" s="115"/>
      <c r="VYE6" s="113"/>
      <c r="VYF6" s="113"/>
      <c r="VYG6" s="401"/>
      <c r="VYH6" s="112"/>
      <c r="VYI6" s="112"/>
      <c r="VYJ6" s="112"/>
      <c r="VYK6" s="115"/>
      <c r="VYL6" s="113"/>
      <c r="VYM6" s="113"/>
      <c r="VYN6" s="401"/>
      <c r="VYO6" s="112"/>
      <c r="VYP6" s="112"/>
      <c r="VYQ6" s="112"/>
      <c r="VYR6" s="115"/>
      <c r="VYS6" s="113"/>
      <c r="VYT6" s="113"/>
      <c r="VYU6" s="401"/>
      <c r="VYV6" s="112"/>
      <c r="VYW6" s="112"/>
      <c r="VYX6" s="112"/>
      <c r="VYY6" s="115"/>
      <c r="VYZ6" s="113"/>
      <c r="VZA6" s="113"/>
      <c r="VZB6" s="401"/>
      <c r="VZC6" s="112"/>
      <c r="VZD6" s="112"/>
      <c r="VZE6" s="112"/>
      <c r="VZF6" s="115"/>
      <c r="VZG6" s="113"/>
      <c r="VZH6" s="113"/>
      <c r="VZI6" s="401"/>
      <c r="VZJ6" s="112"/>
      <c r="VZK6" s="112"/>
      <c r="VZL6" s="112"/>
      <c r="VZM6" s="115"/>
      <c r="VZN6" s="113"/>
      <c r="VZO6" s="113"/>
      <c r="VZP6" s="401"/>
      <c r="VZQ6" s="112"/>
      <c r="VZR6" s="112"/>
      <c r="VZS6" s="112"/>
      <c r="VZT6" s="115"/>
      <c r="VZU6" s="113"/>
      <c r="VZV6" s="113"/>
      <c r="VZW6" s="401"/>
      <c r="VZX6" s="112"/>
      <c r="VZY6" s="112"/>
      <c r="VZZ6" s="112"/>
      <c r="WAA6" s="115"/>
      <c r="WAB6" s="113"/>
      <c r="WAC6" s="113"/>
      <c r="WAD6" s="401"/>
      <c r="WAE6" s="112"/>
      <c r="WAF6" s="112"/>
      <c r="WAG6" s="112"/>
      <c r="WAH6" s="115"/>
      <c r="WAI6" s="113"/>
      <c r="WAJ6" s="113"/>
      <c r="WAK6" s="401"/>
      <c r="WAL6" s="112"/>
      <c r="WAM6" s="112"/>
      <c r="WAN6" s="112"/>
      <c r="WAO6" s="115"/>
      <c r="WAP6" s="113"/>
      <c r="WAQ6" s="113"/>
      <c r="WAR6" s="401"/>
      <c r="WAS6" s="112"/>
      <c r="WAT6" s="112"/>
      <c r="WAU6" s="112"/>
      <c r="WAV6" s="115"/>
      <c r="WAW6" s="113"/>
      <c r="WAX6" s="113"/>
      <c r="WAY6" s="401"/>
      <c r="WAZ6" s="112"/>
      <c r="WBA6" s="112"/>
      <c r="WBB6" s="112"/>
      <c r="WBC6" s="115"/>
      <c r="WBD6" s="113"/>
      <c r="WBE6" s="113"/>
      <c r="WBF6" s="401"/>
      <c r="WBG6" s="112"/>
      <c r="WBH6" s="112"/>
      <c r="WBI6" s="112"/>
      <c r="WBJ6" s="115"/>
      <c r="WBK6" s="113"/>
      <c r="WBL6" s="113"/>
      <c r="WBM6" s="401"/>
      <c r="WBN6" s="112"/>
      <c r="WBO6" s="112"/>
      <c r="WBP6" s="112"/>
      <c r="WBQ6" s="115"/>
      <c r="WBR6" s="113"/>
      <c r="WBS6" s="113"/>
      <c r="WBT6" s="401"/>
      <c r="WBU6" s="112"/>
      <c r="WBV6" s="112"/>
      <c r="WBW6" s="112"/>
      <c r="WBX6" s="115"/>
      <c r="WBY6" s="113"/>
      <c r="WBZ6" s="113"/>
      <c r="WCA6" s="401"/>
      <c r="WCB6" s="112"/>
      <c r="WCC6" s="112"/>
      <c r="WCD6" s="112"/>
      <c r="WCE6" s="115"/>
      <c r="WCF6" s="113"/>
      <c r="WCG6" s="113"/>
      <c r="WCH6" s="401"/>
      <c r="WCI6" s="112"/>
      <c r="WCJ6" s="112"/>
      <c r="WCK6" s="112"/>
      <c r="WCL6" s="115"/>
      <c r="WCM6" s="113"/>
      <c r="WCN6" s="113"/>
      <c r="WCO6" s="401"/>
      <c r="WCP6" s="112"/>
      <c r="WCQ6" s="112"/>
      <c r="WCR6" s="112"/>
      <c r="WCS6" s="115"/>
      <c r="WCT6" s="113"/>
      <c r="WCU6" s="113"/>
      <c r="WCV6" s="401"/>
      <c r="WCW6" s="112"/>
      <c r="WCX6" s="112"/>
      <c r="WCY6" s="112"/>
      <c r="WCZ6" s="115"/>
      <c r="WDA6" s="113"/>
      <c r="WDB6" s="113"/>
      <c r="WDC6" s="401"/>
      <c r="WDD6" s="112"/>
      <c r="WDE6" s="112"/>
      <c r="WDF6" s="112"/>
      <c r="WDG6" s="115"/>
      <c r="WDH6" s="113"/>
      <c r="WDI6" s="113"/>
      <c r="WDJ6" s="401"/>
      <c r="WDK6" s="112"/>
      <c r="WDL6" s="112"/>
      <c r="WDM6" s="112"/>
      <c r="WDN6" s="115"/>
      <c r="WDO6" s="113"/>
      <c r="WDP6" s="113"/>
      <c r="WDQ6" s="401"/>
      <c r="WDR6" s="112"/>
      <c r="WDS6" s="112"/>
      <c r="WDT6" s="112"/>
      <c r="WDU6" s="115"/>
      <c r="WDV6" s="113"/>
      <c r="WDW6" s="113"/>
      <c r="WDX6" s="401"/>
      <c r="WDY6" s="112"/>
      <c r="WDZ6" s="112"/>
      <c r="WEA6" s="112"/>
      <c r="WEB6" s="115"/>
      <c r="WEC6" s="113"/>
      <c r="WED6" s="113"/>
      <c r="WEE6" s="401"/>
      <c r="WEF6" s="112"/>
      <c r="WEG6" s="112"/>
      <c r="WEH6" s="112"/>
      <c r="WEI6" s="115"/>
      <c r="WEJ6" s="113"/>
      <c r="WEK6" s="113"/>
      <c r="WEL6" s="401"/>
      <c r="WEM6" s="112"/>
      <c r="WEN6" s="112"/>
      <c r="WEO6" s="112"/>
      <c r="WEP6" s="115"/>
      <c r="WEQ6" s="113"/>
      <c r="WER6" s="113"/>
      <c r="WES6" s="401"/>
      <c r="WET6" s="112"/>
      <c r="WEU6" s="112"/>
      <c r="WEV6" s="112"/>
      <c r="WEW6" s="115"/>
      <c r="WEX6" s="113"/>
      <c r="WEY6" s="113"/>
      <c r="WEZ6" s="401"/>
      <c r="WFA6" s="112"/>
      <c r="WFB6" s="112"/>
      <c r="WFC6" s="112"/>
      <c r="WFD6" s="115"/>
      <c r="WFE6" s="113"/>
      <c r="WFF6" s="113"/>
      <c r="WFG6" s="401"/>
      <c r="WFH6" s="112"/>
      <c r="WFI6" s="112"/>
      <c r="WFJ6" s="112"/>
      <c r="WFK6" s="115"/>
      <c r="WFL6" s="113"/>
      <c r="WFM6" s="113"/>
      <c r="WFN6" s="401"/>
      <c r="WFO6" s="112"/>
      <c r="WFP6" s="112"/>
      <c r="WFQ6" s="112"/>
      <c r="WFR6" s="115"/>
      <c r="WFS6" s="113"/>
      <c r="WFT6" s="113"/>
      <c r="WFU6" s="401"/>
      <c r="WFV6" s="112"/>
      <c r="WFW6" s="112"/>
      <c r="WFX6" s="112"/>
      <c r="WFY6" s="115"/>
      <c r="WFZ6" s="113"/>
      <c r="WGA6" s="113"/>
      <c r="WGB6" s="401"/>
      <c r="WGC6" s="112"/>
      <c r="WGD6" s="112"/>
      <c r="WGE6" s="112"/>
      <c r="WGF6" s="115"/>
      <c r="WGG6" s="113"/>
      <c r="WGH6" s="113"/>
      <c r="WGI6" s="401"/>
      <c r="WGJ6" s="112"/>
      <c r="WGK6" s="112"/>
      <c r="WGL6" s="112"/>
      <c r="WGM6" s="115"/>
      <c r="WGN6" s="113"/>
      <c r="WGO6" s="113"/>
      <c r="WGP6" s="401"/>
      <c r="WGQ6" s="112"/>
      <c r="WGR6" s="112"/>
      <c r="WGS6" s="112"/>
      <c r="WGT6" s="115"/>
      <c r="WGU6" s="113"/>
      <c r="WGV6" s="113"/>
      <c r="WGW6" s="401"/>
      <c r="WGX6" s="112"/>
      <c r="WGY6" s="112"/>
      <c r="WGZ6" s="112"/>
      <c r="WHA6" s="115"/>
      <c r="WHB6" s="113"/>
      <c r="WHC6" s="113"/>
      <c r="WHD6" s="401"/>
      <c r="WHE6" s="112"/>
      <c r="WHF6" s="112"/>
      <c r="WHG6" s="112"/>
      <c r="WHH6" s="115"/>
      <c r="WHI6" s="113"/>
      <c r="WHJ6" s="113"/>
      <c r="WHK6" s="401"/>
      <c r="WHL6" s="112"/>
      <c r="WHM6" s="112"/>
      <c r="WHN6" s="112"/>
      <c r="WHO6" s="115"/>
      <c r="WHP6" s="113"/>
      <c r="WHQ6" s="113"/>
      <c r="WHR6" s="401"/>
      <c r="WHS6" s="112"/>
      <c r="WHT6" s="112"/>
      <c r="WHU6" s="112"/>
      <c r="WHV6" s="115"/>
      <c r="WHW6" s="113"/>
      <c r="WHX6" s="113"/>
      <c r="WHY6" s="401"/>
      <c r="WHZ6" s="112"/>
      <c r="WIA6" s="112"/>
      <c r="WIB6" s="112"/>
      <c r="WIC6" s="115"/>
      <c r="WID6" s="113"/>
      <c r="WIE6" s="113"/>
      <c r="WIF6" s="401"/>
      <c r="WIG6" s="112"/>
      <c r="WIH6" s="112"/>
      <c r="WII6" s="112"/>
      <c r="WIJ6" s="115"/>
      <c r="WIK6" s="113"/>
      <c r="WIL6" s="113"/>
      <c r="WIM6" s="401"/>
      <c r="WIN6" s="112"/>
      <c r="WIO6" s="112"/>
      <c r="WIP6" s="112"/>
      <c r="WIQ6" s="115"/>
      <c r="WIR6" s="113"/>
      <c r="WIS6" s="113"/>
      <c r="WIT6" s="401"/>
      <c r="WIU6" s="112"/>
      <c r="WIV6" s="112"/>
      <c r="WIW6" s="112"/>
      <c r="WIX6" s="115"/>
      <c r="WIY6" s="113"/>
      <c r="WIZ6" s="113"/>
      <c r="WJA6" s="401"/>
      <c r="WJB6" s="112"/>
      <c r="WJC6" s="112"/>
      <c r="WJD6" s="112"/>
      <c r="WJE6" s="115"/>
      <c r="WJF6" s="113"/>
      <c r="WJG6" s="113"/>
      <c r="WJH6" s="401"/>
      <c r="WJI6" s="112"/>
      <c r="WJJ6" s="112"/>
      <c r="WJK6" s="112"/>
      <c r="WJL6" s="115"/>
      <c r="WJM6" s="113"/>
      <c r="WJN6" s="113"/>
      <c r="WJO6" s="401"/>
      <c r="WJP6" s="112"/>
      <c r="WJQ6" s="112"/>
      <c r="WJR6" s="112"/>
      <c r="WJS6" s="115"/>
      <c r="WJT6" s="113"/>
      <c r="WJU6" s="113"/>
      <c r="WJV6" s="401"/>
      <c r="WJW6" s="112"/>
      <c r="WJX6" s="112"/>
      <c r="WJY6" s="112"/>
      <c r="WJZ6" s="115"/>
      <c r="WKA6" s="113"/>
      <c r="WKB6" s="113"/>
      <c r="WKC6" s="401"/>
      <c r="WKD6" s="112"/>
      <c r="WKE6" s="112"/>
      <c r="WKF6" s="112"/>
      <c r="WKG6" s="115"/>
      <c r="WKH6" s="113"/>
      <c r="WKI6" s="113"/>
      <c r="WKJ6" s="401"/>
      <c r="WKK6" s="112"/>
      <c r="WKL6" s="112"/>
      <c r="WKM6" s="112"/>
      <c r="WKN6" s="115"/>
      <c r="WKO6" s="113"/>
      <c r="WKP6" s="113"/>
      <c r="WKQ6" s="401"/>
      <c r="WKR6" s="112"/>
      <c r="WKS6" s="112"/>
      <c r="WKT6" s="112"/>
      <c r="WKU6" s="115"/>
      <c r="WKV6" s="113"/>
      <c r="WKW6" s="113"/>
      <c r="WKX6" s="401"/>
      <c r="WKY6" s="112"/>
      <c r="WKZ6" s="112"/>
      <c r="WLA6" s="112"/>
      <c r="WLB6" s="115"/>
      <c r="WLC6" s="113"/>
      <c r="WLD6" s="113"/>
      <c r="WLE6" s="401"/>
      <c r="WLF6" s="112"/>
      <c r="WLG6" s="112"/>
      <c r="WLH6" s="112"/>
      <c r="WLI6" s="115"/>
      <c r="WLJ6" s="113"/>
      <c r="WLK6" s="113"/>
      <c r="WLL6" s="401"/>
      <c r="WLM6" s="112"/>
      <c r="WLN6" s="112"/>
      <c r="WLO6" s="112"/>
      <c r="WLP6" s="115"/>
      <c r="WLQ6" s="113"/>
      <c r="WLR6" s="113"/>
      <c r="WLS6" s="401"/>
      <c r="WLT6" s="112"/>
      <c r="WLU6" s="112"/>
      <c r="WLV6" s="112"/>
      <c r="WLW6" s="115"/>
      <c r="WLX6" s="113"/>
      <c r="WLY6" s="113"/>
      <c r="WLZ6" s="401"/>
      <c r="WMA6" s="112"/>
      <c r="WMB6" s="112"/>
      <c r="WMC6" s="112"/>
      <c r="WMD6" s="115"/>
      <c r="WME6" s="113"/>
      <c r="WMF6" s="113"/>
      <c r="WMG6" s="401"/>
      <c r="WMH6" s="112"/>
      <c r="WMI6" s="112"/>
      <c r="WMJ6" s="112"/>
      <c r="WMK6" s="115"/>
      <c r="WML6" s="113"/>
      <c r="WMM6" s="113"/>
      <c r="WMN6" s="401"/>
      <c r="WMO6" s="112"/>
      <c r="WMP6" s="112"/>
      <c r="WMQ6" s="112"/>
      <c r="WMR6" s="115"/>
      <c r="WMS6" s="113"/>
      <c r="WMT6" s="113"/>
      <c r="WMU6" s="401"/>
      <c r="WMV6" s="112"/>
      <c r="WMW6" s="112"/>
      <c r="WMX6" s="112"/>
      <c r="WMY6" s="115"/>
      <c r="WMZ6" s="113"/>
      <c r="WNA6" s="113"/>
      <c r="WNB6" s="401"/>
      <c r="WNC6" s="112"/>
      <c r="WND6" s="112"/>
      <c r="WNE6" s="112"/>
      <c r="WNF6" s="115"/>
      <c r="WNG6" s="113"/>
      <c r="WNH6" s="113"/>
      <c r="WNI6" s="401"/>
      <c r="WNJ6" s="112"/>
      <c r="WNK6" s="112"/>
      <c r="WNL6" s="112"/>
      <c r="WNM6" s="115"/>
      <c r="WNN6" s="113"/>
      <c r="WNO6" s="113"/>
      <c r="WNP6" s="401"/>
      <c r="WNQ6" s="112"/>
      <c r="WNR6" s="112"/>
      <c r="WNS6" s="112"/>
      <c r="WNT6" s="115"/>
      <c r="WNU6" s="113"/>
      <c r="WNV6" s="113"/>
      <c r="WNW6" s="401"/>
      <c r="WNX6" s="112"/>
      <c r="WNY6" s="112"/>
      <c r="WNZ6" s="112"/>
      <c r="WOA6" s="115"/>
      <c r="WOB6" s="113"/>
      <c r="WOC6" s="113"/>
      <c r="WOD6" s="401"/>
      <c r="WOE6" s="112"/>
      <c r="WOF6" s="112"/>
      <c r="WOG6" s="112"/>
      <c r="WOH6" s="115"/>
      <c r="WOI6" s="113"/>
      <c r="WOJ6" s="113"/>
      <c r="WOK6" s="401"/>
      <c r="WOL6" s="112"/>
      <c r="WOM6" s="112"/>
      <c r="WON6" s="112"/>
      <c r="WOO6" s="115"/>
      <c r="WOP6" s="113"/>
      <c r="WOQ6" s="113"/>
      <c r="WOR6" s="401"/>
      <c r="WOS6" s="112"/>
      <c r="WOT6" s="112"/>
      <c r="WOU6" s="112"/>
      <c r="WOV6" s="115"/>
      <c r="WOW6" s="113"/>
      <c r="WOX6" s="113"/>
      <c r="WOY6" s="401"/>
      <c r="WOZ6" s="112"/>
      <c r="WPA6" s="112"/>
      <c r="WPB6" s="112"/>
      <c r="WPC6" s="115"/>
      <c r="WPD6" s="113"/>
      <c r="WPE6" s="113"/>
      <c r="WPF6" s="401"/>
      <c r="WPG6" s="112"/>
      <c r="WPH6" s="112"/>
      <c r="WPI6" s="112"/>
      <c r="WPJ6" s="115"/>
      <c r="WPK6" s="113"/>
      <c r="WPL6" s="113"/>
      <c r="WPM6" s="401"/>
      <c r="WPN6" s="112"/>
      <c r="WPO6" s="112"/>
      <c r="WPP6" s="112"/>
      <c r="WPQ6" s="115"/>
      <c r="WPR6" s="113"/>
      <c r="WPS6" s="113"/>
      <c r="WPT6" s="401"/>
      <c r="WPU6" s="112"/>
      <c r="WPV6" s="112"/>
      <c r="WPW6" s="112"/>
      <c r="WPX6" s="115"/>
      <c r="WPY6" s="113"/>
      <c r="WPZ6" s="113"/>
      <c r="WQA6" s="401"/>
      <c r="WQB6" s="112"/>
      <c r="WQC6" s="112"/>
      <c r="WQD6" s="112"/>
      <c r="WQE6" s="115"/>
      <c r="WQF6" s="113"/>
      <c r="WQG6" s="113"/>
      <c r="WQH6" s="401"/>
      <c r="WQI6" s="112"/>
      <c r="WQJ6" s="112"/>
      <c r="WQK6" s="112"/>
      <c r="WQL6" s="115"/>
      <c r="WQM6" s="113"/>
      <c r="WQN6" s="113"/>
      <c r="WQO6" s="401"/>
      <c r="WQP6" s="112"/>
      <c r="WQQ6" s="112"/>
      <c r="WQR6" s="112"/>
      <c r="WQS6" s="115"/>
      <c r="WQT6" s="113"/>
      <c r="WQU6" s="113"/>
      <c r="WQV6" s="401"/>
      <c r="WQW6" s="112"/>
      <c r="WQX6" s="112"/>
      <c r="WQY6" s="112"/>
      <c r="WQZ6" s="115"/>
      <c r="WRA6" s="113"/>
      <c r="WRB6" s="113"/>
      <c r="WRC6" s="401"/>
      <c r="WRD6" s="112"/>
      <c r="WRE6" s="112"/>
      <c r="WRF6" s="112"/>
      <c r="WRG6" s="115"/>
      <c r="WRH6" s="113"/>
      <c r="WRI6" s="113"/>
      <c r="WRJ6" s="401"/>
      <c r="WRK6" s="112"/>
      <c r="WRL6" s="112"/>
      <c r="WRM6" s="112"/>
      <c r="WRN6" s="115"/>
      <c r="WRO6" s="113"/>
      <c r="WRP6" s="113"/>
      <c r="WRQ6" s="401"/>
      <c r="WRR6" s="112"/>
      <c r="WRS6" s="112"/>
      <c r="WRT6" s="112"/>
      <c r="WRU6" s="115"/>
      <c r="WRV6" s="113"/>
      <c r="WRW6" s="113"/>
      <c r="WRX6" s="401"/>
      <c r="WRY6" s="112"/>
      <c r="WRZ6" s="112"/>
      <c r="WSA6" s="112"/>
      <c r="WSB6" s="115"/>
      <c r="WSC6" s="113"/>
      <c r="WSD6" s="113"/>
      <c r="WSE6" s="401"/>
      <c r="WSF6" s="112"/>
      <c r="WSG6" s="112"/>
      <c r="WSH6" s="112"/>
      <c r="WSI6" s="115"/>
      <c r="WSJ6" s="113"/>
      <c r="WSK6" s="113"/>
      <c r="WSL6" s="401"/>
      <c r="WSM6" s="112"/>
      <c r="WSN6" s="112"/>
      <c r="WSO6" s="112"/>
      <c r="WSP6" s="115"/>
      <c r="WSQ6" s="113"/>
      <c r="WSR6" s="113"/>
      <c r="WSS6" s="401"/>
      <c r="WST6" s="112"/>
      <c r="WSU6" s="112"/>
      <c r="WSV6" s="112"/>
      <c r="WSW6" s="115"/>
      <c r="WSX6" s="113"/>
      <c r="WSY6" s="113"/>
      <c r="WSZ6" s="401"/>
      <c r="WTA6" s="112"/>
      <c r="WTB6" s="112"/>
      <c r="WTC6" s="112"/>
      <c r="WTD6" s="115"/>
      <c r="WTE6" s="113"/>
      <c r="WTF6" s="113"/>
      <c r="WTG6" s="401"/>
      <c r="WTH6" s="112"/>
      <c r="WTI6" s="112"/>
      <c r="WTJ6" s="112"/>
      <c r="WTK6" s="115"/>
      <c r="WTL6" s="113"/>
      <c r="WTM6" s="113"/>
      <c r="WTN6" s="401"/>
      <c r="WTO6" s="112"/>
      <c r="WTP6" s="112"/>
      <c r="WTQ6" s="112"/>
      <c r="WTR6" s="115"/>
      <c r="WTS6" s="113"/>
      <c r="WTT6" s="113"/>
      <c r="WTU6" s="401"/>
      <c r="WTV6" s="112"/>
      <c r="WTW6" s="112"/>
      <c r="WTX6" s="112"/>
      <c r="WTY6" s="115"/>
      <c r="WTZ6" s="113"/>
      <c r="WUA6" s="113"/>
      <c r="WUB6" s="401"/>
      <c r="WUC6" s="112"/>
      <c r="WUD6" s="112"/>
      <c r="WUE6" s="112"/>
      <c r="WUF6" s="115"/>
      <c r="WUG6" s="113"/>
      <c r="WUH6" s="113"/>
      <c r="WUI6" s="401"/>
      <c r="WUJ6" s="112"/>
      <c r="WUK6" s="112"/>
      <c r="WUL6" s="112"/>
      <c r="WUM6" s="115"/>
      <c r="WUN6" s="113"/>
      <c r="WUO6" s="113"/>
      <c r="WUP6" s="401"/>
      <c r="WUQ6" s="112"/>
      <c r="WUR6" s="112"/>
      <c r="WUS6" s="112"/>
      <c r="WUT6" s="115"/>
      <c r="WUU6" s="113"/>
      <c r="WUV6" s="113"/>
      <c r="WUW6" s="401"/>
      <c r="WUX6" s="112"/>
      <c r="WUY6" s="112"/>
      <c r="WUZ6" s="112"/>
      <c r="WVA6" s="115"/>
      <c r="WVB6" s="113"/>
      <c r="WVC6" s="113"/>
      <c r="WVD6" s="401"/>
      <c r="WVE6" s="112"/>
      <c r="WVF6" s="112"/>
      <c r="WVG6" s="112"/>
      <c r="WVH6" s="115"/>
      <c r="WVI6" s="113"/>
      <c r="WVJ6" s="113"/>
      <c r="WVK6" s="401"/>
      <c r="WVL6" s="112"/>
      <c r="WVM6" s="112"/>
      <c r="WVN6" s="112"/>
      <c r="WVO6" s="115"/>
      <c r="WVP6" s="113"/>
      <c r="WVQ6" s="113"/>
      <c r="WVR6" s="401"/>
      <c r="WVS6" s="112"/>
      <c r="WVT6" s="112"/>
      <c r="WVU6" s="112"/>
      <c r="WVV6" s="115"/>
      <c r="WVW6" s="113"/>
      <c r="WVX6" s="113"/>
      <c r="WVY6" s="401"/>
      <c r="WVZ6" s="112"/>
      <c r="WWA6" s="112"/>
      <c r="WWB6" s="112"/>
      <c r="WWC6" s="115"/>
      <c r="WWD6" s="113"/>
      <c r="WWE6" s="113"/>
      <c r="WWF6" s="401"/>
      <c r="WWG6" s="112"/>
      <c r="WWH6" s="112"/>
      <c r="WWI6" s="112"/>
      <c r="WWJ6" s="115"/>
      <c r="WWK6" s="113"/>
      <c r="WWL6" s="113"/>
      <c r="WWM6" s="401"/>
      <c r="WWN6" s="112"/>
      <c r="WWO6" s="112"/>
      <c r="WWP6" s="112"/>
      <c r="WWQ6" s="115"/>
      <c r="WWR6" s="113"/>
      <c r="WWS6" s="113"/>
      <c r="WWT6" s="401"/>
      <c r="WWU6" s="112"/>
      <c r="WWV6" s="112"/>
      <c r="WWW6" s="112"/>
      <c r="WWX6" s="115"/>
      <c r="WWY6" s="113"/>
      <c r="WWZ6" s="113"/>
      <c r="WXA6" s="401"/>
      <c r="WXB6" s="112"/>
      <c r="WXC6" s="112"/>
      <c r="WXD6" s="112"/>
      <c r="WXE6" s="115"/>
      <c r="WXF6" s="113"/>
      <c r="WXG6" s="113"/>
      <c r="WXH6" s="401"/>
      <c r="WXI6" s="112"/>
      <c r="WXJ6" s="112"/>
      <c r="WXK6" s="112"/>
      <c r="WXL6" s="115"/>
      <c r="WXM6" s="113"/>
      <c r="WXN6" s="113"/>
      <c r="WXO6" s="401"/>
      <c r="WXP6" s="112"/>
      <c r="WXQ6" s="112"/>
      <c r="WXR6" s="112"/>
      <c r="WXS6" s="115"/>
      <c r="WXT6" s="113"/>
      <c r="WXU6" s="113"/>
      <c r="WXV6" s="401"/>
      <c r="WXW6" s="112"/>
      <c r="WXX6" s="112"/>
      <c r="WXY6" s="112"/>
      <c r="WXZ6" s="115"/>
      <c r="WYA6" s="113"/>
      <c r="WYB6" s="113"/>
      <c r="WYC6" s="401"/>
      <c r="WYD6" s="112"/>
      <c r="WYE6" s="112"/>
      <c r="WYF6" s="112"/>
      <c r="WYG6" s="115"/>
      <c r="WYH6" s="113"/>
      <c r="WYI6" s="113"/>
      <c r="WYJ6" s="401"/>
      <c r="WYK6" s="112"/>
      <c r="WYL6" s="112"/>
      <c r="WYM6" s="112"/>
      <c r="WYN6" s="115"/>
      <c r="WYO6" s="113"/>
      <c r="WYP6" s="113"/>
      <c r="WYQ6" s="401"/>
      <c r="WYR6" s="112"/>
      <c r="WYS6" s="112"/>
      <c r="WYT6" s="112"/>
      <c r="WYU6" s="115"/>
      <c r="WYV6" s="113"/>
      <c r="WYW6" s="113"/>
      <c r="WYX6" s="401"/>
      <c r="WYY6" s="112"/>
      <c r="WYZ6" s="112"/>
      <c r="WZA6" s="112"/>
      <c r="WZB6" s="115"/>
      <c r="WZC6" s="113"/>
      <c r="WZD6" s="113"/>
      <c r="WZE6" s="401"/>
      <c r="WZF6" s="112"/>
      <c r="WZG6" s="112"/>
      <c r="WZH6" s="112"/>
      <c r="WZI6" s="115"/>
      <c r="WZJ6" s="113"/>
      <c r="WZK6" s="113"/>
      <c r="WZL6" s="401"/>
      <c r="WZM6" s="112"/>
      <c r="WZN6" s="112"/>
      <c r="WZO6" s="112"/>
      <c r="WZP6" s="115"/>
      <c r="WZQ6" s="113"/>
      <c r="WZR6" s="113"/>
      <c r="WZS6" s="401"/>
      <c r="WZT6" s="112"/>
      <c r="WZU6" s="112"/>
      <c r="WZV6" s="112"/>
      <c r="WZW6" s="115"/>
      <c r="WZX6" s="113"/>
      <c r="WZY6" s="113"/>
      <c r="WZZ6" s="401"/>
      <c r="XAA6" s="112"/>
      <c r="XAB6" s="112"/>
      <c r="XAC6" s="112"/>
      <c r="XAD6" s="115"/>
      <c r="XAE6" s="113"/>
      <c r="XAF6" s="113"/>
      <c r="XAG6" s="401"/>
      <c r="XAH6" s="112"/>
      <c r="XAI6" s="112"/>
      <c r="XAJ6" s="112"/>
      <c r="XAK6" s="115"/>
      <c r="XAL6" s="113"/>
      <c r="XAM6" s="113"/>
      <c r="XAN6" s="401"/>
      <c r="XAO6" s="112"/>
      <c r="XAP6" s="112"/>
      <c r="XAQ6" s="112"/>
      <c r="XAR6" s="115"/>
      <c r="XAS6" s="113"/>
      <c r="XAT6" s="113"/>
      <c r="XAU6" s="401"/>
      <c r="XAV6" s="112"/>
      <c r="XAW6" s="112"/>
      <c r="XAX6" s="112"/>
      <c r="XAY6" s="115"/>
      <c r="XAZ6" s="113"/>
      <c r="XBA6" s="113"/>
      <c r="XBB6" s="401"/>
      <c r="XBC6" s="112"/>
      <c r="XBD6" s="112"/>
      <c r="XBE6" s="112"/>
      <c r="XBF6" s="115"/>
      <c r="XBG6" s="113"/>
      <c r="XBH6" s="113"/>
      <c r="XBI6" s="401"/>
      <c r="XBJ6" s="112"/>
      <c r="XBK6" s="112"/>
      <c r="XBL6" s="112"/>
      <c r="XBM6" s="115"/>
      <c r="XBN6" s="113"/>
      <c r="XBO6" s="113"/>
      <c r="XBP6" s="401"/>
      <c r="XBQ6" s="112"/>
      <c r="XBR6" s="112"/>
      <c r="XBS6" s="112"/>
      <c r="XBT6" s="115"/>
      <c r="XBU6" s="113"/>
      <c r="XBV6" s="113"/>
      <c r="XBW6" s="401"/>
      <c r="XBX6" s="112"/>
      <c r="XBY6" s="112"/>
      <c r="XBZ6" s="112"/>
      <c r="XCA6" s="115"/>
      <c r="XCB6" s="113"/>
      <c r="XCC6" s="113"/>
      <c r="XCD6" s="401"/>
      <c r="XCE6" s="112"/>
      <c r="XCF6" s="112"/>
      <c r="XCG6" s="112"/>
      <c r="XCH6" s="115"/>
      <c r="XCI6" s="113"/>
      <c r="XCJ6" s="113"/>
      <c r="XCK6" s="401"/>
      <c r="XCL6" s="112"/>
      <c r="XCM6" s="112"/>
      <c r="XCN6" s="112"/>
      <c r="XCO6" s="115"/>
      <c r="XCP6" s="113"/>
      <c r="XCQ6" s="113"/>
      <c r="XCR6" s="401"/>
      <c r="XCS6" s="112"/>
      <c r="XCT6" s="112"/>
      <c r="XCU6" s="112"/>
      <c r="XCV6" s="115"/>
      <c r="XCW6" s="113"/>
      <c r="XCX6" s="113"/>
      <c r="XCY6" s="401"/>
      <c r="XCZ6" s="112"/>
      <c r="XDA6" s="112"/>
      <c r="XDB6" s="112"/>
      <c r="XDC6" s="115"/>
      <c r="XDD6" s="113"/>
      <c r="XDE6" s="113"/>
      <c r="XDF6" s="401"/>
      <c r="XDG6" s="112"/>
      <c r="XDH6" s="112"/>
      <c r="XDI6" s="112"/>
      <c r="XDJ6" s="115"/>
      <c r="XDK6" s="113"/>
      <c r="XDL6" s="113"/>
      <c r="XDM6" s="401"/>
      <c r="XDN6" s="112"/>
      <c r="XDO6" s="112"/>
      <c r="XDP6" s="112"/>
      <c r="XDQ6" s="115"/>
      <c r="XDR6" s="113"/>
      <c r="XDS6" s="113"/>
      <c r="XDT6" s="401"/>
      <c r="XDU6" s="112"/>
      <c r="XDV6" s="112"/>
      <c r="XDW6" s="112"/>
      <c r="XDX6" s="115"/>
      <c r="XDY6" s="113"/>
      <c r="XDZ6" s="113"/>
      <c r="XEA6" s="401"/>
      <c r="XEB6" s="112"/>
      <c r="XEC6" s="112"/>
      <c r="XED6" s="112"/>
      <c r="XEE6" s="115"/>
      <c r="XEF6" s="113"/>
      <c r="XEG6" s="113"/>
      <c r="XEH6" s="401"/>
      <c r="XEI6" s="112"/>
      <c r="XEJ6" s="112"/>
      <c r="XEK6" s="112"/>
      <c r="XEL6" s="115"/>
      <c r="XEM6" s="113"/>
      <c r="XEN6" s="113"/>
      <c r="XEO6" s="401"/>
      <c r="XEP6" s="112"/>
      <c r="XEQ6" s="112"/>
      <c r="XER6" s="112"/>
      <c r="XES6" s="115"/>
      <c r="XET6" s="113"/>
      <c r="XEU6" s="113"/>
      <c r="XEV6" s="401"/>
      <c r="XEW6" s="112"/>
      <c r="XEX6" s="112"/>
      <c r="XEY6" s="112"/>
      <c r="XEZ6" s="115"/>
      <c r="XFA6" s="113"/>
      <c r="XFB6" s="113"/>
      <c r="XFC6" s="401"/>
      <c r="XFD6" s="112"/>
    </row>
    <row r="7" spans="1:16384" s="400" customFormat="1" ht="15" customHeight="1">
      <c r="A7" s="2"/>
      <c r="B7" s="716" t="s">
        <v>449</v>
      </c>
      <c r="C7" s="709">
        <v>117496</v>
      </c>
      <c r="D7" s="709">
        <v>58882</v>
      </c>
      <c r="E7" s="709">
        <v>58764</v>
      </c>
      <c r="F7" s="709">
        <f t="shared" si="2"/>
        <v>117646</v>
      </c>
      <c r="G7" s="715">
        <f t="shared" si="1"/>
        <v>100.12766392047389</v>
      </c>
      <c r="H7" s="391"/>
      <c r="I7" s="391"/>
      <c r="J7" s="391"/>
      <c r="K7" s="391"/>
      <c r="L7" s="391"/>
      <c r="M7" s="391"/>
      <c r="N7" s="391"/>
      <c r="O7" s="391"/>
    </row>
    <row r="8" spans="1:16384" s="400" customFormat="1" ht="15" customHeight="1">
      <c r="A8" s="2" t="s">
        <v>450</v>
      </c>
      <c r="B8" s="716"/>
      <c r="C8" s="25">
        <f>SUM(C9:C13)</f>
        <v>466186</v>
      </c>
      <c r="D8" s="25">
        <f t="shared" ref="D8:E8" si="3">SUM(D9:D13)</f>
        <v>227214</v>
      </c>
      <c r="E8" s="25">
        <f t="shared" si="3"/>
        <v>223236</v>
      </c>
      <c r="F8" s="25">
        <f t="shared" si="2"/>
        <v>450450</v>
      </c>
      <c r="G8" s="103">
        <f t="shared" si="1"/>
        <v>96.624523258956728</v>
      </c>
      <c r="H8" s="391"/>
      <c r="I8" s="391"/>
      <c r="J8" s="391"/>
      <c r="K8" s="391"/>
      <c r="L8" s="391"/>
      <c r="M8" s="391"/>
      <c r="N8" s="391"/>
      <c r="O8" s="391"/>
    </row>
    <row r="9" spans="1:16384" s="400" customFormat="1" ht="15" customHeight="1">
      <c r="A9" s="2"/>
      <c r="B9" s="716" t="s">
        <v>452</v>
      </c>
      <c r="C9" s="709">
        <v>65753</v>
      </c>
      <c r="D9" s="709">
        <v>33418</v>
      </c>
      <c r="E9" s="709">
        <v>30548</v>
      </c>
      <c r="F9" s="709">
        <f t="shared" si="2"/>
        <v>63966</v>
      </c>
      <c r="G9" s="715">
        <f t="shared" si="1"/>
        <v>97.282253281219113</v>
      </c>
      <c r="H9" s="391"/>
      <c r="I9" s="391"/>
      <c r="J9" s="391"/>
      <c r="K9" s="391"/>
      <c r="L9" s="391"/>
      <c r="M9" s="391"/>
      <c r="N9" s="391"/>
      <c r="O9" s="391"/>
    </row>
    <row r="10" spans="1:16384" s="400" customFormat="1" ht="15" customHeight="1">
      <c r="A10" s="2"/>
      <c r="B10" s="716" t="s">
        <v>453</v>
      </c>
      <c r="C10" s="709">
        <v>228990</v>
      </c>
      <c r="D10" s="709">
        <v>106696</v>
      </c>
      <c r="E10" s="709">
        <v>105480</v>
      </c>
      <c r="F10" s="709">
        <f t="shared" si="2"/>
        <v>212176</v>
      </c>
      <c r="G10" s="715">
        <f t="shared" si="1"/>
        <v>92.657321280405256</v>
      </c>
      <c r="H10" s="391"/>
      <c r="I10" s="391"/>
      <c r="J10" s="391"/>
      <c r="K10" s="391"/>
      <c r="L10" s="391"/>
      <c r="M10" s="391"/>
      <c r="N10" s="391"/>
      <c r="O10" s="391"/>
    </row>
    <row r="11" spans="1:16384" s="400" customFormat="1" ht="15" customHeight="1">
      <c r="A11" s="2"/>
      <c r="B11" s="716" t="s">
        <v>454</v>
      </c>
      <c r="C11" s="709">
        <v>52231</v>
      </c>
      <c r="D11" s="709">
        <v>27064</v>
      </c>
      <c r="E11" s="709">
        <v>26610</v>
      </c>
      <c r="F11" s="709">
        <f t="shared" si="2"/>
        <v>53674</v>
      </c>
      <c r="G11" s="715">
        <f t="shared" si="1"/>
        <v>102.7627271160805</v>
      </c>
      <c r="H11" s="391"/>
      <c r="I11" s="391"/>
      <c r="J11" s="391"/>
      <c r="K11" s="391"/>
      <c r="L11" s="391"/>
      <c r="M11" s="391"/>
      <c r="N11" s="391"/>
      <c r="O11" s="391"/>
    </row>
    <row r="12" spans="1:16384" s="113" customFormat="1" ht="15" customHeight="1">
      <c r="A12" s="2"/>
      <c r="B12" s="716" t="s">
        <v>455</v>
      </c>
      <c r="C12" s="709">
        <v>79868</v>
      </c>
      <c r="D12" s="709">
        <v>39819</v>
      </c>
      <c r="E12" s="709">
        <v>40123</v>
      </c>
      <c r="F12" s="709">
        <f t="shared" si="2"/>
        <v>79942</v>
      </c>
      <c r="G12" s="715">
        <f t="shared" si="1"/>
        <v>100.09265287724747</v>
      </c>
      <c r="J12" s="401"/>
      <c r="K12" s="112"/>
      <c r="L12" s="112"/>
      <c r="M12" s="112"/>
      <c r="N12" s="115"/>
      <c r="Q12" s="401"/>
      <c r="R12" s="112"/>
      <c r="S12" s="112"/>
      <c r="T12" s="112"/>
      <c r="U12" s="115"/>
      <c r="X12" s="401"/>
      <c r="Y12" s="112"/>
      <c r="Z12" s="112"/>
      <c r="AA12" s="112"/>
      <c r="AB12" s="115"/>
      <c r="AE12" s="401"/>
      <c r="AF12" s="112"/>
      <c r="AG12" s="112"/>
      <c r="AH12" s="112"/>
      <c r="AI12" s="115"/>
      <c r="AL12" s="401"/>
      <c r="AM12" s="112"/>
      <c r="AN12" s="112"/>
      <c r="AO12" s="112"/>
      <c r="AP12" s="115"/>
      <c r="AS12" s="401"/>
      <c r="AT12" s="112"/>
      <c r="AU12" s="112"/>
      <c r="AV12" s="112"/>
      <c r="AW12" s="115"/>
      <c r="AZ12" s="401"/>
      <c r="BA12" s="112"/>
      <c r="BB12" s="112"/>
      <c r="BC12" s="112"/>
      <c r="BD12" s="115"/>
      <c r="BG12" s="401"/>
      <c r="BH12" s="112"/>
      <c r="BI12" s="112"/>
      <c r="BJ12" s="112"/>
      <c r="BK12" s="115"/>
      <c r="BN12" s="401"/>
      <c r="BO12" s="112"/>
      <c r="BP12" s="112"/>
      <c r="BQ12" s="112"/>
      <c r="BR12" s="115"/>
      <c r="BU12" s="401"/>
      <c r="BV12" s="112"/>
      <c r="BW12" s="112"/>
      <c r="BX12" s="112"/>
      <c r="BY12" s="115"/>
      <c r="CB12" s="401"/>
      <c r="CC12" s="112"/>
      <c r="CD12" s="112"/>
      <c r="CE12" s="112"/>
      <c r="CF12" s="115"/>
      <c r="CI12" s="401"/>
      <c r="CJ12" s="112"/>
      <c r="CK12" s="112"/>
      <c r="CL12" s="112"/>
      <c r="CM12" s="115"/>
      <c r="CP12" s="401"/>
      <c r="CQ12" s="112"/>
      <c r="CR12" s="112"/>
      <c r="CS12" s="112"/>
      <c r="CT12" s="115"/>
      <c r="CW12" s="401"/>
      <c r="CX12" s="112"/>
      <c r="CY12" s="112"/>
      <c r="CZ12" s="112"/>
      <c r="DA12" s="115"/>
      <c r="DD12" s="401"/>
      <c r="DE12" s="112"/>
      <c r="DF12" s="112"/>
      <c r="DG12" s="112"/>
      <c r="DH12" s="115"/>
      <c r="DK12" s="401"/>
      <c r="DL12" s="112"/>
      <c r="DM12" s="112"/>
      <c r="DN12" s="112"/>
      <c r="DO12" s="115"/>
      <c r="DR12" s="401"/>
      <c r="DS12" s="112"/>
      <c r="DT12" s="112"/>
      <c r="DU12" s="112"/>
      <c r="DV12" s="115"/>
      <c r="DY12" s="401"/>
      <c r="DZ12" s="112"/>
      <c r="EA12" s="112"/>
      <c r="EB12" s="112"/>
      <c r="EC12" s="115"/>
      <c r="EF12" s="401"/>
      <c r="EG12" s="112"/>
      <c r="EH12" s="112"/>
      <c r="EI12" s="112"/>
      <c r="EJ12" s="115"/>
      <c r="EM12" s="401"/>
      <c r="EN12" s="112"/>
      <c r="EO12" s="112"/>
      <c r="EP12" s="112"/>
      <c r="EQ12" s="115"/>
      <c r="ET12" s="401"/>
      <c r="EU12" s="112"/>
      <c r="EV12" s="112"/>
      <c r="EW12" s="112"/>
      <c r="EX12" s="115"/>
      <c r="FA12" s="401"/>
      <c r="FB12" s="112"/>
      <c r="FC12" s="112"/>
      <c r="FD12" s="112"/>
      <c r="FE12" s="115"/>
      <c r="FH12" s="401"/>
      <c r="FI12" s="112"/>
      <c r="FJ12" s="112"/>
      <c r="FK12" s="112"/>
      <c r="FL12" s="115"/>
      <c r="FO12" s="401"/>
      <c r="FP12" s="112"/>
      <c r="FQ12" s="112"/>
      <c r="FR12" s="112"/>
      <c r="FS12" s="115"/>
      <c r="FV12" s="401"/>
      <c r="FW12" s="112"/>
      <c r="FX12" s="112"/>
      <c r="FY12" s="112"/>
      <c r="FZ12" s="115"/>
      <c r="GC12" s="401"/>
      <c r="GD12" s="112"/>
      <c r="GE12" s="112"/>
      <c r="GF12" s="112"/>
      <c r="GG12" s="115"/>
      <c r="GJ12" s="401"/>
      <c r="GK12" s="112"/>
      <c r="GL12" s="112"/>
      <c r="GM12" s="112"/>
      <c r="GN12" s="115"/>
      <c r="GQ12" s="401"/>
      <c r="GR12" s="112"/>
      <c r="GS12" s="112"/>
      <c r="GT12" s="112"/>
      <c r="GU12" s="115"/>
      <c r="GX12" s="401"/>
      <c r="GY12" s="112"/>
      <c r="GZ12" s="112"/>
      <c r="HA12" s="112"/>
      <c r="HB12" s="115"/>
      <c r="HE12" s="401"/>
      <c r="HF12" s="112"/>
      <c r="HG12" s="112"/>
      <c r="HH12" s="112"/>
      <c r="HI12" s="115"/>
      <c r="HL12" s="401"/>
      <c r="HM12" s="112"/>
      <c r="HN12" s="112"/>
      <c r="HO12" s="112"/>
      <c r="HP12" s="115"/>
      <c r="HS12" s="401"/>
      <c r="HT12" s="112"/>
      <c r="HU12" s="112"/>
      <c r="HV12" s="112"/>
      <c r="HW12" s="115"/>
      <c r="HZ12" s="401"/>
      <c r="IA12" s="112"/>
      <c r="IB12" s="112"/>
      <c r="IC12" s="112"/>
      <c r="ID12" s="115"/>
      <c r="IG12" s="401"/>
      <c r="IH12" s="112"/>
      <c r="II12" s="112"/>
      <c r="IJ12" s="112"/>
      <c r="IK12" s="115"/>
      <c r="IN12" s="401"/>
      <c r="IO12" s="112"/>
      <c r="IP12" s="112"/>
      <c r="IQ12" s="112"/>
      <c r="IR12" s="115"/>
      <c r="IU12" s="401"/>
      <c r="IV12" s="112"/>
      <c r="IW12" s="112"/>
      <c r="IX12" s="112"/>
      <c r="IY12" s="115"/>
      <c r="JB12" s="401"/>
      <c r="JC12" s="112"/>
      <c r="JD12" s="112"/>
      <c r="JE12" s="112"/>
      <c r="JF12" s="115"/>
      <c r="JI12" s="401"/>
      <c r="JJ12" s="112"/>
      <c r="JK12" s="112"/>
      <c r="JL12" s="112"/>
      <c r="JM12" s="115"/>
      <c r="JP12" s="401"/>
      <c r="JQ12" s="112"/>
      <c r="JR12" s="112"/>
      <c r="JS12" s="112"/>
      <c r="JT12" s="115"/>
      <c r="JW12" s="401"/>
      <c r="JX12" s="112"/>
      <c r="JY12" s="112"/>
      <c r="JZ12" s="112"/>
      <c r="KA12" s="115"/>
      <c r="KD12" s="401"/>
      <c r="KE12" s="112"/>
      <c r="KF12" s="112"/>
      <c r="KG12" s="112"/>
      <c r="KH12" s="115"/>
      <c r="KK12" s="401"/>
      <c r="KL12" s="112"/>
      <c r="KM12" s="112"/>
      <c r="KN12" s="112"/>
      <c r="KO12" s="115"/>
      <c r="KR12" s="401"/>
      <c r="KS12" s="112"/>
      <c r="KT12" s="112"/>
      <c r="KU12" s="112"/>
      <c r="KV12" s="115"/>
      <c r="KY12" s="401"/>
      <c r="KZ12" s="112"/>
      <c r="LA12" s="112"/>
      <c r="LB12" s="112"/>
      <c r="LC12" s="115"/>
      <c r="LF12" s="401"/>
      <c r="LG12" s="112"/>
      <c r="LH12" s="112"/>
      <c r="LI12" s="112"/>
      <c r="LJ12" s="115"/>
      <c r="LM12" s="401"/>
      <c r="LN12" s="112"/>
      <c r="LO12" s="112"/>
      <c r="LP12" s="112"/>
      <c r="LQ12" s="115"/>
      <c r="LT12" s="401"/>
      <c r="LU12" s="112"/>
      <c r="LV12" s="112"/>
      <c r="LW12" s="112"/>
      <c r="LX12" s="115"/>
      <c r="MA12" s="401"/>
      <c r="MB12" s="112"/>
      <c r="MC12" s="112"/>
      <c r="MD12" s="112"/>
      <c r="ME12" s="115"/>
      <c r="MH12" s="401"/>
      <c r="MI12" s="112"/>
      <c r="MJ12" s="112"/>
      <c r="MK12" s="112"/>
      <c r="ML12" s="115"/>
      <c r="MO12" s="401"/>
      <c r="MP12" s="112"/>
      <c r="MQ12" s="112"/>
      <c r="MR12" s="112"/>
      <c r="MS12" s="115"/>
      <c r="MV12" s="401"/>
      <c r="MW12" s="112"/>
      <c r="MX12" s="112"/>
      <c r="MY12" s="112"/>
      <c r="MZ12" s="115"/>
      <c r="NC12" s="401"/>
      <c r="ND12" s="112"/>
      <c r="NE12" s="112"/>
      <c r="NF12" s="112"/>
      <c r="NG12" s="115"/>
      <c r="NJ12" s="401"/>
      <c r="NK12" s="112"/>
      <c r="NL12" s="112"/>
      <c r="NM12" s="112"/>
      <c r="NN12" s="115"/>
      <c r="NQ12" s="401"/>
      <c r="NR12" s="112"/>
      <c r="NS12" s="112"/>
      <c r="NT12" s="112"/>
      <c r="NU12" s="115"/>
      <c r="NX12" s="401"/>
      <c r="NY12" s="112"/>
      <c r="NZ12" s="112"/>
      <c r="OA12" s="112"/>
      <c r="OB12" s="115"/>
      <c r="OE12" s="401"/>
      <c r="OF12" s="112"/>
      <c r="OG12" s="112"/>
      <c r="OH12" s="112"/>
      <c r="OI12" s="115"/>
      <c r="OL12" s="401"/>
      <c r="OM12" s="112"/>
      <c r="ON12" s="112"/>
      <c r="OO12" s="112"/>
      <c r="OP12" s="115"/>
      <c r="OS12" s="401"/>
      <c r="OT12" s="112"/>
      <c r="OU12" s="112"/>
      <c r="OV12" s="112"/>
      <c r="OW12" s="115"/>
      <c r="OZ12" s="401"/>
      <c r="PA12" s="112"/>
      <c r="PB12" s="112"/>
      <c r="PC12" s="112"/>
      <c r="PD12" s="115"/>
      <c r="PG12" s="401"/>
      <c r="PH12" s="112"/>
      <c r="PI12" s="112"/>
      <c r="PJ12" s="112"/>
      <c r="PK12" s="115"/>
      <c r="PN12" s="401"/>
      <c r="PO12" s="112"/>
      <c r="PP12" s="112"/>
      <c r="PQ12" s="112"/>
      <c r="PR12" s="115"/>
      <c r="PU12" s="401"/>
      <c r="PV12" s="112"/>
      <c r="PW12" s="112"/>
      <c r="PX12" s="112"/>
      <c r="PY12" s="115"/>
      <c r="QB12" s="401"/>
      <c r="QC12" s="112"/>
      <c r="QD12" s="112"/>
      <c r="QE12" s="112"/>
      <c r="QF12" s="115"/>
      <c r="QI12" s="401"/>
      <c r="QJ12" s="112"/>
      <c r="QK12" s="112"/>
      <c r="QL12" s="112"/>
      <c r="QM12" s="115"/>
      <c r="QP12" s="401"/>
      <c r="QQ12" s="112"/>
      <c r="QR12" s="112"/>
      <c r="QS12" s="112"/>
      <c r="QT12" s="115"/>
      <c r="QW12" s="401"/>
      <c r="QX12" s="112"/>
      <c r="QY12" s="112"/>
      <c r="QZ12" s="112"/>
      <c r="RA12" s="115"/>
      <c r="RD12" s="401"/>
      <c r="RE12" s="112"/>
      <c r="RF12" s="112"/>
      <c r="RG12" s="112"/>
      <c r="RH12" s="115"/>
      <c r="RK12" s="401"/>
      <c r="RL12" s="112"/>
      <c r="RM12" s="112"/>
      <c r="RN12" s="112"/>
      <c r="RO12" s="115"/>
      <c r="RR12" s="401"/>
      <c r="RS12" s="112"/>
      <c r="RT12" s="112"/>
      <c r="RU12" s="112"/>
      <c r="RV12" s="115"/>
      <c r="RY12" s="401"/>
      <c r="RZ12" s="112"/>
      <c r="SA12" s="112"/>
      <c r="SB12" s="112"/>
      <c r="SC12" s="115"/>
      <c r="SF12" s="401"/>
      <c r="SG12" s="112"/>
      <c r="SH12" s="112"/>
      <c r="SI12" s="112"/>
      <c r="SJ12" s="115"/>
      <c r="SM12" s="401"/>
      <c r="SN12" s="112"/>
      <c r="SO12" s="112"/>
      <c r="SP12" s="112"/>
      <c r="SQ12" s="115"/>
      <c r="ST12" s="401"/>
      <c r="SU12" s="112"/>
      <c r="SV12" s="112"/>
      <c r="SW12" s="112"/>
      <c r="SX12" s="115"/>
      <c r="TA12" s="401"/>
      <c r="TB12" s="112"/>
      <c r="TC12" s="112"/>
      <c r="TD12" s="112"/>
      <c r="TE12" s="115"/>
      <c r="TH12" s="401"/>
      <c r="TI12" s="112"/>
      <c r="TJ12" s="112"/>
      <c r="TK12" s="112"/>
      <c r="TL12" s="115"/>
      <c r="TO12" s="401"/>
      <c r="TP12" s="112"/>
      <c r="TQ12" s="112"/>
      <c r="TR12" s="112"/>
      <c r="TS12" s="115"/>
      <c r="TV12" s="401"/>
      <c r="TW12" s="112"/>
      <c r="TX12" s="112"/>
      <c r="TY12" s="112"/>
      <c r="TZ12" s="115"/>
      <c r="UC12" s="401"/>
      <c r="UD12" s="112"/>
      <c r="UE12" s="112"/>
      <c r="UF12" s="112"/>
      <c r="UG12" s="115"/>
      <c r="UJ12" s="401"/>
      <c r="UK12" s="112"/>
      <c r="UL12" s="112"/>
      <c r="UM12" s="112"/>
      <c r="UN12" s="115"/>
      <c r="UQ12" s="401"/>
      <c r="UR12" s="112"/>
      <c r="US12" s="112"/>
      <c r="UT12" s="112"/>
      <c r="UU12" s="115"/>
      <c r="UX12" s="401"/>
      <c r="UY12" s="112"/>
      <c r="UZ12" s="112"/>
      <c r="VA12" s="112"/>
      <c r="VB12" s="115"/>
      <c r="VE12" s="401"/>
      <c r="VF12" s="112"/>
      <c r="VG12" s="112"/>
      <c r="VH12" s="112"/>
      <c r="VI12" s="115"/>
      <c r="VL12" s="401"/>
      <c r="VM12" s="112"/>
      <c r="VN12" s="112"/>
      <c r="VO12" s="112"/>
      <c r="VP12" s="115"/>
      <c r="VS12" s="401"/>
      <c r="VT12" s="112"/>
      <c r="VU12" s="112"/>
      <c r="VV12" s="112"/>
      <c r="VW12" s="115"/>
      <c r="VZ12" s="401"/>
      <c r="WA12" s="112"/>
      <c r="WB12" s="112"/>
      <c r="WC12" s="112"/>
      <c r="WD12" s="115"/>
      <c r="WG12" s="401"/>
      <c r="WH12" s="112"/>
      <c r="WI12" s="112"/>
      <c r="WJ12" s="112"/>
      <c r="WK12" s="115"/>
      <c r="WN12" s="401"/>
      <c r="WO12" s="112"/>
      <c r="WP12" s="112"/>
      <c r="WQ12" s="112"/>
      <c r="WR12" s="115"/>
      <c r="WU12" s="401"/>
      <c r="WV12" s="112"/>
      <c r="WW12" s="112"/>
      <c r="WX12" s="112"/>
      <c r="WY12" s="115"/>
      <c r="XB12" s="401"/>
      <c r="XC12" s="112"/>
      <c r="XD12" s="112"/>
      <c r="XE12" s="112"/>
      <c r="XF12" s="115"/>
      <c r="XI12" s="401"/>
      <c r="XJ12" s="112"/>
      <c r="XK12" s="112"/>
      <c r="XL12" s="112"/>
      <c r="XM12" s="115"/>
      <c r="XP12" s="401"/>
      <c r="XQ12" s="112"/>
      <c r="XR12" s="112"/>
      <c r="XS12" s="112"/>
      <c r="XT12" s="115"/>
      <c r="XW12" s="401"/>
      <c r="XX12" s="112"/>
      <c r="XY12" s="112"/>
      <c r="XZ12" s="112"/>
      <c r="YA12" s="115"/>
      <c r="YD12" s="401"/>
      <c r="YE12" s="112"/>
      <c r="YF12" s="112"/>
      <c r="YG12" s="112"/>
      <c r="YH12" s="115"/>
      <c r="YK12" s="401"/>
      <c r="YL12" s="112"/>
      <c r="YM12" s="112"/>
      <c r="YN12" s="112"/>
      <c r="YO12" s="115"/>
      <c r="YR12" s="401"/>
      <c r="YS12" s="112"/>
      <c r="YT12" s="112"/>
      <c r="YU12" s="112"/>
      <c r="YV12" s="115"/>
      <c r="YY12" s="401"/>
      <c r="YZ12" s="112"/>
      <c r="ZA12" s="112"/>
      <c r="ZB12" s="112"/>
      <c r="ZC12" s="115"/>
      <c r="ZF12" s="401"/>
      <c r="ZG12" s="112"/>
      <c r="ZH12" s="112"/>
      <c r="ZI12" s="112"/>
      <c r="ZJ12" s="115"/>
      <c r="ZM12" s="401"/>
      <c r="ZN12" s="112"/>
      <c r="ZO12" s="112"/>
      <c r="ZP12" s="112"/>
      <c r="ZQ12" s="115"/>
      <c r="ZT12" s="401"/>
      <c r="ZU12" s="112"/>
      <c r="ZV12" s="112"/>
      <c r="ZW12" s="112"/>
      <c r="ZX12" s="115"/>
      <c r="AAA12" s="401"/>
      <c r="AAB12" s="112"/>
      <c r="AAC12" s="112"/>
      <c r="AAD12" s="112"/>
      <c r="AAE12" s="115"/>
      <c r="AAH12" s="401"/>
      <c r="AAI12" s="112"/>
      <c r="AAJ12" s="112"/>
      <c r="AAK12" s="112"/>
      <c r="AAL12" s="115"/>
      <c r="AAO12" s="401"/>
      <c r="AAP12" s="112"/>
      <c r="AAQ12" s="112"/>
      <c r="AAR12" s="112"/>
      <c r="AAS12" s="115"/>
      <c r="AAV12" s="401"/>
      <c r="AAW12" s="112"/>
      <c r="AAX12" s="112"/>
      <c r="AAY12" s="112"/>
      <c r="AAZ12" s="115"/>
      <c r="ABC12" s="401"/>
      <c r="ABD12" s="112"/>
      <c r="ABE12" s="112"/>
      <c r="ABF12" s="112"/>
      <c r="ABG12" s="115"/>
      <c r="ABJ12" s="401"/>
      <c r="ABK12" s="112"/>
      <c r="ABL12" s="112"/>
      <c r="ABM12" s="112"/>
      <c r="ABN12" s="115"/>
      <c r="ABQ12" s="401"/>
      <c r="ABR12" s="112"/>
      <c r="ABS12" s="112"/>
      <c r="ABT12" s="112"/>
      <c r="ABU12" s="115"/>
      <c r="ABX12" s="401"/>
      <c r="ABY12" s="112"/>
      <c r="ABZ12" s="112"/>
      <c r="ACA12" s="112"/>
      <c r="ACB12" s="115"/>
      <c r="ACE12" s="401"/>
      <c r="ACF12" s="112"/>
      <c r="ACG12" s="112"/>
      <c r="ACH12" s="112"/>
      <c r="ACI12" s="115"/>
      <c r="ACL12" s="401"/>
      <c r="ACM12" s="112"/>
      <c r="ACN12" s="112"/>
      <c r="ACO12" s="112"/>
      <c r="ACP12" s="115"/>
      <c r="ACS12" s="401"/>
      <c r="ACT12" s="112"/>
      <c r="ACU12" s="112"/>
      <c r="ACV12" s="112"/>
      <c r="ACW12" s="115"/>
      <c r="ACZ12" s="401"/>
      <c r="ADA12" s="112"/>
      <c r="ADB12" s="112"/>
      <c r="ADC12" s="112"/>
      <c r="ADD12" s="115"/>
      <c r="ADG12" s="401"/>
      <c r="ADH12" s="112"/>
      <c r="ADI12" s="112"/>
      <c r="ADJ12" s="112"/>
      <c r="ADK12" s="115"/>
      <c r="ADN12" s="401"/>
      <c r="ADO12" s="112"/>
      <c r="ADP12" s="112"/>
      <c r="ADQ12" s="112"/>
      <c r="ADR12" s="115"/>
      <c r="ADU12" s="401"/>
      <c r="ADV12" s="112"/>
      <c r="ADW12" s="112"/>
      <c r="ADX12" s="112"/>
      <c r="ADY12" s="115"/>
      <c r="AEB12" s="401"/>
      <c r="AEC12" s="112"/>
      <c r="AED12" s="112"/>
      <c r="AEE12" s="112"/>
      <c r="AEF12" s="115"/>
      <c r="AEI12" s="401"/>
      <c r="AEJ12" s="112"/>
      <c r="AEK12" s="112"/>
      <c r="AEL12" s="112"/>
      <c r="AEM12" s="115"/>
      <c r="AEP12" s="401"/>
      <c r="AEQ12" s="112"/>
      <c r="AER12" s="112"/>
      <c r="AES12" s="112"/>
      <c r="AET12" s="115"/>
      <c r="AEW12" s="401"/>
      <c r="AEX12" s="112"/>
      <c r="AEY12" s="112"/>
      <c r="AEZ12" s="112"/>
      <c r="AFA12" s="115"/>
      <c r="AFD12" s="401"/>
      <c r="AFE12" s="112"/>
      <c r="AFF12" s="112"/>
      <c r="AFG12" s="112"/>
      <c r="AFH12" s="115"/>
      <c r="AFK12" s="401"/>
      <c r="AFL12" s="112"/>
      <c r="AFM12" s="112"/>
      <c r="AFN12" s="112"/>
      <c r="AFO12" s="115"/>
      <c r="AFR12" s="401"/>
      <c r="AFS12" s="112"/>
      <c r="AFT12" s="112"/>
      <c r="AFU12" s="112"/>
      <c r="AFV12" s="115"/>
      <c r="AFY12" s="401"/>
      <c r="AFZ12" s="112"/>
      <c r="AGA12" s="112"/>
      <c r="AGB12" s="112"/>
      <c r="AGC12" s="115"/>
      <c r="AGF12" s="401"/>
      <c r="AGG12" s="112"/>
      <c r="AGH12" s="112"/>
      <c r="AGI12" s="112"/>
      <c r="AGJ12" s="115"/>
      <c r="AGM12" s="401"/>
      <c r="AGN12" s="112"/>
      <c r="AGO12" s="112"/>
      <c r="AGP12" s="112"/>
      <c r="AGQ12" s="115"/>
      <c r="AGT12" s="401"/>
      <c r="AGU12" s="112"/>
      <c r="AGV12" s="112"/>
      <c r="AGW12" s="112"/>
      <c r="AGX12" s="115"/>
      <c r="AHA12" s="401"/>
      <c r="AHB12" s="112"/>
      <c r="AHC12" s="112"/>
      <c r="AHD12" s="112"/>
      <c r="AHE12" s="115"/>
      <c r="AHH12" s="401"/>
      <c r="AHI12" s="112"/>
      <c r="AHJ12" s="112"/>
      <c r="AHK12" s="112"/>
      <c r="AHL12" s="115"/>
      <c r="AHO12" s="401"/>
      <c r="AHP12" s="112"/>
      <c r="AHQ12" s="112"/>
      <c r="AHR12" s="112"/>
      <c r="AHS12" s="115"/>
      <c r="AHV12" s="401"/>
      <c r="AHW12" s="112"/>
      <c r="AHX12" s="112"/>
      <c r="AHY12" s="112"/>
      <c r="AHZ12" s="115"/>
      <c r="AIC12" s="401"/>
      <c r="AID12" s="112"/>
      <c r="AIE12" s="112"/>
      <c r="AIF12" s="112"/>
      <c r="AIG12" s="115"/>
      <c r="AIJ12" s="401"/>
      <c r="AIK12" s="112"/>
      <c r="AIL12" s="112"/>
      <c r="AIM12" s="112"/>
      <c r="AIN12" s="115"/>
      <c r="AIQ12" s="401"/>
      <c r="AIR12" s="112"/>
      <c r="AIS12" s="112"/>
      <c r="AIT12" s="112"/>
      <c r="AIU12" s="115"/>
      <c r="AIX12" s="401"/>
      <c r="AIY12" s="112"/>
      <c r="AIZ12" s="112"/>
      <c r="AJA12" s="112"/>
      <c r="AJB12" s="115"/>
      <c r="AJE12" s="401"/>
      <c r="AJF12" s="112"/>
      <c r="AJG12" s="112"/>
      <c r="AJH12" s="112"/>
      <c r="AJI12" s="115"/>
      <c r="AJL12" s="401"/>
      <c r="AJM12" s="112"/>
      <c r="AJN12" s="112"/>
      <c r="AJO12" s="112"/>
      <c r="AJP12" s="115"/>
      <c r="AJS12" s="401"/>
      <c r="AJT12" s="112"/>
      <c r="AJU12" s="112"/>
      <c r="AJV12" s="112"/>
      <c r="AJW12" s="115"/>
      <c r="AJZ12" s="401"/>
      <c r="AKA12" s="112"/>
      <c r="AKB12" s="112"/>
      <c r="AKC12" s="112"/>
      <c r="AKD12" s="115"/>
      <c r="AKG12" s="401"/>
      <c r="AKH12" s="112"/>
      <c r="AKI12" s="112"/>
      <c r="AKJ12" s="112"/>
      <c r="AKK12" s="115"/>
      <c r="AKN12" s="401"/>
      <c r="AKO12" s="112"/>
      <c r="AKP12" s="112"/>
      <c r="AKQ12" s="112"/>
      <c r="AKR12" s="115"/>
      <c r="AKU12" s="401"/>
      <c r="AKV12" s="112"/>
      <c r="AKW12" s="112"/>
      <c r="AKX12" s="112"/>
      <c r="AKY12" s="115"/>
      <c r="ALB12" s="401"/>
      <c r="ALC12" s="112"/>
      <c r="ALD12" s="112"/>
      <c r="ALE12" s="112"/>
      <c r="ALF12" s="115"/>
      <c r="ALI12" s="401"/>
      <c r="ALJ12" s="112"/>
      <c r="ALK12" s="112"/>
      <c r="ALL12" s="112"/>
      <c r="ALM12" s="115"/>
      <c r="ALP12" s="401"/>
      <c r="ALQ12" s="112"/>
      <c r="ALR12" s="112"/>
      <c r="ALS12" s="112"/>
      <c r="ALT12" s="115"/>
      <c r="ALW12" s="401"/>
      <c r="ALX12" s="112"/>
      <c r="ALY12" s="112"/>
      <c r="ALZ12" s="112"/>
      <c r="AMA12" s="115"/>
      <c r="AMD12" s="401"/>
      <c r="AME12" s="112"/>
      <c r="AMF12" s="112"/>
      <c r="AMG12" s="112"/>
      <c r="AMH12" s="115"/>
      <c r="AMK12" s="401"/>
      <c r="AML12" s="112"/>
      <c r="AMM12" s="112"/>
      <c r="AMN12" s="112"/>
      <c r="AMO12" s="115"/>
      <c r="AMR12" s="401"/>
      <c r="AMS12" s="112"/>
      <c r="AMT12" s="112"/>
      <c r="AMU12" s="112"/>
      <c r="AMV12" s="115"/>
      <c r="AMY12" s="401"/>
      <c r="AMZ12" s="112"/>
      <c r="ANA12" s="112"/>
      <c r="ANB12" s="112"/>
      <c r="ANC12" s="115"/>
      <c r="ANF12" s="401"/>
      <c r="ANG12" s="112"/>
      <c r="ANH12" s="112"/>
      <c r="ANI12" s="112"/>
      <c r="ANJ12" s="115"/>
      <c r="ANM12" s="401"/>
      <c r="ANN12" s="112"/>
      <c r="ANO12" s="112"/>
      <c r="ANP12" s="112"/>
      <c r="ANQ12" s="115"/>
      <c r="ANT12" s="401"/>
      <c r="ANU12" s="112"/>
      <c r="ANV12" s="112"/>
      <c r="ANW12" s="112"/>
      <c r="ANX12" s="115"/>
      <c r="AOA12" s="401"/>
      <c r="AOB12" s="112"/>
      <c r="AOC12" s="112"/>
      <c r="AOD12" s="112"/>
      <c r="AOE12" s="115"/>
      <c r="AOH12" s="401"/>
      <c r="AOI12" s="112"/>
      <c r="AOJ12" s="112"/>
      <c r="AOK12" s="112"/>
      <c r="AOL12" s="115"/>
      <c r="AOO12" s="401"/>
      <c r="AOP12" s="112"/>
      <c r="AOQ12" s="112"/>
      <c r="AOR12" s="112"/>
      <c r="AOS12" s="115"/>
      <c r="AOV12" s="401"/>
      <c r="AOW12" s="112"/>
      <c r="AOX12" s="112"/>
      <c r="AOY12" s="112"/>
      <c r="AOZ12" s="115"/>
      <c r="APC12" s="401"/>
      <c r="APD12" s="112"/>
      <c r="APE12" s="112"/>
      <c r="APF12" s="112"/>
      <c r="APG12" s="115"/>
      <c r="APJ12" s="401"/>
      <c r="APK12" s="112"/>
      <c r="APL12" s="112"/>
      <c r="APM12" s="112"/>
      <c r="APN12" s="115"/>
      <c r="APQ12" s="401"/>
      <c r="APR12" s="112"/>
      <c r="APS12" s="112"/>
      <c r="APT12" s="112"/>
      <c r="APU12" s="115"/>
      <c r="APX12" s="401"/>
      <c r="APY12" s="112"/>
      <c r="APZ12" s="112"/>
      <c r="AQA12" s="112"/>
      <c r="AQB12" s="115"/>
      <c r="AQE12" s="401"/>
      <c r="AQF12" s="112"/>
      <c r="AQG12" s="112"/>
      <c r="AQH12" s="112"/>
      <c r="AQI12" s="115"/>
      <c r="AQL12" s="401"/>
      <c r="AQM12" s="112"/>
      <c r="AQN12" s="112"/>
      <c r="AQO12" s="112"/>
      <c r="AQP12" s="115"/>
      <c r="AQS12" s="401"/>
      <c r="AQT12" s="112"/>
      <c r="AQU12" s="112"/>
      <c r="AQV12" s="112"/>
      <c r="AQW12" s="115"/>
      <c r="AQZ12" s="401"/>
      <c r="ARA12" s="112"/>
      <c r="ARB12" s="112"/>
      <c r="ARC12" s="112"/>
      <c r="ARD12" s="115"/>
      <c r="ARG12" s="401"/>
      <c r="ARH12" s="112"/>
      <c r="ARI12" s="112"/>
      <c r="ARJ12" s="112"/>
      <c r="ARK12" s="115"/>
      <c r="ARN12" s="401"/>
      <c r="ARO12" s="112"/>
      <c r="ARP12" s="112"/>
      <c r="ARQ12" s="112"/>
      <c r="ARR12" s="115"/>
      <c r="ARU12" s="401"/>
      <c r="ARV12" s="112"/>
      <c r="ARW12" s="112"/>
      <c r="ARX12" s="112"/>
      <c r="ARY12" s="115"/>
      <c r="ASB12" s="401"/>
      <c r="ASC12" s="112"/>
      <c r="ASD12" s="112"/>
      <c r="ASE12" s="112"/>
      <c r="ASF12" s="115"/>
      <c r="ASI12" s="401"/>
      <c r="ASJ12" s="112"/>
      <c r="ASK12" s="112"/>
      <c r="ASL12" s="112"/>
      <c r="ASM12" s="115"/>
      <c r="ASP12" s="401"/>
      <c r="ASQ12" s="112"/>
      <c r="ASR12" s="112"/>
      <c r="ASS12" s="112"/>
      <c r="AST12" s="115"/>
      <c r="ASW12" s="401"/>
      <c r="ASX12" s="112"/>
      <c r="ASY12" s="112"/>
      <c r="ASZ12" s="112"/>
      <c r="ATA12" s="115"/>
      <c r="ATD12" s="401"/>
      <c r="ATE12" s="112"/>
      <c r="ATF12" s="112"/>
      <c r="ATG12" s="112"/>
      <c r="ATH12" s="115"/>
      <c r="ATK12" s="401"/>
      <c r="ATL12" s="112"/>
      <c r="ATM12" s="112"/>
      <c r="ATN12" s="112"/>
      <c r="ATO12" s="115"/>
      <c r="ATR12" s="401"/>
      <c r="ATS12" s="112"/>
      <c r="ATT12" s="112"/>
      <c r="ATU12" s="112"/>
      <c r="ATV12" s="115"/>
      <c r="ATY12" s="401"/>
      <c r="ATZ12" s="112"/>
      <c r="AUA12" s="112"/>
      <c r="AUB12" s="112"/>
      <c r="AUC12" s="115"/>
      <c r="AUF12" s="401"/>
      <c r="AUG12" s="112"/>
      <c r="AUH12" s="112"/>
      <c r="AUI12" s="112"/>
      <c r="AUJ12" s="115"/>
      <c r="AUM12" s="401"/>
      <c r="AUN12" s="112"/>
      <c r="AUO12" s="112"/>
      <c r="AUP12" s="112"/>
      <c r="AUQ12" s="115"/>
      <c r="AUT12" s="401"/>
      <c r="AUU12" s="112"/>
      <c r="AUV12" s="112"/>
      <c r="AUW12" s="112"/>
      <c r="AUX12" s="115"/>
      <c r="AVA12" s="401"/>
      <c r="AVB12" s="112"/>
      <c r="AVC12" s="112"/>
      <c r="AVD12" s="112"/>
      <c r="AVE12" s="115"/>
      <c r="AVH12" s="401"/>
      <c r="AVI12" s="112"/>
      <c r="AVJ12" s="112"/>
      <c r="AVK12" s="112"/>
      <c r="AVL12" s="115"/>
      <c r="AVO12" s="401"/>
      <c r="AVP12" s="112"/>
      <c r="AVQ12" s="112"/>
      <c r="AVR12" s="112"/>
      <c r="AVS12" s="115"/>
      <c r="AVV12" s="401"/>
      <c r="AVW12" s="112"/>
      <c r="AVX12" s="112"/>
      <c r="AVY12" s="112"/>
      <c r="AVZ12" s="115"/>
      <c r="AWC12" s="401"/>
      <c r="AWD12" s="112"/>
      <c r="AWE12" s="112"/>
      <c r="AWF12" s="112"/>
      <c r="AWG12" s="115"/>
      <c r="AWJ12" s="401"/>
      <c r="AWK12" s="112"/>
      <c r="AWL12" s="112"/>
      <c r="AWM12" s="112"/>
      <c r="AWN12" s="115"/>
      <c r="AWQ12" s="401"/>
      <c r="AWR12" s="112"/>
      <c r="AWS12" s="112"/>
      <c r="AWT12" s="112"/>
      <c r="AWU12" s="115"/>
      <c r="AWX12" s="401"/>
      <c r="AWY12" s="112"/>
      <c r="AWZ12" s="112"/>
      <c r="AXA12" s="112"/>
      <c r="AXB12" s="115"/>
      <c r="AXE12" s="401"/>
      <c r="AXF12" s="112"/>
      <c r="AXG12" s="112"/>
      <c r="AXH12" s="112"/>
      <c r="AXI12" s="115"/>
      <c r="AXL12" s="401"/>
      <c r="AXM12" s="112"/>
      <c r="AXN12" s="112"/>
      <c r="AXO12" s="112"/>
      <c r="AXP12" s="115"/>
      <c r="AXS12" s="401"/>
      <c r="AXT12" s="112"/>
      <c r="AXU12" s="112"/>
      <c r="AXV12" s="112"/>
      <c r="AXW12" s="115"/>
      <c r="AXZ12" s="401"/>
      <c r="AYA12" s="112"/>
      <c r="AYB12" s="112"/>
      <c r="AYC12" s="112"/>
      <c r="AYD12" s="115"/>
      <c r="AYG12" s="401"/>
      <c r="AYH12" s="112"/>
      <c r="AYI12" s="112"/>
      <c r="AYJ12" s="112"/>
      <c r="AYK12" s="115"/>
      <c r="AYN12" s="401"/>
      <c r="AYO12" s="112"/>
      <c r="AYP12" s="112"/>
      <c r="AYQ12" s="112"/>
      <c r="AYR12" s="115"/>
      <c r="AYU12" s="401"/>
      <c r="AYV12" s="112"/>
      <c r="AYW12" s="112"/>
      <c r="AYX12" s="112"/>
      <c r="AYY12" s="115"/>
      <c r="AZB12" s="401"/>
      <c r="AZC12" s="112"/>
      <c r="AZD12" s="112"/>
      <c r="AZE12" s="112"/>
      <c r="AZF12" s="115"/>
      <c r="AZI12" s="401"/>
      <c r="AZJ12" s="112"/>
      <c r="AZK12" s="112"/>
      <c r="AZL12" s="112"/>
      <c r="AZM12" s="115"/>
      <c r="AZP12" s="401"/>
      <c r="AZQ12" s="112"/>
      <c r="AZR12" s="112"/>
      <c r="AZS12" s="112"/>
      <c r="AZT12" s="115"/>
      <c r="AZW12" s="401"/>
      <c r="AZX12" s="112"/>
      <c r="AZY12" s="112"/>
      <c r="AZZ12" s="112"/>
      <c r="BAA12" s="115"/>
      <c r="BAD12" s="401"/>
      <c r="BAE12" s="112"/>
      <c r="BAF12" s="112"/>
      <c r="BAG12" s="112"/>
      <c r="BAH12" s="115"/>
      <c r="BAK12" s="401"/>
      <c r="BAL12" s="112"/>
      <c r="BAM12" s="112"/>
      <c r="BAN12" s="112"/>
      <c r="BAO12" s="115"/>
      <c r="BAR12" s="401"/>
      <c r="BAS12" s="112"/>
      <c r="BAT12" s="112"/>
      <c r="BAU12" s="112"/>
      <c r="BAV12" s="115"/>
      <c r="BAY12" s="401"/>
      <c r="BAZ12" s="112"/>
      <c r="BBA12" s="112"/>
      <c r="BBB12" s="112"/>
      <c r="BBC12" s="115"/>
      <c r="BBF12" s="401"/>
      <c r="BBG12" s="112"/>
      <c r="BBH12" s="112"/>
      <c r="BBI12" s="112"/>
      <c r="BBJ12" s="115"/>
      <c r="BBM12" s="401"/>
      <c r="BBN12" s="112"/>
      <c r="BBO12" s="112"/>
      <c r="BBP12" s="112"/>
      <c r="BBQ12" s="115"/>
      <c r="BBT12" s="401"/>
      <c r="BBU12" s="112"/>
      <c r="BBV12" s="112"/>
      <c r="BBW12" s="112"/>
      <c r="BBX12" s="115"/>
      <c r="BCA12" s="401"/>
      <c r="BCB12" s="112"/>
      <c r="BCC12" s="112"/>
      <c r="BCD12" s="112"/>
      <c r="BCE12" s="115"/>
      <c r="BCH12" s="401"/>
      <c r="BCI12" s="112"/>
      <c r="BCJ12" s="112"/>
      <c r="BCK12" s="112"/>
      <c r="BCL12" s="115"/>
      <c r="BCO12" s="401"/>
      <c r="BCP12" s="112"/>
      <c r="BCQ12" s="112"/>
      <c r="BCR12" s="112"/>
      <c r="BCS12" s="115"/>
      <c r="BCV12" s="401"/>
      <c r="BCW12" s="112"/>
      <c r="BCX12" s="112"/>
      <c r="BCY12" s="112"/>
      <c r="BCZ12" s="115"/>
      <c r="BDC12" s="401"/>
      <c r="BDD12" s="112"/>
      <c r="BDE12" s="112"/>
      <c r="BDF12" s="112"/>
      <c r="BDG12" s="115"/>
      <c r="BDJ12" s="401"/>
      <c r="BDK12" s="112"/>
      <c r="BDL12" s="112"/>
      <c r="BDM12" s="112"/>
      <c r="BDN12" s="115"/>
      <c r="BDQ12" s="401"/>
      <c r="BDR12" s="112"/>
      <c r="BDS12" s="112"/>
      <c r="BDT12" s="112"/>
      <c r="BDU12" s="115"/>
      <c r="BDX12" s="401"/>
      <c r="BDY12" s="112"/>
      <c r="BDZ12" s="112"/>
      <c r="BEA12" s="112"/>
      <c r="BEB12" s="115"/>
      <c r="BEE12" s="401"/>
      <c r="BEF12" s="112"/>
      <c r="BEG12" s="112"/>
      <c r="BEH12" s="112"/>
      <c r="BEI12" s="115"/>
      <c r="BEL12" s="401"/>
      <c r="BEM12" s="112"/>
      <c r="BEN12" s="112"/>
      <c r="BEO12" s="112"/>
      <c r="BEP12" s="115"/>
      <c r="BES12" s="401"/>
      <c r="BET12" s="112"/>
      <c r="BEU12" s="112"/>
      <c r="BEV12" s="112"/>
      <c r="BEW12" s="115"/>
      <c r="BEZ12" s="401"/>
      <c r="BFA12" s="112"/>
      <c r="BFB12" s="112"/>
      <c r="BFC12" s="112"/>
      <c r="BFD12" s="115"/>
      <c r="BFG12" s="401"/>
      <c r="BFH12" s="112"/>
      <c r="BFI12" s="112"/>
      <c r="BFJ12" s="112"/>
      <c r="BFK12" s="115"/>
      <c r="BFN12" s="401"/>
      <c r="BFO12" s="112"/>
      <c r="BFP12" s="112"/>
      <c r="BFQ12" s="112"/>
      <c r="BFR12" s="115"/>
      <c r="BFU12" s="401"/>
      <c r="BFV12" s="112"/>
      <c r="BFW12" s="112"/>
      <c r="BFX12" s="112"/>
      <c r="BFY12" s="115"/>
      <c r="BGB12" s="401"/>
      <c r="BGC12" s="112"/>
      <c r="BGD12" s="112"/>
      <c r="BGE12" s="112"/>
      <c r="BGF12" s="115"/>
      <c r="BGI12" s="401"/>
      <c r="BGJ12" s="112"/>
      <c r="BGK12" s="112"/>
      <c r="BGL12" s="112"/>
      <c r="BGM12" s="115"/>
      <c r="BGP12" s="401"/>
      <c r="BGQ12" s="112"/>
      <c r="BGR12" s="112"/>
      <c r="BGS12" s="112"/>
      <c r="BGT12" s="115"/>
      <c r="BGW12" s="401"/>
      <c r="BGX12" s="112"/>
      <c r="BGY12" s="112"/>
      <c r="BGZ12" s="112"/>
      <c r="BHA12" s="115"/>
      <c r="BHD12" s="401"/>
      <c r="BHE12" s="112"/>
      <c r="BHF12" s="112"/>
      <c r="BHG12" s="112"/>
      <c r="BHH12" s="115"/>
      <c r="BHK12" s="401"/>
      <c r="BHL12" s="112"/>
      <c r="BHM12" s="112"/>
      <c r="BHN12" s="112"/>
      <c r="BHO12" s="115"/>
      <c r="BHR12" s="401"/>
      <c r="BHS12" s="112"/>
      <c r="BHT12" s="112"/>
      <c r="BHU12" s="112"/>
      <c r="BHV12" s="115"/>
      <c r="BHY12" s="401"/>
      <c r="BHZ12" s="112"/>
      <c r="BIA12" s="112"/>
      <c r="BIB12" s="112"/>
      <c r="BIC12" s="115"/>
      <c r="BIF12" s="401"/>
      <c r="BIG12" s="112"/>
      <c r="BIH12" s="112"/>
      <c r="BII12" s="112"/>
      <c r="BIJ12" s="115"/>
      <c r="BIM12" s="401"/>
      <c r="BIN12" s="112"/>
      <c r="BIO12" s="112"/>
      <c r="BIP12" s="112"/>
      <c r="BIQ12" s="115"/>
      <c r="BIT12" s="401"/>
      <c r="BIU12" s="112"/>
      <c r="BIV12" s="112"/>
      <c r="BIW12" s="112"/>
      <c r="BIX12" s="115"/>
      <c r="BJA12" s="401"/>
      <c r="BJB12" s="112"/>
      <c r="BJC12" s="112"/>
      <c r="BJD12" s="112"/>
      <c r="BJE12" s="115"/>
      <c r="BJH12" s="401"/>
      <c r="BJI12" s="112"/>
      <c r="BJJ12" s="112"/>
      <c r="BJK12" s="112"/>
      <c r="BJL12" s="115"/>
      <c r="BJO12" s="401"/>
      <c r="BJP12" s="112"/>
      <c r="BJQ12" s="112"/>
      <c r="BJR12" s="112"/>
      <c r="BJS12" s="115"/>
      <c r="BJV12" s="401"/>
      <c r="BJW12" s="112"/>
      <c r="BJX12" s="112"/>
      <c r="BJY12" s="112"/>
      <c r="BJZ12" s="115"/>
      <c r="BKC12" s="401"/>
      <c r="BKD12" s="112"/>
      <c r="BKE12" s="112"/>
      <c r="BKF12" s="112"/>
      <c r="BKG12" s="115"/>
      <c r="BKJ12" s="401"/>
      <c r="BKK12" s="112"/>
      <c r="BKL12" s="112"/>
      <c r="BKM12" s="112"/>
      <c r="BKN12" s="115"/>
      <c r="BKQ12" s="401"/>
      <c r="BKR12" s="112"/>
      <c r="BKS12" s="112"/>
      <c r="BKT12" s="112"/>
      <c r="BKU12" s="115"/>
      <c r="BKX12" s="401"/>
      <c r="BKY12" s="112"/>
      <c r="BKZ12" s="112"/>
      <c r="BLA12" s="112"/>
      <c r="BLB12" s="115"/>
      <c r="BLE12" s="401"/>
      <c r="BLF12" s="112"/>
      <c r="BLG12" s="112"/>
      <c r="BLH12" s="112"/>
      <c r="BLI12" s="115"/>
      <c r="BLL12" s="401"/>
      <c r="BLM12" s="112"/>
      <c r="BLN12" s="112"/>
      <c r="BLO12" s="112"/>
      <c r="BLP12" s="115"/>
      <c r="BLS12" s="401"/>
      <c r="BLT12" s="112"/>
      <c r="BLU12" s="112"/>
      <c r="BLV12" s="112"/>
      <c r="BLW12" s="115"/>
      <c r="BLZ12" s="401"/>
      <c r="BMA12" s="112"/>
      <c r="BMB12" s="112"/>
      <c r="BMC12" s="112"/>
      <c r="BMD12" s="115"/>
      <c r="BMG12" s="401"/>
      <c r="BMH12" s="112"/>
      <c r="BMI12" s="112"/>
      <c r="BMJ12" s="112"/>
      <c r="BMK12" s="115"/>
      <c r="BMN12" s="401"/>
      <c r="BMO12" s="112"/>
      <c r="BMP12" s="112"/>
      <c r="BMQ12" s="112"/>
      <c r="BMR12" s="115"/>
      <c r="BMU12" s="401"/>
      <c r="BMV12" s="112"/>
      <c r="BMW12" s="112"/>
      <c r="BMX12" s="112"/>
      <c r="BMY12" s="115"/>
      <c r="BNB12" s="401"/>
      <c r="BNC12" s="112"/>
      <c r="BND12" s="112"/>
      <c r="BNE12" s="112"/>
      <c r="BNF12" s="115"/>
      <c r="BNI12" s="401"/>
      <c r="BNJ12" s="112"/>
      <c r="BNK12" s="112"/>
      <c r="BNL12" s="112"/>
      <c r="BNM12" s="115"/>
      <c r="BNP12" s="401"/>
      <c r="BNQ12" s="112"/>
      <c r="BNR12" s="112"/>
      <c r="BNS12" s="112"/>
      <c r="BNT12" s="115"/>
      <c r="BNW12" s="401"/>
      <c r="BNX12" s="112"/>
      <c r="BNY12" s="112"/>
      <c r="BNZ12" s="112"/>
      <c r="BOA12" s="115"/>
      <c r="BOD12" s="401"/>
      <c r="BOE12" s="112"/>
      <c r="BOF12" s="112"/>
      <c r="BOG12" s="112"/>
      <c r="BOH12" s="115"/>
      <c r="BOK12" s="401"/>
      <c r="BOL12" s="112"/>
      <c r="BOM12" s="112"/>
      <c r="BON12" s="112"/>
      <c r="BOO12" s="115"/>
      <c r="BOR12" s="401"/>
      <c r="BOS12" s="112"/>
      <c r="BOT12" s="112"/>
      <c r="BOU12" s="112"/>
      <c r="BOV12" s="115"/>
      <c r="BOY12" s="401"/>
      <c r="BOZ12" s="112"/>
      <c r="BPA12" s="112"/>
      <c r="BPB12" s="112"/>
      <c r="BPC12" s="115"/>
      <c r="BPF12" s="401"/>
      <c r="BPG12" s="112"/>
      <c r="BPH12" s="112"/>
      <c r="BPI12" s="112"/>
      <c r="BPJ12" s="115"/>
      <c r="BPM12" s="401"/>
      <c r="BPN12" s="112"/>
      <c r="BPO12" s="112"/>
      <c r="BPP12" s="112"/>
      <c r="BPQ12" s="115"/>
      <c r="BPT12" s="401"/>
      <c r="BPU12" s="112"/>
      <c r="BPV12" s="112"/>
      <c r="BPW12" s="112"/>
      <c r="BPX12" s="115"/>
      <c r="BQA12" s="401"/>
      <c r="BQB12" s="112"/>
      <c r="BQC12" s="112"/>
      <c r="BQD12" s="112"/>
      <c r="BQE12" s="115"/>
      <c r="BQH12" s="401"/>
      <c r="BQI12" s="112"/>
      <c r="BQJ12" s="112"/>
      <c r="BQK12" s="112"/>
      <c r="BQL12" s="115"/>
      <c r="BQO12" s="401"/>
      <c r="BQP12" s="112"/>
      <c r="BQQ12" s="112"/>
      <c r="BQR12" s="112"/>
      <c r="BQS12" s="115"/>
      <c r="BQV12" s="401"/>
      <c r="BQW12" s="112"/>
      <c r="BQX12" s="112"/>
      <c r="BQY12" s="112"/>
      <c r="BQZ12" s="115"/>
      <c r="BRC12" s="401"/>
      <c r="BRD12" s="112"/>
      <c r="BRE12" s="112"/>
      <c r="BRF12" s="112"/>
      <c r="BRG12" s="115"/>
      <c r="BRJ12" s="401"/>
      <c r="BRK12" s="112"/>
      <c r="BRL12" s="112"/>
      <c r="BRM12" s="112"/>
      <c r="BRN12" s="115"/>
      <c r="BRQ12" s="401"/>
      <c r="BRR12" s="112"/>
      <c r="BRS12" s="112"/>
      <c r="BRT12" s="112"/>
      <c r="BRU12" s="115"/>
      <c r="BRX12" s="401"/>
      <c r="BRY12" s="112"/>
      <c r="BRZ12" s="112"/>
      <c r="BSA12" s="112"/>
      <c r="BSB12" s="115"/>
      <c r="BSE12" s="401"/>
      <c r="BSF12" s="112"/>
      <c r="BSG12" s="112"/>
      <c r="BSH12" s="112"/>
      <c r="BSI12" s="115"/>
      <c r="BSL12" s="401"/>
      <c r="BSM12" s="112"/>
      <c r="BSN12" s="112"/>
      <c r="BSO12" s="112"/>
      <c r="BSP12" s="115"/>
      <c r="BSS12" s="401"/>
      <c r="BST12" s="112"/>
      <c r="BSU12" s="112"/>
      <c r="BSV12" s="112"/>
      <c r="BSW12" s="115"/>
      <c r="BSZ12" s="401"/>
      <c r="BTA12" s="112"/>
      <c r="BTB12" s="112"/>
      <c r="BTC12" s="112"/>
      <c r="BTD12" s="115"/>
      <c r="BTG12" s="401"/>
      <c r="BTH12" s="112"/>
      <c r="BTI12" s="112"/>
      <c r="BTJ12" s="112"/>
      <c r="BTK12" s="115"/>
      <c r="BTN12" s="401"/>
      <c r="BTO12" s="112"/>
      <c r="BTP12" s="112"/>
      <c r="BTQ12" s="112"/>
      <c r="BTR12" s="115"/>
      <c r="BTU12" s="401"/>
      <c r="BTV12" s="112"/>
      <c r="BTW12" s="112"/>
      <c r="BTX12" s="112"/>
      <c r="BTY12" s="115"/>
      <c r="BUB12" s="401"/>
      <c r="BUC12" s="112"/>
      <c r="BUD12" s="112"/>
      <c r="BUE12" s="112"/>
      <c r="BUF12" s="115"/>
      <c r="BUI12" s="401"/>
      <c r="BUJ12" s="112"/>
      <c r="BUK12" s="112"/>
      <c r="BUL12" s="112"/>
      <c r="BUM12" s="115"/>
      <c r="BUP12" s="401"/>
      <c r="BUQ12" s="112"/>
      <c r="BUR12" s="112"/>
      <c r="BUS12" s="112"/>
      <c r="BUT12" s="115"/>
      <c r="BUW12" s="401"/>
      <c r="BUX12" s="112"/>
      <c r="BUY12" s="112"/>
      <c r="BUZ12" s="112"/>
      <c r="BVA12" s="115"/>
      <c r="BVD12" s="401"/>
      <c r="BVE12" s="112"/>
      <c r="BVF12" s="112"/>
      <c r="BVG12" s="112"/>
      <c r="BVH12" s="115"/>
      <c r="BVK12" s="401"/>
      <c r="BVL12" s="112"/>
      <c r="BVM12" s="112"/>
      <c r="BVN12" s="112"/>
      <c r="BVO12" s="115"/>
      <c r="BVR12" s="401"/>
      <c r="BVS12" s="112"/>
      <c r="BVT12" s="112"/>
      <c r="BVU12" s="112"/>
      <c r="BVV12" s="115"/>
      <c r="BVY12" s="401"/>
      <c r="BVZ12" s="112"/>
      <c r="BWA12" s="112"/>
      <c r="BWB12" s="112"/>
      <c r="BWC12" s="115"/>
      <c r="BWF12" s="401"/>
      <c r="BWG12" s="112"/>
      <c r="BWH12" s="112"/>
      <c r="BWI12" s="112"/>
      <c r="BWJ12" s="115"/>
      <c r="BWM12" s="401"/>
      <c r="BWN12" s="112"/>
      <c r="BWO12" s="112"/>
      <c r="BWP12" s="112"/>
      <c r="BWQ12" s="115"/>
      <c r="BWT12" s="401"/>
      <c r="BWU12" s="112"/>
      <c r="BWV12" s="112"/>
      <c r="BWW12" s="112"/>
      <c r="BWX12" s="115"/>
      <c r="BXA12" s="401"/>
      <c r="BXB12" s="112"/>
      <c r="BXC12" s="112"/>
      <c r="BXD12" s="112"/>
      <c r="BXE12" s="115"/>
      <c r="BXH12" s="401"/>
      <c r="BXI12" s="112"/>
      <c r="BXJ12" s="112"/>
      <c r="BXK12" s="112"/>
      <c r="BXL12" s="115"/>
      <c r="BXO12" s="401"/>
      <c r="BXP12" s="112"/>
      <c r="BXQ12" s="112"/>
      <c r="BXR12" s="112"/>
      <c r="BXS12" s="115"/>
      <c r="BXV12" s="401"/>
      <c r="BXW12" s="112"/>
      <c r="BXX12" s="112"/>
      <c r="BXY12" s="112"/>
      <c r="BXZ12" s="115"/>
      <c r="BYC12" s="401"/>
      <c r="BYD12" s="112"/>
      <c r="BYE12" s="112"/>
      <c r="BYF12" s="112"/>
      <c r="BYG12" s="115"/>
      <c r="BYJ12" s="401"/>
      <c r="BYK12" s="112"/>
      <c r="BYL12" s="112"/>
      <c r="BYM12" s="112"/>
      <c r="BYN12" s="115"/>
      <c r="BYQ12" s="401"/>
      <c r="BYR12" s="112"/>
      <c r="BYS12" s="112"/>
      <c r="BYT12" s="112"/>
      <c r="BYU12" s="115"/>
      <c r="BYX12" s="401"/>
      <c r="BYY12" s="112"/>
      <c r="BYZ12" s="112"/>
      <c r="BZA12" s="112"/>
      <c r="BZB12" s="115"/>
      <c r="BZE12" s="401"/>
      <c r="BZF12" s="112"/>
      <c r="BZG12" s="112"/>
      <c r="BZH12" s="112"/>
      <c r="BZI12" s="115"/>
      <c r="BZL12" s="401"/>
      <c r="BZM12" s="112"/>
      <c r="BZN12" s="112"/>
      <c r="BZO12" s="112"/>
      <c r="BZP12" s="115"/>
      <c r="BZS12" s="401"/>
      <c r="BZT12" s="112"/>
      <c r="BZU12" s="112"/>
      <c r="BZV12" s="112"/>
      <c r="BZW12" s="115"/>
      <c r="BZZ12" s="401"/>
      <c r="CAA12" s="112"/>
      <c r="CAB12" s="112"/>
      <c r="CAC12" s="112"/>
      <c r="CAD12" s="115"/>
      <c r="CAG12" s="401"/>
      <c r="CAH12" s="112"/>
      <c r="CAI12" s="112"/>
      <c r="CAJ12" s="112"/>
      <c r="CAK12" s="115"/>
      <c r="CAN12" s="401"/>
      <c r="CAO12" s="112"/>
      <c r="CAP12" s="112"/>
      <c r="CAQ12" s="112"/>
      <c r="CAR12" s="115"/>
      <c r="CAU12" s="401"/>
      <c r="CAV12" s="112"/>
      <c r="CAW12" s="112"/>
      <c r="CAX12" s="112"/>
      <c r="CAY12" s="115"/>
      <c r="CBB12" s="401"/>
      <c r="CBC12" s="112"/>
      <c r="CBD12" s="112"/>
      <c r="CBE12" s="112"/>
      <c r="CBF12" s="115"/>
      <c r="CBI12" s="401"/>
      <c r="CBJ12" s="112"/>
      <c r="CBK12" s="112"/>
      <c r="CBL12" s="112"/>
      <c r="CBM12" s="115"/>
      <c r="CBP12" s="401"/>
      <c r="CBQ12" s="112"/>
      <c r="CBR12" s="112"/>
      <c r="CBS12" s="112"/>
      <c r="CBT12" s="115"/>
      <c r="CBW12" s="401"/>
      <c r="CBX12" s="112"/>
      <c r="CBY12" s="112"/>
      <c r="CBZ12" s="112"/>
      <c r="CCA12" s="115"/>
      <c r="CCD12" s="401"/>
      <c r="CCE12" s="112"/>
      <c r="CCF12" s="112"/>
      <c r="CCG12" s="112"/>
      <c r="CCH12" s="115"/>
      <c r="CCK12" s="401"/>
      <c r="CCL12" s="112"/>
      <c r="CCM12" s="112"/>
      <c r="CCN12" s="112"/>
      <c r="CCO12" s="115"/>
      <c r="CCR12" s="401"/>
      <c r="CCS12" s="112"/>
      <c r="CCT12" s="112"/>
      <c r="CCU12" s="112"/>
      <c r="CCV12" s="115"/>
      <c r="CCY12" s="401"/>
      <c r="CCZ12" s="112"/>
      <c r="CDA12" s="112"/>
      <c r="CDB12" s="112"/>
      <c r="CDC12" s="115"/>
      <c r="CDF12" s="401"/>
      <c r="CDG12" s="112"/>
      <c r="CDH12" s="112"/>
      <c r="CDI12" s="112"/>
      <c r="CDJ12" s="115"/>
      <c r="CDM12" s="401"/>
      <c r="CDN12" s="112"/>
      <c r="CDO12" s="112"/>
      <c r="CDP12" s="112"/>
      <c r="CDQ12" s="115"/>
      <c r="CDT12" s="401"/>
      <c r="CDU12" s="112"/>
      <c r="CDV12" s="112"/>
      <c r="CDW12" s="112"/>
      <c r="CDX12" s="115"/>
      <c r="CEA12" s="401"/>
      <c r="CEB12" s="112"/>
      <c r="CEC12" s="112"/>
      <c r="CED12" s="112"/>
      <c r="CEE12" s="115"/>
      <c r="CEH12" s="401"/>
      <c r="CEI12" s="112"/>
      <c r="CEJ12" s="112"/>
      <c r="CEK12" s="112"/>
      <c r="CEL12" s="115"/>
      <c r="CEO12" s="401"/>
      <c r="CEP12" s="112"/>
      <c r="CEQ12" s="112"/>
      <c r="CER12" s="112"/>
      <c r="CES12" s="115"/>
      <c r="CEV12" s="401"/>
      <c r="CEW12" s="112"/>
      <c r="CEX12" s="112"/>
      <c r="CEY12" s="112"/>
      <c r="CEZ12" s="115"/>
      <c r="CFC12" s="401"/>
      <c r="CFD12" s="112"/>
      <c r="CFE12" s="112"/>
      <c r="CFF12" s="112"/>
      <c r="CFG12" s="115"/>
      <c r="CFJ12" s="401"/>
      <c r="CFK12" s="112"/>
      <c r="CFL12" s="112"/>
      <c r="CFM12" s="112"/>
      <c r="CFN12" s="115"/>
      <c r="CFQ12" s="401"/>
      <c r="CFR12" s="112"/>
      <c r="CFS12" s="112"/>
      <c r="CFT12" s="112"/>
      <c r="CFU12" s="115"/>
      <c r="CFX12" s="401"/>
      <c r="CFY12" s="112"/>
      <c r="CFZ12" s="112"/>
      <c r="CGA12" s="112"/>
      <c r="CGB12" s="115"/>
      <c r="CGE12" s="401"/>
      <c r="CGF12" s="112"/>
      <c r="CGG12" s="112"/>
      <c r="CGH12" s="112"/>
      <c r="CGI12" s="115"/>
      <c r="CGL12" s="401"/>
      <c r="CGM12" s="112"/>
      <c r="CGN12" s="112"/>
      <c r="CGO12" s="112"/>
      <c r="CGP12" s="115"/>
      <c r="CGS12" s="401"/>
      <c r="CGT12" s="112"/>
      <c r="CGU12" s="112"/>
      <c r="CGV12" s="112"/>
      <c r="CGW12" s="115"/>
      <c r="CGZ12" s="401"/>
      <c r="CHA12" s="112"/>
      <c r="CHB12" s="112"/>
      <c r="CHC12" s="112"/>
      <c r="CHD12" s="115"/>
      <c r="CHG12" s="401"/>
      <c r="CHH12" s="112"/>
      <c r="CHI12" s="112"/>
      <c r="CHJ12" s="112"/>
      <c r="CHK12" s="115"/>
      <c r="CHN12" s="401"/>
      <c r="CHO12" s="112"/>
      <c r="CHP12" s="112"/>
      <c r="CHQ12" s="112"/>
      <c r="CHR12" s="115"/>
      <c r="CHU12" s="401"/>
      <c r="CHV12" s="112"/>
      <c r="CHW12" s="112"/>
      <c r="CHX12" s="112"/>
      <c r="CHY12" s="115"/>
      <c r="CIB12" s="401"/>
      <c r="CIC12" s="112"/>
      <c r="CID12" s="112"/>
      <c r="CIE12" s="112"/>
      <c r="CIF12" s="115"/>
      <c r="CII12" s="401"/>
      <c r="CIJ12" s="112"/>
      <c r="CIK12" s="112"/>
      <c r="CIL12" s="112"/>
      <c r="CIM12" s="115"/>
      <c r="CIP12" s="401"/>
      <c r="CIQ12" s="112"/>
      <c r="CIR12" s="112"/>
      <c r="CIS12" s="112"/>
      <c r="CIT12" s="115"/>
      <c r="CIW12" s="401"/>
      <c r="CIX12" s="112"/>
      <c r="CIY12" s="112"/>
      <c r="CIZ12" s="112"/>
      <c r="CJA12" s="115"/>
      <c r="CJD12" s="401"/>
      <c r="CJE12" s="112"/>
      <c r="CJF12" s="112"/>
      <c r="CJG12" s="112"/>
      <c r="CJH12" s="115"/>
      <c r="CJK12" s="401"/>
      <c r="CJL12" s="112"/>
      <c r="CJM12" s="112"/>
      <c r="CJN12" s="112"/>
      <c r="CJO12" s="115"/>
      <c r="CJR12" s="401"/>
      <c r="CJS12" s="112"/>
      <c r="CJT12" s="112"/>
      <c r="CJU12" s="112"/>
      <c r="CJV12" s="115"/>
      <c r="CJY12" s="401"/>
      <c r="CJZ12" s="112"/>
      <c r="CKA12" s="112"/>
      <c r="CKB12" s="112"/>
      <c r="CKC12" s="115"/>
      <c r="CKF12" s="401"/>
      <c r="CKG12" s="112"/>
      <c r="CKH12" s="112"/>
      <c r="CKI12" s="112"/>
      <c r="CKJ12" s="115"/>
      <c r="CKM12" s="401"/>
      <c r="CKN12" s="112"/>
      <c r="CKO12" s="112"/>
      <c r="CKP12" s="112"/>
      <c r="CKQ12" s="115"/>
      <c r="CKT12" s="401"/>
      <c r="CKU12" s="112"/>
      <c r="CKV12" s="112"/>
      <c r="CKW12" s="112"/>
      <c r="CKX12" s="115"/>
      <c r="CLA12" s="401"/>
      <c r="CLB12" s="112"/>
      <c r="CLC12" s="112"/>
      <c r="CLD12" s="112"/>
      <c r="CLE12" s="115"/>
      <c r="CLH12" s="401"/>
      <c r="CLI12" s="112"/>
      <c r="CLJ12" s="112"/>
      <c r="CLK12" s="112"/>
      <c r="CLL12" s="115"/>
      <c r="CLO12" s="401"/>
      <c r="CLP12" s="112"/>
      <c r="CLQ12" s="112"/>
      <c r="CLR12" s="112"/>
      <c r="CLS12" s="115"/>
      <c r="CLV12" s="401"/>
      <c r="CLW12" s="112"/>
      <c r="CLX12" s="112"/>
      <c r="CLY12" s="112"/>
      <c r="CLZ12" s="115"/>
      <c r="CMC12" s="401"/>
      <c r="CMD12" s="112"/>
      <c r="CME12" s="112"/>
      <c r="CMF12" s="112"/>
      <c r="CMG12" s="115"/>
      <c r="CMJ12" s="401"/>
      <c r="CMK12" s="112"/>
      <c r="CML12" s="112"/>
      <c r="CMM12" s="112"/>
      <c r="CMN12" s="115"/>
      <c r="CMQ12" s="401"/>
      <c r="CMR12" s="112"/>
      <c r="CMS12" s="112"/>
      <c r="CMT12" s="112"/>
      <c r="CMU12" s="115"/>
      <c r="CMX12" s="401"/>
      <c r="CMY12" s="112"/>
      <c r="CMZ12" s="112"/>
      <c r="CNA12" s="112"/>
      <c r="CNB12" s="115"/>
      <c r="CNE12" s="401"/>
      <c r="CNF12" s="112"/>
      <c r="CNG12" s="112"/>
      <c r="CNH12" s="112"/>
      <c r="CNI12" s="115"/>
      <c r="CNL12" s="401"/>
      <c r="CNM12" s="112"/>
      <c r="CNN12" s="112"/>
      <c r="CNO12" s="112"/>
      <c r="CNP12" s="115"/>
      <c r="CNS12" s="401"/>
      <c r="CNT12" s="112"/>
      <c r="CNU12" s="112"/>
      <c r="CNV12" s="112"/>
      <c r="CNW12" s="115"/>
      <c r="CNZ12" s="401"/>
      <c r="COA12" s="112"/>
      <c r="COB12" s="112"/>
      <c r="COC12" s="112"/>
      <c r="COD12" s="115"/>
      <c r="COG12" s="401"/>
      <c r="COH12" s="112"/>
      <c r="COI12" s="112"/>
      <c r="COJ12" s="112"/>
      <c r="COK12" s="115"/>
      <c r="CON12" s="401"/>
      <c r="COO12" s="112"/>
      <c r="COP12" s="112"/>
      <c r="COQ12" s="112"/>
      <c r="COR12" s="115"/>
      <c r="COU12" s="401"/>
      <c r="COV12" s="112"/>
      <c r="COW12" s="112"/>
      <c r="COX12" s="112"/>
      <c r="COY12" s="115"/>
      <c r="CPB12" s="401"/>
      <c r="CPC12" s="112"/>
      <c r="CPD12" s="112"/>
      <c r="CPE12" s="112"/>
      <c r="CPF12" s="115"/>
      <c r="CPI12" s="401"/>
      <c r="CPJ12" s="112"/>
      <c r="CPK12" s="112"/>
      <c r="CPL12" s="112"/>
      <c r="CPM12" s="115"/>
      <c r="CPP12" s="401"/>
      <c r="CPQ12" s="112"/>
      <c r="CPR12" s="112"/>
      <c r="CPS12" s="112"/>
      <c r="CPT12" s="115"/>
      <c r="CPW12" s="401"/>
      <c r="CPX12" s="112"/>
      <c r="CPY12" s="112"/>
      <c r="CPZ12" s="112"/>
      <c r="CQA12" s="115"/>
      <c r="CQD12" s="401"/>
      <c r="CQE12" s="112"/>
      <c r="CQF12" s="112"/>
      <c r="CQG12" s="112"/>
      <c r="CQH12" s="115"/>
      <c r="CQK12" s="401"/>
      <c r="CQL12" s="112"/>
      <c r="CQM12" s="112"/>
      <c r="CQN12" s="112"/>
      <c r="CQO12" s="115"/>
      <c r="CQR12" s="401"/>
      <c r="CQS12" s="112"/>
      <c r="CQT12" s="112"/>
      <c r="CQU12" s="112"/>
      <c r="CQV12" s="115"/>
      <c r="CQY12" s="401"/>
      <c r="CQZ12" s="112"/>
      <c r="CRA12" s="112"/>
      <c r="CRB12" s="112"/>
      <c r="CRC12" s="115"/>
      <c r="CRF12" s="401"/>
      <c r="CRG12" s="112"/>
      <c r="CRH12" s="112"/>
      <c r="CRI12" s="112"/>
      <c r="CRJ12" s="115"/>
      <c r="CRM12" s="401"/>
      <c r="CRN12" s="112"/>
      <c r="CRO12" s="112"/>
      <c r="CRP12" s="112"/>
      <c r="CRQ12" s="115"/>
      <c r="CRT12" s="401"/>
      <c r="CRU12" s="112"/>
      <c r="CRV12" s="112"/>
      <c r="CRW12" s="112"/>
      <c r="CRX12" s="115"/>
      <c r="CSA12" s="401"/>
      <c r="CSB12" s="112"/>
      <c r="CSC12" s="112"/>
      <c r="CSD12" s="112"/>
      <c r="CSE12" s="115"/>
      <c r="CSH12" s="401"/>
      <c r="CSI12" s="112"/>
      <c r="CSJ12" s="112"/>
      <c r="CSK12" s="112"/>
      <c r="CSL12" s="115"/>
      <c r="CSO12" s="401"/>
      <c r="CSP12" s="112"/>
      <c r="CSQ12" s="112"/>
      <c r="CSR12" s="112"/>
      <c r="CSS12" s="115"/>
      <c r="CSV12" s="401"/>
      <c r="CSW12" s="112"/>
      <c r="CSX12" s="112"/>
      <c r="CSY12" s="112"/>
      <c r="CSZ12" s="115"/>
      <c r="CTC12" s="401"/>
      <c r="CTD12" s="112"/>
      <c r="CTE12" s="112"/>
      <c r="CTF12" s="112"/>
      <c r="CTG12" s="115"/>
      <c r="CTJ12" s="401"/>
      <c r="CTK12" s="112"/>
      <c r="CTL12" s="112"/>
      <c r="CTM12" s="112"/>
      <c r="CTN12" s="115"/>
      <c r="CTQ12" s="401"/>
      <c r="CTR12" s="112"/>
      <c r="CTS12" s="112"/>
      <c r="CTT12" s="112"/>
      <c r="CTU12" s="115"/>
      <c r="CTX12" s="401"/>
      <c r="CTY12" s="112"/>
      <c r="CTZ12" s="112"/>
      <c r="CUA12" s="112"/>
      <c r="CUB12" s="115"/>
      <c r="CUE12" s="401"/>
      <c r="CUF12" s="112"/>
      <c r="CUG12" s="112"/>
      <c r="CUH12" s="112"/>
      <c r="CUI12" s="115"/>
      <c r="CUL12" s="401"/>
      <c r="CUM12" s="112"/>
      <c r="CUN12" s="112"/>
      <c r="CUO12" s="112"/>
      <c r="CUP12" s="115"/>
      <c r="CUS12" s="401"/>
      <c r="CUT12" s="112"/>
      <c r="CUU12" s="112"/>
      <c r="CUV12" s="112"/>
      <c r="CUW12" s="115"/>
      <c r="CUZ12" s="401"/>
      <c r="CVA12" s="112"/>
      <c r="CVB12" s="112"/>
      <c r="CVC12" s="112"/>
      <c r="CVD12" s="115"/>
      <c r="CVG12" s="401"/>
      <c r="CVH12" s="112"/>
      <c r="CVI12" s="112"/>
      <c r="CVJ12" s="112"/>
      <c r="CVK12" s="115"/>
      <c r="CVN12" s="401"/>
      <c r="CVO12" s="112"/>
      <c r="CVP12" s="112"/>
      <c r="CVQ12" s="112"/>
      <c r="CVR12" s="115"/>
      <c r="CVU12" s="401"/>
      <c r="CVV12" s="112"/>
      <c r="CVW12" s="112"/>
      <c r="CVX12" s="112"/>
      <c r="CVY12" s="115"/>
      <c r="CWB12" s="401"/>
      <c r="CWC12" s="112"/>
      <c r="CWD12" s="112"/>
      <c r="CWE12" s="112"/>
      <c r="CWF12" s="115"/>
      <c r="CWI12" s="401"/>
      <c r="CWJ12" s="112"/>
      <c r="CWK12" s="112"/>
      <c r="CWL12" s="112"/>
      <c r="CWM12" s="115"/>
      <c r="CWP12" s="401"/>
      <c r="CWQ12" s="112"/>
      <c r="CWR12" s="112"/>
      <c r="CWS12" s="112"/>
      <c r="CWT12" s="115"/>
      <c r="CWW12" s="401"/>
      <c r="CWX12" s="112"/>
      <c r="CWY12" s="112"/>
      <c r="CWZ12" s="112"/>
      <c r="CXA12" s="115"/>
      <c r="CXD12" s="401"/>
      <c r="CXE12" s="112"/>
      <c r="CXF12" s="112"/>
      <c r="CXG12" s="112"/>
      <c r="CXH12" s="115"/>
      <c r="CXK12" s="401"/>
      <c r="CXL12" s="112"/>
      <c r="CXM12" s="112"/>
      <c r="CXN12" s="112"/>
      <c r="CXO12" s="115"/>
      <c r="CXR12" s="401"/>
      <c r="CXS12" s="112"/>
      <c r="CXT12" s="112"/>
      <c r="CXU12" s="112"/>
      <c r="CXV12" s="115"/>
      <c r="CXY12" s="401"/>
      <c r="CXZ12" s="112"/>
      <c r="CYA12" s="112"/>
      <c r="CYB12" s="112"/>
      <c r="CYC12" s="115"/>
      <c r="CYF12" s="401"/>
      <c r="CYG12" s="112"/>
      <c r="CYH12" s="112"/>
      <c r="CYI12" s="112"/>
      <c r="CYJ12" s="115"/>
      <c r="CYM12" s="401"/>
      <c r="CYN12" s="112"/>
      <c r="CYO12" s="112"/>
      <c r="CYP12" s="112"/>
      <c r="CYQ12" s="115"/>
      <c r="CYT12" s="401"/>
      <c r="CYU12" s="112"/>
      <c r="CYV12" s="112"/>
      <c r="CYW12" s="112"/>
      <c r="CYX12" s="115"/>
      <c r="CZA12" s="401"/>
      <c r="CZB12" s="112"/>
      <c r="CZC12" s="112"/>
      <c r="CZD12" s="112"/>
      <c r="CZE12" s="115"/>
      <c r="CZH12" s="401"/>
      <c r="CZI12" s="112"/>
      <c r="CZJ12" s="112"/>
      <c r="CZK12" s="112"/>
      <c r="CZL12" s="115"/>
      <c r="CZO12" s="401"/>
      <c r="CZP12" s="112"/>
      <c r="CZQ12" s="112"/>
      <c r="CZR12" s="112"/>
      <c r="CZS12" s="115"/>
      <c r="CZV12" s="401"/>
      <c r="CZW12" s="112"/>
      <c r="CZX12" s="112"/>
      <c r="CZY12" s="112"/>
      <c r="CZZ12" s="115"/>
      <c r="DAC12" s="401"/>
      <c r="DAD12" s="112"/>
      <c r="DAE12" s="112"/>
      <c r="DAF12" s="112"/>
      <c r="DAG12" s="115"/>
      <c r="DAJ12" s="401"/>
      <c r="DAK12" s="112"/>
      <c r="DAL12" s="112"/>
      <c r="DAM12" s="112"/>
      <c r="DAN12" s="115"/>
      <c r="DAQ12" s="401"/>
      <c r="DAR12" s="112"/>
      <c r="DAS12" s="112"/>
      <c r="DAT12" s="112"/>
      <c r="DAU12" s="115"/>
      <c r="DAX12" s="401"/>
      <c r="DAY12" s="112"/>
      <c r="DAZ12" s="112"/>
      <c r="DBA12" s="112"/>
      <c r="DBB12" s="115"/>
      <c r="DBE12" s="401"/>
      <c r="DBF12" s="112"/>
      <c r="DBG12" s="112"/>
      <c r="DBH12" s="112"/>
      <c r="DBI12" s="115"/>
      <c r="DBL12" s="401"/>
      <c r="DBM12" s="112"/>
      <c r="DBN12" s="112"/>
      <c r="DBO12" s="112"/>
      <c r="DBP12" s="115"/>
      <c r="DBS12" s="401"/>
      <c r="DBT12" s="112"/>
      <c r="DBU12" s="112"/>
      <c r="DBV12" s="112"/>
      <c r="DBW12" s="115"/>
      <c r="DBZ12" s="401"/>
      <c r="DCA12" s="112"/>
      <c r="DCB12" s="112"/>
      <c r="DCC12" s="112"/>
      <c r="DCD12" s="115"/>
      <c r="DCG12" s="401"/>
      <c r="DCH12" s="112"/>
      <c r="DCI12" s="112"/>
      <c r="DCJ12" s="112"/>
      <c r="DCK12" s="115"/>
      <c r="DCN12" s="401"/>
      <c r="DCO12" s="112"/>
      <c r="DCP12" s="112"/>
      <c r="DCQ12" s="112"/>
      <c r="DCR12" s="115"/>
      <c r="DCU12" s="401"/>
      <c r="DCV12" s="112"/>
      <c r="DCW12" s="112"/>
      <c r="DCX12" s="112"/>
      <c r="DCY12" s="115"/>
      <c r="DDB12" s="401"/>
      <c r="DDC12" s="112"/>
      <c r="DDD12" s="112"/>
      <c r="DDE12" s="112"/>
      <c r="DDF12" s="115"/>
      <c r="DDI12" s="401"/>
      <c r="DDJ12" s="112"/>
      <c r="DDK12" s="112"/>
      <c r="DDL12" s="112"/>
      <c r="DDM12" s="115"/>
      <c r="DDP12" s="401"/>
      <c r="DDQ12" s="112"/>
      <c r="DDR12" s="112"/>
      <c r="DDS12" s="112"/>
      <c r="DDT12" s="115"/>
      <c r="DDW12" s="401"/>
      <c r="DDX12" s="112"/>
      <c r="DDY12" s="112"/>
      <c r="DDZ12" s="112"/>
      <c r="DEA12" s="115"/>
      <c r="DED12" s="401"/>
      <c r="DEE12" s="112"/>
      <c r="DEF12" s="112"/>
      <c r="DEG12" s="112"/>
      <c r="DEH12" s="115"/>
      <c r="DEK12" s="401"/>
      <c r="DEL12" s="112"/>
      <c r="DEM12" s="112"/>
      <c r="DEN12" s="112"/>
      <c r="DEO12" s="115"/>
      <c r="DER12" s="401"/>
      <c r="DES12" s="112"/>
      <c r="DET12" s="112"/>
      <c r="DEU12" s="112"/>
      <c r="DEV12" s="115"/>
      <c r="DEY12" s="401"/>
      <c r="DEZ12" s="112"/>
      <c r="DFA12" s="112"/>
      <c r="DFB12" s="112"/>
      <c r="DFC12" s="115"/>
      <c r="DFF12" s="401"/>
      <c r="DFG12" s="112"/>
      <c r="DFH12" s="112"/>
      <c r="DFI12" s="112"/>
      <c r="DFJ12" s="115"/>
      <c r="DFM12" s="401"/>
      <c r="DFN12" s="112"/>
      <c r="DFO12" s="112"/>
      <c r="DFP12" s="112"/>
      <c r="DFQ12" s="115"/>
      <c r="DFT12" s="401"/>
      <c r="DFU12" s="112"/>
      <c r="DFV12" s="112"/>
      <c r="DFW12" s="112"/>
      <c r="DFX12" s="115"/>
      <c r="DGA12" s="401"/>
      <c r="DGB12" s="112"/>
      <c r="DGC12" s="112"/>
      <c r="DGD12" s="112"/>
      <c r="DGE12" s="115"/>
      <c r="DGH12" s="401"/>
      <c r="DGI12" s="112"/>
      <c r="DGJ12" s="112"/>
      <c r="DGK12" s="112"/>
      <c r="DGL12" s="115"/>
      <c r="DGO12" s="401"/>
      <c r="DGP12" s="112"/>
      <c r="DGQ12" s="112"/>
      <c r="DGR12" s="112"/>
      <c r="DGS12" s="115"/>
      <c r="DGV12" s="401"/>
      <c r="DGW12" s="112"/>
      <c r="DGX12" s="112"/>
      <c r="DGY12" s="112"/>
      <c r="DGZ12" s="115"/>
      <c r="DHC12" s="401"/>
      <c r="DHD12" s="112"/>
      <c r="DHE12" s="112"/>
      <c r="DHF12" s="112"/>
      <c r="DHG12" s="115"/>
      <c r="DHJ12" s="401"/>
      <c r="DHK12" s="112"/>
      <c r="DHL12" s="112"/>
      <c r="DHM12" s="112"/>
      <c r="DHN12" s="115"/>
      <c r="DHQ12" s="401"/>
      <c r="DHR12" s="112"/>
      <c r="DHS12" s="112"/>
      <c r="DHT12" s="112"/>
      <c r="DHU12" s="115"/>
      <c r="DHX12" s="401"/>
      <c r="DHY12" s="112"/>
      <c r="DHZ12" s="112"/>
      <c r="DIA12" s="112"/>
      <c r="DIB12" s="115"/>
      <c r="DIE12" s="401"/>
      <c r="DIF12" s="112"/>
      <c r="DIG12" s="112"/>
      <c r="DIH12" s="112"/>
      <c r="DII12" s="115"/>
      <c r="DIL12" s="401"/>
      <c r="DIM12" s="112"/>
      <c r="DIN12" s="112"/>
      <c r="DIO12" s="112"/>
      <c r="DIP12" s="115"/>
      <c r="DIS12" s="401"/>
      <c r="DIT12" s="112"/>
      <c r="DIU12" s="112"/>
      <c r="DIV12" s="112"/>
      <c r="DIW12" s="115"/>
      <c r="DIZ12" s="401"/>
      <c r="DJA12" s="112"/>
      <c r="DJB12" s="112"/>
      <c r="DJC12" s="112"/>
      <c r="DJD12" s="115"/>
      <c r="DJG12" s="401"/>
      <c r="DJH12" s="112"/>
      <c r="DJI12" s="112"/>
      <c r="DJJ12" s="112"/>
      <c r="DJK12" s="115"/>
      <c r="DJN12" s="401"/>
      <c r="DJO12" s="112"/>
      <c r="DJP12" s="112"/>
      <c r="DJQ12" s="112"/>
      <c r="DJR12" s="115"/>
      <c r="DJU12" s="401"/>
      <c r="DJV12" s="112"/>
      <c r="DJW12" s="112"/>
      <c r="DJX12" s="112"/>
      <c r="DJY12" s="115"/>
      <c r="DKB12" s="401"/>
      <c r="DKC12" s="112"/>
      <c r="DKD12" s="112"/>
      <c r="DKE12" s="112"/>
      <c r="DKF12" s="115"/>
      <c r="DKI12" s="401"/>
      <c r="DKJ12" s="112"/>
      <c r="DKK12" s="112"/>
      <c r="DKL12" s="112"/>
      <c r="DKM12" s="115"/>
      <c r="DKP12" s="401"/>
      <c r="DKQ12" s="112"/>
      <c r="DKR12" s="112"/>
      <c r="DKS12" s="112"/>
      <c r="DKT12" s="115"/>
      <c r="DKW12" s="401"/>
      <c r="DKX12" s="112"/>
      <c r="DKY12" s="112"/>
      <c r="DKZ12" s="112"/>
      <c r="DLA12" s="115"/>
      <c r="DLD12" s="401"/>
      <c r="DLE12" s="112"/>
      <c r="DLF12" s="112"/>
      <c r="DLG12" s="112"/>
      <c r="DLH12" s="115"/>
      <c r="DLK12" s="401"/>
      <c r="DLL12" s="112"/>
      <c r="DLM12" s="112"/>
      <c r="DLN12" s="112"/>
      <c r="DLO12" s="115"/>
      <c r="DLR12" s="401"/>
      <c r="DLS12" s="112"/>
      <c r="DLT12" s="112"/>
      <c r="DLU12" s="112"/>
      <c r="DLV12" s="115"/>
      <c r="DLY12" s="401"/>
      <c r="DLZ12" s="112"/>
      <c r="DMA12" s="112"/>
      <c r="DMB12" s="112"/>
      <c r="DMC12" s="115"/>
      <c r="DMF12" s="401"/>
      <c r="DMG12" s="112"/>
      <c r="DMH12" s="112"/>
      <c r="DMI12" s="112"/>
      <c r="DMJ12" s="115"/>
      <c r="DMM12" s="401"/>
      <c r="DMN12" s="112"/>
      <c r="DMO12" s="112"/>
      <c r="DMP12" s="112"/>
      <c r="DMQ12" s="115"/>
      <c r="DMT12" s="401"/>
      <c r="DMU12" s="112"/>
      <c r="DMV12" s="112"/>
      <c r="DMW12" s="112"/>
      <c r="DMX12" s="115"/>
      <c r="DNA12" s="401"/>
      <c r="DNB12" s="112"/>
      <c r="DNC12" s="112"/>
      <c r="DND12" s="112"/>
      <c r="DNE12" s="115"/>
      <c r="DNH12" s="401"/>
      <c r="DNI12" s="112"/>
      <c r="DNJ12" s="112"/>
      <c r="DNK12" s="112"/>
      <c r="DNL12" s="115"/>
      <c r="DNO12" s="401"/>
      <c r="DNP12" s="112"/>
      <c r="DNQ12" s="112"/>
      <c r="DNR12" s="112"/>
      <c r="DNS12" s="115"/>
      <c r="DNV12" s="401"/>
      <c r="DNW12" s="112"/>
      <c r="DNX12" s="112"/>
      <c r="DNY12" s="112"/>
      <c r="DNZ12" s="115"/>
      <c r="DOC12" s="401"/>
      <c r="DOD12" s="112"/>
      <c r="DOE12" s="112"/>
      <c r="DOF12" s="112"/>
      <c r="DOG12" s="115"/>
      <c r="DOJ12" s="401"/>
      <c r="DOK12" s="112"/>
      <c r="DOL12" s="112"/>
      <c r="DOM12" s="112"/>
      <c r="DON12" s="115"/>
      <c r="DOQ12" s="401"/>
      <c r="DOR12" s="112"/>
      <c r="DOS12" s="112"/>
      <c r="DOT12" s="112"/>
      <c r="DOU12" s="115"/>
      <c r="DOX12" s="401"/>
      <c r="DOY12" s="112"/>
      <c r="DOZ12" s="112"/>
      <c r="DPA12" s="112"/>
      <c r="DPB12" s="115"/>
      <c r="DPE12" s="401"/>
      <c r="DPF12" s="112"/>
      <c r="DPG12" s="112"/>
      <c r="DPH12" s="112"/>
      <c r="DPI12" s="115"/>
      <c r="DPL12" s="401"/>
      <c r="DPM12" s="112"/>
      <c r="DPN12" s="112"/>
      <c r="DPO12" s="112"/>
      <c r="DPP12" s="115"/>
      <c r="DPS12" s="401"/>
      <c r="DPT12" s="112"/>
      <c r="DPU12" s="112"/>
      <c r="DPV12" s="112"/>
      <c r="DPW12" s="115"/>
      <c r="DPZ12" s="401"/>
      <c r="DQA12" s="112"/>
      <c r="DQB12" s="112"/>
      <c r="DQC12" s="112"/>
      <c r="DQD12" s="115"/>
      <c r="DQG12" s="401"/>
      <c r="DQH12" s="112"/>
      <c r="DQI12" s="112"/>
      <c r="DQJ12" s="112"/>
      <c r="DQK12" s="115"/>
      <c r="DQN12" s="401"/>
      <c r="DQO12" s="112"/>
      <c r="DQP12" s="112"/>
      <c r="DQQ12" s="112"/>
      <c r="DQR12" s="115"/>
      <c r="DQU12" s="401"/>
      <c r="DQV12" s="112"/>
      <c r="DQW12" s="112"/>
      <c r="DQX12" s="112"/>
      <c r="DQY12" s="115"/>
      <c r="DRB12" s="401"/>
      <c r="DRC12" s="112"/>
      <c r="DRD12" s="112"/>
      <c r="DRE12" s="112"/>
      <c r="DRF12" s="115"/>
      <c r="DRI12" s="401"/>
      <c r="DRJ12" s="112"/>
      <c r="DRK12" s="112"/>
      <c r="DRL12" s="112"/>
      <c r="DRM12" s="115"/>
      <c r="DRP12" s="401"/>
      <c r="DRQ12" s="112"/>
      <c r="DRR12" s="112"/>
      <c r="DRS12" s="112"/>
      <c r="DRT12" s="115"/>
      <c r="DRW12" s="401"/>
      <c r="DRX12" s="112"/>
      <c r="DRY12" s="112"/>
      <c r="DRZ12" s="112"/>
      <c r="DSA12" s="115"/>
      <c r="DSD12" s="401"/>
      <c r="DSE12" s="112"/>
      <c r="DSF12" s="112"/>
      <c r="DSG12" s="112"/>
      <c r="DSH12" s="115"/>
      <c r="DSK12" s="401"/>
      <c r="DSL12" s="112"/>
      <c r="DSM12" s="112"/>
      <c r="DSN12" s="112"/>
      <c r="DSO12" s="115"/>
      <c r="DSR12" s="401"/>
      <c r="DSS12" s="112"/>
      <c r="DST12" s="112"/>
      <c r="DSU12" s="112"/>
      <c r="DSV12" s="115"/>
      <c r="DSY12" s="401"/>
      <c r="DSZ12" s="112"/>
      <c r="DTA12" s="112"/>
      <c r="DTB12" s="112"/>
      <c r="DTC12" s="115"/>
      <c r="DTF12" s="401"/>
      <c r="DTG12" s="112"/>
      <c r="DTH12" s="112"/>
      <c r="DTI12" s="112"/>
      <c r="DTJ12" s="115"/>
      <c r="DTM12" s="401"/>
      <c r="DTN12" s="112"/>
      <c r="DTO12" s="112"/>
      <c r="DTP12" s="112"/>
      <c r="DTQ12" s="115"/>
      <c r="DTT12" s="401"/>
      <c r="DTU12" s="112"/>
      <c r="DTV12" s="112"/>
      <c r="DTW12" s="112"/>
      <c r="DTX12" s="115"/>
      <c r="DUA12" s="401"/>
      <c r="DUB12" s="112"/>
      <c r="DUC12" s="112"/>
      <c r="DUD12" s="112"/>
      <c r="DUE12" s="115"/>
      <c r="DUH12" s="401"/>
      <c r="DUI12" s="112"/>
      <c r="DUJ12" s="112"/>
      <c r="DUK12" s="112"/>
      <c r="DUL12" s="115"/>
      <c r="DUO12" s="401"/>
      <c r="DUP12" s="112"/>
      <c r="DUQ12" s="112"/>
      <c r="DUR12" s="112"/>
      <c r="DUS12" s="115"/>
      <c r="DUV12" s="401"/>
      <c r="DUW12" s="112"/>
      <c r="DUX12" s="112"/>
      <c r="DUY12" s="112"/>
      <c r="DUZ12" s="115"/>
      <c r="DVC12" s="401"/>
      <c r="DVD12" s="112"/>
      <c r="DVE12" s="112"/>
      <c r="DVF12" s="112"/>
      <c r="DVG12" s="115"/>
      <c r="DVJ12" s="401"/>
      <c r="DVK12" s="112"/>
      <c r="DVL12" s="112"/>
      <c r="DVM12" s="112"/>
      <c r="DVN12" s="115"/>
      <c r="DVQ12" s="401"/>
      <c r="DVR12" s="112"/>
      <c r="DVS12" s="112"/>
      <c r="DVT12" s="112"/>
      <c r="DVU12" s="115"/>
      <c r="DVX12" s="401"/>
      <c r="DVY12" s="112"/>
      <c r="DVZ12" s="112"/>
      <c r="DWA12" s="112"/>
      <c r="DWB12" s="115"/>
      <c r="DWE12" s="401"/>
      <c r="DWF12" s="112"/>
      <c r="DWG12" s="112"/>
      <c r="DWH12" s="112"/>
      <c r="DWI12" s="115"/>
      <c r="DWL12" s="401"/>
      <c r="DWM12" s="112"/>
      <c r="DWN12" s="112"/>
      <c r="DWO12" s="112"/>
      <c r="DWP12" s="115"/>
      <c r="DWS12" s="401"/>
      <c r="DWT12" s="112"/>
      <c r="DWU12" s="112"/>
      <c r="DWV12" s="112"/>
      <c r="DWW12" s="115"/>
      <c r="DWZ12" s="401"/>
      <c r="DXA12" s="112"/>
      <c r="DXB12" s="112"/>
      <c r="DXC12" s="112"/>
      <c r="DXD12" s="115"/>
      <c r="DXG12" s="401"/>
      <c r="DXH12" s="112"/>
      <c r="DXI12" s="112"/>
      <c r="DXJ12" s="112"/>
      <c r="DXK12" s="115"/>
      <c r="DXN12" s="401"/>
      <c r="DXO12" s="112"/>
      <c r="DXP12" s="112"/>
      <c r="DXQ12" s="112"/>
      <c r="DXR12" s="115"/>
      <c r="DXU12" s="401"/>
      <c r="DXV12" s="112"/>
      <c r="DXW12" s="112"/>
      <c r="DXX12" s="112"/>
      <c r="DXY12" s="115"/>
      <c r="DYB12" s="401"/>
      <c r="DYC12" s="112"/>
      <c r="DYD12" s="112"/>
      <c r="DYE12" s="112"/>
      <c r="DYF12" s="115"/>
      <c r="DYI12" s="401"/>
      <c r="DYJ12" s="112"/>
      <c r="DYK12" s="112"/>
      <c r="DYL12" s="112"/>
      <c r="DYM12" s="115"/>
      <c r="DYP12" s="401"/>
      <c r="DYQ12" s="112"/>
      <c r="DYR12" s="112"/>
      <c r="DYS12" s="112"/>
      <c r="DYT12" s="115"/>
      <c r="DYW12" s="401"/>
      <c r="DYX12" s="112"/>
      <c r="DYY12" s="112"/>
      <c r="DYZ12" s="112"/>
      <c r="DZA12" s="115"/>
      <c r="DZD12" s="401"/>
      <c r="DZE12" s="112"/>
      <c r="DZF12" s="112"/>
      <c r="DZG12" s="112"/>
      <c r="DZH12" s="115"/>
      <c r="DZK12" s="401"/>
      <c r="DZL12" s="112"/>
      <c r="DZM12" s="112"/>
      <c r="DZN12" s="112"/>
      <c r="DZO12" s="115"/>
      <c r="DZR12" s="401"/>
      <c r="DZS12" s="112"/>
      <c r="DZT12" s="112"/>
      <c r="DZU12" s="112"/>
      <c r="DZV12" s="115"/>
      <c r="DZY12" s="401"/>
      <c r="DZZ12" s="112"/>
      <c r="EAA12" s="112"/>
      <c r="EAB12" s="112"/>
      <c r="EAC12" s="115"/>
      <c r="EAF12" s="401"/>
      <c r="EAG12" s="112"/>
      <c r="EAH12" s="112"/>
      <c r="EAI12" s="112"/>
      <c r="EAJ12" s="115"/>
      <c r="EAM12" s="401"/>
      <c r="EAN12" s="112"/>
      <c r="EAO12" s="112"/>
      <c r="EAP12" s="112"/>
      <c r="EAQ12" s="115"/>
      <c r="EAT12" s="401"/>
      <c r="EAU12" s="112"/>
      <c r="EAV12" s="112"/>
      <c r="EAW12" s="112"/>
      <c r="EAX12" s="115"/>
      <c r="EBA12" s="401"/>
      <c r="EBB12" s="112"/>
      <c r="EBC12" s="112"/>
      <c r="EBD12" s="112"/>
      <c r="EBE12" s="115"/>
      <c r="EBH12" s="401"/>
      <c r="EBI12" s="112"/>
      <c r="EBJ12" s="112"/>
      <c r="EBK12" s="112"/>
      <c r="EBL12" s="115"/>
      <c r="EBO12" s="401"/>
      <c r="EBP12" s="112"/>
      <c r="EBQ12" s="112"/>
      <c r="EBR12" s="112"/>
      <c r="EBS12" s="115"/>
      <c r="EBV12" s="401"/>
      <c r="EBW12" s="112"/>
      <c r="EBX12" s="112"/>
      <c r="EBY12" s="112"/>
      <c r="EBZ12" s="115"/>
      <c r="ECC12" s="401"/>
      <c r="ECD12" s="112"/>
      <c r="ECE12" s="112"/>
      <c r="ECF12" s="112"/>
      <c r="ECG12" s="115"/>
      <c r="ECJ12" s="401"/>
      <c r="ECK12" s="112"/>
      <c r="ECL12" s="112"/>
      <c r="ECM12" s="112"/>
      <c r="ECN12" s="115"/>
      <c r="ECQ12" s="401"/>
      <c r="ECR12" s="112"/>
      <c r="ECS12" s="112"/>
      <c r="ECT12" s="112"/>
      <c r="ECU12" s="115"/>
      <c r="ECX12" s="401"/>
      <c r="ECY12" s="112"/>
      <c r="ECZ12" s="112"/>
      <c r="EDA12" s="112"/>
      <c r="EDB12" s="115"/>
      <c r="EDE12" s="401"/>
      <c r="EDF12" s="112"/>
      <c r="EDG12" s="112"/>
      <c r="EDH12" s="112"/>
      <c r="EDI12" s="115"/>
      <c r="EDL12" s="401"/>
      <c r="EDM12" s="112"/>
      <c r="EDN12" s="112"/>
      <c r="EDO12" s="112"/>
      <c r="EDP12" s="115"/>
      <c r="EDS12" s="401"/>
      <c r="EDT12" s="112"/>
      <c r="EDU12" s="112"/>
      <c r="EDV12" s="112"/>
      <c r="EDW12" s="115"/>
      <c r="EDZ12" s="401"/>
      <c r="EEA12" s="112"/>
      <c r="EEB12" s="112"/>
      <c r="EEC12" s="112"/>
      <c r="EED12" s="115"/>
      <c r="EEG12" s="401"/>
      <c r="EEH12" s="112"/>
      <c r="EEI12" s="112"/>
      <c r="EEJ12" s="112"/>
      <c r="EEK12" s="115"/>
      <c r="EEN12" s="401"/>
      <c r="EEO12" s="112"/>
      <c r="EEP12" s="112"/>
      <c r="EEQ12" s="112"/>
      <c r="EER12" s="115"/>
      <c r="EEU12" s="401"/>
      <c r="EEV12" s="112"/>
      <c r="EEW12" s="112"/>
      <c r="EEX12" s="112"/>
      <c r="EEY12" s="115"/>
      <c r="EFB12" s="401"/>
      <c r="EFC12" s="112"/>
      <c r="EFD12" s="112"/>
      <c r="EFE12" s="112"/>
      <c r="EFF12" s="115"/>
      <c r="EFI12" s="401"/>
      <c r="EFJ12" s="112"/>
      <c r="EFK12" s="112"/>
      <c r="EFL12" s="112"/>
      <c r="EFM12" s="115"/>
      <c r="EFP12" s="401"/>
      <c r="EFQ12" s="112"/>
      <c r="EFR12" s="112"/>
      <c r="EFS12" s="112"/>
      <c r="EFT12" s="115"/>
      <c r="EFW12" s="401"/>
      <c r="EFX12" s="112"/>
      <c r="EFY12" s="112"/>
      <c r="EFZ12" s="112"/>
      <c r="EGA12" s="115"/>
      <c r="EGD12" s="401"/>
      <c r="EGE12" s="112"/>
      <c r="EGF12" s="112"/>
      <c r="EGG12" s="112"/>
      <c r="EGH12" s="115"/>
      <c r="EGK12" s="401"/>
      <c r="EGL12" s="112"/>
      <c r="EGM12" s="112"/>
      <c r="EGN12" s="112"/>
      <c r="EGO12" s="115"/>
      <c r="EGR12" s="401"/>
      <c r="EGS12" s="112"/>
      <c r="EGT12" s="112"/>
      <c r="EGU12" s="112"/>
      <c r="EGV12" s="115"/>
      <c r="EGY12" s="401"/>
      <c r="EGZ12" s="112"/>
      <c r="EHA12" s="112"/>
      <c r="EHB12" s="112"/>
      <c r="EHC12" s="115"/>
      <c r="EHF12" s="401"/>
      <c r="EHG12" s="112"/>
      <c r="EHH12" s="112"/>
      <c r="EHI12" s="112"/>
      <c r="EHJ12" s="115"/>
      <c r="EHM12" s="401"/>
      <c r="EHN12" s="112"/>
      <c r="EHO12" s="112"/>
      <c r="EHP12" s="112"/>
      <c r="EHQ12" s="115"/>
      <c r="EHT12" s="401"/>
      <c r="EHU12" s="112"/>
      <c r="EHV12" s="112"/>
      <c r="EHW12" s="112"/>
      <c r="EHX12" s="115"/>
      <c r="EIA12" s="401"/>
      <c r="EIB12" s="112"/>
      <c r="EIC12" s="112"/>
      <c r="EID12" s="112"/>
      <c r="EIE12" s="115"/>
      <c r="EIH12" s="401"/>
      <c r="EII12" s="112"/>
      <c r="EIJ12" s="112"/>
      <c r="EIK12" s="112"/>
      <c r="EIL12" s="115"/>
      <c r="EIO12" s="401"/>
      <c r="EIP12" s="112"/>
      <c r="EIQ12" s="112"/>
      <c r="EIR12" s="112"/>
      <c r="EIS12" s="115"/>
      <c r="EIV12" s="401"/>
      <c r="EIW12" s="112"/>
      <c r="EIX12" s="112"/>
      <c r="EIY12" s="112"/>
      <c r="EIZ12" s="115"/>
      <c r="EJC12" s="401"/>
      <c r="EJD12" s="112"/>
      <c r="EJE12" s="112"/>
      <c r="EJF12" s="112"/>
      <c r="EJG12" s="115"/>
      <c r="EJJ12" s="401"/>
      <c r="EJK12" s="112"/>
      <c r="EJL12" s="112"/>
      <c r="EJM12" s="112"/>
      <c r="EJN12" s="115"/>
      <c r="EJQ12" s="401"/>
      <c r="EJR12" s="112"/>
      <c r="EJS12" s="112"/>
      <c r="EJT12" s="112"/>
      <c r="EJU12" s="115"/>
      <c r="EJX12" s="401"/>
      <c r="EJY12" s="112"/>
      <c r="EJZ12" s="112"/>
      <c r="EKA12" s="112"/>
      <c r="EKB12" s="115"/>
      <c r="EKE12" s="401"/>
      <c r="EKF12" s="112"/>
      <c r="EKG12" s="112"/>
      <c r="EKH12" s="112"/>
      <c r="EKI12" s="115"/>
      <c r="EKL12" s="401"/>
      <c r="EKM12" s="112"/>
      <c r="EKN12" s="112"/>
      <c r="EKO12" s="112"/>
      <c r="EKP12" s="115"/>
      <c r="EKS12" s="401"/>
      <c r="EKT12" s="112"/>
      <c r="EKU12" s="112"/>
      <c r="EKV12" s="112"/>
      <c r="EKW12" s="115"/>
      <c r="EKZ12" s="401"/>
      <c r="ELA12" s="112"/>
      <c r="ELB12" s="112"/>
      <c r="ELC12" s="112"/>
      <c r="ELD12" s="115"/>
      <c r="ELG12" s="401"/>
      <c r="ELH12" s="112"/>
      <c r="ELI12" s="112"/>
      <c r="ELJ12" s="112"/>
      <c r="ELK12" s="115"/>
      <c r="ELN12" s="401"/>
      <c r="ELO12" s="112"/>
      <c r="ELP12" s="112"/>
      <c r="ELQ12" s="112"/>
      <c r="ELR12" s="115"/>
      <c r="ELU12" s="401"/>
      <c r="ELV12" s="112"/>
      <c r="ELW12" s="112"/>
      <c r="ELX12" s="112"/>
      <c r="ELY12" s="115"/>
      <c r="EMB12" s="401"/>
      <c r="EMC12" s="112"/>
      <c r="EMD12" s="112"/>
      <c r="EME12" s="112"/>
      <c r="EMF12" s="115"/>
      <c r="EMI12" s="401"/>
      <c r="EMJ12" s="112"/>
      <c r="EMK12" s="112"/>
      <c r="EML12" s="112"/>
      <c r="EMM12" s="115"/>
      <c r="EMP12" s="401"/>
      <c r="EMQ12" s="112"/>
      <c r="EMR12" s="112"/>
      <c r="EMS12" s="112"/>
      <c r="EMT12" s="115"/>
      <c r="EMW12" s="401"/>
      <c r="EMX12" s="112"/>
      <c r="EMY12" s="112"/>
      <c r="EMZ12" s="112"/>
      <c r="ENA12" s="115"/>
      <c r="END12" s="401"/>
      <c r="ENE12" s="112"/>
      <c r="ENF12" s="112"/>
      <c r="ENG12" s="112"/>
      <c r="ENH12" s="115"/>
      <c r="ENK12" s="401"/>
      <c r="ENL12" s="112"/>
      <c r="ENM12" s="112"/>
      <c r="ENN12" s="112"/>
      <c r="ENO12" s="115"/>
      <c r="ENR12" s="401"/>
      <c r="ENS12" s="112"/>
      <c r="ENT12" s="112"/>
      <c r="ENU12" s="112"/>
      <c r="ENV12" s="115"/>
      <c r="ENY12" s="401"/>
      <c r="ENZ12" s="112"/>
      <c r="EOA12" s="112"/>
      <c r="EOB12" s="112"/>
      <c r="EOC12" s="115"/>
      <c r="EOF12" s="401"/>
      <c r="EOG12" s="112"/>
      <c r="EOH12" s="112"/>
      <c r="EOI12" s="112"/>
      <c r="EOJ12" s="115"/>
      <c r="EOM12" s="401"/>
      <c r="EON12" s="112"/>
      <c r="EOO12" s="112"/>
      <c r="EOP12" s="112"/>
      <c r="EOQ12" s="115"/>
      <c r="EOT12" s="401"/>
      <c r="EOU12" s="112"/>
      <c r="EOV12" s="112"/>
      <c r="EOW12" s="112"/>
      <c r="EOX12" s="115"/>
      <c r="EPA12" s="401"/>
      <c r="EPB12" s="112"/>
      <c r="EPC12" s="112"/>
      <c r="EPD12" s="112"/>
      <c r="EPE12" s="115"/>
      <c r="EPH12" s="401"/>
      <c r="EPI12" s="112"/>
      <c r="EPJ12" s="112"/>
      <c r="EPK12" s="112"/>
      <c r="EPL12" s="115"/>
      <c r="EPO12" s="401"/>
      <c r="EPP12" s="112"/>
      <c r="EPQ12" s="112"/>
      <c r="EPR12" s="112"/>
      <c r="EPS12" s="115"/>
      <c r="EPV12" s="401"/>
      <c r="EPW12" s="112"/>
      <c r="EPX12" s="112"/>
      <c r="EPY12" s="112"/>
      <c r="EPZ12" s="115"/>
      <c r="EQC12" s="401"/>
      <c r="EQD12" s="112"/>
      <c r="EQE12" s="112"/>
      <c r="EQF12" s="112"/>
      <c r="EQG12" s="115"/>
      <c r="EQJ12" s="401"/>
      <c r="EQK12" s="112"/>
      <c r="EQL12" s="112"/>
      <c r="EQM12" s="112"/>
      <c r="EQN12" s="115"/>
      <c r="EQQ12" s="401"/>
      <c r="EQR12" s="112"/>
      <c r="EQS12" s="112"/>
      <c r="EQT12" s="112"/>
      <c r="EQU12" s="115"/>
      <c r="EQX12" s="401"/>
      <c r="EQY12" s="112"/>
      <c r="EQZ12" s="112"/>
      <c r="ERA12" s="112"/>
      <c r="ERB12" s="115"/>
      <c r="ERE12" s="401"/>
      <c r="ERF12" s="112"/>
      <c r="ERG12" s="112"/>
      <c r="ERH12" s="112"/>
      <c r="ERI12" s="115"/>
      <c r="ERL12" s="401"/>
      <c r="ERM12" s="112"/>
      <c r="ERN12" s="112"/>
      <c r="ERO12" s="112"/>
      <c r="ERP12" s="115"/>
      <c r="ERS12" s="401"/>
      <c r="ERT12" s="112"/>
      <c r="ERU12" s="112"/>
      <c r="ERV12" s="112"/>
      <c r="ERW12" s="115"/>
      <c r="ERZ12" s="401"/>
      <c r="ESA12" s="112"/>
      <c r="ESB12" s="112"/>
      <c r="ESC12" s="112"/>
      <c r="ESD12" s="115"/>
      <c r="ESG12" s="401"/>
      <c r="ESH12" s="112"/>
      <c r="ESI12" s="112"/>
      <c r="ESJ12" s="112"/>
      <c r="ESK12" s="115"/>
      <c r="ESN12" s="401"/>
      <c r="ESO12" s="112"/>
      <c r="ESP12" s="112"/>
      <c r="ESQ12" s="112"/>
      <c r="ESR12" s="115"/>
      <c r="ESU12" s="401"/>
      <c r="ESV12" s="112"/>
      <c r="ESW12" s="112"/>
      <c r="ESX12" s="112"/>
      <c r="ESY12" s="115"/>
      <c r="ETB12" s="401"/>
      <c r="ETC12" s="112"/>
      <c r="ETD12" s="112"/>
      <c r="ETE12" s="112"/>
      <c r="ETF12" s="115"/>
      <c r="ETI12" s="401"/>
      <c r="ETJ12" s="112"/>
      <c r="ETK12" s="112"/>
      <c r="ETL12" s="112"/>
      <c r="ETM12" s="115"/>
      <c r="ETP12" s="401"/>
      <c r="ETQ12" s="112"/>
      <c r="ETR12" s="112"/>
      <c r="ETS12" s="112"/>
      <c r="ETT12" s="115"/>
      <c r="ETW12" s="401"/>
      <c r="ETX12" s="112"/>
      <c r="ETY12" s="112"/>
      <c r="ETZ12" s="112"/>
      <c r="EUA12" s="115"/>
      <c r="EUD12" s="401"/>
      <c r="EUE12" s="112"/>
      <c r="EUF12" s="112"/>
      <c r="EUG12" s="112"/>
      <c r="EUH12" s="115"/>
      <c r="EUK12" s="401"/>
      <c r="EUL12" s="112"/>
      <c r="EUM12" s="112"/>
      <c r="EUN12" s="112"/>
      <c r="EUO12" s="115"/>
      <c r="EUR12" s="401"/>
      <c r="EUS12" s="112"/>
      <c r="EUT12" s="112"/>
      <c r="EUU12" s="112"/>
      <c r="EUV12" s="115"/>
      <c r="EUY12" s="401"/>
      <c r="EUZ12" s="112"/>
      <c r="EVA12" s="112"/>
      <c r="EVB12" s="112"/>
      <c r="EVC12" s="115"/>
      <c r="EVF12" s="401"/>
      <c r="EVG12" s="112"/>
      <c r="EVH12" s="112"/>
      <c r="EVI12" s="112"/>
      <c r="EVJ12" s="115"/>
      <c r="EVM12" s="401"/>
      <c r="EVN12" s="112"/>
      <c r="EVO12" s="112"/>
      <c r="EVP12" s="112"/>
      <c r="EVQ12" s="115"/>
      <c r="EVT12" s="401"/>
      <c r="EVU12" s="112"/>
      <c r="EVV12" s="112"/>
      <c r="EVW12" s="112"/>
      <c r="EVX12" s="115"/>
      <c r="EWA12" s="401"/>
      <c r="EWB12" s="112"/>
      <c r="EWC12" s="112"/>
      <c r="EWD12" s="112"/>
      <c r="EWE12" s="115"/>
      <c r="EWH12" s="401"/>
      <c r="EWI12" s="112"/>
      <c r="EWJ12" s="112"/>
      <c r="EWK12" s="112"/>
      <c r="EWL12" s="115"/>
      <c r="EWO12" s="401"/>
      <c r="EWP12" s="112"/>
      <c r="EWQ12" s="112"/>
      <c r="EWR12" s="112"/>
      <c r="EWS12" s="115"/>
      <c r="EWV12" s="401"/>
      <c r="EWW12" s="112"/>
      <c r="EWX12" s="112"/>
      <c r="EWY12" s="112"/>
      <c r="EWZ12" s="115"/>
      <c r="EXC12" s="401"/>
      <c r="EXD12" s="112"/>
      <c r="EXE12" s="112"/>
      <c r="EXF12" s="112"/>
      <c r="EXG12" s="115"/>
      <c r="EXJ12" s="401"/>
      <c r="EXK12" s="112"/>
      <c r="EXL12" s="112"/>
      <c r="EXM12" s="112"/>
      <c r="EXN12" s="115"/>
      <c r="EXQ12" s="401"/>
      <c r="EXR12" s="112"/>
      <c r="EXS12" s="112"/>
      <c r="EXT12" s="112"/>
      <c r="EXU12" s="115"/>
      <c r="EXX12" s="401"/>
      <c r="EXY12" s="112"/>
      <c r="EXZ12" s="112"/>
      <c r="EYA12" s="112"/>
      <c r="EYB12" s="115"/>
      <c r="EYE12" s="401"/>
      <c r="EYF12" s="112"/>
      <c r="EYG12" s="112"/>
      <c r="EYH12" s="112"/>
      <c r="EYI12" s="115"/>
      <c r="EYL12" s="401"/>
      <c r="EYM12" s="112"/>
      <c r="EYN12" s="112"/>
      <c r="EYO12" s="112"/>
      <c r="EYP12" s="115"/>
      <c r="EYS12" s="401"/>
      <c r="EYT12" s="112"/>
      <c r="EYU12" s="112"/>
      <c r="EYV12" s="112"/>
      <c r="EYW12" s="115"/>
      <c r="EYZ12" s="401"/>
      <c r="EZA12" s="112"/>
      <c r="EZB12" s="112"/>
      <c r="EZC12" s="112"/>
      <c r="EZD12" s="115"/>
      <c r="EZG12" s="401"/>
      <c r="EZH12" s="112"/>
      <c r="EZI12" s="112"/>
      <c r="EZJ12" s="112"/>
      <c r="EZK12" s="115"/>
      <c r="EZN12" s="401"/>
      <c r="EZO12" s="112"/>
      <c r="EZP12" s="112"/>
      <c r="EZQ12" s="112"/>
      <c r="EZR12" s="115"/>
      <c r="EZU12" s="401"/>
      <c r="EZV12" s="112"/>
      <c r="EZW12" s="112"/>
      <c r="EZX12" s="112"/>
      <c r="EZY12" s="115"/>
      <c r="FAB12" s="401"/>
      <c r="FAC12" s="112"/>
      <c r="FAD12" s="112"/>
      <c r="FAE12" s="112"/>
      <c r="FAF12" s="115"/>
      <c r="FAI12" s="401"/>
      <c r="FAJ12" s="112"/>
      <c r="FAK12" s="112"/>
      <c r="FAL12" s="112"/>
      <c r="FAM12" s="115"/>
      <c r="FAP12" s="401"/>
      <c r="FAQ12" s="112"/>
      <c r="FAR12" s="112"/>
      <c r="FAS12" s="112"/>
      <c r="FAT12" s="115"/>
      <c r="FAW12" s="401"/>
      <c r="FAX12" s="112"/>
      <c r="FAY12" s="112"/>
      <c r="FAZ12" s="112"/>
      <c r="FBA12" s="115"/>
      <c r="FBD12" s="401"/>
      <c r="FBE12" s="112"/>
      <c r="FBF12" s="112"/>
      <c r="FBG12" s="112"/>
      <c r="FBH12" s="115"/>
      <c r="FBK12" s="401"/>
      <c r="FBL12" s="112"/>
      <c r="FBM12" s="112"/>
      <c r="FBN12" s="112"/>
      <c r="FBO12" s="115"/>
      <c r="FBR12" s="401"/>
      <c r="FBS12" s="112"/>
      <c r="FBT12" s="112"/>
      <c r="FBU12" s="112"/>
      <c r="FBV12" s="115"/>
      <c r="FBY12" s="401"/>
      <c r="FBZ12" s="112"/>
      <c r="FCA12" s="112"/>
      <c r="FCB12" s="112"/>
      <c r="FCC12" s="115"/>
      <c r="FCF12" s="401"/>
      <c r="FCG12" s="112"/>
      <c r="FCH12" s="112"/>
      <c r="FCI12" s="112"/>
      <c r="FCJ12" s="115"/>
      <c r="FCM12" s="401"/>
      <c r="FCN12" s="112"/>
      <c r="FCO12" s="112"/>
      <c r="FCP12" s="112"/>
      <c r="FCQ12" s="115"/>
      <c r="FCT12" s="401"/>
      <c r="FCU12" s="112"/>
      <c r="FCV12" s="112"/>
      <c r="FCW12" s="112"/>
      <c r="FCX12" s="115"/>
      <c r="FDA12" s="401"/>
      <c r="FDB12" s="112"/>
      <c r="FDC12" s="112"/>
      <c r="FDD12" s="112"/>
      <c r="FDE12" s="115"/>
      <c r="FDH12" s="401"/>
      <c r="FDI12" s="112"/>
      <c r="FDJ12" s="112"/>
      <c r="FDK12" s="112"/>
      <c r="FDL12" s="115"/>
      <c r="FDO12" s="401"/>
      <c r="FDP12" s="112"/>
      <c r="FDQ12" s="112"/>
      <c r="FDR12" s="112"/>
      <c r="FDS12" s="115"/>
      <c r="FDV12" s="401"/>
      <c r="FDW12" s="112"/>
      <c r="FDX12" s="112"/>
      <c r="FDY12" s="112"/>
      <c r="FDZ12" s="115"/>
      <c r="FEC12" s="401"/>
      <c r="FED12" s="112"/>
      <c r="FEE12" s="112"/>
      <c r="FEF12" s="112"/>
      <c r="FEG12" s="115"/>
      <c r="FEJ12" s="401"/>
      <c r="FEK12" s="112"/>
      <c r="FEL12" s="112"/>
      <c r="FEM12" s="112"/>
      <c r="FEN12" s="115"/>
      <c r="FEQ12" s="401"/>
      <c r="FER12" s="112"/>
      <c r="FES12" s="112"/>
      <c r="FET12" s="112"/>
      <c r="FEU12" s="115"/>
      <c r="FEX12" s="401"/>
      <c r="FEY12" s="112"/>
      <c r="FEZ12" s="112"/>
      <c r="FFA12" s="112"/>
      <c r="FFB12" s="115"/>
      <c r="FFE12" s="401"/>
      <c r="FFF12" s="112"/>
      <c r="FFG12" s="112"/>
      <c r="FFH12" s="112"/>
      <c r="FFI12" s="115"/>
      <c r="FFL12" s="401"/>
      <c r="FFM12" s="112"/>
      <c r="FFN12" s="112"/>
      <c r="FFO12" s="112"/>
      <c r="FFP12" s="115"/>
      <c r="FFS12" s="401"/>
      <c r="FFT12" s="112"/>
      <c r="FFU12" s="112"/>
      <c r="FFV12" s="112"/>
      <c r="FFW12" s="115"/>
      <c r="FFZ12" s="401"/>
      <c r="FGA12" s="112"/>
      <c r="FGB12" s="112"/>
      <c r="FGC12" s="112"/>
      <c r="FGD12" s="115"/>
      <c r="FGG12" s="401"/>
      <c r="FGH12" s="112"/>
      <c r="FGI12" s="112"/>
      <c r="FGJ12" s="112"/>
      <c r="FGK12" s="115"/>
      <c r="FGN12" s="401"/>
      <c r="FGO12" s="112"/>
      <c r="FGP12" s="112"/>
      <c r="FGQ12" s="112"/>
      <c r="FGR12" s="115"/>
      <c r="FGU12" s="401"/>
      <c r="FGV12" s="112"/>
      <c r="FGW12" s="112"/>
      <c r="FGX12" s="112"/>
      <c r="FGY12" s="115"/>
      <c r="FHB12" s="401"/>
      <c r="FHC12" s="112"/>
      <c r="FHD12" s="112"/>
      <c r="FHE12" s="112"/>
      <c r="FHF12" s="115"/>
      <c r="FHI12" s="401"/>
      <c r="FHJ12" s="112"/>
      <c r="FHK12" s="112"/>
      <c r="FHL12" s="112"/>
      <c r="FHM12" s="115"/>
      <c r="FHP12" s="401"/>
      <c r="FHQ12" s="112"/>
      <c r="FHR12" s="112"/>
      <c r="FHS12" s="112"/>
      <c r="FHT12" s="115"/>
      <c r="FHW12" s="401"/>
      <c r="FHX12" s="112"/>
      <c r="FHY12" s="112"/>
      <c r="FHZ12" s="112"/>
      <c r="FIA12" s="115"/>
      <c r="FID12" s="401"/>
      <c r="FIE12" s="112"/>
      <c r="FIF12" s="112"/>
      <c r="FIG12" s="112"/>
      <c r="FIH12" s="115"/>
      <c r="FIK12" s="401"/>
      <c r="FIL12" s="112"/>
      <c r="FIM12" s="112"/>
      <c r="FIN12" s="112"/>
      <c r="FIO12" s="115"/>
      <c r="FIR12" s="401"/>
      <c r="FIS12" s="112"/>
      <c r="FIT12" s="112"/>
      <c r="FIU12" s="112"/>
      <c r="FIV12" s="115"/>
      <c r="FIY12" s="401"/>
      <c r="FIZ12" s="112"/>
      <c r="FJA12" s="112"/>
      <c r="FJB12" s="112"/>
      <c r="FJC12" s="115"/>
      <c r="FJF12" s="401"/>
      <c r="FJG12" s="112"/>
      <c r="FJH12" s="112"/>
      <c r="FJI12" s="112"/>
      <c r="FJJ12" s="115"/>
      <c r="FJM12" s="401"/>
      <c r="FJN12" s="112"/>
      <c r="FJO12" s="112"/>
      <c r="FJP12" s="112"/>
      <c r="FJQ12" s="115"/>
      <c r="FJT12" s="401"/>
      <c r="FJU12" s="112"/>
      <c r="FJV12" s="112"/>
      <c r="FJW12" s="112"/>
      <c r="FJX12" s="115"/>
      <c r="FKA12" s="401"/>
      <c r="FKB12" s="112"/>
      <c r="FKC12" s="112"/>
      <c r="FKD12" s="112"/>
      <c r="FKE12" s="115"/>
      <c r="FKH12" s="401"/>
      <c r="FKI12" s="112"/>
      <c r="FKJ12" s="112"/>
      <c r="FKK12" s="112"/>
      <c r="FKL12" s="115"/>
      <c r="FKO12" s="401"/>
      <c r="FKP12" s="112"/>
      <c r="FKQ12" s="112"/>
      <c r="FKR12" s="112"/>
      <c r="FKS12" s="115"/>
      <c r="FKV12" s="401"/>
      <c r="FKW12" s="112"/>
      <c r="FKX12" s="112"/>
      <c r="FKY12" s="112"/>
      <c r="FKZ12" s="115"/>
      <c r="FLC12" s="401"/>
      <c r="FLD12" s="112"/>
      <c r="FLE12" s="112"/>
      <c r="FLF12" s="112"/>
      <c r="FLG12" s="115"/>
      <c r="FLJ12" s="401"/>
      <c r="FLK12" s="112"/>
      <c r="FLL12" s="112"/>
      <c r="FLM12" s="112"/>
      <c r="FLN12" s="115"/>
      <c r="FLQ12" s="401"/>
      <c r="FLR12" s="112"/>
      <c r="FLS12" s="112"/>
      <c r="FLT12" s="112"/>
      <c r="FLU12" s="115"/>
      <c r="FLX12" s="401"/>
      <c r="FLY12" s="112"/>
      <c r="FLZ12" s="112"/>
      <c r="FMA12" s="112"/>
      <c r="FMB12" s="115"/>
      <c r="FME12" s="401"/>
      <c r="FMF12" s="112"/>
      <c r="FMG12" s="112"/>
      <c r="FMH12" s="112"/>
      <c r="FMI12" s="115"/>
      <c r="FML12" s="401"/>
      <c r="FMM12" s="112"/>
      <c r="FMN12" s="112"/>
      <c r="FMO12" s="112"/>
      <c r="FMP12" s="115"/>
      <c r="FMS12" s="401"/>
      <c r="FMT12" s="112"/>
      <c r="FMU12" s="112"/>
      <c r="FMV12" s="112"/>
      <c r="FMW12" s="115"/>
      <c r="FMZ12" s="401"/>
      <c r="FNA12" s="112"/>
      <c r="FNB12" s="112"/>
      <c r="FNC12" s="112"/>
      <c r="FND12" s="115"/>
      <c r="FNG12" s="401"/>
      <c r="FNH12" s="112"/>
      <c r="FNI12" s="112"/>
      <c r="FNJ12" s="112"/>
      <c r="FNK12" s="115"/>
      <c r="FNN12" s="401"/>
      <c r="FNO12" s="112"/>
      <c r="FNP12" s="112"/>
      <c r="FNQ12" s="112"/>
      <c r="FNR12" s="115"/>
      <c r="FNU12" s="401"/>
      <c r="FNV12" s="112"/>
      <c r="FNW12" s="112"/>
      <c r="FNX12" s="112"/>
      <c r="FNY12" s="115"/>
      <c r="FOB12" s="401"/>
      <c r="FOC12" s="112"/>
      <c r="FOD12" s="112"/>
      <c r="FOE12" s="112"/>
      <c r="FOF12" s="115"/>
      <c r="FOI12" s="401"/>
      <c r="FOJ12" s="112"/>
      <c r="FOK12" s="112"/>
      <c r="FOL12" s="112"/>
      <c r="FOM12" s="115"/>
      <c r="FOP12" s="401"/>
      <c r="FOQ12" s="112"/>
      <c r="FOR12" s="112"/>
      <c r="FOS12" s="112"/>
      <c r="FOT12" s="115"/>
      <c r="FOW12" s="401"/>
      <c r="FOX12" s="112"/>
      <c r="FOY12" s="112"/>
      <c r="FOZ12" s="112"/>
      <c r="FPA12" s="115"/>
      <c r="FPD12" s="401"/>
      <c r="FPE12" s="112"/>
      <c r="FPF12" s="112"/>
      <c r="FPG12" s="112"/>
      <c r="FPH12" s="115"/>
      <c r="FPK12" s="401"/>
      <c r="FPL12" s="112"/>
      <c r="FPM12" s="112"/>
      <c r="FPN12" s="112"/>
      <c r="FPO12" s="115"/>
      <c r="FPR12" s="401"/>
      <c r="FPS12" s="112"/>
      <c r="FPT12" s="112"/>
      <c r="FPU12" s="112"/>
      <c r="FPV12" s="115"/>
      <c r="FPY12" s="401"/>
      <c r="FPZ12" s="112"/>
      <c r="FQA12" s="112"/>
      <c r="FQB12" s="112"/>
      <c r="FQC12" s="115"/>
      <c r="FQF12" s="401"/>
      <c r="FQG12" s="112"/>
      <c r="FQH12" s="112"/>
      <c r="FQI12" s="112"/>
      <c r="FQJ12" s="115"/>
      <c r="FQM12" s="401"/>
      <c r="FQN12" s="112"/>
      <c r="FQO12" s="112"/>
      <c r="FQP12" s="112"/>
      <c r="FQQ12" s="115"/>
      <c r="FQT12" s="401"/>
      <c r="FQU12" s="112"/>
      <c r="FQV12" s="112"/>
      <c r="FQW12" s="112"/>
      <c r="FQX12" s="115"/>
      <c r="FRA12" s="401"/>
      <c r="FRB12" s="112"/>
      <c r="FRC12" s="112"/>
      <c r="FRD12" s="112"/>
      <c r="FRE12" s="115"/>
      <c r="FRH12" s="401"/>
      <c r="FRI12" s="112"/>
      <c r="FRJ12" s="112"/>
      <c r="FRK12" s="112"/>
      <c r="FRL12" s="115"/>
      <c r="FRO12" s="401"/>
      <c r="FRP12" s="112"/>
      <c r="FRQ12" s="112"/>
      <c r="FRR12" s="112"/>
      <c r="FRS12" s="115"/>
      <c r="FRV12" s="401"/>
      <c r="FRW12" s="112"/>
      <c r="FRX12" s="112"/>
      <c r="FRY12" s="112"/>
      <c r="FRZ12" s="115"/>
      <c r="FSC12" s="401"/>
      <c r="FSD12" s="112"/>
      <c r="FSE12" s="112"/>
      <c r="FSF12" s="112"/>
      <c r="FSG12" s="115"/>
      <c r="FSJ12" s="401"/>
      <c r="FSK12" s="112"/>
      <c r="FSL12" s="112"/>
      <c r="FSM12" s="112"/>
      <c r="FSN12" s="115"/>
      <c r="FSQ12" s="401"/>
      <c r="FSR12" s="112"/>
      <c r="FSS12" s="112"/>
      <c r="FST12" s="112"/>
      <c r="FSU12" s="115"/>
      <c r="FSX12" s="401"/>
      <c r="FSY12" s="112"/>
      <c r="FSZ12" s="112"/>
      <c r="FTA12" s="112"/>
      <c r="FTB12" s="115"/>
      <c r="FTE12" s="401"/>
      <c r="FTF12" s="112"/>
      <c r="FTG12" s="112"/>
      <c r="FTH12" s="112"/>
      <c r="FTI12" s="115"/>
      <c r="FTL12" s="401"/>
      <c r="FTM12" s="112"/>
      <c r="FTN12" s="112"/>
      <c r="FTO12" s="112"/>
      <c r="FTP12" s="115"/>
      <c r="FTS12" s="401"/>
      <c r="FTT12" s="112"/>
      <c r="FTU12" s="112"/>
      <c r="FTV12" s="112"/>
      <c r="FTW12" s="115"/>
      <c r="FTZ12" s="401"/>
      <c r="FUA12" s="112"/>
      <c r="FUB12" s="112"/>
      <c r="FUC12" s="112"/>
      <c r="FUD12" s="115"/>
      <c r="FUG12" s="401"/>
      <c r="FUH12" s="112"/>
      <c r="FUI12" s="112"/>
      <c r="FUJ12" s="112"/>
      <c r="FUK12" s="115"/>
      <c r="FUN12" s="401"/>
      <c r="FUO12" s="112"/>
      <c r="FUP12" s="112"/>
      <c r="FUQ12" s="112"/>
      <c r="FUR12" s="115"/>
      <c r="FUU12" s="401"/>
      <c r="FUV12" s="112"/>
      <c r="FUW12" s="112"/>
      <c r="FUX12" s="112"/>
      <c r="FUY12" s="115"/>
      <c r="FVB12" s="401"/>
      <c r="FVC12" s="112"/>
      <c r="FVD12" s="112"/>
      <c r="FVE12" s="112"/>
      <c r="FVF12" s="115"/>
      <c r="FVI12" s="401"/>
      <c r="FVJ12" s="112"/>
      <c r="FVK12" s="112"/>
      <c r="FVL12" s="112"/>
      <c r="FVM12" s="115"/>
      <c r="FVP12" s="401"/>
      <c r="FVQ12" s="112"/>
      <c r="FVR12" s="112"/>
      <c r="FVS12" s="112"/>
      <c r="FVT12" s="115"/>
      <c r="FVW12" s="401"/>
      <c r="FVX12" s="112"/>
      <c r="FVY12" s="112"/>
      <c r="FVZ12" s="112"/>
      <c r="FWA12" s="115"/>
      <c r="FWD12" s="401"/>
      <c r="FWE12" s="112"/>
      <c r="FWF12" s="112"/>
      <c r="FWG12" s="112"/>
      <c r="FWH12" s="115"/>
      <c r="FWK12" s="401"/>
      <c r="FWL12" s="112"/>
      <c r="FWM12" s="112"/>
      <c r="FWN12" s="112"/>
      <c r="FWO12" s="115"/>
      <c r="FWR12" s="401"/>
      <c r="FWS12" s="112"/>
      <c r="FWT12" s="112"/>
      <c r="FWU12" s="112"/>
      <c r="FWV12" s="115"/>
      <c r="FWY12" s="401"/>
      <c r="FWZ12" s="112"/>
      <c r="FXA12" s="112"/>
      <c r="FXB12" s="112"/>
      <c r="FXC12" s="115"/>
      <c r="FXF12" s="401"/>
      <c r="FXG12" s="112"/>
      <c r="FXH12" s="112"/>
      <c r="FXI12" s="112"/>
      <c r="FXJ12" s="115"/>
      <c r="FXM12" s="401"/>
      <c r="FXN12" s="112"/>
      <c r="FXO12" s="112"/>
      <c r="FXP12" s="112"/>
      <c r="FXQ12" s="115"/>
      <c r="FXT12" s="401"/>
      <c r="FXU12" s="112"/>
      <c r="FXV12" s="112"/>
      <c r="FXW12" s="112"/>
      <c r="FXX12" s="115"/>
      <c r="FYA12" s="401"/>
      <c r="FYB12" s="112"/>
      <c r="FYC12" s="112"/>
      <c r="FYD12" s="112"/>
      <c r="FYE12" s="115"/>
      <c r="FYH12" s="401"/>
      <c r="FYI12" s="112"/>
      <c r="FYJ12" s="112"/>
      <c r="FYK12" s="112"/>
      <c r="FYL12" s="115"/>
      <c r="FYO12" s="401"/>
      <c r="FYP12" s="112"/>
      <c r="FYQ12" s="112"/>
      <c r="FYR12" s="112"/>
      <c r="FYS12" s="115"/>
      <c r="FYV12" s="401"/>
      <c r="FYW12" s="112"/>
      <c r="FYX12" s="112"/>
      <c r="FYY12" s="112"/>
      <c r="FYZ12" s="115"/>
      <c r="FZC12" s="401"/>
      <c r="FZD12" s="112"/>
      <c r="FZE12" s="112"/>
      <c r="FZF12" s="112"/>
      <c r="FZG12" s="115"/>
      <c r="FZJ12" s="401"/>
      <c r="FZK12" s="112"/>
      <c r="FZL12" s="112"/>
      <c r="FZM12" s="112"/>
      <c r="FZN12" s="115"/>
      <c r="FZQ12" s="401"/>
      <c r="FZR12" s="112"/>
      <c r="FZS12" s="112"/>
      <c r="FZT12" s="112"/>
      <c r="FZU12" s="115"/>
      <c r="FZX12" s="401"/>
      <c r="FZY12" s="112"/>
      <c r="FZZ12" s="112"/>
      <c r="GAA12" s="112"/>
      <c r="GAB12" s="115"/>
      <c r="GAE12" s="401"/>
      <c r="GAF12" s="112"/>
      <c r="GAG12" s="112"/>
      <c r="GAH12" s="112"/>
      <c r="GAI12" s="115"/>
      <c r="GAL12" s="401"/>
      <c r="GAM12" s="112"/>
      <c r="GAN12" s="112"/>
      <c r="GAO12" s="112"/>
      <c r="GAP12" s="115"/>
      <c r="GAS12" s="401"/>
      <c r="GAT12" s="112"/>
      <c r="GAU12" s="112"/>
      <c r="GAV12" s="112"/>
      <c r="GAW12" s="115"/>
      <c r="GAZ12" s="401"/>
      <c r="GBA12" s="112"/>
      <c r="GBB12" s="112"/>
      <c r="GBC12" s="112"/>
      <c r="GBD12" s="115"/>
      <c r="GBG12" s="401"/>
      <c r="GBH12" s="112"/>
      <c r="GBI12" s="112"/>
      <c r="GBJ12" s="112"/>
      <c r="GBK12" s="115"/>
      <c r="GBN12" s="401"/>
      <c r="GBO12" s="112"/>
      <c r="GBP12" s="112"/>
      <c r="GBQ12" s="112"/>
      <c r="GBR12" s="115"/>
      <c r="GBU12" s="401"/>
      <c r="GBV12" s="112"/>
      <c r="GBW12" s="112"/>
      <c r="GBX12" s="112"/>
      <c r="GBY12" s="115"/>
      <c r="GCB12" s="401"/>
      <c r="GCC12" s="112"/>
      <c r="GCD12" s="112"/>
      <c r="GCE12" s="112"/>
      <c r="GCF12" s="115"/>
      <c r="GCI12" s="401"/>
      <c r="GCJ12" s="112"/>
      <c r="GCK12" s="112"/>
      <c r="GCL12" s="112"/>
      <c r="GCM12" s="115"/>
      <c r="GCP12" s="401"/>
      <c r="GCQ12" s="112"/>
      <c r="GCR12" s="112"/>
      <c r="GCS12" s="112"/>
      <c r="GCT12" s="115"/>
      <c r="GCW12" s="401"/>
      <c r="GCX12" s="112"/>
      <c r="GCY12" s="112"/>
      <c r="GCZ12" s="112"/>
      <c r="GDA12" s="115"/>
      <c r="GDD12" s="401"/>
      <c r="GDE12" s="112"/>
      <c r="GDF12" s="112"/>
      <c r="GDG12" s="112"/>
      <c r="GDH12" s="115"/>
      <c r="GDK12" s="401"/>
      <c r="GDL12" s="112"/>
      <c r="GDM12" s="112"/>
      <c r="GDN12" s="112"/>
      <c r="GDO12" s="115"/>
      <c r="GDR12" s="401"/>
      <c r="GDS12" s="112"/>
      <c r="GDT12" s="112"/>
      <c r="GDU12" s="112"/>
      <c r="GDV12" s="115"/>
      <c r="GDY12" s="401"/>
      <c r="GDZ12" s="112"/>
      <c r="GEA12" s="112"/>
      <c r="GEB12" s="112"/>
      <c r="GEC12" s="115"/>
      <c r="GEF12" s="401"/>
      <c r="GEG12" s="112"/>
      <c r="GEH12" s="112"/>
      <c r="GEI12" s="112"/>
      <c r="GEJ12" s="115"/>
      <c r="GEM12" s="401"/>
      <c r="GEN12" s="112"/>
      <c r="GEO12" s="112"/>
      <c r="GEP12" s="112"/>
      <c r="GEQ12" s="115"/>
      <c r="GET12" s="401"/>
      <c r="GEU12" s="112"/>
      <c r="GEV12" s="112"/>
      <c r="GEW12" s="112"/>
      <c r="GEX12" s="115"/>
      <c r="GFA12" s="401"/>
      <c r="GFB12" s="112"/>
      <c r="GFC12" s="112"/>
      <c r="GFD12" s="112"/>
      <c r="GFE12" s="115"/>
      <c r="GFH12" s="401"/>
      <c r="GFI12" s="112"/>
      <c r="GFJ12" s="112"/>
      <c r="GFK12" s="112"/>
      <c r="GFL12" s="115"/>
      <c r="GFO12" s="401"/>
      <c r="GFP12" s="112"/>
      <c r="GFQ12" s="112"/>
      <c r="GFR12" s="112"/>
      <c r="GFS12" s="115"/>
      <c r="GFV12" s="401"/>
      <c r="GFW12" s="112"/>
      <c r="GFX12" s="112"/>
      <c r="GFY12" s="112"/>
      <c r="GFZ12" s="115"/>
      <c r="GGC12" s="401"/>
      <c r="GGD12" s="112"/>
      <c r="GGE12" s="112"/>
      <c r="GGF12" s="112"/>
      <c r="GGG12" s="115"/>
      <c r="GGJ12" s="401"/>
      <c r="GGK12" s="112"/>
      <c r="GGL12" s="112"/>
      <c r="GGM12" s="112"/>
      <c r="GGN12" s="115"/>
      <c r="GGQ12" s="401"/>
      <c r="GGR12" s="112"/>
      <c r="GGS12" s="112"/>
      <c r="GGT12" s="112"/>
      <c r="GGU12" s="115"/>
      <c r="GGX12" s="401"/>
      <c r="GGY12" s="112"/>
      <c r="GGZ12" s="112"/>
      <c r="GHA12" s="112"/>
      <c r="GHB12" s="115"/>
      <c r="GHE12" s="401"/>
      <c r="GHF12" s="112"/>
      <c r="GHG12" s="112"/>
      <c r="GHH12" s="112"/>
      <c r="GHI12" s="115"/>
      <c r="GHL12" s="401"/>
      <c r="GHM12" s="112"/>
      <c r="GHN12" s="112"/>
      <c r="GHO12" s="112"/>
      <c r="GHP12" s="115"/>
      <c r="GHS12" s="401"/>
      <c r="GHT12" s="112"/>
      <c r="GHU12" s="112"/>
      <c r="GHV12" s="112"/>
      <c r="GHW12" s="115"/>
      <c r="GHZ12" s="401"/>
      <c r="GIA12" s="112"/>
      <c r="GIB12" s="112"/>
      <c r="GIC12" s="112"/>
      <c r="GID12" s="115"/>
      <c r="GIG12" s="401"/>
      <c r="GIH12" s="112"/>
      <c r="GII12" s="112"/>
      <c r="GIJ12" s="112"/>
      <c r="GIK12" s="115"/>
      <c r="GIN12" s="401"/>
      <c r="GIO12" s="112"/>
      <c r="GIP12" s="112"/>
      <c r="GIQ12" s="112"/>
      <c r="GIR12" s="115"/>
      <c r="GIU12" s="401"/>
      <c r="GIV12" s="112"/>
      <c r="GIW12" s="112"/>
      <c r="GIX12" s="112"/>
      <c r="GIY12" s="115"/>
      <c r="GJB12" s="401"/>
      <c r="GJC12" s="112"/>
      <c r="GJD12" s="112"/>
      <c r="GJE12" s="112"/>
      <c r="GJF12" s="115"/>
      <c r="GJI12" s="401"/>
      <c r="GJJ12" s="112"/>
      <c r="GJK12" s="112"/>
      <c r="GJL12" s="112"/>
      <c r="GJM12" s="115"/>
      <c r="GJP12" s="401"/>
      <c r="GJQ12" s="112"/>
      <c r="GJR12" s="112"/>
      <c r="GJS12" s="112"/>
      <c r="GJT12" s="115"/>
      <c r="GJW12" s="401"/>
      <c r="GJX12" s="112"/>
      <c r="GJY12" s="112"/>
      <c r="GJZ12" s="112"/>
      <c r="GKA12" s="115"/>
      <c r="GKD12" s="401"/>
      <c r="GKE12" s="112"/>
      <c r="GKF12" s="112"/>
      <c r="GKG12" s="112"/>
      <c r="GKH12" s="115"/>
      <c r="GKK12" s="401"/>
      <c r="GKL12" s="112"/>
      <c r="GKM12" s="112"/>
      <c r="GKN12" s="112"/>
      <c r="GKO12" s="115"/>
      <c r="GKR12" s="401"/>
      <c r="GKS12" s="112"/>
      <c r="GKT12" s="112"/>
      <c r="GKU12" s="112"/>
      <c r="GKV12" s="115"/>
      <c r="GKY12" s="401"/>
      <c r="GKZ12" s="112"/>
      <c r="GLA12" s="112"/>
      <c r="GLB12" s="112"/>
      <c r="GLC12" s="115"/>
      <c r="GLF12" s="401"/>
      <c r="GLG12" s="112"/>
      <c r="GLH12" s="112"/>
      <c r="GLI12" s="112"/>
      <c r="GLJ12" s="115"/>
      <c r="GLM12" s="401"/>
      <c r="GLN12" s="112"/>
      <c r="GLO12" s="112"/>
      <c r="GLP12" s="112"/>
      <c r="GLQ12" s="115"/>
      <c r="GLT12" s="401"/>
      <c r="GLU12" s="112"/>
      <c r="GLV12" s="112"/>
      <c r="GLW12" s="112"/>
      <c r="GLX12" s="115"/>
      <c r="GMA12" s="401"/>
      <c r="GMB12" s="112"/>
      <c r="GMC12" s="112"/>
      <c r="GMD12" s="112"/>
      <c r="GME12" s="115"/>
      <c r="GMH12" s="401"/>
      <c r="GMI12" s="112"/>
      <c r="GMJ12" s="112"/>
      <c r="GMK12" s="112"/>
      <c r="GML12" s="115"/>
      <c r="GMO12" s="401"/>
      <c r="GMP12" s="112"/>
      <c r="GMQ12" s="112"/>
      <c r="GMR12" s="112"/>
      <c r="GMS12" s="115"/>
      <c r="GMV12" s="401"/>
      <c r="GMW12" s="112"/>
      <c r="GMX12" s="112"/>
      <c r="GMY12" s="112"/>
      <c r="GMZ12" s="115"/>
      <c r="GNC12" s="401"/>
      <c r="GND12" s="112"/>
      <c r="GNE12" s="112"/>
      <c r="GNF12" s="112"/>
      <c r="GNG12" s="115"/>
      <c r="GNJ12" s="401"/>
      <c r="GNK12" s="112"/>
      <c r="GNL12" s="112"/>
      <c r="GNM12" s="112"/>
      <c r="GNN12" s="115"/>
      <c r="GNQ12" s="401"/>
      <c r="GNR12" s="112"/>
      <c r="GNS12" s="112"/>
      <c r="GNT12" s="112"/>
      <c r="GNU12" s="115"/>
      <c r="GNX12" s="401"/>
      <c r="GNY12" s="112"/>
      <c r="GNZ12" s="112"/>
      <c r="GOA12" s="112"/>
      <c r="GOB12" s="115"/>
      <c r="GOE12" s="401"/>
      <c r="GOF12" s="112"/>
      <c r="GOG12" s="112"/>
      <c r="GOH12" s="112"/>
      <c r="GOI12" s="115"/>
      <c r="GOL12" s="401"/>
      <c r="GOM12" s="112"/>
      <c r="GON12" s="112"/>
      <c r="GOO12" s="112"/>
      <c r="GOP12" s="115"/>
      <c r="GOS12" s="401"/>
      <c r="GOT12" s="112"/>
      <c r="GOU12" s="112"/>
      <c r="GOV12" s="112"/>
      <c r="GOW12" s="115"/>
      <c r="GOZ12" s="401"/>
      <c r="GPA12" s="112"/>
      <c r="GPB12" s="112"/>
      <c r="GPC12" s="112"/>
      <c r="GPD12" s="115"/>
      <c r="GPG12" s="401"/>
      <c r="GPH12" s="112"/>
      <c r="GPI12" s="112"/>
      <c r="GPJ12" s="112"/>
      <c r="GPK12" s="115"/>
      <c r="GPN12" s="401"/>
      <c r="GPO12" s="112"/>
      <c r="GPP12" s="112"/>
      <c r="GPQ12" s="112"/>
      <c r="GPR12" s="115"/>
      <c r="GPU12" s="401"/>
      <c r="GPV12" s="112"/>
      <c r="GPW12" s="112"/>
      <c r="GPX12" s="112"/>
      <c r="GPY12" s="115"/>
      <c r="GQB12" s="401"/>
      <c r="GQC12" s="112"/>
      <c r="GQD12" s="112"/>
      <c r="GQE12" s="112"/>
      <c r="GQF12" s="115"/>
      <c r="GQI12" s="401"/>
      <c r="GQJ12" s="112"/>
      <c r="GQK12" s="112"/>
      <c r="GQL12" s="112"/>
      <c r="GQM12" s="115"/>
      <c r="GQP12" s="401"/>
      <c r="GQQ12" s="112"/>
      <c r="GQR12" s="112"/>
      <c r="GQS12" s="112"/>
      <c r="GQT12" s="115"/>
      <c r="GQW12" s="401"/>
      <c r="GQX12" s="112"/>
      <c r="GQY12" s="112"/>
      <c r="GQZ12" s="112"/>
      <c r="GRA12" s="115"/>
      <c r="GRD12" s="401"/>
      <c r="GRE12" s="112"/>
      <c r="GRF12" s="112"/>
      <c r="GRG12" s="112"/>
      <c r="GRH12" s="115"/>
      <c r="GRK12" s="401"/>
      <c r="GRL12" s="112"/>
      <c r="GRM12" s="112"/>
      <c r="GRN12" s="112"/>
      <c r="GRO12" s="115"/>
      <c r="GRR12" s="401"/>
      <c r="GRS12" s="112"/>
      <c r="GRT12" s="112"/>
      <c r="GRU12" s="112"/>
      <c r="GRV12" s="115"/>
      <c r="GRY12" s="401"/>
      <c r="GRZ12" s="112"/>
      <c r="GSA12" s="112"/>
      <c r="GSB12" s="112"/>
      <c r="GSC12" s="115"/>
      <c r="GSF12" s="401"/>
      <c r="GSG12" s="112"/>
      <c r="GSH12" s="112"/>
      <c r="GSI12" s="112"/>
      <c r="GSJ12" s="115"/>
      <c r="GSM12" s="401"/>
      <c r="GSN12" s="112"/>
      <c r="GSO12" s="112"/>
      <c r="GSP12" s="112"/>
      <c r="GSQ12" s="115"/>
      <c r="GST12" s="401"/>
      <c r="GSU12" s="112"/>
      <c r="GSV12" s="112"/>
      <c r="GSW12" s="112"/>
      <c r="GSX12" s="115"/>
      <c r="GTA12" s="401"/>
      <c r="GTB12" s="112"/>
      <c r="GTC12" s="112"/>
      <c r="GTD12" s="112"/>
      <c r="GTE12" s="115"/>
      <c r="GTH12" s="401"/>
      <c r="GTI12" s="112"/>
      <c r="GTJ12" s="112"/>
      <c r="GTK12" s="112"/>
      <c r="GTL12" s="115"/>
      <c r="GTO12" s="401"/>
      <c r="GTP12" s="112"/>
      <c r="GTQ12" s="112"/>
      <c r="GTR12" s="112"/>
      <c r="GTS12" s="115"/>
      <c r="GTV12" s="401"/>
      <c r="GTW12" s="112"/>
      <c r="GTX12" s="112"/>
      <c r="GTY12" s="112"/>
      <c r="GTZ12" s="115"/>
      <c r="GUC12" s="401"/>
      <c r="GUD12" s="112"/>
      <c r="GUE12" s="112"/>
      <c r="GUF12" s="112"/>
      <c r="GUG12" s="115"/>
      <c r="GUJ12" s="401"/>
      <c r="GUK12" s="112"/>
      <c r="GUL12" s="112"/>
      <c r="GUM12" s="112"/>
      <c r="GUN12" s="115"/>
      <c r="GUQ12" s="401"/>
      <c r="GUR12" s="112"/>
      <c r="GUS12" s="112"/>
      <c r="GUT12" s="112"/>
      <c r="GUU12" s="115"/>
      <c r="GUX12" s="401"/>
      <c r="GUY12" s="112"/>
      <c r="GUZ12" s="112"/>
      <c r="GVA12" s="112"/>
      <c r="GVB12" s="115"/>
      <c r="GVE12" s="401"/>
      <c r="GVF12" s="112"/>
      <c r="GVG12" s="112"/>
      <c r="GVH12" s="112"/>
      <c r="GVI12" s="115"/>
      <c r="GVL12" s="401"/>
      <c r="GVM12" s="112"/>
      <c r="GVN12" s="112"/>
      <c r="GVO12" s="112"/>
      <c r="GVP12" s="115"/>
      <c r="GVS12" s="401"/>
      <c r="GVT12" s="112"/>
      <c r="GVU12" s="112"/>
      <c r="GVV12" s="112"/>
      <c r="GVW12" s="115"/>
      <c r="GVZ12" s="401"/>
      <c r="GWA12" s="112"/>
      <c r="GWB12" s="112"/>
      <c r="GWC12" s="112"/>
      <c r="GWD12" s="115"/>
      <c r="GWG12" s="401"/>
      <c r="GWH12" s="112"/>
      <c r="GWI12" s="112"/>
      <c r="GWJ12" s="112"/>
      <c r="GWK12" s="115"/>
      <c r="GWN12" s="401"/>
      <c r="GWO12" s="112"/>
      <c r="GWP12" s="112"/>
      <c r="GWQ12" s="112"/>
      <c r="GWR12" s="115"/>
      <c r="GWU12" s="401"/>
      <c r="GWV12" s="112"/>
      <c r="GWW12" s="112"/>
      <c r="GWX12" s="112"/>
      <c r="GWY12" s="115"/>
      <c r="GXB12" s="401"/>
      <c r="GXC12" s="112"/>
      <c r="GXD12" s="112"/>
      <c r="GXE12" s="112"/>
      <c r="GXF12" s="115"/>
      <c r="GXI12" s="401"/>
      <c r="GXJ12" s="112"/>
      <c r="GXK12" s="112"/>
      <c r="GXL12" s="112"/>
      <c r="GXM12" s="115"/>
      <c r="GXP12" s="401"/>
      <c r="GXQ12" s="112"/>
      <c r="GXR12" s="112"/>
      <c r="GXS12" s="112"/>
      <c r="GXT12" s="115"/>
      <c r="GXW12" s="401"/>
      <c r="GXX12" s="112"/>
      <c r="GXY12" s="112"/>
      <c r="GXZ12" s="112"/>
      <c r="GYA12" s="115"/>
      <c r="GYD12" s="401"/>
      <c r="GYE12" s="112"/>
      <c r="GYF12" s="112"/>
      <c r="GYG12" s="112"/>
      <c r="GYH12" s="115"/>
      <c r="GYK12" s="401"/>
      <c r="GYL12" s="112"/>
      <c r="GYM12" s="112"/>
      <c r="GYN12" s="112"/>
      <c r="GYO12" s="115"/>
      <c r="GYR12" s="401"/>
      <c r="GYS12" s="112"/>
      <c r="GYT12" s="112"/>
      <c r="GYU12" s="112"/>
      <c r="GYV12" s="115"/>
      <c r="GYY12" s="401"/>
      <c r="GYZ12" s="112"/>
      <c r="GZA12" s="112"/>
      <c r="GZB12" s="112"/>
      <c r="GZC12" s="115"/>
      <c r="GZF12" s="401"/>
      <c r="GZG12" s="112"/>
      <c r="GZH12" s="112"/>
      <c r="GZI12" s="112"/>
      <c r="GZJ12" s="115"/>
      <c r="GZM12" s="401"/>
      <c r="GZN12" s="112"/>
      <c r="GZO12" s="112"/>
      <c r="GZP12" s="112"/>
      <c r="GZQ12" s="115"/>
      <c r="GZT12" s="401"/>
      <c r="GZU12" s="112"/>
      <c r="GZV12" s="112"/>
      <c r="GZW12" s="112"/>
      <c r="GZX12" s="115"/>
      <c r="HAA12" s="401"/>
      <c r="HAB12" s="112"/>
      <c r="HAC12" s="112"/>
      <c r="HAD12" s="112"/>
      <c r="HAE12" s="115"/>
      <c r="HAH12" s="401"/>
      <c r="HAI12" s="112"/>
      <c r="HAJ12" s="112"/>
      <c r="HAK12" s="112"/>
      <c r="HAL12" s="115"/>
      <c r="HAO12" s="401"/>
      <c r="HAP12" s="112"/>
      <c r="HAQ12" s="112"/>
      <c r="HAR12" s="112"/>
      <c r="HAS12" s="115"/>
      <c r="HAV12" s="401"/>
      <c r="HAW12" s="112"/>
      <c r="HAX12" s="112"/>
      <c r="HAY12" s="112"/>
      <c r="HAZ12" s="115"/>
      <c r="HBC12" s="401"/>
      <c r="HBD12" s="112"/>
      <c r="HBE12" s="112"/>
      <c r="HBF12" s="112"/>
      <c r="HBG12" s="115"/>
      <c r="HBJ12" s="401"/>
      <c r="HBK12" s="112"/>
      <c r="HBL12" s="112"/>
      <c r="HBM12" s="112"/>
      <c r="HBN12" s="115"/>
      <c r="HBQ12" s="401"/>
      <c r="HBR12" s="112"/>
      <c r="HBS12" s="112"/>
      <c r="HBT12" s="112"/>
      <c r="HBU12" s="115"/>
      <c r="HBX12" s="401"/>
      <c r="HBY12" s="112"/>
      <c r="HBZ12" s="112"/>
      <c r="HCA12" s="112"/>
      <c r="HCB12" s="115"/>
      <c r="HCE12" s="401"/>
      <c r="HCF12" s="112"/>
      <c r="HCG12" s="112"/>
      <c r="HCH12" s="112"/>
      <c r="HCI12" s="115"/>
      <c r="HCL12" s="401"/>
      <c r="HCM12" s="112"/>
      <c r="HCN12" s="112"/>
      <c r="HCO12" s="112"/>
      <c r="HCP12" s="115"/>
      <c r="HCS12" s="401"/>
      <c r="HCT12" s="112"/>
      <c r="HCU12" s="112"/>
      <c r="HCV12" s="112"/>
      <c r="HCW12" s="115"/>
      <c r="HCZ12" s="401"/>
      <c r="HDA12" s="112"/>
      <c r="HDB12" s="112"/>
      <c r="HDC12" s="112"/>
      <c r="HDD12" s="115"/>
      <c r="HDG12" s="401"/>
      <c r="HDH12" s="112"/>
      <c r="HDI12" s="112"/>
      <c r="HDJ12" s="112"/>
      <c r="HDK12" s="115"/>
      <c r="HDN12" s="401"/>
      <c r="HDO12" s="112"/>
      <c r="HDP12" s="112"/>
      <c r="HDQ12" s="112"/>
      <c r="HDR12" s="115"/>
      <c r="HDU12" s="401"/>
      <c r="HDV12" s="112"/>
      <c r="HDW12" s="112"/>
      <c r="HDX12" s="112"/>
      <c r="HDY12" s="115"/>
      <c r="HEB12" s="401"/>
      <c r="HEC12" s="112"/>
      <c r="HED12" s="112"/>
      <c r="HEE12" s="112"/>
      <c r="HEF12" s="115"/>
      <c r="HEI12" s="401"/>
      <c r="HEJ12" s="112"/>
      <c r="HEK12" s="112"/>
      <c r="HEL12" s="112"/>
      <c r="HEM12" s="115"/>
      <c r="HEP12" s="401"/>
      <c r="HEQ12" s="112"/>
      <c r="HER12" s="112"/>
      <c r="HES12" s="112"/>
      <c r="HET12" s="115"/>
      <c r="HEW12" s="401"/>
      <c r="HEX12" s="112"/>
      <c r="HEY12" s="112"/>
      <c r="HEZ12" s="112"/>
      <c r="HFA12" s="115"/>
      <c r="HFD12" s="401"/>
      <c r="HFE12" s="112"/>
      <c r="HFF12" s="112"/>
      <c r="HFG12" s="112"/>
      <c r="HFH12" s="115"/>
      <c r="HFK12" s="401"/>
      <c r="HFL12" s="112"/>
      <c r="HFM12" s="112"/>
      <c r="HFN12" s="112"/>
      <c r="HFO12" s="115"/>
      <c r="HFR12" s="401"/>
      <c r="HFS12" s="112"/>
      <c r="HFT12" s="112"/>
      <c r="HFU12" s="112"/>
      <c r="HFV12" s="115"/>
      <c r="HFY12" s="401"/>
      <c r="HFZ12" s="112"/>
      <c r="HGA12" s="112"/>
      <c r="HGB12" s="112"/>
      <c r="HGC12" s="115"/>
      <c r="HGF12" s="401"/>
      <c r="HGG12" s="112"/>
      <c r="HGH12" s="112"/>
      <c r="HGI12" s="112"/>
      <c r="HGJ12" s="115"/>
      <c r="HGM12" s="401"/>
      <c r="HGN12" s="112"/>
      <c r="HGO12" s="112"/>
      <c r="HGP12" s="112"/>
      <c r="HGQ12" s="115"/>
      <c r="HGT12" s="401"/>
      <c r="HGU12" s="112"/>
      <c r="HGV12" s="112"/>
      <c r="HGW12" s="112"/>
      <c r="HGX12" s="115"/>
      <c r="HHA12" s="401"/>
      <c r="HHB12" s="112"/>
      <c r="HHC12" s="112"/>
      <c r="HHD12" s="112"/>
      <c r="HHE12" s="115"/>
      <c r="HHH12" s="401"/>
      <c r="HHI12" s="112"/>
      <c r="HHJ12" s="112"/>
      <c r="HHK12" s="112"/>
      <c r="HHL12" s="115"/>
      <c r="HHO12" s="401"/>
      <c r="HHP12" s="112"/>
      <c r="HHQ12" s="112"/>
      <c r="HHR12" s="112"/>
      <c r="HHS12" s="115"/>
      <c r="HHV12" s="401"/>
      <c r="HHW12" s="112"/>
      <c r="HHX12" s="112"/>
      <c r="HHY12" s="112"/>
      <c r="HHZ12" s="115"/>
      <c r="HIC12" s="401"/>
      <c r="HID12" s="112"/>
      <c r="HIE12" s="112"/>
      <c r="HIF12" s="112"/>
      <c r="HIG12" s="115"/>
      <c r="HIJ12" s="401"/>
      <c r="HIK12" s="112"/>
      <c r="HIL12" s="112"/>
      <c r="HIM12" s="112"/>
      <c r="HIN12" s="115"/>
      <c r="HIQ12" s="401"/>
      <c r="HIR12" s="112"/>
      <c r="HIS12" s="112"/>
      <c r="HIT12" s="112"/>
      <c r="HIU12" s="115"/>
      <c r="HIX12" s="401"/>
      <c r="HIY12" s="112"/>
      <c r="HIZ12" s="112"/>
      <c r="HJA12" s="112"/>
      <c r="HJB12" s="115"/>
      <c r="HJE12" s="401"/>
      <c r="HJF12" s="112"/>
      <c r="HJG12" s="112"/>
      <c r="HJH12" s="112"/>
      <c r="HJI12" s="115"/>
      <c r="HJL12" s="401"/>
      <c r="HJM12" s="112"/>
      <c r="HJN12" s="112"/>
      <c r="HJO12" s="112"/>
      <c r="HJP12" s="115"/>
      <c r="HJS12" s="401"/>
      <c r="HJT12" s="112"/>
      <c r="HJU12" s="112"/>
      <c r="HJV12" s="112"/>
      <c r="HJW12" s="115"/>
      <c r="HJZ12" s="401"/>
      <c r="HKA12" s="112"/>
      <c r="HKB12" s="112"/>
      <c r="HKC12" s="112"/>
      <c r="HKD12" s="115"/>
      <c r="HKG12" s="401"/>
      <c r="HKH12" s="112"/>
      <c r="HKI12" s="112"/>
      <c r="HKJ12" s="112"/>
      <c r="HKK12" s="115"/>
      <c r="HKN12" s="401"/>
      <c r="HKO12" s="112"/>
      <c r="HKP12" s="112"/>
      <c r="HKQ12" s="112"/>
      <c r="HKR12" s="115"/>
      <c r="HKU12" s="401"/>
      <c r="HKV12" s="112"/>
      <c r="HKW12" s="112"/>
      <c r="HKX12" s="112"/>
      <c r="HKY12" s="115"/>
      <c r="HLB12" s="401"/>
      <c r="HLC12" s="112"/>
      <c r="HLD12" s="112"/>
      <c r="HLE12" s="112"/>
      <c r="HLF12" s="115"/>
      <c r="HLI12" s="401"/>
      <c r="HLJ12" s="112"/>
      <c r="HLK12" s="112"/>
      <c r="HLL12" s="112"/>
      <c r="HLM12" s="115"/>
      <c r="HLP12" s="401"/>
      <c r="HLQ12" s="112"/>
      <c r="HLR12" s="112"/>
      <c r="HLS12" s="112"/>
      <c r="HLT12" s="115"/>
      <c r="HLW12" s="401"/>
      <c r="HLX12" s="112"/>
      <c r="HLY12" s="112"/>
      <c r="HLZ12" s="112"/>
      <c r="HMA12" s="115"/>
      <c r="HMD12" s="401"/>
      <c r="HME12" s="112"/>
      <c r="HMF12" s="112"/>
      <c r="HMG12" s="112"/>
      <c r="HMH12" s="115"/>
      <c r="HMK12" s="401"/>
      <c r="HML12" s="112"/>
      <c r="HMM12" s="112"/>
      <c r="HMN12" s="112"/>
      <c r="HMO12" s="115"/>
      <c r="HMR12" s="401"/>
      <c r="HMS12" s="112"/>
      <c r="HMT12" s="112"/>
      <c r="HMU12" s="112"/>
      <c r="HMV12" s="115"/>
      <c r="HMY12" s="401"/>
      <c r="HMZ12" s="112"/>
      <c r="HNA12" s="112"/>
      <c r="HNB12" s="112"/>
      <c r="HNC12" s="115"/>
      <c r="HNF12" s="401"/>
      <c r="HNG12" s="112"/>
      <c r="HNH12" s="112"/>
      <c r="HNI12" s="112"/>
      <c r="HNJ12" s="115"/>
      <c r="HNM12" s="401"/>
      <c r="HNN12" s="112"/>
      <c r="HNO12" s="112"/>
      <c r="HNP12" s="112"/>
      <c r="HNQ12" s="115"/>
      <c r="HNT12" s="401"/>
      <c r="HNU12" s="112"/>
      <c r="HNV12" s="112"/>
      <c r="HNW12" s="112"/>
      <c r="HNX12" s="115"/>
      <c r="HOA12" s="401"/>
      <c r="HOB12" s="112"/>
      <c r="HOC12" s="112"/>
      <c r="HOD12" s="112"/>
      <c r="HOE12" s="115"/>
      <c r="HOH12" s="401"/>
      <c r="HOI12" s="112"/>
      <c r="HOJ12" s="112"/>
      <c r="HOK12" s="112"/>
      <c r="HOL12" s="115"/>
      <c r="HOO12" s="401"/>
      <c r="HOP12" s="112"/>
      <c r="HOQ12" s="112"/>
      <c r="HOR12" s="112"/>
      <c r="HOS12" s="115"/>
      <c r="HOV12" s="401"/>
      <c r="HOW12" s="112"/>
      <c r="HOX12" s="112"/>
      <c r="HOY12" s="112"/>
      <c r="HOZ12" s="115"/>
      <c r="HPC12" s="401"/>
      <c r="HPD12" s="112"/>
      <c r="HPE12" s="112"/>
      <c r="HPF12" s="112"/>
      <c r="HPG12" s="115"/>
      <c r="HPJ12" s="401"/>
      <c r="HPK12" s="112"/>
      <c r="HPL12" s="112"/>
      <c r="HPM12" s="112"/>
      <c r="HPN12" s="115"/>
      <c r="HPQ12" s="401"/>
      <c r="HPR12" s="112"/>
      <c r="HPS12" s="112"/>
      <c r="HPT12" s="112"/>
      <c r="HPU12" s="115"/>
      <c r="HPX12" s="401"/>
      <c r="HPY12" s="112"/>
      <c r="HPZ12" s="112"/>
      <c r="HQA12" s="112"/>
      <c r="HQB12" s="115"/>
      <c r="HQE12" s="401"/>
      <c r="HQF12" s="112"/>
      <c r="HQG12" s="112"/>
      <c r="HQH12" s="112"/>
      <c r="HQI12" s="115"/>
      <c r="HQL12" s="401"/>
      <c r="HQM12" s="112"/>
      <c r="HQN12" s="112"/>
      <c r="HQO12" s="112"/>
      <c r="HQP12" s="115"/>
      <c r="HQS12" s="401"/>
      <c r="HQT12" s="112"/>
      <c r="HQU12" s="112"/>
      <c r="HQV12" s="112"/>
      <c r="HQW12" s="115"/>
      <c r="HQZ12" s="401"/>
      <c r="HRA12" s="112"/>
      <c r="HRB12" s="112"/>
      <c r="HRC12" s="112"/>
      <c r="HRD12" s="115"/>
      <c r="HRG12" s="401"/>
      <c r="HRH12" s="112"/>
      <c r="HRI12" s="112"/>
      <c r="HRJ12" s="112"/>
      <c r="HRK12" s="115"/>
      <c r="HRN12" s="401"/>
      <c r="HRO12" s="112"/>
      <c r="HRP12" s="112"/>
      <c r="HRQ12" s="112"/>
      <c r="HRR12" s="115"/>
      <c r="HRU12" s="401"/>
      <c r="HRV12" s="112"/>
      <c r="HRW12" s="112"/>
      <c r="HRX12" s="112"/>
      <c r="HRY12" s="115"/>
      <c r="HSB12" s="401"/>
      <c r="HSC12" s="112"/>
      <c r="HSD12" s="112"/>
      <c r="HSE12" s="112"/>
      <c r="HSF12" s="115"/>
      <c r="HSI12" s="401"/>
      <c r="HSJ12" s="112"/>
      <c r="HSK12" s="112"/>
      <c r="HSL12" s="112"/>
      <c r="HSM12" s="115"/>
      <c r="HSP12" s="401"/>
      <c r="HSQ12" s="112"/>
      <c r="HSR12" s="112"/>
      <c r="HSS12" s="112"/>
      <c r="HST12" s="115"/>
      <c r="HSW12" s="401"/>
      <c r="HSX12" s="112"/>
      <c r="HSY12" s="112"/>
      <c r="HSZ12" s="112"/>
      <c r="HTA12" s="115"/>
      <c r="HTD12" s="401"/>
      <c r="HTE12" s="112"/>
      <c r="HTF12" s="112"/>
      <c r="HTG12" s="112"/>
      <c r="HTH12" s="115"/>
      <c r="HTK12" s="401"/>
      <c r="HTL12" s="112"/>
      <c r="HTM12" s="112"/>
      <c r="HTN12" s="112"/>
      <c r="HTO12" s="115"/>
      <c r="HTR12" s="401"/>
      <c r="HTS12" s="112"/>
      <c r="HTT12" s="112"/>
      <c r="HTU12" s="112"/>
      <c r="HTV12" s="115"/>
      <c r="HTY12" s="401"/>
      <c r="HTZ12" s="112"/>
      <c r="HUA12" s="112"/>
      <c r="HUB12" s="112"/>
      <c r="HUC12" s="115"/>
      <c r="HUF12" s="401"/>
      <c r="HUG12" s="112"/>
      <c r="HUH12" s="112"/>
      <c r="HUI12" s="112"/>
      <c r="HUJ12" s="115"/>
      <c r="HUM12" s="401"/>
      <c r="HUN12" s="112"/>
      <c r="HUO12" s="112"/>
      <c r="HUP12" s="112"/>
      <c r="HUQ12" s="115"/>
      <c r="HUT12" s="401"/>
      <c r="HUU12" s="112"/>
      <c r="HUV12" s="112"/>
      <c r="HUW12" s="112"/>
      <c r="HUX12" s="115"/>
      <c r="HVA12" s="401"/>
      <c r="HVB12" s="112"/>
      <c r="HVC12" s="112"/>
      <c r="HVD12" s="112"/>
      <c r="HVE12" s="115"/>
      <c r="HVH12" s="401"/>
      <c r="HVI12" s="112"/>
      <c r="HVJ12" s="112"/>
      <c r="HVK12" s="112"/>
      <c r="HVL12" s="115"/>
      <c r="HVO12" s="401"/>
      <c r="HVP12" s="112"/>
      <c r="HVQ12" s="112"/>
      <c r="HVR12" s="112"/>
      <c r="HVS12" s="115"/>
      <c r="HVV12" s="401"/>
      <c r="HVW12" s="112"/>
      <c r="HVX12" s="112"/>
      <c r="HVY12" s="112"/>
      <c r="HVZ12" s="115"/>
      <c r="HWC12" s="401"/>
      <c r="HWD12" s="112"/>
      <c r="HWE12" s="112"/>
      <c r="HWF12" s="112"/>
      <c r="HWG12" s="115"/>
      <c r="HWJ12" s="401"/>
      <c r="HWK12" s="112"/>
      <c r="HWL12" s="112"/>
      <c r="HWM12" s="112"/>
      <c r="HWN12" s="115"/>
      <c r="HWQ12" s="401"/>
      <c r="HWR12" s="112"/>
      <c r="HWS12" s="112"/>
      <c r="HWT12" s="112"/>
      <c r="HWU12" s="115"/>
      <c r="HWX12" s="401"/>
      <c r="HWY12" s="112"/>
      <c r="HWZ12" s="112"/>
      <c r="HXA12" s="112"/>
      <c r="HXB12" s="115"/>
      <c r="HXE12" s="401"/>
      <c r="HXF12" s="112"/>
      <c r="HXG12" s="112"/>
      <c r="HXH12" s="112"/>
      <c r="HXI12" s="115"/>
      <c r="HXL12" s="401"/>
      <c r="HXM12" s="112"/>
      <c r="HXN12" s="112"/>
      <c r="HXO12" s="112"/>
      <c r="HXP12" s="115"/>
      <c r="HXS12" s="401"/>
      <c r="HXT12" s="112"/>
      <c r="HXU12" s="112"/>
      <c r="HXV12" s="112"/>
      <c r="HXW12" s="115"/>
      <c r="HXZ12" s="401"/>
      <c r="HYA12" s="112"/>
      <c r="HYB12" s="112"/>
      <c r="HYC12" s="112"/>
      <c r="HYD12" s="115"/>
      <c r="HYG12" s="401"/>
      <c r="HYH12" s="112"/>
      <c r="HYI12" s="112"/>
      <c r="HYJ12" s="112"/>
      <c r="HYK12" s="115"/>
      <c r="HYN12" s="401"/>
      <c r="HYO12" s="112"/>
      <c r="HYP12" s="112"/>
      <c r="HYQ12" s="112"/>
      <c r="HYR12" s="115"/>
      <c r="HYU12" s="401"/>
      <c r="HYV12" s="112"/>
      <c r="HYW12" s="112"/>
      <c r="HYX12" s="112"/>
      <c r="HYY12" s="115"/>
      <c r="HZB12" s="401"/>
      <c r="HZC12" s="112"/>
      <c r="HZD12" s="112"/>
      <c r="HZE12" s="112"/>
      <c r="HZF12" s="115"/>
      <c r="HZI12" s="401"/>
      <c r="HZJ12" s="112"/>
      <c r="HZK12" s="112"/>
      <c r="HZL12" s="112"/>
      <c r="HZM12" s="115"/>
      <c r="HZP12" s="401"/>
      <c r="HZQ12" s="112"/>
      <c r="HZR12" s="112"/>
      <c r="HZS12" s="112"/>
      <c r="HZT12" s="115"/>
      <c r="HZW12" s="401"/>
      <c r="HZX12" s="112"/>
      <c r="HZY12" s="112"/>
      <c r="HZZ12" s="112"/>
      <c r="IAA12" s="115"/>
      <c r="IAD12" s="401"/>
      <c r="IAE12" s="112"/>
      <c r="IAF12" s="112"/>
      <c r="IAG12" s="112"/>
      <c r="IAH12" s="115"/>
      <c r="IAK12" s="401"/>
      <c r="IAL12" s="112"/>
      <c r="IAM12" s="112"/>
      <c r="IAN12" s="112"/>
      <c r="IAO12" s="115"/>
      <c r="IAR12" s="401"/>
      <c r="IAS12" s="112"/>
      <c r="IAT12" s="112"/>
      <c r="IAU12" s="112"/>
      <c r="IAV12" s="115"/>
      <c r="IAY12" s="401"/>
      <c r="IAZ12" s="112"/>
      <c r="IBA12" s="112"/>
      <c r="IBB12" s="112"/>
      <c r="IBC12" s="115"/>
      <c r="IBF12" s="401"/>
      <c r="IBG12" s="112"/>
      <c r="IBH12" s="112"/>
      <c r="IBI12" s="112"/>
      <c r="IBJ12" s="115"/>
      <c r="IBM12" s="401"/>
      <c r="IBN12" s="112"/>
      <c r="IBO12" s="112"/>
      <c r="IBP12" s="112"/>
      <c r="IBQ12" s="115"/>
      <c r="IBT12" s="401"/>
      <c r="IBU12" s="112"/>
      <c r="IBV12" s="112"/>
      <c r="IBW12" s="112"/>
      <c r="IBX12" s="115"/>
      <c r="ICA12" s="401"/>
      <c r="ICB12" s="112"/>
      <c r="ICC12" s="112"/>
      <c r="ICD12" s="112"/>
      <c r="ICE12" s="115"/>
      <c r="ICH12" s="401"/>
      <c r="ICI12" s="112"/>
      <c r="ICJ12" s="112"/>
      <c r="ICK12" s="112"/>
      <c r="ICL12" s="115"/>
      <c r="ICO12" s="401"/>
      <c r="ICP12" s="112"/>
      <c r="ICQ12" s="112"/>
      <c r="ICR12" s="112"/>
      <c r="ICS12" s="115"/>
      <c r="ICV12" s="401"/>
      <c r="ICW12" s="112"/>
      <c r="ICX12" s="112"/>
      <c r="ICY12" s="112"/>
      <c r="ICZ12" s="115"/>
      <c r="IDC12" s="401"/>
      <c r="IDD12" s="112"/>
      <c r="IDE12" s="112"/>
      <c r="IDF12" s="112"/>
      <c r="IDG12" s="115"/>
      <c r="IDJ12" s="401"/>
      <c r="IDK12" s="112"/>
      <c r="IDL12" s="112"/>
      <c r="IDM12" s="112"/>
      <c r="IDN12" s="115"/>
      <c r="IDQ12" s="401"/>
      <c r="IDR12" s="112"/>
      <c r="IDS12" s="112"/>
      <c r="IDT12" s="112"/>
      <c r="IDU12" s="115"/>
      <c r="IDX12" s="401"/>
      <c r="IDY12" s="112"/>
      <c r="IDZ12" s="112"/>
      <c r="IEA12" s="112"/>
      <c r="IEB12" s="115"/>
      <c r="IEE12" s="401"/>
      <c r="IEF12" s="112"/>
      <c r="IEG12" s="112"/>
      <c r="IEH12" s="112"/>
      <c r="IEI12" s="115"/>
      <c r="IEL12" s="401"/>
      <c r="IEM12" s="112"/>
      <c r="IEN12" s="112"/>
      <c r="IEO12" s="112"/>
      <c r="IEP12" s="115"/>
      <c r="IES12" s="401"/>
      <c r="IET12" s="112"/>
      <c r="IEU12" s="112"/>
      <c r="IEV12" s="112"/>
      <c r="IEW12" s="115"/>
      <c r="IEZ12" s="401"/>
      <c r="IFA12" s="112"/>
      <c r="IFB12" s="112"/>
      <c r="IFC12" s="112"/>
      <c r="IFD12" s="115"/>
      <c r="IFG12" s="401"/>
      <c r="IFH12" s="112"/>
      <c r="IFI12" s="112"/>
      <c r="IFJ12" s="112"/>
      <c r="IFK12" s="115"/>
      <c r="IFN12" s="401"/>
      <c r="IFO12" s="112"/>
      <c r="IFP12" s="112"/>
      <c r="IFQ12" s="112"/>
      <c r="IFR12" s="115"/>
      <c r="IFU12" s="401"/>
      <c r="IFV12" s="112"/>
      <c r="IFW12" s="112"/>
      <c r="IFX12" s="112"/>
      <c r="IFY12" s="115"/>
      <c r="IGB12" s="401"/>
      <c r="IGC12" s="112"/>
      <c r="IGD12" s="112"/>
      <c r="IGE12" s="112"/>
      <c r="IGF12" s="115"/>
      <c r="IGI12" s="401"/>
      <c r="IGJ12" s="112"/>
      <c r="IGK12" s="112"/>
      <c r="IGL12" s="112"/>
      <c r="IGM12" s="115"/>
      <c r="IGP12" s="401"/>
      <c r="IGQ12" s="112"/>
      <c r="IGR12" s="112"/>
      <c r="IGS12" s="112"/>
      <c r="IGT12" s="115"/>
      <c r="IGW12" s="401"/>
      <c r="IGX12" s="112"/>
      <c r="IGY12" s="112"/>
      <c r="IGZ12" s="112"/>
      <c r="IHA12" s="115"/>
      <c r="IHD12" s="401"/>
      <c r="IHE12" s="112"/>
      <c r="IHF12" s="112"/>
      <c r="IHG12" s="112"/>
      <c r="IHH12" s="115"/>
      <c r="IHK12" s="401"/>
      <c r="IHL12" s="112"/>
      <c r="IHM12" s="112"/>
      <c r="IHN12" s="112"/>
      <c r="IHO12" s="115"/>
      <c r="IHR12" s="401"/>
      <c r="IHS12" s="112"/>
      <c r="IHT12" s="112"/>
      <c r="IHU12" s="112"/>
      <c r="IHV12" s="115"/>
      <c r="IHY12" s="401"/>
      <c r="IHZ12" s="112"/>
      <c r="IIA12" s="112"/>
      <c r="IIB12" s="112"/>
      <c r="IIC12" s="115"/>
      <c r="IIF12" s="401"/>
      <c r="IIG12" s="112"/>
      <c r="IIH12" s="112"/>
      <c r="III12" s="112"/>
      <c r="IIJ12" s="115"/>
      <c r="IIM12" s="401"/>
      <c r="IIN12" s="112"/>
      <c r="IIO12" s="112"/>
      <c r="IIP12" s="112"/>
      <c r="IIQ12" s="115"/>
      <c r="IIT12" s="401"/>
      <c r="IIU12" s="112"/>
      <c r="IIV12" s="112"/>
      <c r="IIW12" s="112"/>
      <c r="IIX12" s="115"/>
      <c r="IJA12" s="401"/>
      <c r="IJB12" s="112"/>
      <c r="IJC12" s="112"/>
      <c r="IJD12" s="112"/>
      <c r="IJE12" s="115"/>
      <c r="IJH12" s="401"/>
      <c r="IJI12" s="112"/>
      <c r="IJJ12" s="112"/>
      <c r="IJK12" s="112"/>
      <c r="IJL12" s="115"/>
      <c r="IJO12" s="401"/>
      <c r="IJP12" s="112"/>
      <c r="IJQ12" s="112"/>
      <c r="IJR12" s="112"/>
      <c r="IJS12" s="115"/>
      <c r="IJV12" s="401"/>
      <c r="IJW12" s="112"/>
      <c r="IJX12" s="112"/>
      <c r="IJY12" s="112"/>
      <c r="IJZ12" s="115"/>
      <c r="IKC12" s="401"/>
      <c r="IKD12" s="112"/>
      <c r="IKE12" s="112"/>
      <c r="IKF12" s="112"/>
      <c r="IKG12" s="115"/>
      <c r="IKJ12" s="401"/>
      <c r="IKK12" s="112"/>
      <c r="IKL12" s="112"/>
      <c r="IKM12" s="112"/>
      <c r="IKN12" s="115"/>
      <c r="IKQ12" s="401"/>
      <c r="IKR12" s="112"/>
      <c r="IKS12" s="112"/>
      <c r="IKT12" s="112"/>
      <c r="IKU12" s="115"/>
      <c r="IKX12" s="401"/>
      <c r="IKY12" s="112"/>
      <c r="IKZ12" s="112"/>
      <c r="ILA12" s="112"/>
      <c r="ILB12" s="115"/>
      <c r="ILE12" s="401"/>
      <c r="ILF12" s="112"/>
      <c r="ILG12" s="112"/>
      <c r="ILH12" s="112"/>
      <c r="ILI12" s="115"/>
      <c r="ILL12" s="401"/>
      <c r="ILM12" s="112"/>
      <c r="ILN12" s="112"/>
      <c r="ILO12" s="112"/>
      <c r="ILP12" s="115"/>
      <c r="ILS12" s="401"/>
      <c r="ILT12" s="112"/>
      <c r="ILU12" s="112"/>
      <c r="ILV12" s="112"/>
      <c r="ILW12" s="115"/>
      <c r="ILZ12" s="401"/>
      <c r="IMA12" s="112"/>
      <c r="IMB12" s="112"/>
      <c r="IMC12" s="112"/>
      <c r="IMD12" s="115"/>
      <c r="IMG12" s="401"/>
      <c r="IMH12" s="112"/>
      <c r="IMI12" s="112"/>
      <c r="IMJ12" s="112"/>
      <c r="IMK12" s="115"/>
      <c r="IMN12" s="401"/>
      <c r="IMO12" s="112"/>
      <c r="IMP12" s="112"/>
      <c r="IMQ12" s="112"/>
      <c r="IMR12" s="115"/>
      <c r="IMU12" s="401"/>
      <c r="IMV12" s="112"/>
      <c r="IMW12" s="112"/>
      <c r="IMX12" s="112"/>
      <c r="IMY12" s="115"/>
      <c r="INB12" s="401"/>
      <c r="INC12" s="112"/>
      <c r="IND12" s="112"/>
      <c r="INE12" s="112"/>
      <c r="INF12" s="115"/>
      <c r="INI12" s="401"/>
      <c r="INJ12" s="112"/>
      <c r="INK12" s="112"/>
      <c r="INL12" s="112"/>
      <c r="INM12" s="115"/>
      <c r="INP12" s="401"/>
      <c r="INQ12" s="112"/>
      <c r="INR12" s="112"/>
      <c r="INS12" s="112"/>
      <c r="INT12" s="115"/>
      <c r="INW12" s="401"/>
      <c r="INX12" s="112"/>
      <c r="INY12" s="112"/>
      <c r="INZ12" s="112"/>
      <c r="IOA12" s="115"/>
      <c r="IOD12" s="401"/>
      <c r="IOE12" s="112"/>
      <c r="IOF12" s="112"/>
      <c r="IOG12" s="112"/>
      <c r="IOH12" s="115"/>
      <c r="IOK12" s="401"/>
      <c r="IOL12" s="112"/>
      <c r="IOM12" s="112"/>
      <c r="ION12" s="112"/>
      <c r="IOO12" s="115"/>
      <c r="IOR12" s="401"/>
      <c r="IOS12" s="112"/>
      <c r="IOT12" s="112"/>
      <c r="IOU12" s="112"/>
      <c r="IOV12" s="115"/>
      <c r="IOY12" s="401"/>
      <c r="IOZ12" s="112"/>
      <c r="IPA12" s="112"/>
      <c r="IPB12" s="112"/>
      <c r="IPC12" s="115"/>
      <c r="IPF12" s="401"/>
      <c r="IPG12" s="112"/>
      <c r="IPH12" s="112"/>
      <c r="IPI12" s="112"/>
      <c r="IPJ12" s="115"/>
      <c r="IPM12" s="401"/>
      <c r="IPN12" s="112"/>
      <c r="IPO12" s="112"/>
      <c r="IPP12" s="112"/>
      <c r="IPQ12" s="115"/>
      <c r="IPT12" s="401"/>
      <c r="IPU12" s="112"/>
      <c r="IPV12" s="112"/>
      <c r="IPW12" s="112"/>
      <c r="IPX12" s="115"/>
      <c r="IQA12" s="401"/>
      <c r="IQB12" s="112"/>
      <c r="IQC12" s="112"/>
      <c r="IQD12" s="112"/>
      <c r="IQE12" s="115"/>
      <c r="IQH12" s="401"/>
      <c r="IQI12" s="112"/>
      <c r="IQJ12" s="112"/>
      <c r="IQK12" s="112"/>
      <c r="IQL12" s="115"/>
      <c r="IQO12" s="401"/>
      <c r="IQP12" s="112"/>
      <c r="IQQ12" s="112"/>
      <c r="IQR12" s="112"/>
      <c r="IQS12" s="115"/>
      <c r="IQV12" s="401"/>
      <c r="IQW12" s="112"/>
      <c r="IQX12" s="112"/>
      <c r="IQY12" s="112"/>
      <c r="IQZ12" s="115"/>
      <c r="IRC12" s="401"/>
      <c r="IRD12" s="112"/>
      <c r="IRE12" s="112"/>
      <c r="IRF12" s="112"/>
      <c r="IRG12" s="115"/>
      <c r="IRJ12" s="401"/>
      <c r="IRK12" s="112"/>
      <c r="IRL12" s="112"/>
      <c r="IRM12" s="112"/>
      <c r="IRN12" s="115"/>
      <c r="IRQ12" s="401"/>
      <c r="IRR12" s="112"/>
      <c r="IRS12" s="112"/>
      <c r="IRT12" s="112"/>
      <c r="IRU12" s="115"/>
      <c r="IRX12" s="401"/>
      <c r="IRY12" s="112"/>
      <c r="IRZ12" s="112"/>
      <c r="ISA12" s="112"/>
      <c r="ISB12" s="115"/>
      <c r="ISE12" s="401"/>
      <c r="ISF12" s="112"/>
      <c r="ISG12" s="112"/>
      <c r="ISH12" s="112"/>
      <c r="ISI12" s="115"/>
      <c r="ISL12" s="401"/>
      <c r="ISM12" s="112"/>
      <c r="ISN12" s="112"/>
      <c r="ISO12" s="112"/>
      <c r="ISP12" s="115"/>
      <c r="ISS12" s="401"/>
      <c r="IST12" s="112"/>
      <c r="ISU12" s="112"/>
      <c r="ISV12" s="112"/>
      <c r="ISW12" s="115"/>
      <c r="ISZ12" s="401"/>
      <c r="ITA12" s="112"/>
      <c r="ITB12" s="112"/>
      <c r="ITC12" s="112"/>
      <c r="ITD12" s="115"/>
      <c r="ITG12" s="401"/>
      <c r="ITH12" s="112"/>
      <c r="ITI12" s="112"/>
      <c r="ITJ12" s="112"/>
      <c r="ITK12" s="115"/>
      <c r="ITN12" s="401"/>
      <c r="ITO12" s="112"/>
      <c r="ITP12" s="112"/>
      <c r="ITQ12" s="112"/>
      <c r="ITR12" s="115"/>
      <c r="ITU12" s="401"/>
      <c r="ITV12" s="112"/>
      <c r="ITW12" s="112"/>
      <c r="ITX12" s="112"/>
      <c r="ITY12" s="115"/>
      <c r="IUB12" s="401"/>
      <c r="IUC12" s="112"/>
      <c r="IUD12" s="112"/>
      <c r="IUE12" s="112"/>
      <c r="IUF12" s="115"/>
      <c r="IUI12" s="401"/>
      <c r="IUJ12" s="112"/>
      <c r="IUK12" s="112"/>
      <c r="IUL12" s="112"/>
      <c r="IUM12" s="115"/>
      <c r="IUP12" s="401"/>
      <c r="IUQ12" s="112"/>
      <c r="IUR12" s="112"/>
      <c r="IUS12" s="112"/>
      <c r="IUT12" s="115"/>
      <c r="IUW12" s="401"/>
      <c r="IUX12" s="112"/>
      <c r="IUY12" s="112"/>
      <c r="IUZ12" s="112"/>
      <c r="IVA12" s="115"/>
      <c r="IVD12" s="401"/>
      <c r="IVE12" s="112"/>
      <c r="IVF12" s="112"/>
      <c r="IVG12" s="112"/>
      <c r="IVH12" s="115"/>
      <c r="IVK12" s="401"/>
      <c r="IVL12" s="112"/>
      <c r="IVM12" s="112"/>
      <c r="IVN12" s="112"/>
      <c r="IVO12" s="115"/>
      <c r="IVR12" s="401"/>
      <c r="IVS12" s="112"/>
      <c r="IVT12" s="112"/>
      <c r="IVU12" s="112"/>
      <c r="IVV12" s="115"/>
      <c r="IVY12" s="401"/>
      <c r="IVZ12" s="112"/>
      <c r="IWA12" s="112"/>
      <c r="IWB12" s="112"/>
      <c r="IWC12" s="115"/>
      <c r="IWF12" s="401"/>
      <c r="IWG12" s="112"/>
      <c r="IWH12" s="112"/>
      <c r="IWI12" s="112"/>
      <c r="IWJ12" s="115"/>
      <c r="IWM12" s="401"/>
      <c r="IWN12" s="112"/>
      <c r="IWO12" s="112"/>
      <c r="IWP12" s="112"/>
      <c r="IWQ12" s="115"/>
      <c r="IWT12" s="401"/>
      <c r="IWU12" s="112"/>
      <c r="IWV12" s="112"/>
      <c r="IWW12" s="112"/>
      <c r="IWX12" s="115"/>
      <c r="IXA12" s="401"/>
      <c r="IXB12" s="112"/>
      <c r="IXC12" s="112"/>
      <c r="IXD12" s="112"/>
      <c r="IXE12" s="115"/>
      <c r="IXH12" s="401"/>
      <c r="IXI12" s="112"/>
      <c r="IXJ12" s="112"/>
      <c r="IXK12" s="112"/>
      <c r="IXL12" s="115"/>
      <c r="IXO12" s="401"/>
      <c r="IXP12" s="112"/>
      <c r="IXQ12" s="112"/>
      <c r="IXR12" s="112"/>
      <c r="IXS12" s="115"/>
      <c r="IXV12" s="401"/>
      <c r="IXW12" s="112"/>
      <c r="IXX12" s="112"/>
      <c r="IXY12" s="112"/>
      <c r="IXZ12" s="115"/>
      <c r="IYC12" s="401"/>
      <c r="IYD12" s="112"/>
      <c r="IYE12" s="112"/>
      <c r="IYF12" s="112"/>
      <c r="IYG12" s="115"/>
      <c r="IYJ12" s="401"/>
      <c r="IYK12" s="112"/>
      <c r="IYL12" s="112"/>
      <c r="IYM12" s="112"/>
      <c r="IYN12" s="115"/>
      <c r="IYQ12" s="401"/>
      <c r="IYR12" s="112"/>
      <c r="IYS12" s="112"/>
      <c r="IYT12" s="112"/>
      <c r="IYU12" s="115"/>
      <c r="IYX12" s="401"/>
      <c r="IYY12" s="112"/>
      <c r="IYZ12" s="112"/>
      <c r="IZA12" s="112"/>
      <c r="IZB12" s="115"/>
      <c r="IZE12" s="401"/>
      <c r="IZF12" s="112"/>
      <c r="IZG12" s="112"/>
      <c r="IZH12" s="112"/>
      <c r="IZI12" s="115"/>
      <c r="IZL12" s="401"/>
      <c r="IZM12" s="112"/>
      <c r="IZN12" s="112"/>
      <c r="IZO12" s="112"/>
      <c r="IZP12" s="115"/>
      <c r="IZS12" s="401"/>
      <c r="IZT12" s="112"/>
      <c r="IZU12" s="112"/>
      <c r="IZV12" s="112"/>
      <c r="IZW12" s="115"/>
      <c r="IZZ12" s="401"/>
      <c r="JAA12" s="112"/>
      <c r="JAB12" s="112"/>
      <c r="JAC12" s="112"/>
      <c r="JAD12" s="115"/>
      <c r="JAG12" s="401"/>
      <c r="JAH12" s="112"/>
      <c r="JAI12" s="112"/>
      <c r="JAJ12" s="112"/>
      <c r="JAK12" s="115"/>
      <c r="JAN12" s="401"/>
      <c r="JAO12" s="112"/>
      <c r="JAP12" s="112"/>
      <c r="JAQ12" s="112"/>
      <c r="JAR12" s="115"/>
      <c r="JAU12" s="401"/>
      <c r="JAV12" s="112"/>
      <c r="JAW12" s="112"/>
      <c r="JAX12" s="112"/>
      <c r="JAY12" s="115"/>
      <c r="JBB12" s="401"/>
      <c r="JBC12" s="112"/>
      <c r="JBD12" s="112"/>
      <c r="JBE12" s="112"/>
      <c r="JBF12" s="115"/>
      <c r="JBI12" s="401"/>
      <c r="JBJ12" s="112"/>
      <c r="JBK12" s="112"/>
      <c r="JBL12" s="112"/>
      <c r="JBM12" s="115"/>
      <c r="JBP12" s="401"/>
      <c r="JBQ12" s="112"/>
      <c r="JBR12" s="112"/>
      <c r="JBS12" s="112"/>
      <c r="JBT12" s="115"/>
      <c r="JBW12" s="401"/>
      <c r="JBX12" s="112"/>
      <c r="JBY12" s="112"/>
      <c r="JBZ12" s="112"/>
      <c r="JCA12" s="115"/>
      <c r="JCD12" s="401"/>
      <c r="JCE12" s="112"/>
      <c r="JCF12" s="112"/>
      <c r="JCG12" s="112"/>
      <c r="JCH12" s="115"/>
      <c r="JCK12" s="401"/>
      <c r="JCL12" s="112"/>
      <c r="JCM12" s="112"/>
      <c r="JCN12" s="112"/>
      <c r="JCO12" s="115"/>
      <c r="JCR12" s="401"/>
      <c r="JCS12" s="112"/>
      <c r="JCT12" s="112"/>
      <c r="JCU12" s="112"/>
      <c r="JCV12" s="115"/>
      <c r="JCY12" s="401"/>
      <c r="JCZ12" s="112"/>
      <c r="JDA12" s="112"/>
      <c r="JDB12" s="112"/>
      <c r="JDC12" s="115"/>
      <c r="JDF12" s="401"/>
      <c r="JDG12" s="112"/>
      <c r="JDH12" s="112"/>
      <c r="JDI12" s="112"/>
      <c r="JDJ12" s="115"/>
      <c r="JDM12" s="401"/>
      <c r="JDN12" s="112"/>
      <c r="JDO12" s="112"/>
      <c r="JDP12" s="112"/>
      <c r="JDQ12" s="115"/>
      <c r="JDT12" s="401"/>
      <c r="JDU12" s="112"/>
      <c r="JDV12" s="112"/>
      <c r="JDW12" s="112"/>
      <c r="JDX12" s="115"/>
      <c r="JEA12" s="401"/>
      <c r="JEB12" s="112"/>
      <c r="JEC12" s="112"/>
      <c r="JED12" s="112"/>
      <c r="JEE12" s="115"/>
      <c r="JEH12" s="401"/>
      <c r="JEI12" s="112"/>
      <c r="JEJ12" s="112"/>
      <c r="JEK12" s="112"/>
      <c r="JEL12" s="115"/>
      <c r="JEO12" s="401"/>
      <c r="JEP12" s="112"/>
      <c r="JEQ12" s="112"/>
      <c r="JER12" s="112"/>
      <c r="JES12" s="115"/>
      <c r="JEV12" s="401"/>
      <c r="JEW12" s="112"/>
      <c r="JEX12" s="112"/>
      <c r="JEY12" s="112"/>
      <c r="JEZ12" s="115"/>
      <c r="JFC12" s="401"/>
      <c r="JFD12" s="112"/>
      <c r="JFE12" s="112"/>
      <c r="JFF12" s="112"/>
      <c r="JFG12" s="115"/>
      <c r="JFJ12" s="401"/>
      <c r="JFK12" s="112"/>
      <c r="JFL12" s="112"/>
      <c r="JFM12" s="112"/>
      <c r="JFN12" s="115"/>
      <c r="JFQ12" s="401"/>
      <c r="JFR12" s="112"/>
      <c r="JFS12" s="112"/>
      <c r="JFT12" s="112"/>
      <c r="JFU12" s="115"/>
      <c r="JFX12" s="401"/>
      <c r="JFY12" s="112"/>
      <c r="JFZ12" s="112"/>
      <c r="JGA12" s="112"/>
      <c r="JGB12" s="115"/>
      <c r="JGE12" s="401"/>
      <c r="JGF12" s="112"/>
      <c r="JGG12" s="112"/>
      <c r="JGH12" s="112"/>
      <c r="JGI12" s="115"/>
      <c r="JGL12" s="401"/>
      <c r="JGM12" s="112"/>
      <c r="JGN12" s="112"/>
      <c r="JGO12" s="112"/>
      <c r="JGP12" s="115"/>
      <c r="JGS12" s="401"/>
      <c r="JGT12" s="112"/>
      <c r="JGU12" s="112"/>
      <c r="JGV12" s="112"/>
      <c r="JGW12" s="115"/>
      <c r="JGZ12" s="401"/>
      <c r="JHA12" s="112"/>
      <c r="JHB12" s="112"/>
      <c r="JHC12" s="112"/>
      <c r="JHD12" s="115"/>
      <c r="JHG12" s="401"/>
      <c r="JHH12" s="112"/>
      <c r="JHI12" s="112"/>
      <c r="JHJ12" s="112"/>
      <c r="JHK12" s="115"/>
      <c r="JHN12" s="401"/>
      <c r="JHO12" s="112"/>
      <c r="JHP12" s="112"/>
      <c r="JHQ12" s="112"/>
      <c r="JHR12" s="115"/>
      <c r="JHU12" s="401"/>
      <c r="JHV12" s="112"/>
      <c r="JHW12" s="112"/>
      <c r="JHX12" s="112"/>
      <c r="JHY12" s="115"/>
      <c r="JIB12" s="401"/>
      <c r="JIC12" s="112"/>
      <c r="JID12" s="112"/>
      <c r="JIE12" s="112"/>
      <c r="JIF12" s="115"/>
      <c r="JII12" s="401"/>
      <c r="JIJ12" s="112"/>
      <c r="JIK12" s="112"/>
      <c r="JIL12" s="112"/>
      <c r="JIM12" s="115"/>
      <c r="JIP12" s="401"/>
      <c r="JIQ12" s="112"/>
      <c r="JIR12" s="112"/>
      <c r="JIS12" s="112"/>
      <c r="JIT12" s="115"/>
      <c r="JIW12" s="401"/>
      <c r="JIX12" s="112"/>
      <c r="JIY12" s="112"/>
      <c r="JIZ12" s="112"/>
      <c r="JJA12" s="115"/>
      <c r="JJD12" s="401"/>
      <c r="JJE12" s="112"/>
      <c r="JJF12" s="112"/>
      <c r="JJG12" s="112"/>
      <c r="JJH12" s="115"/>
      <c r="JJK12" s="401"/>
      <c r="JJL12" s="112"/>
      <c r="JJM12" s="112"/>
      <c r="JJN12" s="112"/>
      <c r="JJO12" s="115"/>
      <c r="JJR12" s="401"/>
      <c r="JJS12" s="112"/>
      <c r="JJT12" s="112"/>
      <c r="JJU12" s="112"/>
      <c r="JJV12" s="115"/>
      <c r="JJY12" s="401"/>
      <c r="JJZ12" s="112"/>
      <c r="JKA12" s="112"/>
      <c r="JKB12" s="112"/>
      <c r="JKC12" s="115"/>
      <c r="JKF12" s="401"/>
      <c r="JKG12" s="112"/>
      <c r="JKH12" s="112"/>
      <c r="JKI12" s="112"/>
      <c r="JKJ12" s="115"/>
      <c r="JKM12" s="401"/>
      <c r="JKN12" s="112"/>
      <c r="JKO12" s="112"/>
      <c r="JKP12" s="112"/>
      <c r="JKQ12" s="115"/>
      <c r="JKT12" s="401"/>
      <c r="JKU12" s="112"/>
      <c r="JKV12" s="112"/>
      <c r="JKW12" s="112"/>
      <c r="JKX12" s="115"/>
      <c r="JLA12" s="401"/>
      <c r="JLB12" s="112"/>
      <c r="JLC12" s="112"/>
      <c r="JLD12" s="112"/>
      <c r="JLE12" s="115"/>
      <c r="JLH12" s="401"/>
      <c r="JLI12" s="112"/>
      <c r="JLJ12" s="112"/>
      <c r="JLK12" s="112"/>
      <c r="JLL12" s="115"/>
      <c r="JLO12" s="401"/>
      <c r="JLP12" s="112"/>
      <c r="JLQ12" s="112"/>
      <c r="JLR12" s="112"/>
      <c r="JLS12" s="115"/>
      <c r="JLV12" s="401"/>
      <c r="JLW12" s="112"/>
      <c r="JLX12" s="112"/>
      <c r="JLY12" s="112"/>
      <c r="JLZ12" s="115"/>
      <c r="JMC12" s="401"/>
      <c r="JMD12" s="112"/>
      <c r="JME12" s="112"/>
      <c r="JMF12" s="112"/>
      <c r="JMG12" s="115"/>
      <c r="JMJ12" s="401"/>
      <c r="JMK12" s="112"/>
      <c r="JML12" s="112"/>
      <c r="JMM12" s="112"/>
      <c r="JMN12" s="115"/>
      <c r="JMQ12" s="401"/>
      <c r="JMR12" s="112"/>
      <c r="JMS12" s="112"/>
      <c r="JMT12" s="112"/>
      <c r="JMU12" s="115"/>
      <c r="JMX12" s="401"/>
      <c r="JMY12" s="112"/>
      <c r="JMZ12" s="112"/>
      <c r="JNA12" s="112"/>
      <c r="JNB12" s="115"/>
      <c r="JNE12" s="401"/>
      <c r="JNF12" s="112"/>
      <c r="JNG12" s="112"/>
      <c r="JNH12" s="112"/>
      <c r="JNI12" s="115"/>
      <c r="JNL12" s="401"/>
      <c r="JNM12" s="112"/>
      <c r="JNN12" s="112"/>
      <c r="JNO12" s="112"/>
      <c r="JNP12" s="115"/>
      <c r="JNS12" s="401"/>
      <c r="JNT12" s="112"/>
      <c r="JNU12" s="112"/>
      <c r="JNV12" s="112"/>
      <c r="JNW12" s="115"/>
      <c r="JNZ12" s="401"/>
      <c r="JOA12" s="112"/>
      <c r="JOB12" s="112"/>
      <c r="JOC12" s="112"/>
      <c r="JOD12" s="115"/>
      <c r="JOG12" s="401"/>
      <c r="JOH12" s="112"/>
      <c r="JOI12" s="112"/>
      <c r="JOJ12" s="112"/>
      <c r="JOK12" s="115"/>
      <c r="JON12" s="401"/>
      <c r="JOO12" s="112"/>
      <c r="JOP12" s="112"/>
      <c r="JOQ12" s="112"/>
      <c r="JOR12" s="115"/>
      <c r="JOU12" s="401"/>
      <c r="JOV12" s="112"/>
      <c r="JOW12" s="112"/>
      <c r="JOX12" s="112"/>
      <c r="JOY12" s="115"/>
      <c r="JPB12" s="401"/>
      <c r="JPC12" s="112"/>
      <c r="JPD12" s="112"/>
      <c r="JPE12" s="112"/>
      <c r="JPF12" s="115"/>
      <c r="JPI12" s="401"/>
      <c r="JPJ12" s="112"/>
      <c r="JPK12" s="112"/>
      <c r="JPL12" s="112"/>
      <c r="JPM12" s="115"/>
      <c r="JPP12" s="401"/>
      <c r="JPQ12" s="112"/>
      <c r="JPR12" s="112"/>
      <c r="JPS12" s="112"/>
      <c r="JPT12" s="115"/>
      <c r="JPW12" s="401"/>
      <c r="JPX12" s="112"/>
      <c r="JPY12" s="112"/>
      <c r="JPZ12" s="112"/>
      <c r="JQA12" s="115"/>
      <c r="JQD12" s="401"/>
      <c r="JQE12" s="112"/>
      <c r="JQF12" s="112"/>
      <c r="JQG12" s="112"/>
      <c r="JQH12" s="115"/>
      <c r="JQK12" s="401"/>
      <c r="JQL12" s="112"/>
      <c r="JQM12" s="112"/>
      <c r="JQN12" s="112"/>
      <c r="JQO12" s="115"/>
      <c r="JQR12" s="401"/>
      <c r="JQS12" s="112"/>
      <c r="JQT12" s="112"/>
      <c r="JQU12" s="112"/>
      <c r="JQV12" s="115"/>
      <c r="JQY12" s="401"/>
      <c r="JQZ12" s="112"/>
      <c r="JRA12" s="112"/>
      <c r="JRB12" s="112"/>
      <c r="JRC12" s="115"/>
      <c r="JRF12" s="401"/>
      <c r="JRG12" s="112"/>
      <c r="JRH12" s="112"/>
      <c r="JRI12" s="112"/>
      <c r="JRJ12" s="115"/>
      <c r="JRM12" s="401"/>
      <c r="JRN12" s="112"/>
      <c r="JRO12" s="112"/>
      <c r="JRP12" s="112"/>
      <c r="JRQ12" s="115"/>
      <c r="JRT12" s="401"/>
      <c r="JRU12" s="112"/>
      <c r="JRV12" s="112"/>
      <c r="JRW12" s="112"/>
      <c r="JRX12" s="115"/>
      <c r="JSA12" s="401"/>
      <c r="JSB12" s="112"/>
      <c r="JSC12" s="112"/>
      <c r="JSD12" s="112"/>
      <c r="JSE12" s="115"/>
      <c r="JSH12" s="401"/>
      <c r="JSI12" s="112"/>
      <c r="JSJ12" s="112"/>
      <c r="JSK12" s="112"/>
      <c r="JSL12" s="115"/>
      <c r="JSO12" s="401"/>
      <c r="JSP12" s="112"/>
      <c r="JSQ12" s="112"/>
      <c r="JSR12" s="112"/>
      <c r="JSS12" s="115"/>
      <c r="JSV12" s="401"/>
      <c r="JSW12" s="112"/>
      <c r="JSX12" s="112"/>
      <c r="JSY12" s="112"/>
      <c r="JSZ12" s="115"/>
      <c r="JTC12" s="401"/>
      <c r="JTD12" s="112"/>
      <c r="JTE12" s="112"/>
      <c r="JTF12" s="112"/>
      <c r="JTG12" s="115"/>
      <c r="JTJ12" s="401"/>
      <c r="JTK12" s="112"/>
      <c r="JTL12" s="112"/>
      <c r="JTM12" s="112"/>
      <c r="JTN12" s="115"/>
      <c r="JTQ12" s="401"/>
      <c r="JTR12" s="112"/>
      <c r="JTS12" s="112"/>
      <c r="JTT12" s="112"/>
      <c r="JTU12" s="115"/>
      <c r="JTX12" s="401"/>
      <c r="JTY12" s="112"/>
      <c r="JTZ12" s="112"/>
      <c r="JUA12" s="112"/>
      <c r="JUB12" s="115"/>
      <c r="JUE12" s="401"/>
      <c r="JUF12" s="112"/>
      <c r="JUG12" s="112"/>
      <c r="JUH12" s="112"/>
      <c r="JUI12" s="115"/>
      <c r="JUL12" s="401"/>
      <c r="JUM12" s="112"/>
      <c r="JUN12" s="112"/>
      <c r="JUO12" s="112"/>
      <c r="JUP12" s="115"/>
      <c r="JUS12" s="401"/>
      <c r="JUT12" s="112"/>
      <c r="JUU12" s="112"/>
      <c r="JUV12" s="112"/>
      <c r="JUW12" s="115"/>
      <c r="JUZ12" s="401"/>
      <c r="JVA12" s="112"/>
      <c r="JVB12" s="112"/>
      <c r="JVC12" s="112"/>
      <c r="JVD12" s="115"/>
      <c r="JVG12" s="401"/>
      <c r="JVH12" s="112"/>
      <c r="JVI12" s="112"/>
      <c r="JVJ12" s="112"/>
      <c r="JVK12" s="115"/>
      <c r="JVN12" s="401"/>
      <c r="JVO12" s="112"/>
      <c r="JVP12" s="112"/>
      <c r="JVQ12" s="112"/>
      <c r="JVR12" s="115"/>
      <c r="JVU12" s="401"/>
      <c r="JVV12" s="112"/>
      <c r="JVW12" s="112"/>
      <c r="JVX12" s="112"/>
      <c r="JVY12" s="115"/>
      <c r="JWB12" s="401"/>
      <c r="JWC12" s="112"/>
      <c r="JWD12" s="112"/>
      <c r="JWE12" s="112"/>
      <c r="JWF12" s="115"/>
      <c r="JWI12" s="401"/>
      <c r="JWJ12" s="112"/>
      <c r="JWK12" s="112"/>
      <c r="JWL12" s="112"/>
      <c r="JWM12" s="115"/>
      <c r="JWP12" s="401"/>
      <c r="JWQ12" s="112"/>
      <c r="JWR12" s="112"/>
      <c r="JWS12" s="112"/>
      <c r="JWT12" s="115"/>
      <c r="JWW12" s="401"/>
      <c r="JWX12" s="112"/>
      <c r="JWY12" s="112"/>
      <c r="JWZ12" s="112"/>
      <c r="JXA12" s="115"/>
      <c r="JXD12" s="401"/>
      <c r="JXE12" s="112"/>
      <c r="JXF12" s="112"/>
      <c r="JXG12" s="112"/>
      <c r="JXH12" s="115"/>
      <c r="JXK12" s="401"/>
      <c r="JXL12" s="112"/>
      <c r="JXM12" s="112"/>
      <c r="JXN12" s="112"/>
      <c r="JXO12" s="115"/>
      <c r="JXR12" s="401"/>
      <c r="JXS12" s="112"/>
      <c r="JXT12" s="112"/>
      <c r="JXU12" s="112"/>
      <c r="JXV12" s="115"/>
      <c r="JXY12" s="401"/>
      <c r="JXZ12" s="112"/>
      <c r="JYA12" s="112"/>
      <c r="JYB12" s="112"/>
      <c r="JYC12" s="115"/>
      <c r="JYF12" s="401"/>
      <c r="JYG12" s="112"/>
      <c r="JYH12" s="112"/>
      <c r="JYI12" s="112"/>
      <c r="JYJ12" s="115"/>
      <c r="JYM12" s="401"/>
      <c r="JYN12" s="112"/>
      <c r="JYO12" s="112"/>
      <c r="JYP12" s="112"/>
      <c r="JYQ12" s="115"/>
      <c r="JYT12" s="401"/>
      <c r="JYU12" s="112"/>
      <c r="JYV12" s="112"/>
      <c r="JYW12" s="112"/>
      <c r="JYX12" s="115"/>
      <c r="JZA12" s="401"/>
      <c r="JZB12" s="112"/>
      <c r="JZC12" s="112"/>
      <c r="JZD12" s="112"/>
      <c r="JZE12" s="115"/>
      <c r="JZH12" s="401"/>
      <c r="JZI12" s="112"/>
      <c r="JZJ12" s="112"/>
      <c r="JZK12" s="112"/>
      <c r="JZL12" s="115"/>
      <c r="JZO12" s="401"/>
      <c r="JZP12" s="112"/>
      <c r="JZQ12" s="112"/>
      <c r="JZR12" s="112"/>
      <c r="JZS12" s="115"/>
      <c r="JZV12" s="401"/>
      <c r="JZW12" s="112"/>
      <c r="JZX12" s="112"/>
      <c r="JZY12" s="112"/>
      <c r="JZZ12" s="115"/>
      <c r="KAC12" s="401"/>
      <c r="KAD12" s="112"/>
      <c r="KAE12" s="112"/>
      <c r="KAF12" s="112"/>
      <c r="KAG12" s="115"/>
      <c r="KAJ12" s="401"/>
      <c r="KAK12" s="112"/>
      <c r="KAL12" s="112"/>
      <c r="KAM12" s="112"/>
      <c r="KAN12" s="115"/>
      <c r="KAQ12" s="401"/>
      <c r="KAR12" s="112"/>
      <c r="KAS12" s="112"/>
      <c r="KAT12" s="112"/>
      <c r="KAU12" s="115"/>
      <c r="KAX12" s="401"/>
      <c r="KAY12" s="112"/>
      <c r="KAZ12" s="112"/>
      <c r="KBA12" s="112"/>
      <c r="KBB12" s="115"/>
      <c r="KBE12" s="401"/>
      <c r="KBF12" s="112"/>
      <c r="KBG12" s="112"/>
      <c r="KBH12" s="112"/>
      <c r="KBI12" s="115"/>
      <c r="KBL12" s="401"/>
      <c r="KBM12" s="112"/>
      <c r="KBN12" s="112"/>
      <c r="KBO12" s="112"/>
      <c r="KBP12" s="115"/>
      <c r="KBS12" s="401"/>
      <c r="KBT12" s="112"/>
      <c r="KBU12" s="112"/>
      <c r="KBV12" s="112"/>
      <c r="KBW12" s="115"/>
      <c r="KBZ12" s="401"/>
      <c r="KCA12" s="112"/>
      <c r="KCB12" s="112"/>
      <c r="KCC12" s="112"/>
      <c r="KCD12" s="115"/>
      <c r="KCG12" s="401"/>
      <c r="KCH12" s="112"/>
      <c r="KCI12" s="112"/>
      <c r="KCJ12" s="112"/>
      <c r="KCK12" s="115"/>
      <c r="KCN12" s="401"/>
      <c r="KCO12" s="112"/>
      <c r="KCP12" s="112"/>
      <c r="KCQ12" s="112"/>
      <c r="KCR12" s="115"/>
      <c r="KCU12" s="401"/>
      <c r="KCV12" s="112"/>
      <c r="KCW12" s="112"/>
      <c r="KCX12" s="112"/>
      <c r="KCY12" s="115"/>
      <c r="KDB12" s="401"/>
      <c r="KDC12" s="112"/>
      <c r="KDD12" s="112"/>
      <c r="KDE12" s="112"/>
      <c r="KDF12" s="115"/>
      <c r="KDI12" s="401"/>
      <c r="KDJ12" s="112"/>
      <c r="KDK12" s="112"/>
      <c r="KDL12" s="112"/>
      <c r="KDM12" s="115"/>
      <c r="KDP12" s="401"/>
      <c r="KDQ12" s="112"/>
      <c r="KDR12" s="112"/>
      <c r="KDS12" s="112"/>
      <c r="KDT12" s="115"/>
      <c r="KDW12" s="401"/>
      <c r="KDX12" s="112"/>
      <c r="KDY12" s="112"/>
      <c r="KDZ12" s="112"/>
      <c r="KEA12" s="115"/>
      <c r="KED12" s="401"/>
      <c r="KEE12" s="112"/>
      <c r="KEF12" s="112"/>
      <c r="KEG12" s="112"/>
      <c r="KEH12" s="115"/>
      <c r="KEK12" s="401"/>
      <c r="KEL12" s="112"/>
      <c r="KEM12" s="112"/>
      <c r="KEN12" s="112"/>
      <c r="KEO12" s="115"/>
      <c r="KER12" s="401"/>
      <c r="KES12" s="112"/>
      <c r="KET12" s="112"/>
      <c r="KEU12" s="112"/>
      <c r="KEV12" s="115"/>
      <c r="KEY12" s="401"/>
      <c r="KEZ12" s="112"/>
      <c r="KFA12" s="112"/>
      <c r="KFB12" s="112"/>
      <c r="KFC12" s="115"/>
      <c r="KFF12" s="401"/>
      <c r="KFG12" s="112"/>
      <c r="KFH12" s="112"/>
      <c r="KFI12" s="112"/>
      <c r="KFJ12" s="115"/>
      <c r="KFM12" s="401"/>
      <c r="KFN12" s="112"/>
      <c r="KFO12" s="112"/>
      <c r="KFP12" s="112"/>
      <c r="KFQ12" s="115"/>
      <c r="KFT12" s="401"/>
      <c r="KFU12" s="112"/>
      <c r="KFV12" s="112"/>
      <c r="KFW12" s="112"/>
      <c r="KFX12" s="115"/>
      <c r="KGA12" s="401"/>
      <c r="KGB12" s="112"/>
      <c r="KGC12" s="112"/>
      <c r="KGD12" s="112"/>
      <c r="KGE12" s="115"/>
      <c r="KGH12" s="401"/>
      <c r="KGI12" s="112"/>
      <c r="KGJ12" s="112"/>
      <c r="KGK12" s="112"/>
      <c r="KGL12" s="115"/>
      <c r="KGO12" s="401"/>
      <c r="KGP12" s="112"/>
      <c r="KGQ12" s="112"/>
      <c r="KGR12" s="112"/>
      <c r="KGS12" s="115"/>
      <c r="KGV12" s="401"/>
      <c r="KGW12" s="112"/>
      <c r="KGX12" s="112"/>
      <c r="KGY12" s="112"/>
      <c r="KGZ12" s="115"/>
      <c r="KHC12" s="401"/>
      <c r="KHD12" s="112"/>
      <c r="KHE12" s="112"/>
      <c r="KHF12" s="112"/>
      <c r="KHG12" s="115"/>
      <c r="KHJ12" s="401"/>
      <c r="KHK12" s="112"/>
      <c r="KHL12" s="112"/>
      <c r="KHM12" s="112"/>
      <c r="KHN12" s="115"/>
      <c r="KHQ12" s="401"/>
      <c r="KHR12" s="112"/>
      <c r="KHS12" s="112"/>
      <c r="KHT12" s="112"/>
      <c r="KHU12" s="115"/>
      <c r="KHX12" s="401"/>
      <c r="KHY12" s="112"/>
      <c r="KHZ12" s="112"/>
      <c r="KIA12" s="112"/>
      <c r="KIB12" s="115"/>
      <c r="KIE12" s="401"/>
      <c r="KIF12" s="112"/>
      <c r="KIG12" s="112"/>
      <c r="KIH12" s="112"/>
      <c r="KII12" s="115"/>
      <c r="KIL12" s="401"/>
      <c r="KIM12" s="112"/>
      <c r="KIN12" s="112"/>
      <c r="KIO12" s="112"/>
      <c r="KIP12" s="115"/>
      <c r="KIS12" s="401"/>
      <c r="KIT12" s="112"/>
      <c r="KIU12" s="112"/>
      <c r="KIV12" s="112"/>
      <c r="KIW12" s="115"/>
      <c r="KIZ12" s="401"/>
      <c r="KJA12" s="112"/>
      <c r="KJB12" s="112"/>
      <c r="KJC12" s="112"/>
      <c r="KJD12" s="115"/>
      <c r="KJG12" s="401"/>
      <c r="KJH12" s="112"/>
      <c r="KJI12" s="112"/>
      <c r="KJJ12" s="112"/>
      <c r="KJK12" s="115"/>
      <c r="KJN12" s="401"/>
      <c r="KJO12" s="112"/>
      <c r="KJP12" s="112"/>
      <c r="KJQ12" s="112"/>
      <c r="KJR12" s="115"/>
      <c r="KJU12" s="401"/>
      <c r="KJV12" s="112"/>
      <c r="KJW12" s="112"/>
      <c r="KJX12" s="112"/>
      <c r="KJY12" s="115"/>
      <c r="KKB12" s="401"/>
      <c r="KKC12" s="112"/>
      <c r="KKD12" s="112"/>
      <c r="KKE12" s="112"/>
      <c r="KKF12" s="115"/>
      <c r="KKI12" s="401"/>
      <c r="KKJ12" s="112"/>
      <c r="KKK12" s="112"/>
      <c r="KKL12" s="112"/>
      <c r="KKM12" s="115"/>
      <c r="KKP12" s="401"/>
      <c r="KKQ12" s="112"/>
      <c r="KKR12" s="112"/>
      <c r="KKS12" s="112"/>
      <c r="KKT12" s="115"/>
      <c r="KKW12" s="401"/>
      <c r="KKX12" s="112"/>
      <c r="KKY12" s="112"/>
      <c r="KKZ12" s="112"/>
      <c r="KLA12" s="115"/>
      <c r="KLD12" s="401"/>
      <c r="KLE12" s="112"/>
      <c r="KLF12" s="112"/>
      <c r="KLG12" s="112"/>
      <c r="KLH12" s="115"/>
      <c r="KLK12" s="401"/>
      <c r="KLL12" s="112"/>
      <c r="KLM12" s="112"/>
      <c r="KLN12" s="112"/>
      <c r="KLO12" s="115"/>
      <c r="KLR12" s="401"/>
      <c r="KLS12" s="112"/>
      <c r="KLT12" s="112"/>
      <c r="KLU12" s="112"/>
      <c r="KLV12" s="115"/>
      <c r="KLY12" s="401"/>
      <c r="KLZ12" s="112"/>
      <c r="KMA12" s="112"/>
      <c r="KMB12" s="112"/>
      <c r="KMC12" s="115"/>
      <c r="KMF12" s="401"/>
      <c r="KMG12" s="112"/>
      <c r="KMH12" s="112"/>
      <c r="KMI12" s="112"/>
      <c r="KMJ12" s="115"/>
      <c r="KMM12" s="401"/>
      <c r="KMN12" s="112"/>
      <c r="KMO12" s="112"/>
      <c r="KMP12" s="112"/>
      <c r="KMQ12" s="115"/>
      <c r="KMT12" s="401"/>
      <c r="KMU12" s="112"/>
      <c r="KMV12" s="112"/>
      <c r="KMW12" s="112"/>
      <c r="KMX12" s="115"/>
      <c r="KNA12" s="401"/>
      <c r="KNB12" s="112"/>
      <c r="KNC12" s="112"/>
      <c r="KND12" s="112"/>
      <c r="KNE12" s="115"/>
      <c r="KNH12" s="401"/>
      <c r="KNI12" s="112"/>
      <c r="KNJ12" s="112"/>
      <c r="KNK12" s="112"/>
      <c r="KNL12" s="115"/>
      <c r="KNO12" s="401"/>
      <c r="KNP12" s="112"/>
      <c r="KNQ12" s="112"/>
      <c r="KNR12" s="112"/>
      <c r="KNS12" s="115"/>
      <c r="KNV12" s="401"/>
      <c r="KNW12" s="112"/>
      <c r="KNX12" s="112"/>
      <c r="KNY12" s="112"/>
      <c r="KNZ12" s="115"/>
      <c r="KOC12" s="401"/>
      <c r="KOD12" s="112"/>
      <c r="KOE12" s="112"/>
      <c r="KOF12" s="112"/>
      <c r="KOG12" s="115"/>
      <c r="KOJ12" s="401"/>
      <c r="KOK12" s="112"/>
      <c r="KOL12" s="112"/>
      <c r="KOM12" s="112"/>
      <c r="KON12" s="115"/>
      <c r="KOQ12" s="401"/>
      <c r="KOR12" s="112"/>
      <c r="KOS12" s="112"/>
      <c r="KOT12" s="112"/>
      <c r="KOU12" s="115"/>
      <c r="KOX12" s="401"/>
      <c r="KOY12" s="112"/>
      <c r="KOZ12" s="112"/>
      <c r="KPA12" s="112"/>
      <c r="KPB12" s="115"/>
      <c r="KPE12" s="401"/>
      <c r="KPF12" s="112"/>
      <c r="KPG12" s="112"/>
      <c r="KPH12" s="112"/>
      <c r="KPI12" s="115"/>
      <c r="KPL12" s="401"/>
      <c r="KPM12" s="112"/>
      <c r="KPN12" s="112"/>
      <c r="KPO12" s="112"/>
      <c r="KPP12" s="115"/>
      <c r="KPS12" s="401"/>
      <c r="KPT12" s="112"/>
      <c r="KPU12" s="112"/>
      <c r="KPV12" s="112"/>
      <c r="KPW12" s="115"/>
      <c r="KPZ12" s="401"/>
      <c r="KQA12" s="112"/>
      <c r="KQB12" s="112"/>
      <c r="KQC12" s="112"/>
      <c r="KQD12" s="115"/>
      <c r="KQG12" s="401"/>
      <c r="KQH12" s="112"/>
      <c r="KQI12" s="112"/>
      <c r="KQJ12" s="112"/>
      <c r="KQK12" s="115"/>
      <c r="KQN12" s="401"/>
      <c r="KQO12" s="112"/>
      <c r="KQP12" s="112"/>
      <c r="KQQ12" s="112"/>
      <c r="KQR12" s="115"/>
      <c r="KQU12" s="401"/>
      <c r="KQV12" s="112"/>
      <c r="KQW12" s="112"/>
      <c r="KQX12" s="112"/>
      <c r="KQY12" s="115"/>
      <c r="KRB12" s="401"/>
      <c r="KRC12" s="112"/>
      <c r="KRD12" s="112"/>
      <c r="KRE12" s="112"/>
      <c r="KRF12" s="115"/>
      <c r="KRI12" s="401"/>
      <c r="KRJ12" s="112"/>
      <c r="KRK12" s="112"/>
      <c r="KRL12" s="112"/>
      <c r="KRM12" s="115"/>
      <c r="KRP12" s="401"/>
      <c r="KRQ12" s="112"/>
      <c r="KRR12" s="112"/>
      <c r="KRS12" s="112"/>
      <c r="KRT12" s="115"/>
      <c r="KRW12" s="401"/>
      <c r="KRX12" s="112"/>
      <c r="KRY12" s="112"/>
      <c r="KRZ12" s="112"/>
      <c r="KSA12" s="115"/>
      <c r="KSD12" s="401"/>
      <c r="KSE12" s="112"/>
      <c r="KSF12" s="112"/>
      <c r="KSG12" s="112"/>
      <c r="KSH12" s="115"/>
      <c r="KSK12" s="401"/>
      <c r="KSL12" s="112"/>
      <c r="KSM12" s="112"/>
      <c r="KSN12" s="112"/>
      <c r="KSO12" s="115"/>
      <c r="KSR12" s="401"/>
      <c r="KSS12" s="112"/>
      <c r="KST12" s="112"/>
      <c r="KSU12" s="112"/>
      <c r="KSV12" s="115"/>
      <c r="KSY12" s="401"/>
      <c r="KSZ12" s="112"/>
      <c r="KTA12" s="112"/>
      <c r="KTB12" s="112"/>
      <c r="KTC12" s="115"/>
      <c r="KTF12" s="401"/>
      <c r="KTG12" s="112"/>
      <c r="KTH12" s="112"/>
      <c r="KTI12" s="112"/>
      <c r="KTJ12" s="115"/>
      <c r="KTM12" s="401"/>
      <c r="KTN12" s="112"/>
      <c r="KTO12" s="112"/>
      <c r="KTP12" s="112"/>
      <c r="KTQ12" s="115"/>
      <c r="KTT12" s="401"/>
      <c r="KTU12" s="112"/>
      <c r="KTV12" s="112"/>
      <c r="KTW12" s="112"/>
      <c r="KTX12" s="115"/>
      <c r="KUA12" s="401"/>
      <c r="KUB12" s="112"/>
      <c r="KUC12" s="112"/>
      <c r="KUD12" s="112"/>
      <c r="KUE12" s="115"/>
      <c r="KUH12" s="401"/>
      <c r="KUI12" s="112"/>
      <c r="KUJ12" s="112"/>
      <c r="KUK12" s="112"/>
      <c r="KUL12" s="115"/>
      <c r="KUO12" s="401"/>
      <c r="KUP12" s="112"/>
      <c r="KUQ12" s="112"/>
      <c r="KUR12" s="112"/>
      <c r="KUS12" s="115"/>
      <c r="KUV12" s="401"/>
      <c r="KUW12" s="112"/>
      <c r="KUX12" s="112"/>
      <c r="KUY12" s="112"/>
      <c r="KUZ12" s="115"/>
      <c r="KVC12" s="401"/>
      <c r="KVD12" s="112"/>
      <c r="KVE12" s="112"/>
      <c r="KVF12" s="112"/>
      <c r="KVG12" s="115"/>
      <c r="KVJ12" s="401"/>
      <c r="KVK12" s="112"/>
      <c r="KVL12" s="112"/>
      <c r="KVM12" s="112"/>
      <c r="KVN12" s="115"/>
      <c r="KVQ12" s="401"/>
      <c r="KVR12" s="112"/>
      <c r="KVS12" s="112"/>
      <c r="KVT12" s="112"/>
      <c r="KVU12" s="115"/>
      <c r="KVX12" s="401"/>
      <c r="KVY12" s="112"/>
      <c r="KVZ12" s="112"/>
      <c r="KWA12" s="112"/>
      <c r="KWB12" s="115"/>
      <c r="KWE12" s="401"/>
      <c r="KWF12" s="112"/>
      <c r="KWG12" s="112"/>
      <c r="KWH12" s="112"/>
      <c r="KWI12" s="115"/>
      <c r="KWL12" s="401"/>
      <c r="KWM12" s="112"/>
      <c r="KWN12" s="112"/>
      <c r="KWO12" s="112"/>
      <c r="KWP12" s="115"/>
      <c r="KWS12" s="401"/>
      <c r="KWT12" s="112"/>
      <c r="KWU12" s="112"/>
      <c r="KWV12" s="112"/>
      <c r="KWW12" s="115"/>
      <c r="KWZ12" s="401"/>
      <c r="KXA12" s="112"/>
      <c r="KXB12" s="112"/>
      <c r="KXC12" s="112"/>
      <c r="KXD12" s="115"/>
      <c r="KXG12" s="401"/>
      <c r="KXH12" s="112"/>
      <c r="KXI12" s="112"/>
      <c r="KXJ12" s="112"/>
      <c r="KXK12" s="115"/>
      <c r="KXN12" s="401"/>
      <c r="KXO12" s="112"/>
      <c r="KXP12" s="112"/>
      <c r="KXQ12" s="112"/>
      <c r="KXR12" s="115"/>
      <c r="KXU12" s="401"/>
      <c r="KXV12" s="112"/>
      <c r="KXW12" s="112"/>
      <c r="KXX12" s="112"/>
      <c r="KXY12" s="115"/>
      <c r="KYB12" s="401"/>
      <c r="KYC12" s="112"/>
      <c r="KYD12" s="112"/>
      <c r="KYE12" s="112"/>
      <c r="KYF12" s="115"/>
      <c r="KYI12" s="401"/>
      <c r="KYJ12" s="112"/>
      <c r="KYK12" s="112"/>
      <c r="KYL12" s="112"/>
      <c r="KYM12" s="115"/>
      <c r="KYP12" s="401"/>
      <c r="KYQ12" s="112"/>
      <c r="KYR12" s="112"/>
      <c r="KYS12" s="112"/>
      <c r="KYT12" s="115"/>
      <c r="KYW12" s="401"/>
      <c r="KYX12" s="112"/>
      <c r="KYY12" s="112"/>
      <c r="KYZ12" s="112"/>
      <c r="KZA12" s="115"/>
      <c r="KZD12" s="401"/>
      <c r="KZE12" s="112"/>
      <c r="KZF12" s="112"/>
      <c r="KZG12" s="112"/>
      <c r="KZH12" s="115"/>
      <c r="KZK12" s="401"/>
      <c r="KZL12" s="112"/>
      <c r="KZM12" s="112"/>
      <c r="KZN12" s="112"/>
      <c r="KZO12" s="115"/>
      <c r="KZR12" s="401"/>
      <c r="KZS12" s="112"/>
      <c r="KZT12" s="112"/>
      <c r="KZU12" s="112"/>
      <c r="KZV12" s="115"/>
      <c r="KZY12" s="401"/>
      <c r="KZZ12" s="112"/>
      <c r="LAA12" s="112"/>
      <c r="LAB12" s="112"/>
      <c r="LAC12" s="115"/>
      <c r="LAF12" s="401"/>
      <c r="LAG12" s="112"/>
      <c r="LAH12" s="112"/>
      <c r="LAI12" s="112"/>
      <c r="LAJ12" s="115"/>
      <c r="LAM12" s="401"/>
      <c r="LAN12" s="112"/>
      <c r="LAO12" s="112"/>
      <c r="LAP12" s="112"/>
      <c r="LAQ12" s="115"/>
      <c r="LAT12" s="401"/>
      <c r="LAU12" s="112"/>
      <c r="LAV12" s="112"/>
      <c r="LAW12" s="112"/>
      <c r="LAX12" s="115"/>
      <c r="LBA12" s="401"/>
      <c r="LBB12" s="112"/>
      <c r="LBC12" s="112"/>
      <c r="LBD12" s="112"/>
      <c r="LBE12" s="115"/>
      <c r="LBH12" s="401"/>
      <c r="LBI12" s="112"/>
      <c r="LBJ12" s="112"/>
      <c r="LBK12" s="112"/>
      <c r="LBL12" s="115"/>
      <c r="LBO12" s="401"/>
      <c r="LBP12" s="112"/>
      <c r="LBQ12" s="112"/>
      <c r="LBR12" s="112"/>
      <c r="LBS12" s="115"/>
      <c r="LBV12" s="401"/>
      <c r="LBW12" s="112"/>
      <c r="LBX12" s="112"/>
      <c r="LBY12" s="112"/>
      <c r="LBZ12" s="115"/>
      <c r="LCC12" s="401"/>
      <c r="LCD12" s="112"/>
      <c r="LCE12" s="112"/>
      <c r="LCF12" s="112"/>
      <c r="LCG12" s="115"/>
      <c r="LCJ12" s="401"/>
      <c r="LCK12" s="112"/>
      <c r="LCL12" s="112"/>
      <c r="LCM12" s="112"/>
      <c r="LCN12" s="115"/>
      <c r="LCQ12" s="401"/>
      <c r="LCR12" s="112"/>
      <c r="LCS12" s="112"/>
      <c r="LCT12" s="112"/>
      <c r="LCU12" s="115"/>
      <c r="LCX12" s="401"/>
      <c r="LCY12" s="112"/>
      <c r="LCZ12" s="112"/>
      <c r="LDA12" s="112"/>
      <c r="LDB12" s="115"/>
      <c r="LDE12" s="401"/>
      <c r="LDF12" s="112"/>
      <c r="LDG12" s="112"/>
      <c r="LDH12" s="112"/>
      <c r="LDI12" s="115"/>
      <c r="LDL12" s="401"/>
      <c r="LDM12" s="112"/>
      <c r="LDN12" s="112"/>
      <c r="LDO12" s="112"/>
      <c r="LDP12" s="115"/>
      <c r="LDS12" s="401"/>
      <c r="LDT12" s="112"/>
      <c r="LDU12" s="112"/>
      <c r="LDV12" s="112"/>
      <c r="LDW12" s="115"/>
      <c r="LDZ12" s="401"/>
      <c r="LEA12" s="112"/>
      <c r="LEB12" s="112"/>
      <c r="LEC12" s="112"/>
      <c r="LED12" s="115"/>
      <c r="LEG12" s="401"/>
      <c r="LEH12" s="112"/>
      <c r="LEI12" s="112"/>
      <c r="LEJ12" s="112"/>
      <c r="LEK12" s="115"/>
      <c r="LEN12" s="401"/>
      <c r="LEO12" s="112"/>
      <c r="LEP12" s="112"/>
      <c r="LEQ12" s="112"/>
      <c r="LER12" s="115"/>
      <c r="LEU12" s="401"/>
      <c r="LEV12" s="112"/>
      <c r="LEW12" s="112"/>
      <c r="LEX12" s="112"/>
      <c r="LEY12" s="115"/>
      <c r="LFB12" s="401"/>
      <c r="LFC12" s="112"/>
      <c r="LFD12" s="112"/>
      <c r="LFE12" s="112"/>
      <c r="LFF12" s="115"/>
      <c r="LFI12" s="401"/>
      <c r="LFJ12" s="112"/>
      <c r="LFK12" s="112"/>
      <c r="LFL12" s="112"/>
      <c r="LFM12" s="115"/>
      <c r="LFP12" s="401"/>
      <c r="LFQ12" s="112"/>
      <c r="LFR12" s="112"/>
      <c r="LFS12" s="112"/>
      <c r="LFT12" s="115"/>
      <c r="LFW12" s="401"/>
      <c r="LFX12" s="112"/>
      <c r="LFY12" s="112"/>
      <c r="LFZ12" s="112"/>
      <c r="LGA12" s="115"/>
      <c r="LGD12" s="401"/>
      <c r="LGE12" s="112"/>
      <c r="LGF12" s="112"/>
      <c r="LGG12" s="112"/>
      <c r="LGH12" s="115"/>
      <c r="LGK12" s="401"/>
      <c r="LGL12" s="112"/>
      <c r="LGM12" s="112"/>
      <c r="LGN12" s="112"/>
      <c r="LGO12" s="115"/>
      <c r="LGR12" s="401"/>
      <c r="LGS12" s="112"/>
      <c r="LGT12" s="112"/>
      <c r="LGU12" s="112"/>
      <c r="LGV12" s="115"/>
      <c r="LGY12" s="401"/>
      <c r="LGZ12" s="112"/>
      <c r="LHA12" s="112"/>
      <c r="LHB12" s="112"/>
      <c r="LHC12" s="115"/>
      <c r="LHF12" s="401"/>
      <c r="LHG12" s="112"/>
      <c r="LHH12" s="112"/>
      <c r="LHI12" s="112"/>
      <c r="LHJ12" s="115"/>
      <c r="LHM12" s="401"/>
      <c r="LHN12" s="112"/>
      <c r="LHO12" s="112"/>
      <c r="LHP12" s="112"/>
      <c r="LHQ12" s="115"/>
      <c r="LHT12" s="401"/>
      <c r="LHU12" s="112"/>
      <c r="LHV12" s="112"/>
      <c r="LHW12" s="112"/>
      <c r="LHX12" s="115"/>
      <c r="LIA12" s="401"/>
      <c r="LIB12" s="112"/>
      <c r="LIC12" s="112"/>
      <c r="LID12" s="112"/>
      <c r="LIE12" s="115"/>
      <c r="LIH12" s="401"/>
      <c r="LII12" s="112"/>
      <c r="LIJ12" s="112"/>
      <c r="LIK12" s="112"/>
      <c r="LIL12" s="115"/>
      <c r="LIO12" s="401"/>
      <c r="LIP12" s="112"/>
      <c r="LIQ12" s="112"/>
      <c r="LIR12" s="112"/>
      <c r="LIS12" s="115"/>
      <c r="LIV12" s="401"/>
      <c r="LIW12" s="112"/>
      <c r="LIX12" s="112"/>
      <c r="LIY12" s="112"/>
      <c r="LIZ12" s="115"/>
      <c r="LJC12" s="401"/>
      <c r="LJD12" s="112"/>
      <c r="LJE12" s="112"/>
      <c r="LJF12" s="112"/>
      <c r="LJG12" s="115"/>
      <c r="LJJ12" s="401"/>
      <c r="LJK12" s="112"/>
      <c r="LJL12" s="112"/>
      <c r="LJM12" s="112"/>
      <c r="LJN12" s="115"/>
      <c r="LJQ12" s="401"/>
      <c r="LJR12" s="112"/>
      <c r="LJS12" s="112"/>
      <c r="LJT12" s="112"/>
      <c r="LJU12" s="115"/>
      <c r="LJX12" s="401"/>
      <c r="LJY12" s="112"/>
      <c r="LJZ12" s="112"/>
      <c r="LKA12" s="112"/>
      <c r="LKB12" s="115"/>
      <c r="LKE12" s="401"/>
      <c r="LKF12" s="112"/>
      <c r="LKG12" s="112"/>
      <c r="LKH12" s="112"/>
      <c r="LKI12" s="115"/>
      <c r="LKL12" s="401"/>
      <c r="LKM12" s="112"/>
      <c r="LKN12" s="112"/>
      <c r="LKO12" s="112"/>
      <c r="LKP12" s="115"/>
      <c r="LKS12" s="401"/>
      <c r="LKT12" s="112"/>
      <c r="LKU12" s="112"/>
      <c r="LKV12" s="112"/>
      <c r="LKW12" s="115"/>
      <c r="LKZ12" s="401"/>
      <c r="LLA12" s="112"/>
      <c r="LLB12" s="112"/>
      <c r="LLC12" s="112"/>
      <c r="LLD12" s="115"/>
      <c r="LLG12" s="401"/>
      <c r="LLH12" s="112"/>
      <c r="LLI12" s="112"/>
      <c r="LLJ12" s="112"/>
      <c r="LLK12" s="115"/>
      <c r="LLN12" s="401"/>
      <c r="LLO12" s="112"/>
      <c r="LLP12" s="112"/>
      <c r="LLQ12" s="112"/>
      <c r="LLR12" s="115"/>
      <c r="LLU12" s="401"/>
      <c r="LLV12" s="112"/>
      <c r="LLW12" s="112"/>
      <c r="LLX12" s="112"/>
      <c r="LLY12" s="115"/>
      <c r="LMB12" s="401"/>
      <c r="LMC12" s="112"/>
      <c r="LMD12" s="112"/>
      <c r="LME12" s="112"/>
      <c r="LMF12" s="115"/>
      <c r="LMI12" s="401"/>
      <c r="LMJ12" s="112"/>
      <c r="LMK12" s="112"/>
      <c r="LML12" s="112"/>
      <c r="LMM12" s="115"/>
      <c r="LMP12" s="401"/>
      <c r="LMQ12" s="112"/>
      <c r="LMR12" s="112"/>
      <c r="LMS12" s="112"/>
      <c r="LMT12" s="115"/>
      <c r="LMW12" s="401"/>
      <c r="LMX12" s="112"/>
      <c r="LMY12" s="112"/>
      <c r="LMZ12" s="112"/>
      <c r="LNA12" s="115"/>
      <c r="LND12" s="401"/>
      <c r="LNE12" s="112"/>
      <c r="LNF12" s="112"/>
      <c r="LNG12" s="112"/>
      <c r="LNH12" s="115"/>
      <c r="LNK12" s="401"/>
      <c r="LNL12" s="112"/>
      <c r="LNM12" s="112"/>
      <c r="LNN12" s="112"/>
      <c r="LNO12" s="115"/>
      <c r="LNR12" s="401"/>
      <c r="LNS12" s="112"/>
      <c r="LNT12" s="112"/>
      <c r="LNU12" s="112"/>
      <c r="LNV12" s="115"/>
      <c r="LNY12" s="401"/>
      <c r="LNZ12" s="112"/>
      <c r="LOA12" s="112"/>
      <c r="LOB12" s="112"/>
      <c r="LOC12" s="115"/>
      <c r="LOF12" s="401"/>
      <c r="LOG12" s="112"/>
      <c r="LOH12" s="112"/>
      <c r="LOI12" s="112"/>
      <c r="LOJ12" s="115"/>
      <c r="LOM12" s="401"/>
      <c r="LON12" s="112"/>
      <c r="LOO12" s="112"/>
      <c r="LOP12" s="112"/>
      <c r="LOQ12" s="115"/>
      <c r="LOT12" s="401"/>
      <c r="LOU12" s="112"/>
      <c r="LOV12" s="112"/>
      <c r="LOW12" s="112"/>
      <c r="LOX12" s="115"/>
      <c r="LPA12" s="401"/>
      <c r="LPB12" s="112"/>
      <c r="LPC12" s="112"/>
      <c r="LPD12" s="112"/>
      <c r="LPE12" s="115"/>
      <c r="LPH12" s="401"/>
      <c r="LPI12" s="112"/>
      <c r="LPJ12" s="112"/>
      <c r="LPK12" s="112"/>
      <c r="LPL12" s="115"/>
      <c r="LPO12" s="401"/>
      <c r="LPP12" s="112"/>
      <c r="LPQ12" s="112"/>
      <c r="LPR12" s="112"/>
      <c r="LPS12" s="115"/>
      <c r="LPV12" s="401"/>
      <c r="LPW12" s="112"/>
      <c r="LPX12" s="112"/>
      <c r="LPY12" s="112"/>
      <c r="LPZ12" s="115"/>
      <c r="LQC12" s="401"/>
      <c r="LQD12" s="112"/>
      <c r="LQE12" s="112"/>
      <c r="LQF12" s="112"/>
      <c r="LQG12" s="115"/>
      <c r="LQJ12" s="401"/>
      <c r="LQK12" s="112"/>
      <c r="LQL12" s="112"/>
      <c r="LQM12" s="112"/>
      <c r="LQN12" s="115"/>
      <c r="LQQ12" s="401"/>
      <c r="LQR12" s="112"/>
      <c r="LQS12" s="112"/>
      <c r="LQT12" s="112"/>
      <c r="LQU12" s="115"/>
      <c r="LQX12" s="401"/>
      <c r="LQY12" s="112"/>
      <c r="LQZ12" s="112"/>
      <c r="LRA12" s="112"/>
      <c r="LRB12" s="115"/>
      <c r="LRE12" s="401"/>
      <c r="LRF12" s="112"/>
      <c r="LRG12" s="112"/>
      <c r="LRH12" s="112"/>
      <c r="LRI12" s="115"/>
      <c r="LRL12" s="401"/>
      <c r="LRM12" s="112"/>
      <c r="LRN12" s="112"/>
      <c r="LRO12" s="112"/>
      <c r="LRP12" s="115"/>
      <c r="LRS12" s="401"/>
      <c r="LRT12" s="112"/>
      <c r="LRU12" s="112"/>
      <c r="LRV12" s="112"/>
      <c r="LRW12" s="115"/>
      <c r="LRZ12" s="401"/>
      <c r="LSA12" s="112"/>
      <c r="LSB12" s="112"/>
      <c r="LSC12" s="112"/>
      <c r="LSD12" s="115"/>
      <c r="LSG12" s="401"/>
      <c r="LSH12" s="112"/>
      <c r="LSI12" s="112"/>
      <c r="LSJ12" s="112"/>
      <c r="LSK12" s="115"/>
      <c r="LSN12" s="401"/>
      <c r="LSO12" s="112"/>
      <c r="LSP12" s="112"/>
      <c r="LSQ12" s="112"/>
      <c r="LSR12" s="115"/>
      <c r="LSU12" s="401"/>
      <c r="LSV12" s="112"/>
      <c r="LSW12" s="112"/>
      <c r="LSX12" s="112"/>
      <c r="LSY12" s="115"/>
      <c r="LTB12" s="401"/>
      <c r="LTC12" s="112"/>
      <c r="LTD12" s="112"/>
      <c r="LTE12" s="112"/>
      <c r="LTF12" s="115"/>
      <c r="LTI12" s="401"/>
      <c r="LTJ12" s="112"/>
      <c r="LTK12" s="112"/>
      <c r="LTL12" s="112"/>
      <c r="LTM12" s="115"/>
      <c r="LTP12" s="401"/>
      <c r="LTQ12" s="112"/>
      <c r="LTR12" s="112"/>
      <c r="LTS12" s="112"/>
      <c r="LTT12" s="115"/>
      <c r="LTW12" s="401"/>
      <c r="LTX12" s="112"/>
      <c r="LTY12" s="112"/>
      <c r="LTZ12" s="112"/>
      <c r="LUA12" s="115"/>
      <c r="LUD12" s="401"/>
      <c r="LUE12" s="112"/>
      <c r="LUF12" s="112"/>
      <c r="LUG12" s="112"/>
      <c r="LUH12" s="115"/>
      <c r="LUK12" s="401"/>
      <c r="LUL12" s="112"/>
      <c r="LUM12" s="112"/>
      <c r="LUN12" s="112"/>
      <c r="LUO12" s="115"/>
      <c r="LUR12" s="401"/>
      <c r="LUS12" s="112"/>
      <c r="LUT12" s="112"/>
      <c r="LUU12" s="112"/>
      <c r="LUV12" s="115"/>
      <c r="LUY12" s="401"/>
      <c r="LUZ12" s="112"/>
      <c r="LVA12" s="112"/>
      <c r="LVB12" s="112"/>
      <c r="LVC12" s="115"/>
      <c r="LVF12" s="401"/>
      <c r="LVG12" s="112"/>
      <c r="LVH12" s="112"/>
      <c r="LVI12" s="112"/>
      <c r="LVJ12" s="115"/>
      <c r="LVM12" s="401"/>
      <c r="LVN12" s="112"/>
      <c r="LVO12" s="112"/>
      <c r="LVP12" s="112"/>
      <c r="LVQ12" s="115"/>
      <c r="LVT12" s="401"/>
      <c r="LVU12" s="112"/>
      <c r="LVV12" s="112"/>
      <c r="LVW12" s="112"/>
      <c r="LVX12" s="115"/>
      <c r="LWA12" s="401"/>
      <c r="LWB12" s="112"/>
      <c r="LWC12" s="112"/>
      <c r="LWD12" s="112"/>
      <c r="LWE12" s="115"/>
      <c r="LWH12" s="401"/>
      <c r="LWI12" s="112"/>
      <c r="LWJ12" s="112"/>
      <c r="LWK12" s="112"/>
      <c r="LWL12" s="115"/>
      <c r="LWO12" s="401"/>
      <c r="LWP12" s="112"/>
      <c r="LWQ12" s="112"/>
      <c r="LWR12" s="112"/>
      <c r="LWS12" s="115"/>
      <c r="LWV12" s="401"/>
      <c r="LWW12" s="112"/>
      <c r="LWX12" s="112"/>
      <c r="LWY12" s="112"/>
      <c r="LWZ12" s="115"/>
      <c r="LXC12" s="401"/>
      <c r="LXD12" s="112"/>
      <c r="LXE12" s="112"/>
      <c r="LXF12" s="112"/>
      <c r="LXG12" s="115"/>
      <c r="LXJ12" s="401"/>
      <c r="LXK12" s="112"/>
      <c r="LXL12" s="112"/>
      <c r="LXM12" s="112"/>
      <c r="LXN12" s="115"/>
      <c r="LXQ12" s="401"/>
      <c r="LXR12" s="112"/>
      <c r="LXS12" s="112"/>
      <c r="LXT12" s="112"/>
      <c r="LXU12" s="115"/>
      <c r="LXX12" s="401"/>
      <c r="LXY12" s="112"/>
      <c r="LXZ12" s="112"/>
      <c r="LYA12" s="112"/>
      <c r="LYB12" s="115"/>
      <c r="LYE12" s="401"/>
      <c r="LYF12" s="112"/>
      <c r="LYG12" s="112"/>
      <c r="LYH12" s="112"/>
      <c r="LYI12" s="115"/>
      <c r="LYL12" s="401"/>
      <c r="LYM12" s="112"/>
      <c r="LYN12" s="112"/>
      <c r="LYO12" s="112"/>
      <c r="LYP12" s="115"/>
      <c r="LYS12" s="401"/>
      <c r="LYT12" s="112"/>
      <c r="LYU12" s="112"/>
      <c r="LYV12" s="112"/>
      <c r="LYW12" s="115"/>
      <c r="LYZ12" s="401"/>
      <c r="LZA12" s="112"/>
      <c r="LZB12" s="112"/>
      <c r="LZC12" s="112"/>
      <c r="LZD12" s="115"/>
      <c r="LZG12" s="401"/>
      <c r="LZH12" s="112"/>
      <c r="LZI12" s="112"/>
      <c r="LZJ12" s="112"/>
      <c r="LZK12" s="115"/>
      <c r="LZN12" s="401"/>
      <c r="LZO12" s="112"/>
      <c r="LZP12" s="112"/>
      <c r="LZQ12" s="112"/>
      <c r="LZR12" s="115"/>
      <c r="LZU12" s="401"/>
      <c r="LZV12" s="112"/>
      <c r="LZW12" s="112"/>
      <c r="LZX12" s="112"/>
      <c r="LZY12" s="115"/>
      <c r="MAB12" s="401"/>
      <c r="MAC12" s="112"/>
      <c r="MAD12" s="112"/>
      <c r="MAE12" s="112"/>
      <c r="MAF12" s="115"/>
      <c r="MAI12" s="401"/>
      <c r="MAJ12" s="112"/>
      <c r="MAK12" s="112"/>
      <c r="MAL12" s="112"/>
      <c r="MAM12" s="115"/>
      <c r="MAP12" s="401"/>
      <c r="MAQ12" s="112"/>
      <c r="MAR12" s="112"/>
      <c r="MAS12" s="112"/>
      <c r="MAT12" s="115"/>
      <c r="MAW12" s="401"/>
      <c r="MAX12" s="112"/>
      <c r="MAY12" s="112"/>
      <c r="MAZ12" s="112"/>
      <c r="MBA12" s="115"/>
      <c r="MBD12" s="401"/>
      <c r="MBE12" s="112"/>
      <c r="MBF12" s="112"/>
      <c r="MBG12" s="112"/>
      <c r="MBH12" s="115"/>
      <c r="MBK12" s="401"/>
      <c r="MBL12" s="112"/>
      <c r="MBM12" s="112"/>
      <c r="MBN12" s="112"/>
      <c r="MBO12" s="115"/>
      <c r="MBR12" s="401"/>
      <c r="MBS12" s="112"/>
      <c r="MBT12" s="112"/>
      <c r="MBU12" s="112"/>
      <c r="MBV12" s="115"/>
      <c r="MBY12" s="401"/>
      <c r="MBZ12" s="112"/>
      <c r="MCA12" s="112"/>
      <c r="MCB12" s="112"/>
      <c r="MCC12" s="115"/>
      <c r="MCF12" s="401"/>
      <c r="MCG12" s="112"/>
      <c r="MCH12" s="112"/>
      <c r="MCI12" s="112"/>
      <c r="MCJ12" s="115"/>
      <c r="MCM12" s="401"/>
      <c r="MCN12" s="112"/>
      <c r="MCO12" s="112"/>
      <c r="MCP12" s="112"/>
      <c r="MCQ12" s="115"/>
      <c r="MCT12" s="401"/>
      <c r="MCU12" s="112"/>
      <c r="MCV12" s="112"/>
      <c r="MCW12" s="112"/>
      <c r="MCX12" s="115"/>
      <c r="MDA12" s="401"/>
      <c r="MDB12" s="112"/>
      <c r="MDC12" s="112"/>
      <c r="MDD12" s="112"/>
      <c r="MDE12" s="115"/>
      <c r="MDH12" s="401"/>
      <c r="MDI12" s="112"/>
      <c r="MDJ12" s="112"/>
      <c r="MDK12" s="112"/>
      <c r="MDL12" s="115"/>
      <c r="MDO12" s="401"/>
      <c r="MDP12" s="112"/>
      <c r="MDQ12" s="112"/>
      <c r="MDR12" s="112"/>
      <c r="MDS12" s="115"/>
      <c r="MDV12" s="401"/>
      <c r="MDW12" s="112"/>
      <c r="MDX12" s="112"/>
      <c r="MDY12" s="112"/>
      <c r="MDZ12" s="115"/>
      <c r="MEC12" s="401"/>
      <c r="MED12" s="112"/>
      <c r="MEE12" s="112"/>
      <c r="MEF12" s="112"/>
      <c r="MEG12" s="115"/>
      <c r="MEJ12" s="401"/>
      <c r="MEK12" s="112"/>
      <c r="MEL12" s="112"/>
      <c r="MEM12" s="112"/>
      <c r="MEN12" s="115"/>
      <c r="MEQ12" s="401"/>
      <c r="MER12" s="112"/>
      <c r="MES12" s="112"/>
      <c r="MET12" s="112"/>
      <c r="MEU12" s="115"/>
      <c r="MEX12" s="401"/>
      <c r="MEY12" s="112"/>
      <c r="MEZ12" s="112"/>
      <c r="MFA12" s="112"/>
      <c r="MFB12" s="115"/>
      <c r="MFE12" s="401"/>
      <c r="MFF12" s="112"/>
      <c r="MFG12" s="112"/>
      <c r="MFH12" s="112"/>
      <c r="MFI12" s="115"/>
      <c r="MFL12" s="401"/>
      <c r="MFM12" s="112"/>
      <c r="MFN12" s="112"/>
      <c r="MFO12" s="112"/>
      <c r="MFP12" s="115"/>
      <c r="MFS12" s="401"/>
      <c r="MFT12" s="112"/>
      <c r="MFU12" s="112"/>
      <c r="MFV12" s="112"/>
      <c r="MFW12" s="115"/>
      <c r="MFZ12" s="401"/>
      <c r="MGA12" s="112"/>
      <c r="MGB12" s="112"/>
      <c r="MGC12" s="112"/>
      <c r="MGD12" s="115"/>
      <c r="MGG12" s="401"/>
      <c r="MGH12" s="112"/>
      <c r="MGI12" s="112"/>
      <c r="MGJ12" s="112"/>
      <c r="MGK12" s="115"/>
      <c r="MGN12" s="401"/>
      <c r="MGO12" s="112"/>
      <c r="MGP12" s="112"/>
      <c r="MGQ12" s="112"/>
      <c r="MGR12" s="115"/>
      <c r="MGU12" s="401"/>
      <c r="MGV12" s="112"/>
      <c r="MGW12" s="112"/>
      <c r="MGX12" s="112"/>
      <c r="MGY12" s="115"/>
      <c r="MHB12" s="401"/>
      <c r="MHC12" s="112"/>
      <c r="MHD12" s="112"/>
      <c r="MHE12" s="112"/>
      <c r="MHF12" s="115"/>
      <c r="MHI12" s="401"/>
      <c r="MHJ12" s="112"/>
      <c r="MHK12" s="112"/>
      <c r="MHL12" s="112"/>
      <c r="MHM12" s="115"/>
      <c r="MHP12" s="401"/>
      <c r="MHQ12" s="112"/>
      <c r="MHR12" s="112"/>
      <c r="MHS12" s="112"/>
      <c r="MHT12" s="115"/>
      <c r="MHW12" s="401"/>
      <c r="MHX12" s="112"/>
      <c r="MHY12" s="112"/>
      <c r="MHZ12" s="112"/>
      <c r="MIA12" s="115"/>
      <c r="MID12" s="401"/>
      <c r="MIE12" s="112"/>
      <c r="MIF12" s="112"/>
      <c r="MIG12" s="112"/>
      <c r="MIH12" s="115"/>
      <c r="MIK12" s="401"/>
      <c r="MIL12" s="112"/>
      <c r="MIM12" s="112"/>
      <c r="MIN12" s="112"/>
      <c r="MIO12" s="115"/>
      <c r="MIR12" s="401"/>
      <c r="MIS12" s="112"/>
      <c r="MIT12" s="112"/>
      <c r="MIU12" s="112"/>
      <c r="MIV12" s="115"/>
      <c r="MIY12" s="401"/>
      <c r="MIZ12" s="112"/>
      <c r="MJA12" s="112"/>
      <c r="MJB12" s="112"/>
      <c r="MJC12" s="115"/>
      <c r="MJF12" s="401"/>
      <c r="MJG12" s="112"/>
      <c r="MJH12" s="112"/>
      <c r="MJI12" s="112"/>
      <c r="MJJ12" s="115"/>
      <c r="MJM12" s="401"/>
      <c r="MJN12" s="112"/>
      <c r="MJO12" s="112"/>
      <c r="MJP12" s="112"/>
      <c r="MJQ12" s="115"/>
      <c r="MJT12" s="401"/>
      <c r="MJU12" s="112"/>
      <c r="MJV12" s="112"/>
      <c r="MJW12" s="112"/>
      <c r="MJX12" s="115"/>
      <c r="MKA12" s="401"/>
      <c r="MKB12" s="112"/>
      <c r="MKC12" s="112"/>
      <c r="MKD12" s="112"/>
      <c r="MKE12" s="115"/>
      <c r="MKH12" s="401"/>
      <c r="MKI12" s="112"/>
      <c r="MKJ12" s="112"/>
      <c r="MKK12" s="112"/>
      <c r="MKL12" s="115"/>
      <c r="MKO12" s="401"/>
      <c r="MKP12" s="112"/>
      <c r="MKQ12" s="112"/>
      <c r="MKR12" s="112"/>
      <c r="MKS12" s="115"/>
      <c r="MKV12" s="401"/>
      <c r="MKW12" s="112"/>
      <c r="MKX12" s="112"/>
      <c r="MKY12" s="112"/>
      <c r="MKZ12" s="115"/>
      <c r="MLC12" s="401"/>
      <c r="MLD12" s="112"/>
      <c r="MLE12" s="112"/>
      <c r="MLF12" s="112"/>
      <c r="MLG12" s="115"/>
      <c r="MLJ12" s="401"/>
      <c r="MLK12" s="112"/>
      <c r="MLL12" s="112"/>
      <c r="MLM12" s="112"/>
      <c r="MLN12" s="115"/>
      <c r="MLQ12" s="401"/>
      <c r="MLR12" s="112"/>
      <c r="MLS12" s="112"/>
      <c r="MLT12" s="112"/>
      <c r="MLU12" s="115"/>
      <c r="MLX12" s="401"/>
      <c r="MLY12" s="112"/>
      <c r="MLZ12" s="112"/>
      <c r="MMA12" s="112"/>
      <c r="MMB12" s="115"/>
      <c r="MME12" s="401"/>
      <c r="MMF12" s="112"/>
      <c r="MMG12" s="112"/>
      <c r="MMH12" s="112"/>
      <c r="MMI12" s="115"/>
      <c r="MML12" s="401"/>
      <c r="MMM12" s="112"/>
      <c r="MMN12" s="112"/>
      <c r="MMO12" s="112"/>
      <c r="MMP12" s="115"/>
      <c r="MMS12" s="401"/>
      <c r="MMT12" s="112"/>
      <c r="MMU12" s="112"/>
      <c r="MMV12" s="112"/>
      <c r="MMW12" s="115"/>
      <c r="MMZ12" s="401"/>
      <c r="MNA12" s="112"/>
      <c r="MNB12" s="112"/>
      <c r="MNC12" s="112"/>
      <c r="MND12" s="115"/>
      <c r="MNG12" s="401"/>
      <c r="MNH12" s="112"/>
      <c r="MNI12" s="112"/>
      <c r="MNJ12" s="112"/>
      <c r="MNK12" s="115"/>
      <c r="MNN12" s="401"/>
      <c r="MNO12" s="112"/>
      <c r="MNP12" s="112"/>
      <c r="MNQ12" s="112"/>
      <c r="MNR12" s="115"/>
      <c r="MNU12" s="401"/>
      <c r="MNV12" s="112"/>
      <c r="MNW12" s="112"/>
      <c r="MNX12" s="112"/>
      <c r="MNY12" s="115"/>
      <c r="MOB12" s="401"/>
      <c r="MOC12" s="112"/>
      <c r="MOD12" s="112"/>
      <c r="MOE12" s="112"/>
      <c r="MOF12" s="115"/>
      <c r="MOI12" s="401"/>
      <c r="MOJ12" s="112"/>
      <c r="MOK12" s="112"/>
      <c r="MOL12" s="112"/>
      <c r="MOM12" s="115"/>
      <c r="MOP12" s="401"/>
      <c r="MOQ12" s="112"/>
      <c r="MOR12" s="112"/>
      <c r="MOS12" s="112"/>
      <c r="MOT12" s="115"/>
      <c r="MOW12" s="401"/>
      <c r="MOX12" s="112"/>
      <c r="MOY12" s="112"/>
      <c r="MOZ12" s="112"/>
      <c r="MPA12" s="115"/>
      <c r="MPD12" s="401"/>
      <c r="MPE12" s="112"/>
      <c r="MPF12" s="112"/>
      <c r="MPG12" s="112"/>
      <c r="MPH12" s="115"/>
      <c r="MPK12" s="401"/>
      <c r="MPL12" s="112"/>
      <c r="MPM12" s="112"/>
      <c r="MPN12" s="112"/>
      <c r="MPO12" s="115"/>
      <c r="MPR12" s="401"/>
      <c r="MPS12" s="112"/>
      <c r="MPT12" s="112"/>
      <c r="MPU12" s="112"/>
      <c r="MPV12" s="115"/>
      <c r="MPY12" s="401"/>
      <c r="MPZ12" s="112"/>
      <c r="MQA12" s="112"/>
      <c r="MQB12" s="112"/>
      <c r="MQC12" s="115"/>
      <c r="MQF12" s="401"/>
      <c r="MQG12" s="112"/>
      <c r="MQH12" s="112"/>
      <c r="MQI12" s="112"/>
      <c r="MQJ12" s="115"/>
      <c r="MQM12" s="401"/>
      <c r="MQN12" s="112"/>
      <c r="MQO12" s="112"/>
      <c r="MQP12" s="112"/>
      <c r="MQQ12" s="115"/>
      <c r="MQT12" s="401"/>
      <c r="MQU12" s="112"/>
      <c r="MQV12" s="112"/>
      <c r="MQW12" s="112"/>
      <c r="MQX12" s="115"/>
      <c r="MRA12" s="401"/>
      <c r="MRB12" s="112"/>
      <c r="MRC12" s="112"/>
      <c r="MRD12" s="112"/>
      <c r="MRE12" s="115"/>
      <c r="MRH12" s="401"/>
      <c r="MRI12" s="112"/>
      <c r="MRJ12" s="112"/>
      <c r="MRK12" s="112"/>
      <c r="MRL12" s="115"/>
      <c r="MRO12" s="401"/>
      <c r="MRP12" s="112"/>
      <c r="MRQ12" s="112"/>
      <c r="MRR12" s="112"/>
      <c r="MRS12" s="115"/>
      <c r="MRV12" s="401"/>
      <c r="MRW12" s="112"/>
      <c r="MRX12" s="112"/>
      <c r="MRY12" s="112"/>
      <c r="MRZ12" s="115"/>
      <c r="MSC12" s="401"/>
      <c r="MSD12" s="112"/>
      <c r="MSE12" s="112"/>
      <c r="MSF12" s="112"/>
      <c r="MSG12" s="115"/>
      <c r="MSJ12" s="401"/>
      <c r="MSK12" s="112"/>
      <c r="MSL12" s="112"/>
      <c r="MSM12" s="112"/>
      <c r="MSN12" s="115"/>
      <c r="MSQ12" s="401"/>
      <c r="MSR12" s="112"/>
      <c r="MSS12" s="112"/>
      <c r="MST12" s="112"/>
      <c r="MSU12" s="115"/>
      <c r="MSX12" s="401"/>
      <c r="MSY12" s="112"/>
      <c r="MSZ12" s="112"/>
      <c r="MTA12" s="112"/>
      <c r="MTB12" s="115"/>
      <c r="MTE12" s="401"/>
      <c r="MTF12" s="112"/>
      <c r="MTG12" s="112"/>
      <c r="MTH12" s="112"/>
      <c r="MTI12" s="115"/>
      <c r="MTL12" s="401"/>
      <c r="MTM12" s="112"/>
      <c r="MTN12" s="112"/>
      <c r="MTO12" s="112"/>
      <c r="MTP12" s="115"/>
      <c r="MTS12" s="401"/>
      <c r="MTT12" s="112"/>
      <c r="MTU12" s="112"/>
      <c r="MTV12" s="112"/>
      <c r="MTW12" s="115"/>
      <c r="MTZ12" s="401"/>
      <c r="MUA12" s="112"/>
      <c r="MUB12" s="112"/>
      <c r="MUC12" s="112"/>
      <c r="MUD12" s="115"/>
      <c r="MUG12" s="401"/>
      <c r="MUH12" s="112"/>
      <c r="MUI12" s="112"/>
      <c r="MUJ12" s="112"/>
      <c r="MUK12" s="115"/>
      <c r="MUN12" s="401"/>
      <c r="MUO12" s="112"/>
      <c r="MUP12" s="112"/>
      <c r="MUQ12" s="112"/>
      <c r="MUR12" s="115"/>
      <c r="MUU12" s="401"/>
      <c r="MUV12" s="112"/>
      <c r="MUW12" s="112"/>
      <c r="MUX12" s="112"/>
      <c r="MUY12" s="115"/>
      <c r="MVB12" s="401"/>
      <c r="MVC12" s="112"/>
      <c r="MVD12" s="112"/>
      <c r="MVE12" s="112"/>
      <c r="MVF12" s="115"/>
      <c r="MVI12" s="401"/>
      <c r="MVJ12" s="112"/>
      <c r="MVK12" s="112"/>
      <c r="MVL12" s="112"/>
      <c r="MVM12" s="115"/>
      <c r="MVP12" s="401"/>
      <c r="MVQ12" s="112"/>
      <c r="MVR12" s="112"/>
      <c r="MVS12" s="112"/>
      <c r="MVT12" s="115"/>
      <c r="MVW12" s="401"/>
      <c r="MVX12" s="112"/>
      <c r="MVY12" s="112"/>
      <c r="MVZ12" s="112"/>
      <c r="MWA12" s="115"/>
      <c r="MWD12" s="401"/>
      <c r="MWE12" s="112"/>
      <c r="MWF12" s="112"/>
      <c r="MWG12" s="112"/>
      <c r="MWH12" s="115"/>
      <c r="MWK12" s="401"/>
      <c r="MWL12" s="112"/>
      <c r="MWM12" s="112"/>
      <c r="MWN12" s="112"/>
      <c r="MWO12" s="115"/>
      <c r="MWR12" s="401"/>
      <c r="MWS12" s="112"/>
      <c r="MWT12" s="112"/>
      <c r="MWU12" s="112"/>
      <c r="MWV12" s="115"/>
      <c r="MWY12" s="401"/>
      <c r="MWZ12" s="112"/>
      <c r="MXA12" s="112"/>
      <c r="MXB12" s="112"/>
      <c r="MXC12" s="115"/>
      <c r="MXF12" s="401"/>
      <c r="MXG12" s="112"/>
      <c r="MXH12" s="112"/>
      <c r="MXI12" s="112"/>
      <c r="MXJ12" s="115"/>
      <c r="MXM12" s="401"/>
      <c r="MXN12" s="112"/>
      <c r="MXO12" s="112"/>
      <c r="MXP12" s="112"/>
      <c r="MXQ12" s="115"/>
      <c r="MXT12" s="401"/>
      <c r="MXU12" s="112"/>
      <c r="MXV12" s="112"/>
      <c r="MXW12" s="112"/>
      <c r="MXX12" s="115"/>
      <c r="MYA12" s="401"/>
      <c r="MYB12" s="112"/>
      <c r="MYC12" s="112"/>
      <c r="MYD12" s="112"/>
      <c r="MYE12" s="115"/>
      <c r="MYH12" s="401"/>
      <c r="MYI12" s="112"/>
      <c r="MYJ12" s="112"/>
      <c r="MYK12" s="112"/>
      <c r="MYL12" s="115"/>
      <c r="MYO12" s="401"/>
      <c r="MYP12" s="112"/>
      <c r="MYQ12" s="112"/>
      <c r="MYR12" s="112"/>
      <c r="MYS12" s="115"/>
      <c r="MYV12" s="401"/>
      <c r="MYW12" s="112"/>
      <c r="MYX12" s="112"/>
      <c r="MYY12" s="112"/>
      <c r="MYZ12" s="115"/>
      <c r="MZC12" s="401"/>
      <c r="MZD12" s="112"/>
      <c r="MZE12" s="112"/>
      <c r="MZF12" s="112"/>
      <c r="MZG12" s="115"/>
      <c r="MZJ12" s="401"/>
      <c r="MZK12" s="112"/>
      <c r="MZL12" s="112"/>
      <c r="MZM12" s="112"/>
      <c r="MZN12" s="115"/>
      <c r="MZQ12" s="401"/>
      <c r="MZR12" s="112"/>
      <c r="MZS12" s="112"/>
      <c r="MZT12" s="112"/>
      <c r="MZU12" s="115"/>
      <c r="MZX12" s="401"/>
      <c r="MZY12" s="112"/>
      <c r="MZZ12" s="112"/>
      <c r="NAA12" s="112"/>
      <c r="NAB12" s="115"/>
      <c r="NAE12" s="401"/>
      <c r="NAF12" s="112"/>
      <c r="NAG12" s="112"/>
      <c r="NAH12" s="112"/>
      <c r="NAI12" s="115"/>
      <c r="NAL12" s="401"/>
      <c r="NAM12" s="112"/>
      <c r="NAN12" s="112"/>
      <c r="NAO12" s="112"/>
      <c r="NAP12" s="115"/>
      <c r="NAS12" s="401"/>
      <c r="NAT12" s="112"/>
      <c r="NAU12" s="112"/>
      <c r="NAV12" s="112"/>
      <c r="NAW12" s="115"/>
      <c r="NAZ12" s="401"/>
      <c r="NBA12" s="112"/>
      <c r="NBB12" s="112"/>
      <c r="NBC12" s="112"/>
      <c r="NBD12" s="115"/>
      <c r="NBG12" s="401"/>
      <c r="NBH12" s="112"/>
      <c r="NBI12" s="112"/>
      <c r="NBJ12" s="112"/>
      <c r="NBK12" s="115"/>
      <c r="NBN12" s="401"/>
      <c r="NBO12" s="112"/>
      <c r="NBP12" s="112"/>
      <c r="NBQ12" s="112"/>
      <c r="NBR12" s="115"/>
      <c r="NBU12" s="401"/>
      <c r="NBV12" s="112"/>
      <c r="NBW12" s="112"/>
      <c r="NBX12" s="112"/>
      <c r="NBY12" s="115"/>
      <c r="NCB12" s="401"/>
      <c r="NCC12" s="112"/>
      <c r="NCD12" s="112"/>
      <c r="NCE12" s="112"/>
      <c r="NCF12" s="115"/>
      <c r="NCI12" s="401"/>
      <c r="NCJ12" s="112"/>
      <c r="NCK12" s="112"/>
      <c r="NCL12" s="112"/>
      <c r="NCM12" s="115"/>
      <c r="NCP12" s="401"/>
      <c r="NCQ12" s="112"/>
      <c r="NCR12" s="112"/>
      <c r="NCS12" s="112"/>
      <c r="NCT12" s="115"/>
      <c r="NCW12" s="401"/>
      <c r="NCX12" s="112"/>
      <c r="NCY12" s="112"/>
      <c r="NCZ12" s="112"/>
      <c r="NDA12" s="115"/>
      <c r="NDD12" s="401"/>
      <c r="NDE12" s="112"/>
      <c r="NDF12" s="112"/>
      <c r="NDG12" s="112"/>
      <c r="NDH12" s="115"/>
      <c r="NDK12" s="401"/>
      <c r="NDL12" s="112"/>
      <c r="NDM12" s="112"/>
      <c r="NDN12" s="112"/>
      <c r="NDO12" s="115"/>
      <c r="NDR12" s="401"/>
      <c r="NDS12" s="112"/>
      <c r="NDT12" s="112"/>
      <c r="NDU12" s="112"/>
      <c r="NDV12" s="115"/>
      <c r="NDY12" s="401"/>
      <c r="NDZ12" s="112"/>
      <c r="NEA12" s="112"/>
      <c r="NEB12" s="112"/>
      <c r="NEC12" s="115"/>
      <c r="NEF12" s="401"/>
      <c r="NEG12" s="112"/>
      <c r="NEH12" s="112"/>
      <c r="NEI12" s="112"/>
      <c r="NEJ12" s="115"/>
      <c r="NEM12" s="401"/>
      <c r="NEN12" s="112"/>
      <c r="NEO12" s="112"/>
      <c r="NEP12" s="112"/>
      <c r="NEQ12" s="115"/>
      <c r="NET12" s="401"/>
      <c r="NEU12" s="112"/>
      <c r="NEV12" s="112"/>
      <c r="NEW12" s="112"/>
      <c r="NEX12" s="115"/>
      <c r="NFA12" s="401"/>
      <c r="NFB12" s="112"/>
      <c r="NFC12" s="112"/>
      <c r="NFD12" s="112"/>
      <c r="NFE12" s="115"/>
      <c r="NFH12" s="401"/>
      <c r="NFI12" s="112"/>
      <c r="NFJ12" s="112"/>
      <c r="NFK12" s="112"/>
      <c r="NFL12" s="115"/>
      <c r="NFO12" s="401"/>
      <c r="NFP12" s="112"/>
      <c r="NFQ12" s="112"/>
      <c r="NFR12" s="112"/>
      <c r="NFS12" s="115"/>
      <c r="NFV12" s="401"/>
      <c r="NFW12" s="112"/>
      <c r="NFX12" s="112"/>
      <c r="NFY12" s="112"/>
      <c r="NFZ12" s="115"/>
      <c r="NGC12" s="401"/>
      <c r="NGD12" s="112"/>
      <c r="NGE12" s="112"/>
      <c r="NGF12" s="112"/>
      <c r="NGG12" s="115"/>
      <c r="NGJ12" s="401"/>
      <c r="NGK12" s="112"/>
      <c r="NGL12" s="112"/>
      <c r="NGM12" s="112"/>
      <c r="NGN12" s="115"/>
      <c r="NGQ12" s="401"/>
      <c r="NGR12" s="112"/>
      <c r="NGS12" s="112"/>
      <c r="NGT12" s="112"/>
      <c r="NGU12" s="115"/>
      <c r="NGX12" s="401"/>
      <c r="NGY12" s="112"/>
      <c r="NGZ12" s="112"/>
      <c r="NHA12" s="112"/>
      <c r="NHB12" s="115"/>
      <c r="NHE12" s="401"/>
      <c r="NHF12" s="112"/>
      <c r="NHG12" s="112"/>
      <c r="NHH12" s="112"/>
      <c r="NHI12" s="115"/>
      <c r="NHL12" s="401"/>
      <c r="NHM12" s="112"/>
      <c r="NHN12" s="112"/>
      <c r="NHO12" s="112"/>
      <c r="NHP12" s="115"/>
      <c r="NHS12" s="401"/>
      <c r="NHT12" s="112"/>
      <c r="NHU12" s="112"/>
      <c r="NHV12" s="112"/>
      <c r="NHW12" s="115"/>
      <c r="NHZ12" s="401"/>
      <c r="NIA12" s="112"/>
      <c r="NIB12" s="112"/>
      <c r="NIC12" s="112"/>
      <c r="NID12" s="115"/>
      <c r="NIG12" s="401"/>
      <c r="NIH12" s="112"/>
      <c r="NII12" s="112"/>
      <c r="NIJ12" s="112"/>
      <c r="NIK12" s="115"/>
      <c r="NIN12" s="401"/>
      <c r="NIO12" s="112"/>
      <c r="NIP12" s="112"/>
      <c r="NIQ12" s="112"/>
      <c r="NIR12" s="115"/>
      <c r="NIU12" s="401"/>
      <c r="NIV12" s="112"/>
      <c r="NIW12" s="112"/>
      <c r="NIX12" s="112"/>
      <c r="NIY12" s="115"/>
      <c r="NJB12" s="401"/>
      <c r="NJC12" s="112"/>
      <c r="NJD12" s="112"/>
      <c r="NJE12" s="112"/>
      <c r="NJF12" s="115"/>
      <c r="NJI12" s="401"/>
      <c r="NJJ12" s="112"/>
      <c r="NJK12" s="112"/>
      <c r="NJL12" s="112"/>
      <c r="NJM12" s="115"/>
      <c r="NJP12" s="401"/>
      <c r="NJQ12" s="112"/>
      <c r="NJR12" s="112"/>
      <c r="NJS12" s="112"/>
      <c r="NJT12" s="115"/>
      <c r="NJW12" s="401"/>
      <c r="NJX12" s="112"/>
      <c r="NJY12" s="112"/>
      <c r="NJZ12" s="112"/>
      <c r="NKA12" s="115"/>
      <c r="NKD12" s="401"/>
      <c r="NKE12" s="112"/>
      <c r="NKF12" s="112"/>
      <c r="NKG12" s="112"/>
      <c r="NKH12" s="115"/>
      <c r="NKK12" s="401"/>
      <c r="NKL12" s="112"/>
      <c r="NKM12" s="112"/>
      <c r="NKN12" s="112"/>
      <c r="NKO12" s="115"/>
      <c r="NKR12" s="401"/>
      <c r="NKS12" s="112"/>
      <c r="NKT12" s="112"/>
      <c r="NKU12" s="112"/>
      <c r="NKV12" s="115"/>
      <c r="NKY12" s="401"/>
      <c r="NKZ12" s="112"/>
      <c r="NLA12" s="112"/>
      <c r="NLB12" s="112"/>
      <c r="NLC12" s="115"/>
      <c r="NLF12" s="401"/>
      <c r="NLG12" s="112"/>
      <c r="NLH12" s="112"/>
      <c r="NLI12" s="112"/>
      <c r="NLJ12" s="115"/>
      <c r="NLM12" s="401"/>
      <c r="NLN12" s="112"/>
      <c r="NLO12" s="112"/>
      <c r="NLP12" s="112"/>
      <c r="NLQ12" s="115"/>
      <c r="NLT12" s="401"/>
      <c r="NLU12" s="112"/>
      <c r="NLV12" s="112"/>
      <c r="NLW12" s="112"/>
      <c r="NLX12" s="115"/>
      <c r="NMA12" s="401"/>
      <c r="NMB12" s="112"/>
      <c r="NMC12" s="112"/>
      <c r="NMD12" s="112"/>
      <c r="NME12" s="115"/>
      <c r="NMH12" s="401"/>
      <c r="NMI12" s="112"/>
      <c r="NMJ12" s="112"/>
      <c r="NMK12" s="112"/>
      <c r="NML12" s="115"/>
      <c r="NMO12" s="401"/>
      <c r="NMP12" s="112"/>
      <c r="NMQ12" s="112"/>
      <c r="NMR12" s="112"/>
      <c r="NMS12" s="115"/>
      <c r="NMV12" s="401"/>
      <c r="NMW12" s="112"/>
      <c r="NMX12" s="112"/>
      <c r="NMY12" s="112"/>
      <c r="NMZ12" s="115"/>
      <c r="NNC12" s="401"/>
      <c r="NND12" s="112"/>
      <c r="NNE12" s="112"/>
      <c r="NNF12" s="112"/>
      <c r="NNG12" s="115"/>
      <c r="NNJ12" s="401"/>
      <c r="NNK12" s="112"/>
      <c r="NNL12" s="112"/>
      <c r="NNM12" s="112"/>
      <c r="NNN12" s="115"/>
      <c r="NNQ12" s="401"/>
      <c r="NNR12" s="112"/>
      <c r="NNS12" s="112"/>
      <c r="NNT12" s="112"/>
      <c r="NNU12" s="115"/>
      <c r="NNX12" s="401"/>
      <c r="NNY12" s="112"/>
      <c r="NNZ12" s="112"/>
      <c r="NOA12" s="112"/>
      <c r="NOB12" s="115"/>
      <c r="NOE12" s="401"/>
      <c r="NOF12" s="112"/>
      <c r="NOG12" s="112"/>
      <c r="NOH12" s="112"/>
      <c r="NOI12" s="115"/>
      <c r="NOL12" s="401"/>
      <c r="NOM12" s="112"/>
      <c r="NON12" s="112"/>
      <c r="NOO12" s="112"/>
      <c r="NOP12" s="115"/>
      <c r="NOS12" s="401"/>
      <c r="NOT12" s="112"/>
      <c r="NOU12" s="112"/>
      <c r="NOV12" s="112"/>
      <c r="NOW12" s="115"/>
      <c r="NOZ12" s="401"/>
      <c r="NPA12" s="112"/>
      <c r="NPB12" s="112"/>
      <c r="NPC12" s="112"/>
      <c r="NPD12" s="115"/>
      <c r="NPG12" s="401"/>
      <c r="NPH12" s="112"/>
      <c r="NPI12" s="112"/>
      <c r="NPJ12" s="112"/>
      <c r="NPK12" s="115"/>
      <c r="NPN12" s="401"/>
      <c r="NPO12" s="112"/>
      <c r="NPP12" s="112"/>
      <c r="NPQ12" s="112"/>
      <c r="NPR12" s="115"/>
      <c r="NPU12" s="401"/>
      <c r="NPV12" s="112"/>
      <c r="NPW12" s="112"/>
      <c r="NPX12" s="112"/>
      <c r="NPY12" s="115"/>
      <c r="NQB12" s="401"/>
      <c r="NQC12" s="112"/>
      <c r="NQD12" s="112"/>
      <c r="NQE12" s="112"/>
      <c r="NQF12" s="115"/>
      <c r="NQI12" s="401"/>
      <c r="NQJ12" s="112"/>
      <c r="NQK12" s="112"/>
      <c r="NQL12" s="112"/>
      <c r="NQM12" s="115"/>
      <c r="NQP12" s="401"/>
      <c r="NQQ12" s="112"/>
      <c r="NQR12" s="112"/>
      <c r="NQS12" s="112"/>
      <c r="NQT12" s="115"/>
      <c r="NQW12" s="401"/>
      <c r="NQX12" s="112"/>
      <c r="NQY12" s="112"/>
      <c r="NQZ12" s="112"/>
      <c r="NRA12" s="115"/>
      <c r="NRD12" s="401"/>
      <c r="NRE12" s="112"/>
      <c r="NRF12" s="112"/>
      <c r="NRG12" s="112"/>
      <c r="NRH12" s="115"/>
      <c r="NRK12" s="401"/>
      <c r="NRL12" s="112"/>
      <c r="NRM12" s="112"/>
      <c r="NRN12" s="112"/>
      <c r="NRO12" s="115"/>
      <c r="NRR12" s="401"/>
      <c r="NRS12" s="112"/>
      <c r="NRT12" s="112"/>
      <c r="NRU12" s="112"/>
      <c r="NRV12" s="115"/>
      <c r="NRY12" s="401"/>
      <c r="NRZ12" s="112"/>
      <c r="NSA12" s="112"/>
      <c r="NSB12" s="112"/>
      <c r="NSC12" s="115"/>
      <c r="NSF12" s="401"/>
      <c r="NSG12" s="112"/>
      <c r="NSH12" s="112"/>
      <c r="NSI12" s="112"/>
      <c r="NSJ12" s="115"/>
      <c r="NSM12" s="401"/>
      <c r="NSN12" s="112"/>
      <c r="NSO12" s="112"/>
      <c r="NSP12" s="112"/>
      <c r="NSQ12" s="115"/>
      <c r="NST12" s="401"/>
      <c r="NSU12" s="112"/>
      <c r="NSV12" s="112"/>
      <c r="NSW12" s="112"/>
      <c r="NSX12" s="115"/>
      <c r="NTA12" s="401"/>
      <c r="NTB12" s="112"/>
      <c r="NTC12" s="112"/>
      <c r="NTD12" s="112"/>
      <c r="NTE12" s="115"/>
      <c r="NTH12" s="401"/>
      <c r="NTI12" s="112"/>
      <c r="NTJ12" s="112"/>
      <c r="NTK12" s="112"/>
      <c r="NTL12" s="115"/>
      <c r="NTO12" s="401"/>
      <c r="NTP12" s="112"/>
      <c r="NTQ12" s="112"/>
      <c r="NTR12" s="112"/>
      <c r="NTS12" s="115"/>
      <c r="NTV12" s="401"/>
      <c r="NTW12" s="112"/>
      <c r="NTX12" s="112"/>
      <c r="NTY12" s="112"/>
      <c r="NTZ12" s="115"/>
      <c r="NUC12" s="401"/>
      <c r="NUD12" s="112"/>
      <c r="NUE12" s="112"/>
      <c r="NUF12" s="112"/>
      <c r="NUG12" s="115"/>
      <c r="NUJ12" s="401"/>
      <c r="NUK12" s="112"/>
      <c r="NUL12" s="112"/>
      <c r="NUM12" s="112"/>
      <c r="NUN12" s="115"/>
      <c r="NUQ12" s="401"/>
      <c r="NUR12" s="112"/>
      <c r="NUS12" s="112"/>
      <c r="NUT12" s="112"/>
      <c r="NUU12" s="115"/>
      <c r="NUX12" s="401"/>
      <c r="NUY12" s="112"/>
      <c r="NUZ12" s="112"/>
      <c r="NVA12" s="112"/>
      <c r="NVB12" s="115"/>
      <c r="NVE12" s="401"/>
      <c r="NVF12" s="112"/>
      <c r="NVG12" s="112"/>
      <c r="NVH12" s="112"/>
      <c r="NVI12" s="115"/>
      <c r="NVL12" s="401"/>
      <c r="NVM12" s="112"/>
      <c r="NVN12" s="112"/>
      <c r="NVO12" s="112"/>
      <c r="NVP12" s="115"/>
      <c r="NVS12" s="401"/>
      <c r="NVT12" s="112"/>
      <c r="NVU12" s="112"/>
      <c r="NVV12" s="112"/>
      <c r="NVW12" s="115"/>
      <c r="NVZ12" s="401"/>
      <c r="NWA12" s="112"/>
      <c r="NWB12" s="112"/>
      <c r="NWC12" s="112"/>
      <c r="NWD12" s="115"/>
      <c r="NWG12" s="401"/>
      <c r="NWH12" s="112"/>
      <c r="NWI12" s="112"/>
      <c r="NWJ12" s="112"/>
      <c r="NWK12" s="115"/>
      <c r="NWN12" s="401"/>
      <c r="NWO12" s="112"/>
      <c r="NWP12" s="112"/>
      <c r="NWQ12" s="112"/>
      <c r="NWR12" s="115"/>
      <c r="NWU12" s="401"/>
      <c r="NWV12" s="112"/>
      <c r="NWW12" s="112"/>
      <c r="NWX12" s="112"/>
      <c r="NWY12" s="115"/>
      <c r="NXB12" s="401"/>
      <c r="NXC12" s="112"/>
      <c r="NXD12" s="112"/>
      <c r="NXE12" s="112"/>
      <c r="NXF12" s="115"/>
      <c r="NXI12" s="401"/>
      <c r="NXJ12" s="112"/>
      <c r="NXK12" s="112"/>
      <c r="NXL12" s="112"/>
      <c r="NXM12" s="115"/>
      <c r="NXP12" s="401"/>
      <c r="NXQ12" s="112"/>
      <c r="NXR12" s="112"/>
      <c r="NXS12" s="112"/>
      <c r="NXT12" s="115"/>
      <c r="NXW12" s="401"/>
      <c r="NXX12" s="112"/>
      <c r="NXY12" s="112"/>
      <c r="NXZ12" s="112"/>
      <c r="NYA12" s="115"/>
      <c r="NYD12" s="401"/>
      <c r="NYE12" s="112"/>
      <c r="NYF12" s="112"/>
      <c r="NYG12" s="112"/>
      <c r="NYH12" s="115"/>
      <c r="NYK12" s="401"/>
      <c r="NYL12" s="112"/>
      <c r="NYM12" s="112"/>
      <c r="NYN12" s="112"/>
      <c r="NYO12" s="115"/>
      <c r="NYR12" s="401"/>
      <c r="NYS12" s="112"/>
      <c r="NYT12" s="112"/>
      <c r="NYU12" s="112"/>
      <c r="NYV12" s="115"/>
      <c r="NYY12" s="401"/>
      <c r="NYZ12" s="112"/>
      <c r="NZA12" s="112"/>
      <c r="NZB12" s="112"/>
      <c r="NZC12" s="115"/>
      <c r="NZF12" s="401"/>
      <c r="NZG12" s="112"/>
      <c r="NZH12" s="112"/>
      <c r="NZI12" s="112"/>
      <c r="NZJ12" s="115"/>
      <c r="NZM12" s="401"/>
      <c r="NZN12" s="112"/>
      <c r="NZO12" s="112"/>
      <c r="NZP12" s="112"/>
      <c r="NZQ12" s="115"/>
      <c r="NZT12" s="401"/>
      <c r="NZU12" s="112"/>
      <c r="NZV12" s="112"/>
      <c r="NZW12" s="112"/>
      <c r="NZX12" s="115"/>
      <c r="OAA12" s="401"/>
      <c r="OAB12" s="112"/>
      <c r="OAC12" s="112"/>
      <c r="OAD12" s="112"/>
      <c r="OAE12" s="115"/>
      <c r="OAH12" s="401"/>
      <c r="OAI12" s="112"/>
      <c r="OAJ12" s="112"/>
      <c r="OAK12" s="112"/>
      <c r="OAL12" s="115"/>
      <c r="OAO12" s="401"/>
      <c r="OAP12" s="112"/>
      <c r="OAQ12" s="112"/>
      <c r="OAR12" s="112"/>
      <c r="OAS12" s="115"/>
      <c r="OAV12" s="401"/>
      <c r="OAW12" s="112"/>
      <c r="OAX12" s="112"/>
      <c r="OAY12" s="112"/>
      <c r="OAZ12" s="115"/>
      <c r="OBC12" s="401"/>
      <c r="OBD12" s="112"/>
      <c r="OBE12" s="112"/>
      <c r="OBF12" s="112"/>
      <c r="OBG12" s="115"/>
      <c r="OBJ12" s="401"/>
      <c r="OBK12" s="112"/>
      <c r="OBL12" s="112"/>
      <c r="OBM12" s="112"/>
      <c r="OBN12" s="115"/>
      <c r="OBQ12" s="401"/>
      <c r="OBR12" s="112"/>
      <c r="OBS12" s="112"/>
      <c r="OBT12" s="112"/>
      <c r="OBU12" s="115"/>
      <c r="OBX12" s="401"/>
      <c r="OBY12" s="112"/>
      <c r="OBZ12" s="112"/>
      <c r="OCA12" s="112"/>
      <c r="OCB12" s="115"/>
      <c r="OCE12" s="401"/>
      <c r="OCF12" s="112"/>
      <c r="OCG12" s="112"/>
      <c r="OCH12" s="112"/>
      <c r="OCI12" s="115"/>
      <c r="OCL12" s="401"/>
      <c r="OCM12" s="112"/>
      <c r="OCN12" s="112"/>
      <c r="OCO12" s="112"/>
      <c r="OCP12" s="115"/>
      <c r="OCS12" s="401"/>
      <c r="OCT12" s="112"/>
      <c r="OCU12" s="112"/>
      <c r="OCV12" s="112"/>
      <c r="OCW12" s="115"/>
      <c r="OCZ12" s="401"/>
      <c r="ODA12" s="112"/>
      <c r="ODB12" s="112"/>
      <c r="ODC12" s="112"/>
      <c r="ODD12" s="115"/>
      <c r="ODG12" s="401"/>
      <c r="ODH12" s="112"/>
      <c r="ODI12" s="112"/>
      <c r="ODJ12" s="112"/>
      <c r="ODK12" s="115"/>
      <c r="ODN12" s="401"/>
      <c r="ODO12" s="112"/>
      <c r="ODP12" s="112"/>
      <c r="ODQ12" s="112"/>
      <c r="ODR12" s="115"/>
      <c r="ODU12" s="401"/>
      <c r="ODV12" s="112"/>
      <c r="ODW12" s="112"/>
      <c r="ODX12" s="112"/>
      <c r="ODY12" s="115"/>
      <c r="OEB12" s="401"/>
      <c r="OEC12" s="112"/>
      <c r="OED12" s="112"/>
      <c r="OEE12" s="112"/>
      <c r="OEF12" s="115"/>
      <c r="OEI12" s="401"/>
      <c r="OEJ12" s="112"/>
      <c r="OEK12" s="112"/>
      <c r="OEL12" s="112"/>
      <c r="OEM12" s="115"/>
      <c r="OEP12" s="401"/>
      <c r="OEQ12" s="112"/>
      <c r="OER12" s="112"/>
      <c r="OES12" s="112"/>
      <c r="OET12" s="115"/>
      <c r="OEW12" s="401"/>
      <c r="OEX12" s="112"/>
      <c r="OEY12" s="112"/>
      <c r="OEZ12" s="112"/>
      <c r="OFA12" s="115"/>
      <c r="OFD12" s="401"/>
      <c r="OFE12" s="112"/>
      <c r="OFF12" s="112"/>
      <c r="OFG12" s="112"/>
      <c r="OFH12" s="115"/>
      <c r="OFK12" s="401"/>
      <c r="OFL12" s="112"/>
      <c r="OFM12" s="112"/>
      <c r="OFN12" s="112"/>
      <c r="OFO12" s="115"/>
      <c r="OFR12" s="401"/>
      <c r="OFS12" s="112"/>
      <c r="OFT12" s="112"/>
      <c r="OFU12" s="112"/>
      <c r="OFV12" s="115"/>
      <c r="OFY12" s="401"/>
      <c r="OFZ12" s="112"/>
      <c r="OGA12" s="112"/>
      <c r="OGB12" s="112"/>
      <c r="OGC12" s="115"/>
      <c r="OGF12" s="401"/>
      <c r="OGG12" s="112"/>
      <c r="OGH12" s="112"/>
      <c r="OGI12" s="112"/>
      <c r="OGJ12" s="115"/>
      <c r="OGM12" s="401"/>
      <c r="OGN12" s="112"/>
      <c r="OGO12" s="112"/>
      <c r="OGP12" s="112"/>
      <c r="OGQ12" s="115"/>
      <c r="OGT12" s="401"/>
      <c r="OGU12" s="112"/>
      <c r="OGV12" s="112"/>
      <c r="OGW12" s="112"/>
      <c r="OGX12" s="115"/>
      <c r="OHA12" s="401"/>
      <c r="OHB12" s="112"/>
      <c r="OHC12" s="112"/>
      <c r="OHD12" s="112"/>
      <c r="OHE12" s="115"/>
      <c r="OHH12" s="401"/>
      <c r="OHI12" s="112"/>
      <c r="OHJ12" s="112"/>
      <c r="OHK12" s="112"/>
      <c r="OHL12" s="115"/>
      <c r="OHO12" s="401"/>
      <c r="OHP12" s="112"/>
      <c r="OHQ12" s="112"/>
      <c r="OHR12" s="112"/>
      <c r="OHS12" s="115"/>
      <c r="OHV12" s="401"/>
      <c r="OHW12" s="112"/>
      <c r="OHX12" s="112"/>
      <c r="OHY12" s="112"/>
      <c r="OHZ12" s="115"/>
      <c r="OIC12" s="401"/>
      <c r="OID12" s="112"/>
      <c r="OIE12" s="112"/>
      <c r="OIF12" s="112"/>
      <c r="OIG12" s="115"/>
      <c r="OIJ12" s="401"/>
      <c r="OIK12" s="112"/>
      <c r="OIL12" s="112"/>
      <c r="OIM12" s="112"/>
      <c r="OIN12" s="115"/>
      <c r="OIQ12" s="401"/>
      <c r="OIR12" s="112"/>
      <c r="OIS12" s="112"/>
      <c r="OIT12" s="112"/>
      <c r="OIU12" s="115"/>
      <c r="OIX12" s="401"/>
      <c r="OIY12" s="112"/>
      <c r="OIZ12" s="112"/>
      <c r="OJA12" s="112"/>
      <c r="OJB12" s="115"/>
      <c r="OJE12" s="401"/>
      <c r="OJF12" s="112"/>
      <c r="OJG12" s="112"/>
      <c r="OJH12" s="112"/>
      <c r="OJI12" s="115"/>
      <c r="OJL12" s="401"/>
      <c r="OJM12" s="112"/>
      <c r="OJN12" s="112"/>
      <c r="OJO12" s="112"/>
      <c r="OJP12" s="115"/>
      <c r="OJS12" s="401"/>
      <c r="OJT12" s="112"/>
      <c r="OJU12" s="112"/>
      <c r="OJV12" s="112"/>
      <c r="OJW12" s="115"/>
      <c r="OJZ12" s="401"/>
      <c r="OKA12" s="112"/>
      <c r="OKB12" s="112"/>
      <c r="OKC12" s="112"/>
      <c r="OKD12" s="115"/>
      <c r="OKG12" s="401"/>
      <c r="OKH12" s="112"/>
      <c r="OKI12" s="112"/>
      <c r="OKJ12" s="112"/>
      <c r="OKK12" s="115"/>
      <c r="OKN12" s="401"/>
      <c r="OKO12" s="112"/>
      <c r="OKP12" s="112"/>
      <c r="OKQ12" s="112"/>
      <c r="OKR12" s="115"/>
      <c r="OKU12" s="401"/>
      <c r="OKV12" s="112"/>
      <c r="OKW12" s="112"/>
      <c r="OKX12" s="112"/>
      <c r="OKY12" s="115"/>
      <c r="OLB12" s="401"/>
      <c r="OLC12" s="112"/>
      <c r="OLD12" s="112"/>
      <c r="OLE12" s="112"/>
      <c r="OLF12" s="115"/>
      <c r="OLI12" s="401"/>
      <c r="OLJ12" s="112"/>
      <c r="OLK12" s="112"/>
      <c r="OLL12" s="112"/>
      <c r="OLM12" s="115"/>
      <c r="OLP12" s="401"/>
      <c r="OLQ12" s="112"/>
      <c r="OLR12" s="112"/>
      <c r="OLS12" s="112"/>
      <c r="OLT12" s="115"/>
      <c r="OLW12" s="401"/>
      <c r="OLX12" s="112"/>
      <c r="OLY12" s="112"/>
      <c r="OLZ12" s="112"/>
      <c r="OMA12" s="115"/>
      <c r="OMD12" s="401"/>
      <c r="OME12" s="112"/>
      <c r="OMF12" s="112"/>
      <c r="OMG12" s="112"/>
      <c r="OMH12" s="115"/>
      <c r="OMK12" s="401"/>
      <c r="OML12" s="112"/>
      <c r="OMM12" s="112"/>
      <c r="OMN12" s="112"/>
      <c r="OMO12" s="115"/>
      <c r="OMR12" s="401"/>
      <c r="OMS12" s="112"/>
      <c r="OMT12" s="112"/>
      <c r="OMU12" s="112"/>
      <c r="OMV12" s="115"/>
      <c r="OMY12" s="401"/>
      <c r="OMZ12" s="112"/>
      <c r="ONA12" s="112"/>
      <c r="ONB12" s="112"/>
      <c r="ONC12" s="115"/>
      <c r="ONF12" s="401"/>
      <c r="ONG12" s="112"/>
      <c r="ONH12" s="112"/>
      <c r="ONI12" s="112"/>
      <c r="ONJ12" s="115"/>
      <c r="ONM12" s="401"/>
      <c r="ONN12" s="112"/>
      <c r="ONO12" s="112"/>
      <c r="ONP12" s="112"/>
      <c r="ONQ12" s="115"/>
      <c r="ONT12" s="401"/>
      <c r="ONU12" s="112"/>
      <c r="ONV12" s="112"/>
      <c r="ONW12" s="112"/>
      <c r="ONX12" s="115"/>
      <c r="OOA12" s="401"/>
      <c r="OOB12" s="112"/>
      <c r="OOC12" s="112"/>
      <c r="OOD12" s="112"/>
      <c r="OOE12" s="115"/>
      <c r="OOH12" s="401"/>
      <c r="OOI12" s="112"/>
      <c r="OOJ12" s="112"/>
      <c r="OOK12" s="112"/>
      <c r="OOL12" s="115"/>
      <c r="OOO12" s="401"/>
      <c r="OOP12" s="112"/>
      <c r="OOQ12" s="112"/>
      <c r="OOR12" s="112"/>
      <c r="OOS12" s="115"/>
      <c r="OOV12" s="401"/>
      <c r="OOW12" s="112"/>
      <c r="OOX12" s="112"/>
      <c r="OOY12" s="112"/>
      <c r="OOZ12" s="115"/>
      <c r="OPC12" s="401"/>
      <c r="OPD12" s="112"/>
      <c r="OPE12" s="112"/>
      <c r="OPF12" s="112"/>
      <c r="OPG12" s="115"/>
      <c r="OPJ12" s="401"/>
      <c r="OPK12" s="112"/>
      <c r="OPL12" s="112"/>
      <c r="OPM12" s="112"/>
      <c r="OPN12" s="115"/>
      <c r="OPQ12" s="401"/>
      <c r="OPR12" s="112"/>
      <c r="OPS12" s="112"/>
      <c r="OPT12" s="112"/>
      <c r="OPU12" s="115"/>
      <c r="OPX12" s="401"/>
      <c r="OPY12" s="112"/>
      <c r="OPZ12" s="112"/>
      <c r="OQA12" s="112"/>
      <c r="OQB12" s="115"/>
      <c r="OQE12" s="401"/>
      <c r="OQF12" s="112"/>
      <c r="OQG12" s="112"/>
      <c r="OQH12" s="112"/>
      <c r="OQI12" s="115"/>
      <c r="OQL12" s="401"/>
      <c r="OQM12" s="112"/>
      <c r="OQN12" s="112"/>
      <c r="OQO12" s="112"/>
      <c r="OQP12" s="115"/>
      <c r="OQS12" s="401"/>
      <c r="OQT12" s="112"/>
      <c r="OQU12" s="112"/>
      <c r="OQV12" s="112"/>
      <c r="OQW12" s="115"/>
      <c r="OQZ12" s="401"/>
      <c r="ORA12" s="112"/>
      <c r="ORB12" s="112"/>
      <c r="ORC12" s="112"/>
      <c r="ORD12" s="115"/>
      <c r="ORG12" s="401"/>
      <c r="ORH12" s="112"/>
      <c r="ORI12" s="112"/>
      <c r="ORJ12" s="112"/>
      <c r="ORK12" s="115"/>
      <c r="ORN12" s="401"/>
      <c r="ORO12" s="112"/>
      <c r="ORP12" s="112"/>
      <c r="ORQ12" s="112"/>
      <c r="ORR12" s="115"/>
      <c r="ORU12" s="401"/>
      <c r="ORV12" s="112"/>
      <c r="ORW12" s="112"/>
      <c r="ORX12" s="112"/>
      <c r="ORY12" s="115"/>
      <c r="OSB12" s="401"/>
      <c r="OSC12" s="112"/>
      <c r="OSD12" s="112"/>
      <c r="OSE12" s="112"/>
      <c r="OSF12" s="115"/>
      <c r="OSI12" s="401"/>
      <c r="OSJ12" s="112"/>
      <c r="OSK12" s="112"/>
      <c r="OSL12" s="112"/>
      <c r="OSM12" s="115"/>
      <c r="OSP12" s="401"/>
      <c r="OSQ12" s="112"/>
      <c r="OSR12" s="112"/>
      <c r="OSS12" s="112"/>
      <c r="OST12" s="115"/>
      <c r="OSW12" s="401"/>
      <c r="OSX12" s="112"/>
      <c r="OSY12" s="112"/>
      <c r="OSZ12" s="112"/>
      <c r="OTA12" s="115"/>
      <c r="OTD12" s="401"/>
      <c r="OTE12" s="112"/>
      <c r="OTF12" s="112"/>
      <c r="OTG12" s="112"/>
      <c r="OTH12" s="115"/>
      <c r="OTK12" s="401"/>
      <c r="OTL12" s="112"/>
      <c r="OTM12" s="112"/>
      <c r="OTN12" s="112"/>
      <c r="OTO12" s="115"/>
      <c r="OTR12" s="401"/>
      <c r="OTS12" s="112"/>
      <c r="OTT12" s="112"/>
      <c r="OTU12" s="112"/>
      <c r="OTV12" s="115"/>
      <c r="OTY12" s="401"/>
      <c r="OTZ12" s="112"/>
      <c r="OUA12" s="112"/>
      <c r="OUB12" s="112"/>
      <c r="OUC12" s="115"/>
      <c r="OUF12" s="401"/>
      <c r="OUG12" s="112"/>
      <c r="OUH12" s="112"/>
      <c r="OUI12" s="112"/>
      <c r="OUJ12" s="115"/>
      <c r="OUM12" s="401"/>
      <c r="OUN12" s="112"/>
      <c r="OUO12" s="112"/>
      <c r="OUP12" s="112"/>
      <c r="OUQ12" s="115"/>
      <c r="OUT12" s="401"/>
      <c r="OUU12" s="112"/>
      <c r="OUV12" s="112"/>
      <c r="OUW12" s="112"/>
      <c r="OUX12" s="115"/>
      <c r="OVA12" s="401"/>
      <c r="OVB12" s="112"/>
      <c r="OVC12" s="112"/>
      <c r="OVD12" s="112"/>
      <c r="OVE12" s="115"/>
      <c r="OVH12" s="401"/>
      <c r="OVI12" s="112"/>
      <c r="OVJ12" s="112"/>
      <c r="OVK12" s="112"/>
      <c r="OVL12" s="115"/>
      <c r="OVO12" s="401"/>
      <c r="OVP12" s="112"/>
      <c r="OVQ12" s="112"/>
      <c r="OVR12" s="112"/>
      <c r="OVS12" s="115"/>
      <c r="OVV12" s="401"/>
      <c r="OVW12" s="112"/>
      <c r="OVX12" s="112"/>
      <c r="OVY12" s="112"/>
      <c r="OVZ12" s="115"/>
      <c r="OWC12" s="401"/>
      <c r="OWD12" s="112"/>
      <c r="OWE12" s="112"/>
      <c r="OWF12" s="112"/>
      <c r="OWG12" s="115"/>
      <c r="OWJ12" s="401"/>
      <c r="OWK12" s="112"/>
      <c r="OWL12" s="112"/>
      <c r="OWM12" s="112"/>
      <c r="OWN12" s="115"/>
      <c r="OWQ12" s="401"/>
      <c r="OWR12" s="112"/>
      <c r="OWS12" s="112"/>
      <c r="OWT12" s="112"/>
      <c r="OWU12" s="115"/>
      <c r="OWX12" s="401"/>
      <c r="OWY12" s="112"/>
      <c r="OWZ12" s="112"/>
      <c r="OXA12" s="112"/>
      <c r="OXB12" s="115"/>
      <c r="OXE12" s="401"/>
      <c r="OXF12" s="112"/>
      <c r="OXG12" s="112"/>
      <c r="OXH12" s="112"/>
      <c r="OXI12" s="115"/>
      <c r="OXL12" s="401"/>
      <c r="OXM12" s="112"/>
      <c r="OXN12" s="112"/>
      <c r="OXO12" s="112"/>
      <c r="OXP12" s="115"/>
      <c r="OXS12" s="401"/>
      <c r="OXT12" s="112"/>
      <c r="OXU12" s="112"/>
      <c r="OXV12" s="112"/>
      <c r="OXW12" s="115"/>
      <c r="OXZ12" s="401"/>
      <c r="OYA12" s="112"/>
      <c r="OYB12" s="112"/>
      <c r="OYC12" s="112"/>
      <c r="OYD12" s="115"/>
      <c r="OYG12" s="401"/>
      <c r="OYH12" s="112"/>
      <c r="OYI12" s="112"/>
      <c r="OYJ12" s="112"/>
      <c r="OYK12" s="115"/>
      <c r="OYN12" s="401"/>
      <c r="OYO12" s="112"/>
      <c r="OYP12" s="112"/>
      <c r="OYQ12" s="112"/>
      <c r="OYR12" s="115"/>
      <c r="OYU12" s="401"/>
      <c r="OYV12" s="112"/>
      <c r="OYW12" s="112"/>
      <c r="OYX12" s="112"/>
      <c r="OYY12" s="115"/>
      <c r="OZB12" s="401"/>
      <c r="OZC12" s="112"/>
      <c r="OZD12" s="112"/>
      <c r="OZE12" s="112"/>
      <c r="OZF12" s="115"/>
      <c r="OZI12" s="401"/>
      <c r="OZJ12" s="112"/>
      <c r="OZK12" s="112"/>
      <c r="OZL12" s="112"/>
      <c r="OZM12" s="115"/>
      <c r="OZP12" s="401"/>
      <c r="OZQ12" s="112"/>
      <c r="OZR12" s="112"/>
      <c r="OZS12" s="112"/>
      <c r="OZT12" s="115"/>
      <c r="OZW12" s="401"/>
      <c r="OZX12" s="112"/>
      <c r="OZY12" s="112"/>
      <c r="OZZ12" s="112"/>
      <c r="PAA12" s="115"/>
      <c r="PAD12" s="401"/>
      <c r="PAE12" s="112"/>
      <c r="PAF12" s="112"/>
      <c r="PAG12" s="112"/>
      <c r="PAH12" s="115"/>
      <c r="PAK12" s="401"/>
      <c r="PAL12" s="112"/>
      <c r="PAM12" s="112"/>
      <c r="PAN12" s="112"/>
      <c r="PAO12" s="115"/>
      <c r="PAR12" s="401"/>
      <c r="PAS12" s="112"/>
      <c r="PAT12" s="112"/>
      <c r="PAU12" s="112"/>
      <c r="PAV12" s="115"/>
      <c r="PAY12" s="401"/>
      <c r="PAZ12" s="112"/>
      <c r="PBA12" s="112"/>
      <c r="PBB12" s="112"/>
      <c r="PBC12" s="115"/>
      <c r="PBF12" s="401"/>
      <c r="PBG12" s="112"/>
      <c r="PBH12" s="112"/>
      <c r="PBI12" s="112"/>
      <c r="PBJ12" s="115"/>
      <c r="PBM12" s="401"/>
      <c r="PBN12" s="112"/>
      <c r="PBO12" s="112"/>
      <c r="PBP12" s="112"/>
      <c r="PBQ12" s="115"/>
      <c r="PBT12" s="401"/>
      <c r="PBU12" s="112"/>
      <c r="PBV12" s="112"/>
      <c r="PBW12" s="112"/>
      <c r="PBX12" s="115"/>
      <c r="PCA12" s="401"/>
      <c r="PCB12" s="112"/>
      <c r="PCC12" s="112"/>
      <c r="PCD12" s="112"/>
      <c r="PCE12" s="115"/>
      <c r="PCH12" s="401"/>
      <c r="PCI12" s="112"/>
      <c r="PCJ12" s="112"/>
      <c r="PCK12" s="112"/>
      <c r="PCL12" s="115"/>
      <c r="PCO12" s="401"/>
      <c r="PCP12" s="112"/>
      <c r="PCQ12" s="112"/>
      <c r="PCR12" s="112"/>
      <c r="PCS12" s="115"/>
      <c r="PCV12" s="401"/>
      <c r="PCW12" s="112"/>
      <c r="PCX12" s="112"/>
      <c r="PCY12" s="112"/>
      <c r="PCZ12" s="115"/>
      <c r="PDC12" s="401"/>
      <c r="PDD12" s="112"/>
      <c r="PDE12" s="112"/>
      <c r="PDF12" s="112"/>
      <c r="PDG12" s="115"/>
      <c r="PDJ12" s="401"/>
      <c r="PDK12" s="112"/>
      <c r="PDL12" s="112"/>
      <c r="PDM12" s="112"/>
      <c r="PDN12" s="115"/>
      <c r="PDQ12" s="401"/>
      <c r="PDR12" s="112"/>
      <c r="PDS12" s="112"/>
      <c r="PDT12" s="112"/>
      <c r="PDU12" s="115"/>
      <c r="PDX12" s="401"/>
      <c r="PDY12" s="112"/>
      <c r="PDZ12" s="112"/>
      <c r="PEA12" s="112"/>
      <c r="PEB12" s="115"/>
      <c r="PEE12" s="401"/>
      <c r="PEF12" s="112"/>
      <c r="PEG12" s="112"/>
      <c r="PEH12" s="112"/>
      <c r="PEI12" s="115"/>
      <c r="PEL12" s="401"/>
      <c r="PEM12" s="112"/>
      <c r="PEN12" s="112"/>
      <c r="PEO12" s="112"/>
      <c r="PEP12" s="115"/>
      <c r="PES12" s="401"/>
      <c r="PET12" s="112"/>
      <c r="PEU12" s="112"/>
      <c r="PEV12" s="112"/>
      <c r="PEW12" s="115"/>
      <c r="PEZ12" s="401"/>
      <c r="PFA12" s="112"/>
      <c r="PFB12" s="112"/>
      <c r="PFC12" s="112"/>
      <c r="PFD12" s="115"/>
      <c r="PFG12" s="401"/>
      <c r="PFH12" s="112"/>
      <c r="PFI12" s="112"/>
      <c r="PFJ12" s="112"/>
      <c r="PFK12" s="115"/>
      <c r="PFN12" s="401"/>
      <c r="PFO12" s="112"/>
      <c r="PFP12" s="112"/>
      <c r="PFQ12" s="112"/>
      <c r="PFR12" s="115"/>
      <c r="PFU12" s="401"/>
      <c r="PFV12" s="112"/>
      <c r="PFW12" s="112"/>
      <c r="PFX12" s="112"/>
      <c r="PFY12" s="115"/>
      <c r="PGB12" s="401"/>
      <c r="PGC12" s="112"/>
      <c r="PGD12" s="112"/>
      <c r="PGE12" s="112"/>
      <c r="PGF12" s="115"/>
      <c r="PGI12" s="401"/>
      <c r="PGJ12" s="112"/>
      <c r="PGK12" s="112"/>
      <c r="PGL12" s="112"/>
      <c r="PGM12" s="115"/>
      <c r="PGP12" s="401"/>
      <c r="PGQ12" s="112"/>
      <c r="PGR12" s="112"/>
      <c r="PGS12" s="112"/>
      <c r="PGT12" s="115"/>
      <c r="PGW12" s="401"/>
      <c r="PGX12" s="112"/>
      <c r="PGY12" s="112"/>
      <c r="PGZ12" s="112"/>
      <c r="PHA12" s="115"/>
      <c r="PHD12" s="401"/>
      <c r="PHE12" s="112"/>
      <c r="PHF12" s="112"/>
      <c r="PHG12" s="112"/>
      <c r="PHH12" s="115"/>
      <c r="PHK12" s="401"/>
      <c r="PHL12" s="112"/>
      <c r="PHM12" s="112"/>
      <c r="PHN12" s="112"/>
      <c r="PHO12" s="115"/>
      <c r="PHR12" s="401"/>
      <c r="PHS12" s="112"/>
      <c r="PHT12" s="112"/>
      <c r="PHU12" s="112"/>
      <c r="PHV12" s="115"/>
      <c r="PHY12" s="401"/>
      <c r="PHZ12" s="112"/>
      <c r="PIA12" s="112"/>
      <c r="PIB12" s="112"/>
      <c r="PIC12" s="115"/>
      <c r="PIF12" s="401"/>
      <c r="PIG12" s="112"/>
      <c r="PIH12" s="112"/>
      <c r="PII12" s="112"/>
      <c r="PIJ12" s="115"/>
      <c r="PIM12" s="401"/>
      <c r="PIN12" s="112"/>
      <c r="PIO12" s="112"/>
      <c r="PIP12" s="112"/>
      <c r="PIQ12" s="115"/>
      <c r="PIT12" s="401"/>
      <c r="PIU12" s="112"/>
      <c r="PIV12" s="112"/>
      <c r="PIW12" s="112"/>
      <c r="PIX12" s="115"/>
      <c r="PJA12" s="401"/>
      <c r="PJB12" s="112"/>
      <c r="PJC12" s="112"/>
      <c r="PJD12" s="112"/>
      <c r="PJE12" s="115"/>
      <c r="PJH12" s="401"/>
      <c r="PJI12" s="112"/>
      <c r="PJJ12" s="112"/>
      <c r="PJK12" s="112"/>
      <c r="PJL12" s="115"/>
      <c r="PJO12" s="401"/>
      <c r="PJP12" s="112"/>
      <c r="PJQ12" s="112"/>
      <c r="PJR12" s="112"/>
      <c r="PJS12" s="115"/>
      <c r="PJV12" s="401"/>
      <c r="PJW12" s="112"/>
      <c r="PJX12" s="112"/>
      <c r="PJY12" s="112"/>
      <c r="PJZ12" s="115"/>
      <c r="PKC12" s="401"/>
      <c r="PKD12" s="112"/>
      <c r="PKE12" s="112"/>
      <c r="PKF12" s="112"/>
      <c r="PKG12" s="115"/>
      <c r="PKJ12" s="401"/>
      <c r="PKK12" s="112"/>
      <c r="PKL12" s="112"/>
      <c r="PKM12" s="112"/>
      <c r="PKN12" s="115"/>
      <c r="PKQ12" s="401"/>
      <c r="PKR12" s="112"/>
      <c r="PKS12" s="112"/>
      <c r="PKT12" s="112"/>
      <c r="PKU12" s="115"/>
      <c r="PKX12" s="401"/>
      <c r="PKY12" s="112"/>
      <c r="PKZ12" s="112"/>
      <c r="PLA12" s="112"/>
      <c r="PLB12" s="115"/>
      <c r="PLE12" s="401"/>
      <c r="PLF12" s="112"/>
      <c r="PLG12" s="112"/>
      <c r="PLH12" s="112"/>
      <c r="PLI12" s="115"/>
      <c r="PLL12" s="401"/>
      <c r="PLM12" s="112"/>
      <c r="PLN12" s="112"/>
      <c r="PLO12" s="112"/>
      <c r="PLP12" s="115"/>
      <c r="PLS12" s="401"/>
      <c r="PLT12" s="112"/>
      <c r="PLU12" s="112"/>
      <c r="PLV12" s="112"/>
      <c r="PLW12" s="115"/>
      <c r="PLZ12" s="401"/>
      <c r="PMA12" s="112"/>
      <c r="PMB12" s="112"/>
      <c r="PMC12" s="112"/>
      <c r="PMD12" s="115"/>
      <c r="PMG12" s="401"/>
      <c r="PMH12" s="112"/>
      <c r="PMI12" s="112"/>
      <c r="PMJ12" s="112"/>
      <c r="PMK12" s="115"/>
      <c r="PMN12" s="401"/>
      <c r="PMO12" s="112"/>
      <c r="PMP12" s="112"/>
      <c r="PMQ12" s="112"/>
      <c r="PMR12" s="115"/>
      <c r="PMU12" s="401"/>
      <c r="PMV12" s="112"/>
      <c r="PMW12" s="112"/>
      <c r="PMX12" s="112"/>
      <c r="PMY12" s="115"/>
      <c r="PNB12" s="401"/>
      <c r="PNC12" s="112"/>
      <c r="PND12" s="112"/>
      <c r="PNE12" s="112"/>
      <c r="PNF12" s="115"/>
      <c r="PNI12" s="401"/>
      <c r="PNJ12" s="112"/>
      <c r="PNK12" s="112"/>
      <c r="PNL12" s="112"/>
      <c r="PNM12" s="115"/>
      <c r="PNP12" s="401"/>
      <c r="PNQ12" s="112"/>
      <c r="PNR12" s="112"/>
      <c r="PNS12" s="112"/>
      <c r="PNT12" s="115"/>
      <c r="PNW12" s="401"/>
      <c r="PNX12" s="112"/>
      <c r="PNY12" s="112"/>
      <c r="PNZ12" s="112"/>
      <c r="POA12" s="115"/>
      <c r="POD12" s="401"/>
      <c r="POE12" s="112"/>
      <c r="POF12" s="112"/>
      <c r="POG12" s="112"/>
      <c r="POH12" s="115"/>
      <c r="POK12" s="401"/>
      <c r="POL12" s="112"/>
      <c r="POM12" s="112"/>
      <c r="PON12" s="112"/>
      <c r="POO12" s="115"/>
      <c r="POR12" s="401"/>
      <c r="POS12" s="112"/>
      <c r="POT12" s="112"/>
      <c r="POU12" s="112"/>
      <c r="POV12" s="115"/>
      <c r="POY12" s="401"/>
      <c r="POZ12" s="112"/>
      <c r="PPA12" s="112"/>
      <c r="PPB12" s="112"/>
      <c r="PPC12" s="115"/>
      <c r="PPF12" s="401"/>
      <c r="PPG12" s="112"/>
      <c r="PPH12" s="112"/>
      <c r="PPI12" s="112"/>
      <c r="PPJ12" s="115"/>
      <c r="PPM12" s="401"/>
      <c r="PPN12" s="112"/>
      <c r="PPO12" s="112"/>
      <c r="PPP12" s="112"/>
      <c r="PPQ12" s="115"/>
      <c r="PPT12" s="401"/>
      <c r="PPU12" s="112"/>
      <c r="PPV12" s="112"/>
      <c r="PPW12" s="112"/>
      <c r="PPX12" s="115"/>
      <c r="PQA12" s="401"/>
      <c r="PQB12" s="112"/>
      <c r="PQC12" s="112"/>
      <c r="PQD12" s="112"/>
      <c r="PQE12" s="115"/>
      <c r="PQH12" s="401"/>
      <c r="PQI12" s="112"/>
      <c r="PQJ12" s="112"/>
      <c r="PQK12" s="112"/>
      <c r="PQL12" s="115"/>
      <c r="PQO12" s="401"/>
      <c r="PQP12" s="112"/>
      <c r="PQQ12" s="112"/>
      <c r="PQR12" s="112"/>
      <c r="PQS12" s="115"/>
      <c r="PQV12" s="401"/>
      <c r="PQW12" s="112"/>
      <c r="PQX12" s="112"/>
      <c r="PQY12" s="112"/>
      <c r="PQZ12" s="115"/>
      <c r="PRC12" s="401"/>
      <c r="PRD12" s="112"/>
      <c r="PRE12" s="112"/>
      <c r="PRF12" s="112"/>
      <c r="PRG12" s="115"/>
      <c r="PRJ12" s="401"/>
      <c r="PRK12" s="112"/>
      <c r="PRL12" s="112"/>
      <c r="PRM12" s="112"/>
      <c r="PRN12" s="115"/>
      <c r="PRQ12" s="401"/>
      <c r="PRR12" s="112"/>
      <c r="PRS12" s="112"/>
      <c r="PRT12" s="112"/>
      <c r="PRU12" s="115"/>
      <c r="PRX12" s="401"/>
      <c r="PRY12" s="112"/>
      <c r="PRZ12" s="112"/>
      <c r="PSA12" s="112"/>
      <c r="PSB12" s="115"/>
      <c r="PSE12" s="401"/>
      <c r="PSF12" s="112"/>
      <c r="PSG12" s="112"/>
      <c r="PSH12" s="112"/>
      <c r="PSI12" s="115"/>
      <c r="PSL12" s="401"/>
      <c r="PSM12" s="112"/>
      <c r="PSN12" s="112"/>
      <c r="PSO12" s="112"/>
      <c r="PSP12" s="115"/>
      <c r="PSS12" s="401"/>
      <c r="PST12" s="112"/>
      <c r="PSU12" s="112"/>
      <c r="PSV12" s="112"/>
      <c r="PSW12" s="115"/>
      <c r="PSZ12" s="401"/>
      <c r="PTA12" s="112"/>
      <c r="PTB12" s="112"/>
      <c r="PTC12" s="112"/>
      <c r="PTD12" s="115"/>
      <c r="PTG12" s="401"/>
      <c r="PTH12" s="112"/>
      <c r="PTI12" s="112"/>
      <c r="PTJ12" s="112"/>
      <c r="PTK12" s="115"/>
      <c r="PTN12" s="401"/>
      <c r="PTO12" s="112"/>
      <c r="PTP12" s="112"/>
      <c r="PTQ12" s="112"/>
      <c r="PTR12" s="115"/>
      <c r="PTU12" s="401"/>
      <c r="PTV12" s="112"/>
      <c r="PTW12" s="112"/>
      <c r="PTX12" s="112"/>
      <c r="PTY12" s="115"/>
      <c r="PUB12" s="401"/>
      <c r="PUC12" s="112"/>
      <c r="PUD12" s="112"/>
      <c r="PUE12" s="112"/>
      <c r="PUF12" s="115"/>
      <c r="PUI12" s="401"/>
      <c r="PUJ12" s="112"/>
      <c r="PUK12" s="112"/>
      <c r="PUL12" s="112"/>
      <c r="PUM12" s="115"/>
      <c r="PUP12" s="401"/>
      <c r="PUQ12" s="112"/>
      <c r="PUR12" s="112"/>
      <c r="PUS12" s="112"/>
      <c r="PUT12" s="115"/>
      <c r="PUW12" s="401"/>
      <c r="PUX12" s="112"/>
      <c r="PUY12" s="112"/>
      <c r="PUZ12" s="112"/>
      <c r="PVA12" s="115"/>
      <c r="PVD12" s="401"/>
      <c r="PVE12" s="112"/>
      <c r="PVF12" s="112"/>
      <c r="PVG12" s="112"/>
      <c r="PVH12" s="115"/>
      <c r="PVK12" s="401"/>
      <c r="PVL12" s="112"/>
      <c r="PVM12" s="112"/>
      <c r="PVN12" s="112"/>
      <c r="PVO12" s="115"/>
      <c r="PVR12" s="401"/>
      <c r="PVS12" s="112"/>
      <c r="PVT12" s="112"/>
      <c r="PVU12" s="112"/>
      <c r="PVV12" s="115"/>
      <c r="PVY12" s="401"/>
      <c r="PVZ12" s="112"/>
      <c r="PWA12" s="112"/>
      <c r="PWB12" s="112"/>
      <c r="PWC12" s="115"/>
      <c r="PWF12" s="401"/>
      <c r="PWG12" s="112"/>
      <c r="PWH12" s="112"/>
      <c r="PWI12" s="112"/>
      <c r="PWJ12" s="115"/>
      <c r="PWM12" s="401"/>
      <c r="PWN12" s="112"/>
      <c r="PWO12" s="112"/>
      <c r="PWP12" s="112"/>
      <c r="PWQ12" s="115"/>
      <c r="PWT12" s="401"/>
      <c r="PWU12" s="112"/>
      <c r="PWV12" s="112"/>
      <c r="PWW12" s="112"/>
      <c r="PWX12" s="115"/>
      <c r="PXA12" s="401"/>
      <c r="PXB12" s="112"/>
      <c r="PXC12" s="112"/>
      <c r="PXD12" s="112"/>
      <c r="PXE12" s="115"/>
      <c r="PXH12" s="401"/>
      <c r="PXI12" s="112"/>
      <c r="PXJ12" s="112"/>
      <c r="PXK12" s="112"/>
      <c r="PXL12" s="115"/>
      <c r="PXO12" s="401"/>
      <c r="PXP12" s="112"/>
      <c r="PXQ12" s="112"/>
      <c r="PXR12" s="112"/>
      <c r="PXS12" s="115"/>
      <c r="PXV12" s="401"/>
      <c r="PXW12" s="112"/>
      <c r="PXX12" s="112"/>
      <c r="PXY12" s="112"/>
      <c r="PXZ12" s="115"/>
      <c r="PYC12" s="401"/>
      <c r="PYD12" s="112"/>
      <c r="PYE12" s="112"/>
      <c r="PYF12" s="112"/>
      <c r="PYG12" s="115"/>
      <c r="PYJ12" s="401"/>
      <c r="PYK12" s="112"/>
      <c r="PYL12" s="112"/>
      <c r="PYM12" s="112"/>
      <c r="PYN12" s="115"/>
      <c r="PYQ12" s="401"/>
      <c r="PYR12" s="112"/>
      <c r="PYS12" s="112"/>
      <c r="PYT12" s="112"/>
      <c r="PYU12" s="115"/>
      <c r="PYX12" s="401"/>
      <c r="PYY12" s="112"/>
      <c r="PYZ12" s="112"/>
      <c r="PZA12" s="112"/>
      <c r="PZB12" s="115"/>
      <c r="PZE12" s="401"/>
      <c r="PZF12" s="112"/>
      <c r="PZG12" s="112"/>
      <c r="PZH12" s="112"/>
      <c r="PZI12" s="115"/>
      <c r="PZL12" s="401"/>
      <c r="PZM12" s="112"/>
      <c r="PZN12" s="112"/>
      <c r="PZO12" s="112"/>
      <c r="PZP12" s="115"/>
      <c r="PZS12" s="401"/>
      <c r="PZT12" s="112"/>
      <c r="PZU12" s="112"/>
      <c r="PZV12" s="112"/>
      <c r="PZW12" s="115"/>
      <c r="PZZ12" s="401"/>
      <c r="QAA12" s="112"/>
      <c r="QAB12" s="112"/>
      <c r="QAC12" s="112"/>
      <c r="QAD12" s="115"/>
      <c r="QAG12" s="401"/>
      <c r="QAH12" s="112"/>
      <c r="QAI12" s="112"/>
      <c r="QAJ12" s="112"/>
      <c r="QAK12" s="115"/>
      <c r="QAN12" s="401"/>
      <c r="QAO12" s="112"/>
      <c r="QAP12" s="112"/>
      <c r="QAQ12" s="112"/>
      <c r="QAR12" s="115"/>
      <c r="QAU12" s="401"/>
      <c r="QAV12" s="112"/>
      <c r="QAW12" s="112"/>
      <c r="QAX12" s="112"/>
      <c r="QAY12" s="115"/>
      <c r="QBB12" s="401"/>
      <c r="QBC12" s="112"/>
      <c r="QBD12" s="112"/>
      <c r="QBE12" s="112"/>
      <c r="QBF12" s="115"/>
      <c r="QBI12" s="401"/>
      <c r="QBJ12" s="112"/>
      <c r="QBK12" s="112"/>
      <c r="QBL12" s="112"/>
      <c r="QBM12" s="115"/>
      <c r="QBP12" s="401"/>
      <c r="QBQ12" s="112"/>
      <c r="QBR12" s="112"/>
      <c r="QBS12" s="112"/>
      <c r="QBT12" s="115"/>
      <c r="QBW12" s="401"/>
      <c r="QBX12" s="112"/>
      <c r="QBY12" s="112"/>
      <c r="QBZ12" s="112"/>
      <c r="QCA12" s="115"/>
      <c r="QCD12" s="401"/>
      <c r="QCE12" s="112"/>
      <c r="QCF12" s="112"/>
      <c r="QCG12" s="112"/>
      <c r="QCH12" s="115"/>
      <c r="QCK12" s="401"/>
      <c r="QCL12" s="112"/>
      <c r="QCM12" s="112"/>
      <c r="QCN12" s="112"/>
      <c r="QCO12" s="115"/>
      <c r="QCR12" s="401"/>
      <c r="QCS12" s="112"/>
      <c r="QCT12" s="112"/>
      <c r="QCU12" s="112"/>
      <c r="QCV12" s="115"/>
      <c r="QCY12" s="401"/>
      <c r="QCZ12" s="112"/>
      <c r="QDA12" s="112"/>
      <c r="QDB12" s="112"/>
      <c r="QDC12" s="115"/>
      <c r="QDF12" s="401"/>
      <c r="QDG12" s="112"/>
      <c r="QDH12" s="112"/>
      <c r="QDI12" s="112"/>
      <c r="QDJ12" s="115"/>
      <c r="QDM12" s="401"/>
      <c r="QDN12" s="112"/>
      <c r="QDO12" s="112"/>
      <c r="QDP12" s="112"/>
      <c r="QDQ12" s="115"/>
      <c r="QDT12" s="401"/>
      <c r="QDU12" s="112"/>
      <c r="QDV12" s="112"/>
      <c r="QDW12" s="112"/>
      <c r="QDX12" s="115"/>
      <c r="QEA12" s="401"/>
      <c r="QEB12" s="112"/>
      <c r="QEC12" s="112"/>
      <c r="QED12" s="112"/>
      <c r="QEE12" s="115"/>
      <c r="QEH12" s="401"/>
      <c r="QEI12" s="112"/>
      <c r="QEJ12" s="112"/>
      <c r="QEK12" s="112"/>
      <c r="QEL12" s="115"/>
      <c r="QEO12" s="401"/>
      <c r="QEP12" s="112"/>
      <c r="QEQ12" s="112"/>
      <c r="QER12" s="112"/>
      <c r="QES12" s="115"/>
      <c r="QEV12" s="401"/>
      <c r="QEW12" s="112"/>
      <c r="QEX12" s="112"/>
      <c r="QEY12" s="112"/>
      <c r="QEZ12" s="115"/>
      <c r="QFC12" s="401"/>
      <c r="QFD12" s="112"/>
      <c r="QFE12" s="112"/>
      <c r="QFF12" s="112"/>
      <c r="QFG12" s="115"/>
      <c r="QFJ12" s="401"/>
      <c r="QFK12" s="112"/>
      <c r="QFL12" s="112"/>
      <c r="QFM12" s="112"/>
      <c r="QFN12" s="115"/>
      <c r="QFQ12" s="401"/>
      <c r="QFR12" s="112"/>
      <c r="QFS12" s="112"/>
      <c r="QFT12" s="112"/>
      <c r="QFU12" s="115"/>
      <c r="QFX12" s="401"/>
      <c r="QFY12" s="112"/>
      <c r="QFZ12" s="112"/>
      <c r="QGA12" s="112"/>
      <c r="QGB12" s="115"/>
      <c r="QGE12" s="401"/>
      <c r="QGF12" s="112"/>
      <c r="QGG12" s="112"/>
      <c r="QGH12" s="112"/>
      <c r="QGI12" s="115"/>
      <c r="QGL12" s="401"/>
      <c r="QGM12" s="112"/>
      <c r="QGN12" s="112"/>
      <c r="QGO12" s="112"/>
      <c r="QGP12" s="115"/>
      <c r="QGS12" s="401"/>
      <c r="QGT12" s="112"/>
      <c r="QGU12" s="112"/>
      <c r="QGV12" s="112"/>
      <c r="QGW12" s="115"/>
      <c r="QGZ12" s="401"/>
      <c r="QHA12" s="112"/>
      <c r="QHB12" s="112"/>
      <c r="QHC12" s="112"/>
      <c r="QHD12" s="115"/>
      <c r="QHG12" s="401"/>
      <c r="QHH12" s="112"/>
      <c r="QHI12" s="112"/>
      <c r="QHJ12" s="112"/>
      <c r="QHK12" s="115"/>
      <c r="QHN12" s="401"/>
      <c r="QHO12" s="112"/>
      <c r="QHP12" s="112"/>
      <c r="QHQ12" s="112"/>
      <c r="QHR12" s="115"/>
      <c r="QHU12" s="401"/>
      <c r="QHV12" s="112"/>
      <c r="QHW12" s="112"/>
      <c r="QHX12" s="112"/>
      <c r="QHY12" s="115"/>
      <c r="QIB12" s="401"/>
      <c r="QIC12" s="112"/>
      <c r="QID12" s="112"/>
      <c r="QIE12" s="112"/>
      <c r="QIF12" s="115"/>
      <c r="QII12" s="401"/>
      <c r="QIJ12" s="112"/>
      <c r="QIK12" s="112"/>
      <c r="QIL12" s="112"/>
      <c r="QIM12" s="115"/>
      <c r="QIP12" s="401"/>
      <c r="QIQ12" s="112"/>
      <c r="QIR12" s="112"/>
      <c r="QIS12" s="112"/>
      <c r="QIT12" s="115"/>
      <c r="QIW12" s="401"/>
      <c r="QIX12" s="112"/>
      <c r="QIY12" s="112"/>
      <c r="QIZ12" s="112"/>
      <c r="QJA12" s="115"/>
      <c r="QJD12" s="401"/>
      <c r="QJE12" s="112"/>
      <c r="QJF12" s="112"/>
      <c r="QJG12" s="112"/>
      <c r="QJH12" s="115"/>
      <c r="QJK12" s="401"/>
      <c r="QJL12" s="112"/>
      <c r="QJM12" s="112"/>
      <c r="QJN12" s="112"/>
      <c r="QJO12" s="115"/>
      <c r="QJR12" s="401"/>
      <c r="QJS12" s="112"/>
      <c r="QJT12" s="112"/>
      <c r="QJU12" s="112"/>
      <c r="QJV12" s="115"/>
      <c r="QJY12" s="401"/>
      <c r="QJZ12" s="112"/>
      <c r="QKA12" s="112"/>
      <c r="QKB12" s="112"/>
      <c r="QKC12" s="115"/>
      <c r="QKF12" s="401"/>
      <c r="QKG12" s="112"/>
      <c r="QKH12" s="112"/>
      <c r="QKI12" s="112"/>
      <c r="QKJ12" s="115"/>
      <c r="QKM12" s="401"/>
      <c r="QKN12" s="112"/>
      <c r="QKO12" s="112"/>
      <c r="QKP12" s="112"/>
      <c r="QKQ12" s="115"/>
      <c r="QKT12" s="401"/>
      <c r="QKU12" s="112"/>
      <c r="QKV12" s="112"/>
      <c r="QKW12" s="112"/>
      <c r="QKX12" s="115"/>
      <c r="QLA12" s="401"/>
      <c r="QLB12" s="112"/>
      <c r="QLC12" s="112"/>
      <c r="QLD12" s="112"/>
      <c r="QLE12" s="115"/>
      <c r="QLH12" s="401"/>
      <c r="QLI12" s="112"/>
      <c r="QLJ12" s="112"/>
      <c r="QLK12" s="112"/>
      <c r="QLL12" s="115"/>
      <c r="QLO12" s="401"/>
      <c r="QLP12" s="112"/>
      <c r="QLQ12" s="112"/>
      <c r="QLR12" s="112"/>
      <c r="QLS12" s="115"/>
      <c r="QLV12" s="401"/>
      <c r="QLW12" s="112"/>
      <c r="QLX12" s="112"/>
      <c r="QLY12" s="112"/>
      <c r="QLZ12" s="115"/>
      <c r="QMC12" s="401"/>
      <c r="QMD12" s="112"/>
      <c r="QME12" s="112"/>
      <c r="QMF12" s="112"/>
      <c r="QMG12" s="115"/>
      <c r="QMJ12" s="401"/>
      <c r="QMK12" s="112"/>
      <c r="QML12" s="112"/>
      <c r="QMM12" s="112"/>
      <c r="QMN12" s="115"/>
      <c r="QMQ12" s="401"/>
      <c r="QMR12" s="112"/>
      <c r="QMS12" s="112"/>
      <c r="QMT12" s="112"/>
      <c r="QMU12" s="115"/>
      <c r="QMX12" s="401"/>
      <c r="QMY12" s="112"/>
      <c r="QMZ12" s="112"/>
      <c r="QNA12" s="112"/>
      <c r="QNB12" s="115"/>
      <c r="QNE12" s="401"/>
      <c r="QNF12" s="112"/>
      <c r="QNG12" s="112"/>
      <c r="QNH12" s="112"/>
      <c r="QNI12" s="115"/>
      <c r="QNL12" s="401"/>
      <c r="QNM12" s="112"/>
      <c r="QNN12" s="112"/>
      <c r="QNO12" s="112"/>
      <c r="QNP12" s="115"/>
      <c r="QNS12" s="401"/>
      <c r="QNT12" s="112"/>
      <c r="QNU12" s="112"/>
      <c r="QNV12" s="112"/>
      <c r="QNW12" s="115"/>
      <c r="QNZ12" s="401"/>
      <c r="QOA12" s="112"/>
      <c r="QOB12" s="112"/>
      <c r="QOC12" s="112"/>
      <c r="QOD12" s="115"/>
      <c r="QOG12" s="401"/>
      <c r="QOH12" s="112"/>
      <c r="QOI12" s="112"/>
      <c r="QOJ12" s="112"/>
      <c r="QOK12" s="115"/>
      <c r="QON12" s="401"/>
      <c r="QOO12" s="112"/>
      <c r="QOP12" s="112"/>
      <c r="QOQ12" s="112"/>
      <c r="QOR12" s="115"/>
      <c r="QOU12" s="401"/>
      <c r="QOV12" s="112"/>
      <c r="QOW12" s="112"/>
      <c r="QOX12" s="112"/>
      <c r="QOY12" s="115"/>
      <c r="QPB12" s="401"/>
      <c r="QPC12" s="112"/>
      <c r="QPD12" s="112"/>
      <c r="QPE12" s="112"/>
      <c r="QPF12" s="115"/>
      <c r="QPI12" s="401"/>
      <c r="QPJ12" s="112"/>
      <c r="QPK12" s="112"/>
      <c r="QPL12" s="112"/>
      <c r="QPM12" s="115"/>
      <c r="QPP12" s="401"/>
      <c r="QPQ12" s="112"/>
      <c r="QPR12" s="112"/>
      <c r="QPS12" s="112"/>
      <c r="QPT12" s="115"/>
      <c r="QPW12" s="401"/>
      <c r="QPX12" s="112"/>
      <c r="QPY12" s="112"/>
      <c r="QPZ12" s="112"/>
      <c r="QQA12" s="115"/>
      <c r="QQD12" s="401"/>
      <c r="QQE12" s="112"/>
      <c r="QQF12" s="112"/>
      <c r="QQG12" s="112"/>
      <c r="QQH12" s="115"/>
      <c r="QQK12" s="401"/>
      <c r="QQL12" s="112"/>
      <c r="QQM12" s="112"/>
      <c r="QQN12" s="112"/>
      <c r="QQO12" s="115"/>
      <c r="QQR12" s="401"/>
      <c r="QQS12" s="112"/>
      <c r="QQT12" s="112"/>
      <c r="QQU12" s="112"/>
      <c r="QQV12" s="115"/>
      <c r="QQY12" s="401"/>
      <c r="QQZ12" s="112"/>
      <c r="QRA12" s="112"/>
      <c r="QRB12" s="112"/>
      <c r="QRC12" s="115"/>
      <c r="QRF12" s="401"/>
      <c r="QRG12" s="112"/>
      <c r="QRH12" s="112"/>
      <c r="QRI12" s="112"/>
      <c r="QRJ12" s="115"/>
      <c r="QRM12" s="401"/>
      <c r="QRN12" s="112"/>
      <c r="QRO12" s="112"/>
      <c r="QRP12" s="112"/>
      <c r="QRQ12" s="115"/>
      <c r="QRT12" s="401"/>
      <c r="QRU12" s="112"/>
      <c r="QRV12" s="112"/>
      <c r="QRW12" s="112"/>
      <c r="QRX12" s="115"/>
      <c r="QSA12" s="401"/>
      <c r="QSB12" s="112"/>
      <c r="QSC12" s="112"/>
      <c r="QSD12" s="112"/>
      <c r="QSE12" s="115"/>
      <c r="QSH12" s="401"/>
      <c r="QSI12" s="112"/>
      <c r="QSJ12" s="112"/>
      <c r="QSK12" s="112"/>
      <c r="QSL12" s="115"/>
      <c r="QSO12" s="401"/>
      <c r="QSP12" s="112"/>
      <c r="QSQ12" s="112"/>
      <c r="QSR12" s="112"/>
      <c r="QSS12" s="115"/>
      <c r="QSV12" s="401"/>
      <c r="QSW12" s="112"/>
      <c r="QSX12" s="112"/>
      <c r="QSY12" s="112"/>
      <c r="QSZ12" s="115"/>
      <c r="QTC12" s="401"/>
      <c r="QTD12" s="112"/>
      <c r="QTE12" s="112"/>
      <c r="QTF12" s="112"/>
      <c r="QTG12" s="115"/>
      <c r="QTJ12" s="401"/>
      <c r="QTK12" s="112"/>
      <c r="QTL12" s="112"/>
      <c r="QTM12" s="112"/>
      <c r="QTN12" s="115"/>
      <c r="QTQ12" s="401"/>
      <c r="QTR12" s="112"/>
      <c r="QTS12" s="112"/>
      <c r="QTT12" s="112"/>
      <c r="QTU12" s="115"/>
      <c r="QTX12" s="401"/>
      <c r="QTY12" s="112"/>
      <c r="QTZ12" s="112"/>
      <c r="QUA12" s="112"/>
      <c r="QUB12" s="115"/>
      <c r="QUE12" s="401"/>
      <c r="QUF12" s="112"/>
      <c r="QUG12" s="112"/>
      <c r="QUH12" s="112"/>
      <c r="QUI12" s="115"/>
      <c r="QUL12" s="401"/>
      <c r="QUM12" s="112"/>
      <c r="QUN12" s="112"/>
      <c r="QUO12" s="112"/>
      <c r="QUP12" s="115"/>
      <c r="QUS12" s="401"/>
      <c r="QUT12" s="112"/>
      <c r="QUU12" s="112"/>
      <c r="QUV12" s="112"/>
      <c r="QUW12" s="115"/>
      <c r="QUZ12" s="401"/>
      <c r="QVA12" s="112"/>
      <c r="QVB12" s="112"/>
      <c r="QVC12" s="112"/>
      <c r="QVD12" s="115"/>
      <c r="QVG12" s="401"/>
      <c r="QVH12" s="112"/>
      <c r="QVI12" s="112"/>
      <c r="QVJ12" s="112"/>
      <c r="QVK12" s="115"/>
      <c r="QVN12" s="401"/>
      <c r="QVO12" s="112"/>
      <c r="QVP12" s="112"/>
      <c r="QVQ12" s="112"/>
      <c r="QVR12" s="115"/>
      <c r="QVU12" s="401"/>
      <c r="QVV12" s="112"/>
      <c r="QVW12" s="112"/>
      <c r="QVX12" s="112"/>
      <c r="QVY12" s="115"/>
      <c r="QWB12" s="401"/>
      <c r="QWC12" s="112"/>
      <c r="QWD12" s="112"/>
      <c r="QWE12" s="112"/>
      <c r="QWF12" s="115"/>
      <c r="QWI12" s="401"/>
      <c r="QWJ12" s="112"/>
      <c r="QWK12" s="112"/>
      <c r="QWL12" s="112"/>
      <c r="QWM12" s="115"/>
      <c r="QWP12" s="401"/>
      <c r="QWQ12" s="112"/>
      <c r="QWR12" s="112"/>
      <c r="QWS12" s="112"/>
      <c r="QWT12" s="115"/>
      <c r="QWW12" s="401"/>
      <c r="QWX12" s="112"/>
      <c r="QWY12" s="112"/>
      <c r="QWZ12" s="112"/>
      <c r="QXA12" s="115"/>
      <c r="QXD12" s="401"/>
      <c r="QXE12" s="112"/>
      <c r="QXF12" s="112"/>
      <c r="QXG12" s="112"/>
      <c r="QXH12" s="115"/>
      <c r="QXK12" s="401"/>
      <c r="QXL12" s="112"/>
      <c r="QXM12" s="112"/>
      <c r="QXN12" s="112"/>
      <c r="QXO12" s="115"/>
      <c r="QXR12" s="401"/>
      <c r="QXS12" s="112"/>
      <c r="QXT12" s="112"/>
      <c r="QXU12" s="112"/>
      <c r="QXV12" s="115"/>
      <c r="QXY12" s="401"/>
      <c r="QXZ12" s="112"/>
      <c r="QYA12" s="112"/>
      <c r="QYB12" s="112"/>
      <c r="QYC12" s="115"/>
      <c r="QYF12" s="401"/>
      <c r="QYG12" s="112"/>
      <c r="QYH12" s="112"/>
      <c r="QYI12" s="112"/>
      <c r="QYJ12" s="115"/>
      <c r="QYM12" s="401"/>
      <c r="QYN12" s="112"/>
      <c r="QYO12" s="112"/>
      <c r="QYP12" s="112"/>
      <c r="QYQ12" s="115"/>
      <c r="QYT12" s="401"/>
      <c r="QYU12" s="112"/>
      <c r="QYV12" s="112"/>
      <c r="QYW12" s="112"/>
      <c r="QYX12" s="115"/>
      <c r="QZA12" s="401"/>
      <c r="QZB12" s="112"/>
      <c r="QZC12" s="112"/>
      <c r="QZD12" s="112"/>
      <c r="QZE12" s="115"/>
      <c r="QZH12" s="401"/>
      <c r="QZI12" s="112"/>
      <c r="QZJ12" s="112"/>
      <c r="QZK12" s="112"/>
      <c r="QZL12" s="115"/>
      <c r="QZO12" s="401"/>
      <c r="QZP12" s="112"/>
      <c r="QZQ12" s="112"/>
      <c r="QZR12" s="112"/>
      <c r="QZS12" s="115"/>
      <c r="QZV12" s="401"/>
      <c r="QZW12" s="112"/>
      <c r="QZX12" s="112"/>
      <c r="QZY12" s="112"/>
      <c r="QZZ12" s="115"/>
      <c r="RAC12" s="401"/>
      <c r="RAD12" s="112"/>
      <c r="RAE12" s="112"/>
      <c r="RAF12" s="112"/>
      <c r="RAG12" s="115"/>
      <c r="RAJ12" s="401"/>
      <c r="RAK12" s="112"/>
      <c r="RAL12" s="112"/>
      <c r="RAM12" s="112"/>
      <c r="RAN12" s="115"/>
      <c r="RAQ12" s="401"/>
      <c r="RAR12" s="112"/>
      <c r="RAS12" s="112"/>
      <c r="RAT12" s="112"/>
      <c r="RAU12" s="115"/>
      <c r="RAX12" s="401"/>
      <c r="RAY12" s="112"/>
      <c r="RAZ12" s="112"/>
      <c r="RBA12" s="112"/>
      <c r="RBB12" s="115"/>
      <c r="RBE12" s="401"/>
      <c r="RBF12" s="112"/>
      <c r="RBG12" s="112"/>
      <c r="RBH12" s="112"/>
      <c r="RBI12" s="115"/>
      <c r="RBL12" s="401"/>
      <c r="RBM12" s="112"/>
      <c r="RBN12" s="112"/>
      <c r="RBO12" s="112"/>
      <c r="RBP12" s="115"/>
      <c r="RBS12" s="401"/>
      <c r="RBT12" s="112"/>
      <c r="RBU12" s="112"/>
      <c r="RBV12" s="112"/>
      <c r="RBW12" s="115"/>
      <c r="RBZ12" s="401"/>
      <c r="RCA12" s="112"/>
      <c r="RCB12" s="112"/>
      <c r="RCC12" s="112"/>
      <c r="RCD12" s="115"/>
      <c r="RCG12" s="401"/>
      <c r="RCH12" s="112"/>
      <c r="RCI12" s="112"/>
      <c r="RCJ12" s="112"/>
      <c r="RCK12" s="115"/>
      <c r="RCN12" s="401"/>
      <c r="RCO12" s="112"/>
      <c r="RCP12" s="112"/>
      <c r="RCQ12" s="112"/>
      <c r="RCR12" s="115"/>
      <c r="RCU12" s="401"/>
      <c r="RCV12" s="112"/>
      <c r="RCW12" s="112"/>
      <c r="RCX12" s="112"/>
      <c r="RCY12" s="115"/>
      <c r="RDB12" s="401"/>
      <c r="RDC12" s="112"/>
      <c r="RDD12" s="112"/>
      <c r="RDE12" s="112"/>
      <c r="RDF12" s="115"/>
      <c r="RDI12" s="401"/>
      <c r="RDJ12" s="112"/>
      <c r="RDK12" s="112"/>
      <c r="RDL12" s="112"/>
      <c r="RDM12" s="115"/>
      <c r="RDP12" s="401"/>
      <c r="RDQ12" s="112"/>
      <c r="RDR12" s="112"/>
      <c r="RDS12" s="112"/>
      <c r="RDT12" s="115"/>
      <c r="RDW12" s="401"/>
      <c r="RDX12" s="112"/>
      <c r="RDY12" s="112"/>
      <c r="RDZ12" s="112"/>
      <c r="REA12" s="115"/>
      <c r="RED12" s="401"/>
      <c r="REE12" s="112"/>
      <c r="REF12" s="112"/>
      <c r="REG12" s="112"/>
      <c r="REH12" s="115"/>
      <c r="REK12" s="401"/>
      <c r="REL12" s="112"/>
      <c r="REM12" s="112"/>
      <c r="REN12" s="112"/>
      <c r="REO12" s="115"/>
      <c r="RER12" s="401"/>
      <c r="RES12" s="112"/>
      <c r="RET12" s="112"/>
      <c r="REU12" s="112"/>
      <c r="REV12" s="115"/>
      <c r="REY12" s="401"/>
      <c r="REZ12" s="112"/>
      <c r="RFA12" s="112"/>
      <c r="RFB12" s="112"/>
      <c r="RFC12" s="115"/>
      <c r="RFF12" s="401"/>
      <c r="RFG12" s="112"/>
      <c r="RFH12" s="112"/>
      <c r="RFI12" s="112"/>
      <c r="RFJ12" s="115"/>
      <c r="RFM12" s="401"/>
      <c r="RFN12" s="112"/>
      <c r="RFO12" s="112"/>
      <c r="RFP12" s="112"/>
      <c r="RFQ12" s="115"/>
      <c r="RFT12" s="401"/>
      <c r="RFU12" s="112"/>
      <c r="RFV12" s="112"/>
      <c r="RFW12" s="112"/>
      <c r="RFX12" s="115"/>
      <c r="RGA12" s="401"/>
      <c r="RGB12" s="112"/>
      <c r="RGC12" s="112"/>
      <c r="RGD12" s="112"/>
      <c r="RGE12" s="115"/>
      <c r="RGH12" s="401"/>
      <c r="RGI12" s="112"/>
      <c r="RGJ12" s="112"/>
      <c r="RGK12" s="112"/>
      <c r="RGL12" s="115"/>
      <c r="RGO12" s="401"/>
      <c r="RGP12" s="112"/>
      <c r="RGQ12" s="112"/>
      <c r="RGR12" s="112"/>
      <c r="RGS12" s="115"/>
      <c r="RGV12" s="401"/>
      <c r="RGW12" s="112"/>
      <c r="RGX12" s="112"/>
      <c r="RGY12" s="112"/>
      <c r="RGZ12" s="115"/>
      <c r="RHC12" s="401"/>
      <c r="RHD12" s="112"/>
      <c r="RHE12" s="112"/>
      <c r="RHF12" s="112"/>
      <c r="RHG12" s="115"/>
      <c r="RHJ12" s="401"/>
      <c r="RHK12" s="112"/>
      <c r="RHL12" s="112"/>
      <c r="RHM12" s="112"/>
      <c r="RHN12" s="115"/>
      <c r="RHQ12" s="401"/>
      <c r="RHR12" s="112"/>
      <c r="RHS12" s="112"/>
      <c r="RHT12" s="112"/>
      <c r="RHU12" s="115"/>
      <c r="RHX12" s="401"/>
      <c r="RHY12" s="112"/>
      <c r="RHZ12" s="112"/>
      <c r="RIA12" s="112"/>
      <c r="RIB12" s="115"/>
      <c r="RIE12" s="401"/>
      <c r="RIF12" s="112"/>
      <c r="RIG12" s="112"/>
      <c r="RIH12" s="112"/>
      <c r="RII12" s="115"/>
      <c r="RIL12" s="401"/>
      <c r="RIM12" s="112"/>
      <c r="RIN12" s="112"/>
      <c r="RIO12" s="112"/>
      <c r="RIP12" s="115"/>
      <c r="RIS12" s="401"/>
      <c r="RIT12" s="112"/>
      <c r="RIU12" s="112"/>
      <c r="RIV12" s="112"/>
      <c r="RIW12" s="115"/>
      <c r="RIZ12" s="401"/>
      <c r="RJA12" s="112"/>
      <c r="RJB12" s="112"/>
      <c r="RJC12" s="112"/>
      <c r="RJD12" s="115"/>
      <c r="RJG12" s="401"/>
      <c r="RJH12" s="112"/>
      <c r="RJI12" s="112"/>
      <c r="RJJ12" s="112"/>
      <c r="RJK12" s="115"/>
      <c r="RJN12" s="401"/>
      <c r="RJO12" s="112"/>
      <c r="RJP12" s="112"/>
      <c r="RJQ12" s="112"/>
      <c r="RJR12" s="115"/>
      <c r="RJU12" s="401"/>
      <c r="RJV12" s="112"/>
      <c r="RJW12" s="112"/>
      <c r="RJX12" s="112"/>
      <c r="RJY12" s="115"/>
      <c r="RKB12" s="401"/>
      <c r="RKC12" s="112"/>
      <c r="RKD12" s="112"/>
      <c r="RKE12" s="112"/>
      <c r="RKF12" s="115"/>
      <c r="RKI12" s="401"/>
      <c r="RKJ12" s="112"/>
      <c r="RKK12" s="112"/>
      <c r="RKL12" s="112"/>
      <c r="RKM12" s="115"/>
      <c r="RKP12" s="401"/>
      <c r="RKQ12" s="112"/>
      <c r="RKR12" s="112"/>
      <c r="RKS12" s="112"/>
      <c r="RKT12" s="115"/>
      <c r="RKW12" s="401"/>
      <c r="RKX12" s="112"/>
      <c r="RKY12" s="112"/>
      <c r="RKZ12" s="112"/>
      <c r="RLA12" s="115"/>
      <c r="RLD12" s="401"/>
      <c r="RLE12" s="112"/>
      <c r="RLF12" s="112"/>
      <c r="RLG12" s="112"/>
      <c r="RLH12" s="115"/>
      <c r="RLK12" s="401"/>
      <c r="RLL12" s="112"/>
      <c r="RLM12" s="112"/>
      <c r="RLN12" s="112"/>
      <c r="RLO12" s="115"/>
      <c r="RLR12" s="401"/>
      <c r="RLS12" s="112"/>
      <c r="RLT12" s="112"/>
      <c r="RLU12" s="112"/>
      <c r="RLV12" s="115"/>
      <c r="RLY12" s="401"/>
      <c r="RLZ12" s="112"/>
      <c r="RMA12" s="112"/>
      <c r="RMB12" s="112"/>
      <c r="RMC12" s="115"/>
      <c r="RMF12" s="401"/>
      <c r="RMG12" s="112"/>
      <c r="RMH12" s="112"/>
      <c r="RMI12" s="112"/>
      <c r="RMJ12" s="115"/>
      <c r="RMM12" s="401"/>
      <c r="RMN12" s="112"/>
      <c r="RMO12" s="112"/>
      <c r="RMP12" s="112"/>
      <c r="RMQ12" s="115"/>
      <c r="RMT12" s="401"/>
      <c r="RMU12" s="112"/>
      <c r="RMV12" s="112"/>
      <c r="RMW12" s="112"/>
      <c r="RMX12" s="115"/>
      <c r="RNA12" s="401"/>
      <c r="RNB12" s="112"/>
      <c r="RNC12" s="112"/>
      <c r="RND12" s="112"/>
      <c r="RNE12" s="115"/>
      <c r="RNH12" s="401"/>
      <c r="RNI12" s="112"/>
      <c r="RNJ12" s="112"/>
      <c r="RNK12" s="112"/>
      <c r="RNL12" s="115"/>
      <c r="RNO12" s="401"/>
      <c r="RNP12" s="112"/>
      <c r="RNQ12" s="112"/>
      <c r="RNR12" s="112"/>
      <c r="RNS12" s="115"/>
      <c r="RNV12" s="401"/>
      <c r="RNW12" s="112"/>
      <c r="RNX12" s="112"/>
      <c r="RNY12" s="112"/>
      <c r="RNZ12" s="115"/>
      <c r="ROC12" s="401"/>
      <c r="ROD12" s="112"/>
      <c r="ROE12" s="112"/>
      <c r="ROF12" s="112"/>
      <c r="ROG12" s="115"/>
      <c r="ROJ12" s="401"/>
      <c r="ROK12" s="112"/>
      <c r="ROL12" s="112"/>
      <c r="ROM12" s="112"/>
      <c r="RON12" s="115"/>
      <c r="ROQ12" s="401"/>
      <c r="ROR12" s="112"/>
      <c r="ROS12" s="112"/>
      <c r="ROT12" s="112"/>
      <c r="ROU12" s="115"/>
      <c r="ROX12" s="401"/>
      <c r="ROY12" s="112"/>
      <c r="ROZ12" s="112"/>
      <c r="RPA12" s="112"/>
      <c r="RPB12" s="115"/>
      <c r="RPE12" s="401"/>
      <c r="RPF12" s="112"/>
      <c r="RPG12" s="112"/>
      <c r="RPH12" s="112"/>
      <c r="RPI12" s="115"/>
      <c r="RPL12" s="401"/>
      <c r="RPM12" s="112"/>
      <c r="RPN12" s="112"/>
      <c r="RPO12" s="112"/>
      <c r="RPP12" s="115"/>
      <c r="RPS12" s="401"/>
      <c r="RPT12" s="112"/>
      <c r="RPU12" s="112"/>
      <c r="RPV12" s="112"/>
      <c r="RPW12" s="115"/>
      <c r="RPZ12" s="401"/>
      <c r="RQA12" s="112"/>
      <c r="RQB12" s="112"/>
      <c r="RQC12" s="112"/>
      <c r="RQD12" s="115"/>
      <c r="RQG12" s="401"/>
      <c r="RQH12" s="112"/>
      <c r="RQI12" s="112"/>
      <c r="RQJ12" s="112"/>
      <c r="RQK12" s="115"/>
      <c r="RQN12" s="401"/>
      <c r="RQO12" s="112"/>
      <c r="RQP12" s="112"/>
      <c r="RQQ12" s="112"/>
      <c r="RQR12" s="115"/>
      <c r="RQU12" s="401"/>
      <c r="RQV12" s="112"/>
      <c r="RQW12" s="112"/>
      <c r="RQX12" s="112"/>
      <c r="RQY12" s="115"/>
      <c r="RRB12" s="401"/>
      <c r="RRC12" s="112"/>
      <c r="RRD12" s="112"/>
      <c r="RRE12" s="112"/>
      <c r="RRF12" s="115"/>
      <c r="RRI12" s="401"/>
      <c r="RRJ12" s="112"/>
      <c r="RRK12" s="112"/>
      <c r="RRL12" s="112"/>
      <c r="RRM12" s="115"/>
      <c r="RRP12" s="401"/>
      <c r="RRQ12" s="112"/>
      <c r="RRR12" s="112"/>
      <c r="RRS12" s="112"/>
      <c r="RRT12" s="115"/>
      <c r="RRW12" s="401"/>
      <c r="RRX12" s="112"/>
      <c r="RRY12" s="112"/>
      <c r="RRZ12" s="112"/>
      <c r="RSA12" s="115"/>
      <c r="RSD12" s="401"/>
      <c r="RSE12" s="112"/>
      <c r="RSF12" s="112"/>
      <c r="RSG12" s="112"/>
      <c r="RSH12" s="115"/>
      <c r="RSK12" s="401"/>
      <c r="RSL12" s="112"/>
      <c r="RSM12" s="112"/>
      <c r="RSN12" s="112"/>
      <c r="RSO12" s="115"/>
      <c r="RSR12" s="401"/>
      <c r="RSS12" s="112"/>
      <c r="RST12" s="112"/>
      <c r="RSU12" s="112"/>
      <c r="RSV12" s="115"/>
      <c r="RSY12" s="401"/>
      <c r="RSZ12" s="112"/>
      <c r="RTA12" s="112"/>
      <c r="RTB12" s="112"/>
      <c r="RTC12" s="115"/>
      <c r="RTF12" s="401"/>
      <c r="RTG12" s="112"/>
      <c r="RTH12" s="112"/>
      <c r="RTI12" s="112"/>
      <c r="RTJ12" s="115"/>
      <c r="RTM12" s="401"/>
      <c r="RTN12" s="112"/>
      <c r="RTO12" s="112"/>
      <c r="RTP12" s="112"/>
      <c r="RTQ12" s="115"/>
      <c r="RTT12" s="401"/>
      <c r="RTU12" s="112"/>
      <c r="RTV12" s="112"/>
      <c r="RTW12" s="112"/>
      <c r="RTX12" s="115"/>
      <c r="RUA12" s="401"/>
      <c r="RUB12" s="112"/>
      <c r="RUC12" s="112"/>
      <c r="RUD12" s="112"/>
      <c r="RUE12" s="115"/>
      <c r="RUH12" s="401"/>
      <c r="RUI12" s="112"/>
      <c r="RUJ12" s="112"/>
      <c r="RUK12" s="112"/>
      <c r="RUL12" s="115"/>
      <c r="RUO12" s="401"/>
      <c r="RUP12" s="112"/>
      <c r="RUQ12" s="112"/>
      <c r="RUR12" s="112"/>
      <c r="RUS12" s="115"/>
      <c r="RUV12" s="401"/>
      <c r="RUW12" s="112"/>
      <c r="RUX12" s="112"/>
      <c r="RUY12" s="112"/>
      <c r="RUZ12" s="115"/>
      <c r="RVC12" s="401"/>
      <c r="RVD12" s="112"/>
      <c r="RVE12" s="112"/>
      <c r="RVF12" s="112"/>
      <c r="RVG12" s="115"/>
      <c r="RVJ12" s="401"/>
      <c r="RVK12" s="112"/>
      <c r="RVL12" s="112"/>
      <c r="RVM12" s="112"/>
      <c r="RVN12" s="115"/>
      <c r="RVQ12" s="401"/>
      <c r="RVR12" s="112"/>
      <c r="RVS12" s="112"/>
      <c r="RVT12" s="112"/>
      <c r="RVU12" s="115"/>
      <c r="RVX12" s="401"/>
      <c r="RVY12" s="112"/>
      <c r="RVZ12" s="112"/>
      <c r="RWA12" s="112"/>
      <c r="RWB12" s="115"/>
      <c r="RWE12" s="401"/>
      <c r="RWF12" s="112"/>
      <c r="RWG12" s="112"/>
      <c r="RWH12" s="112"/>
      <c r="RWI12" s="115"/>
      <c r="RWL12" s="401"/>
      <c r="RWM12" s="112"/>
      <c r="RWN12" s="112"/>
      <c r="RWO12" s="112"/>
      <c r="RWP12" s="115"/>
      <c r="RWS12" s="401"/>
      <c r="RWT12" s="112"/>
      <c r="RWU12" s="112"/>
      <c r="RWV12" s="112"/>
      <c r="RWW12" s="115"/>
      <c r="RWZ12" s="401"/>
      <c r="RXA12" s="112"/>
      <c r="RXB12" s="112"/>
      <c r="RXC12" s="112"/>
      <c r="RXD12" s="115"/>
      <c r="RXG12" s="401"/>
      <c r="RXH12" s="112"/>
      <c r="RXI12" s="112"/>
      <c r="RXJ12" s="112"/>
      <c r="RXK12" s="115"/>
      <c r="RXN12" s="401"/>
      <c r="RXO12" s="112"/>
      <c r="RXP12" s="112"/>
      <c r="RXQ12" s="112"/>
      <c r="RXR12" s="115"/>
      <c r="RXU12" s="401"/>
      <c r="RXV12" s="112"/>
      <c r="RXW12" s="112"/>
      <c r="RXX12" s="112"/>
      <c r="RXY12" s="115"/>
      <c r="RYB12" s="401"/>
      <c r="RYC12" s="112"/>
      <c r="RYD12" s="112"/>
      <c r="RYE12" s="112"/>
      <c r="RYF12" s="115"/>
      <c r="RYI12" s="401"/>
      <c r="RYJ12" s="112"/>
      <c r="RYK12" s="112"/>
      <c r="RYL12" s="112"/>
      <c r="RYM12" s="115"/>
      <c r="RYP12" s="401"/>
      <c r="RYQ12" s="112"/>
      <c r="RYR12" s="112"/>
      <c r="RYS12" s="112"/>
      <c r="RYT12" s="115"/>
      <c r="RYW12" s="401"/>
      <c r="RYX12" s="112"/>
      <c r="RYY12" s="112"/>
      <c r="RYZ12" s="112"/>
      <c r="RZA12" s="115"/>
      <c r="RZD12" s="401"/>
      <c r="RZE12" s="112"/>
      <c r="RZF12" s="112"/>
      <c r="RZG12" s="112"/>
      <c r="RZH12" s="115"/>
      <c r="RZK12" s="401"/>
      <c r="RZL12" s="112"/>
      <c r="RZM12" s="112"/>
      <c r="RZN12" s="112"/>
      <c r="RZO12" s="115"/>
      <c r="RZR12" s="401"/>
      <c r="RZS12" s="112"/>
      <c r="RZT12" s="112"/>
      <c r="RZU12" s="112"/>
      <c r="RZV12" s="115"/>
      <c r="RZY12" s="401"/>
      <c r="RZZ12" s="112"/>
      <c r="SAA12" s="112"/>
      <c r="SAB12" s="112"/>
      <c r="SAC12" s="115"/>
      <c r="SAF12" s="401"/>
      <c r="SAG12" s="112"/>
      <c r="SAH12" s="112"/>
      <c r="SAI12" s="112"/>
      <c r="SAJ12" s="115"/>
      <c r="SAM12" s="401"/>
      <c r="SAN12" s="112"/>
      <c r="SAO12" s="112"/>
      <c r="SAP12" s="112"/>
      <c r="SAQ12" s="115"/>
      <c r="SAT12" s="401"/>
      <c r="SAU12" s="112"/>
      <c r="SAV12" s="112"/>
      <c r="SAW12" s="112"/>
      <c r="SAX12" s="115"/>
      <c r="SBA12" s="401"/>
      <c r="SBB12" s="112"/>
      <c r="SBC12" s="112"/>
      <c r="SBD12" s="112"/>
      <c r="SBE12" s="115"/>
      <c r="SBH12" s="401"/>
      <c r="SBI12" s="112"/>
      <c r="SBJ12" s="112"/>
      <c r="SBK12" s="112"/>
      <c r="SBL12" s="115"/>
      <c r="SBO12" s="401"/>
      <c r="SBP12" s="112"/>
      <c r="SBQ12" s="112"/>
      <c r="SBR12" s="112"/>
      <c r="SBS12" s="115"/>
      <c r="SBV12" s="401"/>
      <c r="SBW12" s="112"/>
      <c r="SBX12" s="112"/>
      <c r="SBY12" s="112"/>
      <c r="SBZ12" s="115"/>
      <c r="SCC12" s="401"/>
      <c r="SCD12" s="112"/>
      <c r="SCE12" s="112"/>
      <c r="SCF12" s="112"/>
      <c r="SCG12" s="115"/>
      <c r="SCJ12" s="401"/>
      <c r="SCK12" s="112"/>
      <c r="SCL12" s="112"/>
      <c r="SCM12" s="112"/>
      <c r="SCN12" s="115"/>
      <c r="SCQ12" s="401"/>
      <c r="SCR12" s="112"/>
      <c r="SCS12" s="112"/>
      <c r="SCT12" s="112"/>
      <c r="SCU12" s="115"/>
      <c r="SCX12" s="401"/>
      <c r="SCY12" s="112"/>
      <c r="SCZ12" s="112"/>
      <c r="SDA12" s="112"/>
      <c r="SDB12" s="115"/>
      <c r="SDE12" s="401"/>
      <c r="SDF12" s="112"/>
      <c r="SDG12" s="112"/>
      <c r="SDH12" s="112"/>
      <c r="SDI12" s="115"/>
      <c r="SDL12" s="401"/>
      <c r="SDM12" s="112"/>
      <c r="SDN12" s="112"/>
      <c r="SDO12" s="112"/>
      <c r="SDP12" s="115"/>
      <c r="SDS12" s="401"/>
      <c r="SDT12" s="112"/>
      <c r="SDU12" s="112"/>
      <c r="SDV12" s="112"/>
      <c r="SDW12" s="115"/>
      <c r="SDZ12" s="401"/>
      <c r="SEA12" s="112"/>
      <c r="SEB12" s="112"/>
      <c r="SEC12" s="112"/>
      <c r="SED12" s="115"/>
      <c r="SEG12" s="401"/>
      <c r="SEH12" s="112"/>
      <c r="SEI12" s="112"/>
      <c r="SEJ12" s="112"/>
      <c r="SEK12" s="115"/>
      <c r="SEN12" s="401"/>
      <c r="SEO12" s="112"/>
      <c r="SEP12" s="112"/>
      <c r="SEQ12" s="112"/>
      <c r="SER12" s="115"/>
      <c r="SEU12" s="401"/>
      <c r="SEV12" s="112"/>
      <c r="SEW12" s="112"/>
      <c r="SEX12" s="112"/>
      <c r="SEY12" s="115"/>
      <c r="SFB12" s="401"/>
      <c r="SFC12" s="112"/>
      <c r="SFD12" s="112"/>
      <c r="SFE12" s="112"/>
      <c r="SFF12" s="115"/>
      <c r="SFI12" s="401"/>
      <c r="SFJ12" s="112"/>
      <c r="SFK12" s="112"/>
      <c r="SFL12" s="112"/>
      <c r="SFM12" s="115"/>
      <c r="SFP12" s="401"/>
      <c r="SFQ12" s="112"/>
      <c r="SFR12" s="112"/>
      <c r="SFS12" s="112"/>
      <c r="SFT12" s="115"/>
      <c r="SFW12" s="401"/>
      <c r="SFX12" s="112"/>
      <c r="SFY12" s="112"/>
      <c r="SFZ12" s="112"/>
      <c r="SGA12" s="115"/>
      <c r="SGD12" s="401"/>
      <c r="SGE12" s="112"/>
      <c r="SGF12" s="112"/>
      <c r="SGG12" s="112"/>
      <c r="SGH12" s="115"/>
      <c r="SGK12" s="401"/>
      <c r="SGL12" s="112"/>
      <c r="SGM12" s="112"/>
      <c r="SGN12" s="112"/>
      <c r="SGO12" s="115"/>
      <c r="SGR12" s="401"/>
      <c r="SGS12" s="112"/>
      <c r="SGT12" s="112"/>
      <c r="SGU12" s="112"/>
      <c r="SGV12" s="115"/>
      <c r="SGY12" s="401"/>
      <c r="SGZ12" s="112"/>
      <c r="SHA12" s="112"/>
      <c r="SHB12" s="112"/>
      <c r="SHC12" s="115"/>
      <c r="SHF12" s="401"/>
      <c r="SHG12" s="112"/>
      <c r="SHH12" s="112"/>
      <c r="SHI12" s="112"/>
      <c r="SHJ12" s="115"/>
      <c r="SHM12" s="401"/>
      <c r="SHN12" s="112"/>
      <c r="SHO12" s="112"/>
      <c r="SHP12" s="112"/>
      <c r="SHQ12" s="115"/>
      <c r="SHT12" s="401"/>
      <c r="SHU12" s="112"/>
      <c r="SHV12" s="112"/>
      <c r="SHW12" s="112"/>
      <c r="SHX12" s="115"/>
      <c r="SIA12" s="401"/>
      <c r="SIB12" s="112"/>
      <c r="SIC12" s="112"/>
      <c r="SID12" s="112"/>
      <c r="SIE12" s="115"/>
      <c r="SIH12" s="401"/>
      <c r="SII12" s="112"/>
      <c r="SIJ12" s="112"/>
      <c r="SIK12" s="112"/>
      <c r="SIL12" s="115"/>
      <c r="SIO12" s="401"/>
      <c r="SIP12" s="112"/>
      <c r="SIQ12" s="112"/>
      <c r="SIR12" s="112"/>
      <c r="SIS12" s="115"/>
      <c r="SIV12" s="401"/>
      <c r="SIW12" s="112"/>
      <c r="SIX12" s="112"/>
      <c r="SIY12" s="112"/>
      <c r="SIZ12" s="115"/>
      <c r="SJC12" s="401"/>
      <c r="SJD12" s="112"/>
      <c r="SJE12" s="112"/>
      <c r="SJF12" s="112"/>
      <c r="SJG12" s="115"/>
      <c r="SJJ12" s="401"/>
      <c r="SJK12" s="112"/>
      <c r="SJL12" s="112"/>
      <c r="SJM12" s="112"/>
      <c r="SJN12" s="115"/>
      <c r="SJQ12" s="401"/>
      <c r="SJR12" s="112"/>
      <c r="SJS12" s="112"/>
      <c r="SJT12" s="112"/>
      <c r="SJU12" s="115"/>
      <c r="SJX12" s="401"/>
      <c r="SJY12" s="112"/>
      <c r="SJZ12" s="112"/>
      <c r="SKA12" s="112"/>
      <c r="SKB12" s="115"/>
      <c r="SKE12" s="401"/>
      <c r="SKF12" s="112"/>
      <c r="SKG12" s="112"/>
      <c r="SKH12" s="112"/>
      <c r="SKI12" s="115"/>
      <c r="SKL12" s="401"/>
      <c r="SKM12" s="112"/>
      <c r="SKN12" s="112"/>
      <c r="SKO12" s="112"/>
      <c r="SKP12" s="115"/>
      <c r="SKS12" s="401"/>
      <c r="SKT12" s="112"/>
      <c r="SKU12" s="112"/>
      <c r="SKV12" s="112"/>
      <c r="SKW12" s="115"/>
      <c r="SKZ12" s="401"/>
      <c r="SLA12" s="112"/>
      <c r="SLB12" s="112"/>
      <c r="SLC12" s="112"/>
      <c r="SLD12" s="115"/>
      <c r="SLG12" s="401"/>
      <c r="SLH12" s="112"/>
      <c r="SLI12" s="112"/>
      <c r="SLJ12" s="112"/>
      <c r="SLK12" s="115"/>
      <c r="SLN12" s="401"/>
      <c r="SLO12" s="112"/>
      <c r="SLP12" s="112"/>
      <c r="SLQ12" s="112"/>
      <c r="SLR12" s="115"/>
      <c r="SLU12" s="401"/>
      <c r="SLV12" s="112"/>
      <c r="SLW12" s="112"/>
      <c r="SLX12" s="112"/>
      <c r="SLY12" s="115"/>
      <c r="SMB12" s="401"/>
      <c r="SMC12" s="112"/>
      <c r="SMD12" s="112"/>
      <c r="SME12" s="112"/>
      <c r="SMF12" s="115"/>
      <c r="SMI12" s="401"/>
      <c r="SMJ12" s="112"/>
      <c r="SMK12" s="112"/>
      <c r="SML12" s="112"/>
      <c r="SMM12" s="115"/>
      <c r="SMP12" s="401"/>
      <c r="SMQ12" s="112"/>
      <c r="SMR12" s="112"/>
      <c r="SMS12" s="112"/>
      <c r="SMT12" s="115"/>
      <c r="SMW12" s="401"/>
      <c r="SMX12" s="112"/>
      <c r="SMY12" s="112"/>
      <c r="SMZ12" s="112"/>
      <c r="SNA12" s="115"/>
      <c r="SND12" s="401"/>
      <c r="SNE12" s="112"/>
      <c r="SNF12" s="112"/>
      <c r="SNG12" s="112"/>
      <c r="SNH12" s="115"/>
      <c r="SNK12" s="401"/>
      <c r="SNL12" s="112"/>
      <c r="SNM12" s="112"/>
      <c r="SNN12" s="112"/>
      <c r="SNO12" s="115"/>
      <c r="SNR12" s="401"/>
      <c r="SNS12" s="112"/>
      <c r="SNT12" s="112"/>
      <c r="SNU12" s="112"/>
      <c r="SNV12" s="115"/>
      <c r="SNY12" s="401"/>
      <c r="SNZ12" s="112"/>
      <c r="SOA12" s="112"/>
      <c r="SOB12" s="112"/>
      <c r="SOC12" s="115"/>
      <c r="SOF12" s="401"/>
      <c r="SOG12" s="112"/>
      <c r="SOH12" s="112"/>
      <c r="SOI12" s="112"/>
      <c r="SOJ12" s="115"/>
      <c r="SOM12" s="401"/>
      <c r="SON12" s="112"/>
      <c r="SOO12" s="112"/>
      <c r="SOP12" s="112"/>
      <c r="SOQ12" s="115"/>
      <c r="SOT12" s="401"/>
      <c r="SOU12" s="112"/>
      <c r="SOV12" s="112"/>
      <c r="SOW12" s="112"/>
      <c r="SOX12" s="115"/>
      <c r="SPA12" s="401"/>
      <c r="SPB12" s="112"/>
      <c r="SPC12" s="112"/>
      <c r="SPD12" s="112"/>
      <c r="SPE12" s="115"/>
      <c r="SPH12" s="401"/>
      <c r="SPI12" s="112"/>
      <c r="SPJ12" s="112"/>
      <c r="SPK12" s="112"/>
      <c r="SPL12" s="115"/>
      <c r="SPO12" s="401"/>
      <c r="SPP12" s="112"/>
      <c r="SPQ12" s="112"/>
      <c r="SPR12" s="112"/>
      <c r="SPS12" s="115"/>
      <c r="SPV12" s="401"/>
      <c r="SPW12" s="112"/>
      <c r="SPX12" s="112"/>
      <c r="SPY12" s="112"/>
      <c r="SPZ12" s="115"/>
      <c r="SQC12" s="401"/>
      <c r="SQD12" s="112"/>
      <c r="SQE12" s="112"/>
      <c r="SQF12" s="112"/>
      <c r="SQG12" s="115"/>
      <c r="SQJ12" s="401"/>
      <c r="SQK12" s="112"/>
      <c r="SQL12" s="112"/>
      <c r="SQM12" s="112"/>
      <c r="SQN12" s="115"/>
      <c r="SQQ12" s="401"/>
      <c r="SQR12" s="112"/>
      <c r="SQS12" s="112"/>
      <c r="SQT12" s="112"/>
      <c r="SQU12" s="115"/>
      <c r="SQX12" s="401"/>
      <c r="SQY12" s="112"/>
      <c r="SQZ12" s="112"/>
      <c r="SRA12" s="112"/>
      <c r="SRB12" s="115"/>
      <c r="SRE12" s="401"/>
      <c r="SRF12" s="112"/>
      <c r="SRG12" s="112"/>
      <c r="SRH12" s="112"/>
      <c r="SRI12" s="115"/>
      <c r="SRL12" s="401"/>
      <c r="SRM12" s="112"/>
      <c r="SRN12" s="112"/>
      <c r="SRO12" s="112"/>
      <c r="SRP12" s="115"/>
      <c r="SRS12" s="401"/>
      <c r="SRT12" s="112"/>
      <c r="SRU12" s="112"/>
      <c r="SRV12" s="112"/>
      <c r="SRW12" s="115"/>
      <c r="SRZ12" s="401"/>
      <c r="SSA12" s="112"/>
      <c r="SSB12" s="112"/>
      <c r="SSC12" s="112"/>
      <c r="SSD12" s="115"/>
      <c r="SSG12" s="401"/>
      <c r="SSH12" s="112"/>
      <c r="SSI12" s="112"/>
      <c r="SSJ12" s="112"/>
      <c r="SSK12" s="115"/>
      <c r="SSN12" s="401"/>
      <c r="SSO12" s="112"/>
      <c r="SSP12" s="112"/>
      <c r="SSQ12" s="112"/>
      <c r="SSR12" s="115"/>
      <c r="SSU12" s="401"/>
      <c r="SSV12" s="112"/>
      <c r="SSW12" s="112"/>
      <c r="SSX12" s="112"/>
      <c r="SSY12" s="115"/>
      <c r="STB12" s="401"/>
      <c r="STC12" s="112"/>
      <c r="STD12" s="112"/>
      <c r="STE12" s="112"/>
      <c r="STF12" s="115"/>
      <c r="STI12" s="401"/>
      <c r="STJ12" s="112"/>
      <c r="STK12" s="112"/>
      <c r="STL12" s="112"/>
      <c r="STM12" s="115"/>
      <c r="STP12" s="401"/>
      <c r="STQ12" s="112"/>
      <c r="STR12" s="112"/>
      <c r="STS12" s="112"/>
      <c r="STT12" s="115"/>
      <c r="STW12" s="401"/>
      <c r="STX12" s="112"/>
      <c r="STY12" s="112"/>
      <c r="STZ12" s="112"/>
      <c r="SUA12" s="115"/>
      <c r="SUD12" s="401"/>
      <c r="SUE12" s="112"/>
      <c r="SUF12" s="112"/>
      <c r="SUG12" s="112"/>
      <c r="SUH12" s="115"/>
      <c r="SUK12" s="401"/>
      <c r="SUL12" s="112"/>
      <c r="SUM12" s="112"/>
      <c r="SUN12" s="112"/>
      <c r="SUO12" s="115"/>
      <c r="SUR12" s="401"/>
      <c r="SUS12" s="112"/>
      <c r="SUT12" s="112"/>
      <c r="SUU12" s="112"/>
      <c r="SUV12" s="115"/>
      <c r="SUY12" s="401"/>
      <c r="SUZ12" s="112"/>
      <c r="SVA12" s="112"/>
      <c r="SVB12" s="112"/>
      <c r="SVC12" s="115"/>
      <c r="SVF12" s="401"/>
      <c r="SVG12" s="112"/>
      <c r="SVH12" s="112"/>
      <c r="SVI12" s="112"/>
      <c r="SVJ12" s="115"/>
      <c r="SVM12" s="401"/>
      <c r="SVN12" s="112"/>
      <c r="SVO12" s="112"/>
      <c r="SVP12" s="112"/>
      <c r="SVQ12" s="115"/>
      <c r="SVT12" s="401"/>
      <c r="SVU12" s="112"/>
      <c r="SVV12" s="112"/>
      <c r="SVW12" s="112"/>
      <c r="SVX12" s="115"/>
      <c r="SWA12" s="401"/>
      <c r="SWB12" s="112"/>
      <c r="SWC12" s="112"/>
      <c r="SWD12" s="112"/>
      <c r="SWE12" s="115"/>
      <c r="SWH12" s="401"/>
      <c r="SWI12" s="112"/>
      <c r="SWJ12" s="112"/>
      <c r="SWK12" s="112"/>
      <c r="SWL12" s="115"/>
      <c r="SWO12" s="401"/>
      <c r="SWP12" s="112"/>
      <c r="SWQ12" s="112"/>
      <c r="SWR12" s="112"/>
      <c r="SWS12" s="115"/>
      <c r="SWV12" s="401"/>
      <c r="SWW12" s="112"/>
      <c r="SWX12" s="112"/>
      <c r="SWY12" s="112"/>
      <c r="SWZ12" s="115"/>
      <c r="SXC12" s="401"/>
      <c r="SXD12" s="112"/>
      <c r="SXE12" s="112"/>
      <c r="SXF12" s="112"/>
      <c r="SXG12" s="115"/>
      <c r="SXJ12" s="401"/>
      <c r="SXK12" s="112"/>
      <c r="SXL12" s="112"/>
      <c r="SXM12" s="112"/>
      <c r="SXN12" s="115"/>
      <c r="SXQ12" s="401"/>
      <c r="SXR12" s="112"/>
      <c r="SXS12" s="112"/>
      <c r="SXT12" s="112"/>
      <c r="SXU12" s="115"/>
      <c r="SXX12" s="401"/>
      <c r="SXY12" s="112"/>
      <c r="SXZ12" s="112"/>
      <c r="SYA12" s="112"/>
      <c r="SYB12" s="115"/>
      <c r="SYE12" s="401"/>
      <c r="SYF12" s="112"/>
      <c r="SYG12" s="112"/>
      <c r="SYH12" s="112"/>
      <c r="SYI12" s="115"/>
      <c r="SYL12" s="401"/>
      <c r="SYM12" s="112"/>
      <c r="SYN12" s="112"/>
      <c r="SYO12" s="112"/>
      <c r="SYP12" s="115"/>
      <c r="SYS12" s="401"/>
      <c r="SYT12" s="112"/>
      <c r="SYU12" s="112"/>
      <c r="SYV12" s="112"/>
      <c r="SYW12" s="115"/>
      <c r="SYZ12" s="401"/>
      <c r="SZA12" s="112"/>
      <c r="SZB12" s="112"/>
      <c r="SZC12" s="112"/>
      <c r="SZD12" s="115"/>
      <c r="SZG12" s="401"/>
      <c r="SZH12" s="112"/>
      <c r="SZI12" s="112"/>
      <c r="SZJ12" s="112"/>
      <c r="SZK12" s="115"/>
      <c r="SZN12" s="401"/>
      <c r="SZO12" s="112"/>
      <c r="SZP12" s="112"/>
      <c r="SZQ12" s="112"/>
      <c r="SZR12" s="115"/>
      <c r="SZU12" s="401"/>
      <c r="SZV12" s="112"/>
      <c r="SZW12" s="112"/>
      <c r="SZX12" s="112"/>
      <c r="SZY12" s="115"/>
      <c r="TAB12" s="401"/>
      <c r="TAC12" s="112"/>
      <c r="TAD12" s="112"/>
      <c r="TAE12" s="112"/>
      <c r="TAF12" s="115"/>
      <c r="TAI12" s="401"/>
      <c r="TAJ12" s="112"/>
      <c r="TAK12" s="112"/>
      <c r="TAL12" s="112"/>
      <c r="TAM12" s="115"/>
      <c r="TAP12" s="401"/>
      <c r="TAQ12" s="112"/>
      <c r="TAR12" s="112"/>
      <c r="TAS12" s="112"/>
      <c r="TAT12" s="115"/>
      <c r="TAW12" s="401"/>
      <c r="TAX12" s="112"/>
      <c r="TAY12" s="112"/>
      <c r="TAZ12" s="112"/>
      <c r="TBA12" s="115"/>
      <c r="TBD12" s="401"/>
      <c r="TBE12" s="112"/>
      <c r="TBF12" s="112"/>
      <c r="TBG12" s="112"/>
      <c r="TBH12" s="115"/>
      <c r="TBK12" s="401"/>
      <c r="TBL12" s="112"/>
      <c r="TBM12" s="112"/>
      <c r="TBN12" s="112"/>
      <c r="TBO12" s="115"/>
      <c r="TBR12" s="401"/>
      <c r="TBS12" s="112"/>
      <c r="TBT12" s="112"/>
      <c r="TBU12" s="112"/>
      <c r="TBV12" s="115"/>
      <c r="TBY12" s="401"/>
      <c r="TBZ12" s="112"/>
      <c r="TCA12" s="112"/>
      <c r="TCB12" s="112"/>
      <c r="TCC12" s="115"/>
      <c r="TCF12" s="401"/>
      <c r="TCG12" s="112"/>
      <c r="TCH12" s="112"/>
      <c r="TCI12" s="112"/>
      <c r="TCJ12" s="115"/>
      <c r="TCM12" s="401"/>
      <c r="TCN12" s="112"/>
      <c r="TCO12" s="112"/>
      <c r="TCP12" s="112"/>
      <c r="TCQ12" s="115"/>
      <c r="TCT12" s="401"/>
      <c r="TCU12" s="112"/>
      <c r="TCV12" s="112"/>
      <c r="TCW12" s="112"/>
      <c r="TCX12" s="115"/>
      <c r="TDA12" s="401"/>
      <c r="TDB12" s="112"/>
      <c r="TDC12" s="112"/>
      <c r="TDD12" s="112"/>
      <c r="TDE12" s="115"/>
      <c r="TDH12" s="401"/>
      <c r="TDI12" s="112"/>
      <c r="TDJ12" s="112"/>
      <c r="TDK12" s="112"/>
      <c r="TDL12" s="115"/>
      <c r="TDO12" s="401"/>
      <c r="TDP12" s="112"/>
      <c r="TDQ12" s="112"/>
      <c r="TDR12" s="112"/>
      <c r="TDS12" s="115"/>
      <c r="TDV12" s="401"/>
      <c r="TDW12" s="112"/>
      <c r="TDX12" s="112"/>
      <c r="TDY12" s="112"/>
      <c r="TDZ12" s="115"/>
      <c r="TEC12" s="401"/>
      <c r="TED12" s="112"/>
      <c r="TEE12" s="112"/>
      <c r="TEF12" s="112"/>
      <c r="TEG12" s="115"/>
      <c r="TEJ12" s="401"/>
      <c r="TEK12" s="112"/>
      <c r="TEL12" s="112"/>
      <c r="TEM12" s="112"/>
      <c r="TEN12" s="115"/>
      <c r="TEQ12" s="401"/>
      <c r="TER12" s="112"/>
      <c r="TES12" s="112"/>
      <c r="TET12" s="112"/>
      <c r="TEU12" s="115"/>
      <c r="TEX12" s="401"/>
      <c r="TEY12" s="112"/>
      <c r="TEZ12" s="112"/>
      <c r="TFA12" s="112"/>
      <c r="TFB12" s="115"/>
      <c r="TFE12" s="401"/>
      <c r="TFF12" s="112"/>
      <c r="TFG12" s="112"/>
      <c r="TFH12" s="112"/>
      <c r="TFI12" s="115"/>
      <c r="TFL12" s="401"/>
      <c r="TFM12" s="112"/>
      <c r="TFN12" s="112"/>
      <c r="TFO12" s="112"/>
      <c r="TFP12" s="115"/>
      <c r="TFS12" s="401"/>
      <c r="TFT12" s="112"/>
      <c r="TFU12" s="112"/>
      <c r="TFV12" s="112"/>
      <c r="TFW12" s="115"/>
      <c r="TFZ12" s="401"/>
      <c r="TGA12" s="112"/>
      <c r="TGB12" s="112"/>
      <c r="TGC12" s="112"/>
      <c r="TGD12" s="115"/>
      <c r="TGG12" s="401"/>
      <c r="TGH12" s="112"/>
      <c r="TGI12" s="112"/>
      <c r="TGJ12" s="112"/>
      <c r="TGK12" s="115"/>
      <c r="TGN12" s="401"/>
      <c r="TGO12" s="112"/>
      <c r="TGP12" s="112"/>
      <c r="TGQ12" s="112"/>
      <c r="TGR12" s="115"/>
      <c r="TGU12" s="401"/>
      <c r="TGV12" s="112"/>
      <c r="TGW12" s="112"/>
      <c r="TGX12" s="112"/>
      <c r="TGY12" s="115"/>
      <c r="THB12" s="401"/>
      <c r="THC12" s="112"/>
      <c r="THD12" s="112"/>
      <c r="THE12" s="112"/>
      <c r="THF12" s="115"/>
      <c r="THI12" s="401"/>
      <c r="THJ12" s="112"/>
      <c r="THK12" s="112"/>
      <c r="THL12" s="112"/>
      <c r="THM12" s="115"/>
      <c r="THP12" s="401"/>
      <c r="THQ12" s="112"/>
      <c r="THR12" s="112"/>
      <c r="THS12" s="112"/>
      <c r="THT12" s="115"/>
      <c r="THW12" s="401"/>
      <c r="THX12" s="112"/>
      <c r="THY12" s="112"/>
      <c r="THZ12" s="112"/>
      <c r="TIA12" s="115"/>
      <c r="TID12" s="401"/>
      <c r="TIE12" s="112"/>
      <c r="TIF12" s="112"/>
      <c r="TIG12" s="112"/>
      <c r="TIH12" s="115"/>
      <c r="TIK12" s="401"/>
      <c r="TIL12" s="112"/>
      <c r="TIM12" s="112"/>
      <c r="TIN12" s="112"/>
      <c r="TIO12" s="115"/>
      <c r="TIR12" s="401"/>
      <c r="TIS12" s="112"/>
      <c r="TIT12" s="112"/>
      <c r="TIU12" s="112"/>
      <c r="TIV12" s="115"/>
      <c r="TIY12" s="401"/>
      <c r="TIZ12" s="112"/>
      <c r="TJA12" s="112"/>
      <c r="TJB12" s="112"/>
      <c r="TJC12" s="115"/>
      <c r="TJF12" s="401"/>
      <c r="TJG12" s="112"/>
      <c r="TJH12" s="112"/>
      <c r="TJI12" s="112"/>
      <c r="TJJ12" s="115"/>
      <c r="TJM12" s="401"/>
      <c r="TJN12" s="112"/>
      <c r="TJO12" s="112"/>
      <c r="TJP12" s="112"/>
      <c r="TJQ12" s="115"/>
      <c r="TJT12" s="401"/>
      <c r="TJU12" s="112"/>
      <c r="TJV12" s="112"/>
      <c r="TJW12" s="112"/>
      <c r="TJX12" s="115"/>
      <c r="TKA12" s="401"/>
      <c r="TKB12" s="112"/>
      <c r="TKC12" s="112"/>
      <c r="TKD12" s="112"/>
      <c r="TKE12" s="115"/>
      <c r="TKH12" s="401"/>
      <c r="TKI12" s="112"/>
      <c r="TKJ12" s="112"/>
      <c r="TKK12" s="112"/>
      <c r="TKL12" s="115"/>
      <c r="TKO12" s="401"/>
      <c r="TKP12" s="112"/>
      <c r="TKQ12" s="112"/>
      <c r="TKR12" s="112"/>
      <c r="TKS12" s="115"/>
      <c r="TKV12" s="401"/>
      <c r="TKW12" s="112"/>
      <c r="TKX12" s="112"/>
      <c r="TKY12" s="112"/>
      <c r="TKZ12" s="115"/>
      <c r="TLC12" s="401"/>
      <c r="TLD12" s="112"/>
      <c r="TLE12" s="112"/>
      <c r="TLF12" s="112"/>
      <c r="TLG12" s="115"/>
      <c r="TLJ12" s="401"/>
      <c r="TLK12" s="112"/>
      <c r="TLL12" s="112"/>
      <c r="TLM12" s="112"/>
      <c r="TLN12" s="115"/>
      <c r="TLQ12" s="401"/>
      <c r="TLR12" s="112"/>
      <c r="TLS12" s="112"/>
      <c r="TLT12" s="112"/>
      <c r="TLU12" s="115"/>
      <c r="TLX12" s="401"/>
      <c r="TLY12" s="112"/>
      <c r="TLZ12" s="112"/>
      <c r="TMA12" s="112"/>
      <c r="TMB12" s="115"/>
      <c r="TME12" s="401"/>
      <c r="TMF12" s="112"/>
      <c r="TMG12" s="112"/>
      <c r="TMH12" s="112"/>
      <c r="TMI12" s="115"/>
      <c r="TML12" s="401"/>
      <c r="TMM12" s="112"/>
      <c r="TMN12" s="112"/>
      <c r="TMO12" s="112"/>
      <c r="TMP12" s="115"/>
      <c r="TMS12" s="401"/>
      <c r="TMT12" s="112"/>
      <c r="TMU12" s="112"/>
      <c r="TMV12" s="112"/>
      <c r="TMW12" s="115"/>
      <c r="TMZ12" s="401"/>
      <c r="TNA12" s="112"/>
      <c r="TNB12" s="112"/>
      <c r="TNC12" s="112"/>
      <c r="TND12" s="115"/>
      <c r="TNG12" s="401"/>
      <c r="TNH12" s="112"/>
      <c r="TNI12" s="112"/>
      <c r="TNJ12" s="112"/>
      <c r="TNK12" s="115"/>
      <c r="TNN12" s="401"/>
      <c r="TNO12" s="112"/>
      <c r="TNP12" s="112"/>
      <c r="TNQ12" s="112"/>
      <c r="TNR12" s="115"/>
      <c r="TNU12" s="401"/>
      <c r="TNV12" s="112"/>
      <c r="TNW12" s="112"/>
      <c r="TNX12" s="112"/>
      <c r="TNY12" s="115"/>
      <c r="TOB12" s="401"/>
      <c r="TOC12" s="112"/>
      <c r="TOD12" s="112"/>
      <c r="TOE12" s="112"/>
      <c r="TOF12" s="115"/>
      <c r="TOI12" s="401"/>
      <c r="TOJ12" s="112"/>
      <c r="TOK12" s="112"/>
      <c r="TOL12" s="112"/>
      <c r="TOM12" s="115"/>
      <c r="TOP12" s="401"/>
      <c r="TOQ12" s="112"/>
      <c r="TOR12" s="112"/>
      <c r="TOS12" s="112"/>
      <c r="TOT12" s="115"/>
      <c r="TOW12" s="401"/>
      <c r="TOX12" s="112"/>
      <c r="TOY12" s="112"/>
      <c r="TOZ12" s="112"/>
      <c r="TPA12" s="115"/>
      <c r="TPD12" s="401"/>
      <c r="TPE12" s="112"/>
      <c r="TPF12" s="112"/>
      <c r="TPG12" s="112"/>
      <c r="TPH12" s="115"/>
      <c r="TPK12" s="401"/>
      <c r="TPL12" s="112"/>
      <c r="TPM12" s="112"/>
      <c r="TPN12" s="112"/>
      <c r="TPO12" s="115"/>
      <c r="TPR12" s="401"/>
      <c r="TPS12" s="112"/>
      <c r="TPT12" s="112"/>
      <c r="TPU12" s="112"/>
      <c r="TPV12" s="115"/>
      <c r="TPY12" s="401"/>
      <c r="TPZ12" s="112"/>
      <c r="TQA12" s="112"/>
      <c r="TQB12" s="112"/>
      <c r="TQC12" s="115"/>
      <c r="TQF12" s="401"/>
      <c r="TQG12" s="112"/>
      <c r="TQH12" s="112"/>
      <c r="TQI12" s="112"/>
      <c r="TQJ12" s="115"/>
      <c r="TQM12" s="401"/>
      <c r="TQN12" s="112"/>
      <c r="TQO12" s="112"/>
      <c r="TQP12" s="112"/>
      <c r="TQQ12" s="115"/>
      <c r="TQT12" s="401"/>
      <c r="TQU12" s="112"/>
      <c r="TQV12" s="112"/>
      <c r="TQW12" s="112"/>
      <c r="TQX12" s="115"/>
      <c r="TRA12" s="401"/>
      <c r="TRB12" s="112"/>
      <c r="TRC12" s="112"/>
      <c r="TRD12" s="112"/>
      <c r="TRE12" s="115"/>
      <c r="TRH12" s="401"/>
      <c r="TRI12" s="112"/>
      <c r="TRJ12" s="112"/>
      <c r="TRK12" s="112"/>
      <c r="TRL12" s="115"/>
      <c r="TRO12" s="401"/>
      <c r="TRP12" s="112"/>
      <c r="TRQ12" s="112"/>
      <c r="TRR12" s="112"/>
      <c r="TRS12" s="115"/>
      <c r="TRV12" s="401"/>
      <c r="TRW12" s="112"/>
      <c r="TRX12" s="112"/>
      <c r="TRY12" s="112"/>
      <c r="TRZ12" s="115"/>
      <c r="TSC12" s="401"/>
      <c r="TSD12" s="112"/>
      <c r="TSE12" s="112"/>
      <c r="TSF12" s="112"/>
      <c r="TSG12" s="115"/>
      <c r="TSJ12" s="401"/>
      <c r="TSK12" s="112"/>
      <c r="TSL12" s="112"/>
      <c r="TSM12" s="112"/>
      <c r="TSN12" s="115"/>
      <c r="TSQ12" s="401"/>
      <c r="TSR12" s="112"/>
      <c r="TSS12" s="112"/>
      <c r="TST12" s="112"/>
      <c r="TSU12" s="115"/>
      <c r="TSX12" s="401"/>
      <c r="TSY12" s="112"/>
      <c r="TSZ12" s="112"/>
      <c r="TTA12" s="112"/>
      <c r="TTB12" s="115"/>
      <c r="TTE12" s="401"/>
      <c r="TTF12" s="112"/>
      <c r="TTG12" s="112"/>
      <c r="TTH12" s="112"/>
      <c r="TTI12" s="115"/>
      <c r="TTL12" s="401"/>
      <c r="TTM12" s="112"/>
      <c r="TTN12" s="112"/>
      <c r="TTO12" s="112"/>
      <c r="TTP12" s="115"/>
      <c r="TTS12" s="401"/>
      <c r="TTT12" s="112"/>
      <c r="TTU12" s="112"/>
      <c r="TTV12" s="112"/>
      <c r="TTW12" s="115"/>
      <c r="TTZ12" s="401"/>
      <c r="TUA12" s="112"/>
      <c r="TUB12" s="112"/>
      <c r="TUC12" s="112"/>
      <c r="TUD12" s="115"/>
      <c r="TUG12" s="401"/>
      <c r="TUH12" s="112"/>
      <c r="TUI12" s="112"/>
      <c r="TUJ12" s="112"/>
      <c r="TUK12" s="115"/>
      <c r="TUN12" s="401"/>
      <c r="TUO12" s="112"/>
      <c r="TUP12" s="112"/>
      <c r="TUQ12" s="112"/>
      <c r="TUR12" s="115"/>
      <c r="TUU12" s="401"/>
      <c r="TUV12" s="112"/>
      <c r="TUW12" s="112"/>
      <c r="TUX12" s="112"/>
      <c r="TUY12" s="115"/>
      <c r="TVB12" s="401"/>
      <c r="TVC12" s="112"/>
      <c r="TVD12" s="112"/>
      <c r="TVE12" s="112"/>
      <c r="TVF12" s="115"/>
      <c r="TVI12" s="401"/>
      <c r="TVJ12" s="112"/>
      <c r="TVK12" s="112"/>
      <c r="TVL12" s="112"/>
      <c r="TVM12" s="115"/>
      <c r="TVP12" s="401"/>
      <c r="TVQ12" s="112"/>
      <c r="TVR12" s="112"/>
      <c r="TVS12" s="112"/>
      <c r="TVT12" s="115"/>
      <c r="TVW12" s="401"/>
      <c r="TVX12" s="112"/>
      <c r="TVY12" s="112"/>
      <c r="TVZ12" s="112"/>
      <c r="TWA12" s="115"/>
      <c r="TWD12" s="401"/>
      <c r="TWE12" s="112"/>
      <c r="TWF12" s="112"/>
      <c r="TWG12" s="112"/>
      <c r="TWH12" s="115"/>
      <c r="TWK12" s="401"/>
      <c r="TWL12" s="112"/>
      <c r="TWM12" s="112"/>
      <c r="TWN12" s="112"/>
      <c r="TWO12" s="115"/>
      <c r="TWR12" s="401"/>
      <c r="TWS12" s="112"/>
      <c r="TWT12" s="112"/>
      <c r="TWU12" s="112"/>
      <c r="TWV12" s="115"/>
      <c r="TWY12" s="401"/>
      <c r="TWZ12" s="112"/>
      <c r="TXA12" s="112"/>
      <c r="TXB12" s="112"/>
      <c r="TXC12" s="115"/>
      <c r="TXF12" s="401"/>
      <c r="TXG12" s="112"/>
      <c r="TXH12" s="112"/>
      <c r="TXI12" s="112"/>
      <c r="TXJ12" s="115"/>
      <c r="TXM12" s="401"/>
      <c r="TXN12" s="112"/>
      <c r="TXO12" s="112"/>
      <c r="TXP12" s="112"/>
      <c r="TXQ12" s="115"/>
      <c r="TXT12" s="401"/>
      <c r="TXU12" s="112"/>
      <c r="TXV12" s="112"/>
      <c r="TXW12" s="112"/>
      <c r="TXX12" s="115"/>
      <c r="TYA12" s="401"/>
      <c r="TYB12" s="112"/>
      <c r="TYC12" s="112"/>
      <c r="TYD12" s="112"/>
      <c r="TYE12" s="115"/>
      <c r="TYH12" s="401"/>
      <c r="TYI12" s="112"/>
      <c r="TYJ12" s="112"/>
      <c r="TYK12" s="112"/>
      <c r="TYL12" s="115"/>
      <c r="TYO12" s="401"/>
      <c r="TYP12" s="112"/>
      <c r="TYQ12" s="112"/>
      <c r="TYR12" s="112"/>
      <c r="TYS12" s="115"/>
      <c r="TYV12" s="401"/>
      <c r="TYW12" s="112"/>
      <c r="TYX12" s="112"/>
      <c r="TYY12" s="112"/>
      <c r="TYZ12" s="115"/>
      <c r="TZC12" s="401"/>
      <c r="TZD12" s="112"/>
      <c r="TZE12" s="112"/>
      <c r="TZF12" s="112"/>
      <c r="TZG12" s="115"/>
      <c r="TZJ12" s="401"/>
      <c r="TZK12" s="112"/>
      <c r="TZL12" s="112"/>
      <c r="TZM12" s="112"/>
      <c r="TZN12" s="115"/>
      <c r="TZQ12" s="401"/>
      <c r="TZR12" s="112"/>
      <c r="TZS12" s="112"/>
      <c r="TZT12" s="112"/>
      <c r="TZU12" s="115"/>
      <c r="TZX12" s="401"/>
      <c r="TZY12" s="112"/>
      <c r="TZZ12" s="112"/>
      <c r="UAA12" s="112"/>
      <c r="UAB12" s="115"/>
      <c r="UAE12" s="401"/>
      <c r="UAF12" s="112"/>
      <c r="UAG12" s="112"/>
      <c r="UAH12" s="112"/>
      <c r="UAI12" s="115"/>
      <c r="UAL12" s="401"/>
      <c r="UAM12" s="112"/>
      <c r="UAN12" s="112"/>
      <c r="UAO12" s="112"/>
      <c r="UAP12" s="115"/>
      <c r="UAS12" s="401"/>
      <c r="UAT12" s="112"/>
      <c r="UAU12" s="112"/>
      <c r="UAV12" s="112"/>
      <c r="UAW12" s="115"/>
      <c r="UAZ12" s="401"/>
      <c r="UBA12" s="112"/>
      <c r="UBB12" s="112"/>
      <c r="UBC12" s="112"/>
      <c r="UBD12" s="115"/>
      <c r="UBG12" s="401"/>
      <c r="UBH12" s="112"/>
      <c r="UBI12" s="112"/>
      <c r="UBJ12" s="112"/>
      <c r="UBK12" s="115"/>
      <c r="UBN12" s="401"/>
      <c r="UBO12" s="112"/>
      <c r="UBP12" s="112"/>
      <c r="UBQ12" s="112"/>
      <c r="UBR12" s="115"/>
      <c r="UBU12" s="401"/>
      <c r="UBV12" s="112"/>
      <c r="UBW12" s="112"/>
      <c r="UBX12" s="112"/>
      <c r="UBY12" s="115"/>
      <c r="UCB12" s="401"/>
      <c r="UCC12" s="112"/>
      <c r="UCD12" s="112"/>
      <c r="UCE12" s="112"/>
      <c r="UCF12" s="115"/>
      <c r="UCI12" s="401"/>
      <c r="UCJ12" s="112"/>
      <c r="UCK12" s="112"/>
      <c r="UCL12" s="112"/>
      <c r="UCM12" s="115"/>
      <c r="UCP12" s="401"/>
      <c r="UCQ12" s="112"/>
      <c r="UCR12" s="112"/>
      <c r="UCS12" s="112"/>
      <c r="UCT12" s="115"/>
      <c r="UCW12" s="401"/>
      <c r="UCX12" s="112"/>
      <c r="UCY12" s="112"/>
      <c r="UCZ12" s="112"/>
      <c r="UDA12" s="115"/>
      <c r="UDD12" s="401"/>
      <c r="UDE12" s="112"/>
      <c r="UDF12" s="112"/>
      <c r="UDG12" s="112"/>
      <c r="UDH12" s="115"/>
      <c r="UDK12" s="401"/>
      <c r="UDL12" s="112"/>
      <c r="UDM12" s="112"/>
      <c r="UDN12" s="112"/>
      <c r="UDO12" s="115"/>
      <c r="UDR12" s="401"/>
      <c r="UDS12" s="112"/>
      <c r="UDT12" s="112"/>
      <c r="UDU12" s="112"/>
      <c r="UDV12" s="115"/>
      <c r="UDY12" s="401"/>
      <c r="UDZ12" s="112"/>
      <c r="UEA12" s="112"/>
      <c r="UEB12" s="112"/>
      <c r="UEC12" s="115"/>
      <c r="UEF12" s="401"/>
      <c r="UEG12" s="112"/>
      <c r="UEH12" s="112"/>
      <c r="UEI12" s="112"/>
      <c r="UEJ12" s="115"/>
      <c r="UEM12" s="401"/>
      <c r="UEN12" s="112"/>
      <c r="UEO12" s="112"/>
      <c r="UEP12" s="112"/>
      <c r="UEQ12" s="115"/>
      <c r="UET12" s="401"/>
      <c r="UEU12" s="112"/>
      <c r="UEV12" s="112"/>
      <c r="UEW12" s="112"/>
      <c r="UEX12" s="115"/>
      <c r="UFA12" s="401"/>
      <c r="UFB12" s="112"/>
      <c r="UFC12" s="112"/>
      <c r="UFD12" s="112"/>
      <c r="UFE12" s="115"/>
      <c r="UFH12" s="401"/>
      <c r="UFI12" s="112"/>
      <c r="UFJ12" s="112"/>
      <c r="UFK12" s="112"/>
      <c r="UFL12" s="115"/>
      <c r="UFO12" s="401"/>
      <c r="UFP12" s="112"/>
      <c r="UFQ12" s="112"/>
      <c r="UFR12" s="112"/>
      <c r="UFS12" s="115"/>
      <c r="UFV12" s="401"/>
      <c r="UFW12" s="112"/>
      <c r="UFX12" s="112"/>
      <c r="UFY12" s="112"/>
      <c r="UFZ12" s="115"/>
      <c r="UGC12" s="401"/>
      <c r="UGD12" s="112"/>
      <c r="UGE12" s="112"/>
      <c r="UGF12" s="112"/>
      <c r="UGG12" s="115"/>
      <c r="UGJ12" s="401"/>
      <c r="UGK12" s="112"/>
      <c r="UGL12" s="112"/>
      <c r="UGM12" s="112"/>
      <c r="UGN12" s="115"/>
      <c r="UGQ12" s="401"/>
      <c r="UGR12" s="112"/>
      <c r="UGS12" s="112"/>
      <c r="UGT12" s="112"/>
      <c r="UGU12" s="115"/>
      <c r="UGX12" s="401"/>
      <c r="UGY12" s="112"/>
      <c r="UGZ12" s="112"/>
      <c r="UHA12" s="112"/>
      <c r="UHB12" s="115"/>
      <c r="UHE12" s="401"/>
      <c r="UHF12" s="112"/>
      <c r="UHG12" s="112"/>
      <c r="UHH12" s="112"/>
      <c r="UHI12" s="115"/>
      <c r="UHL12" s="401"/>
      <c r="UHM12" s="112"/>
      <c r="UHN12" s="112"/>
      <c r="UHO12" s="112"/>
      <c r="UHP12" s="115"/>
      <c r="UHS12" s="401"/>
      <c r="UHT12" s="112"/>
      <c r="UHU12" s="112"/>
      <c r="UHV12" s="112"/>
      <c r="UHW12" s="115"/>
      <c r="UHZ12" s="401"/>
      <c r="UIA12" s="112"/>
      <c r="UIB12" s="112"/>
      <c r="UIC12" s="112"/>
      <c r="UID12" s="115"/>
      <c r="UIG12" s="401"/>
      <c r="UIH12" s="112"/>
      <c r="UII12" s="112"/>
      <c r="UIJ12" s="112"/>
      <c r="UIK12" s="115"/>
      <c r="UIN12" s="401"/>
      <c r="UIO12" s="112"/>
      <c r="UIP12" s="112"/>
      <c r="UIQ12" s="112"/>
      <c r="UIR12" s="115"/>
      <c r="UIU12" s="401"/>
      <c r="UIV12" s="112"/>
      <c r="UIW12" s="112"/>
      <c r="UIX12" s="112"/>
      <c r="UIY12" s="115"/>
      <c r="UJB12" s="401"/>
      <c r="UJC12" s="112"/>
      <c r="UJD12" s="112"/>
      <c r="UJE12" s="112"/>
      <c r="UJF12" s="115"/>
      <c r="UJI12" s="401"/>
      <c r="UJJ12" s="112"/>
      <c r="UJK12" s="112"/>
      <c r="UJL12" s="112"/>
      <c r="UJM12" s="115"/>
      <c r="UJP12" s="401"/>
      <c r="UJQ12" s="112"/>
      <c r="UJR12" s="112"/>
      <c r="UJS12" s="112"/>
      <c r="UJT12" s="115"/>
      <c r="UJW12" s="401"/>
      <c r="UJX12" s="112"/>
      <c r="UJY12" s="112"/>
      <c r="UJZ12" s="112"/>
      <c r="UKA12" s="115"/>
      <c r="UKD12" s="401"/>
      <c r="UKE12" s="112"/>
      <c r="UKF12" s="112"/>
      <c r="UKG12" s="112"/>
      <c r="UKH12" s="115"/>
      <c r="UKK12" s="401"/>
      <c r="UKL12" s="112"/>
      <c r="UKM12" s="112"/>
      <c r="UKN12" s="112"/>
      <c r="UKO12" s="115"/>
      <c r="UKR12" s="401"/>
      <c r="UKS12" s="112"/>
      <c r="UKT12" s="112"/>
      <c r="UKU12" s="112"/>
      <c r="UKV12" s="115"/>
      <c r="UKY12" s="401"/>
      <c r="UKZ12" s="112"/>
      <c r="ULA12" s="112"/>
      <c r="ULB12" s="112"/>
      <c r="ULC12" s="115"/>
      <c r="ULF12" s="401"/>
      <c r="ULG12" s="112"/>
      <c r="ULH12" s="112"/>
      <c r="ULI12" s="112"/>
      <c r="ULJ12" s="115"/>
      <c r="ULM12" s="401"/>
      <c r="ULN12" s="112"/>
      <c r="ULO12" s="112"/>
      <c r="ULP12" s="112"/>
      <c r="ULQ12" s="115"/>
      <c r="ULT12" s="401"/>
      <c r="ULU12" s="112"/>
      <c r="ULV12" s="112"/>
      <c r="ULW12" s="112"/>
      <c r="ULX12" s="115"/>
      <c r="UMA12" s="401"/>
      <c r="UMB12" s="112"/>
      <c r="UMC12" s="112"/>
      <c r="UMD12" s="112"/>
      <c r="UME12" s="115"/>
      <c r="UMH12" s="401"/>
      <c r="UMI12" s="112"/>
      <c r="UMJ12" s="112"/>
      <c r="UMK12" s="112"/>
      <c r="UML12" s="115"/>
      <c r="UMO12" s="401"/>
      <c r="UMP12" s="112"/>
      <c r="UMQ12" s="112"/>
      <c r="UMR12" s="112"/>
      <c r="UMS12" s="115"/>
      <c r="UMV12" s="401"/>
      <c r="UMW12" s="112"/>
      <c r="UMX12" s="112"/>
      <c r="UMY12" s="112"/>
      <c r="UMZ12" s="115"/>
      <c r="UNC12" s="401"/>
      <c r="UND12" s="112"/>
      <c r="UNE12" s="112"/>
      <c r="UNF12" s="112"/>
      <c r="UNG12" s="115"/>
      <c r="UNJ12" s="401"/>
      <c r="UNK12" s="112"/>
      <c r="UNL12" s="112"/>
      <c r="UNM12" s="112"/>
      <c r="UNN12" s="115"/>
      <c r="UNQ12" s="401"/>
      <c r="UNR12" s="112"/>
      <c r="UNS12" s="112"/>
      <c r="UNT12" s="112"/>
      <c r="UNU12" s="115"/>
      <c r="UNX12" s="401"/>
      <c r="UNY12" s="112"/>
      <c r="UNZ12" s="112"/>
      <c r="UOA12" s="112"/>
      <c r="UOB12" s="115"/>
      <c r="UOE12" s="401"/>
      <c r="UOF12" s="112"/>
      <c r="UOG12" s="112"/>
      <c r="UOH12" s="112"/>
      <c r="UOI12" s="115"/>
      <c r="UOL12" s="401"/>
      <c r="UOM12" s="112"/>
      <c r="UON12" s="112"/>
      <c r="UOO12" s="112"/>
      <c r="UOP12" s="115"/>
      <c r="UOS12" s="401"/>
      <c r="UOT12" s="112"/>
      <c r="UOU12" s="112"/>
      <c r="UOV12" s="112"/>
      <c r="UOW12" s="115"/>
      <c r="UOZ12" s="401"/>
      <c r="UPA12" s="112"/>
      <c r="UPB12" s="112"/>
      <c r="UPC12" s="112"/>
      <c r="UPD12" s="115"/>
      <c r="UPG12" s="401"/>
      <c r="UPH12" s="112"/>
      <c r="UPI12" s="112"/>
      <c r="UPJ12" s="112"/>
      <c r="UPK12" s="115"/>
      <c r="UPN12" s="401"/>
      <c r="UPO12" s="112"/>
      <c r="UPP12" s="112"/>
      <c r="UPQ12" s="112"/>
      <c r="UPR12" s="115"/>
      <c r="UPU12" s="401"/>
      <c r="UPV12" s="112"/>
      <c r="UPW12" s="112"/>
      <c r="UPX12" s="112"/>
      <c r="UPY12" s="115"/>
      <c r="UQB12" s="401"/>
      <c r="UQC12" s="112"/>
      <c r="UQD12" s="112"/>
      <c r="UQE12" s="112"/>
      <c r="UQF12" s="115"/>
      <c r="UQI12" s="401"/>
      <c r="UQJ12" s="112"/>
      <c r="UQK12" s="112"/>
      <c r="UQL12" s="112"/>
      <c r="UQM12" s="115"/>
      <c r="UQP12" s="401"/>
      <c r="UQQ12" s="112"/>
      <c r="UQR12" s="112"/>
      <c r="UQS12" s="112"/>
      <c r="UQT12" s="115"/>
      <c r="UQW12" s="401"/>
      <c r="UQX12" s="112"/>
      <c r="UQY12" s="112"/>
      <c r="UQZ12" s="112"/>
      <c r="URA12" s="115"/>
      <c r="URD12" s="401"/>
      <c r="URE12" s="112"/>
      <c r="URF12" s="112"/>
      <c r="URG12" s="112"/>
      <c r="URH12" s="115"/>
      <c r="URK12" s="401"/>
      <c r="URL12" s="112"/>
      <c r="URM12" s="112"/>
      <c r="URN12" s="112"/>
      <c r="URO12" s="115"/>
      <c r="URR12" s="401"/>
      <c r="URS12" s="112"/>
      <c r="URT12" s="112"/>
      <c r="URU12" s="112"/>
      <c r="URV12" s="115"/>
      <c r="URY12" s="401"/>
      <c r="URZ12" s="112"/>
      <c r="USA12" s="112"/>
      <c r="USB12" s="112"/>
      <c r="USC12" s="115"/>
      <c r="USF12" s="401"/>
      <c r="USG12" s="112"/>
      <c r="USH12" s="112"/>
      <c r="USI12" s="112"/>
      <c r="USJ12" s="115"/>
      <c r="USM12" s="401"/>
      <c r="USN12" s="112"/>
      <c r="USO12" s="112"/>
      <c r="USP12" s="112"/>
      <c r="USQ12" s="115"/>
      <c r="UST12" s="401"/>
      <c r="USU12" s="112"/>
      <c r="USV12" s="112"/>
      <c r="USW12" s="112"/>
      <c r="USX12" s="115"/>
      <c r="UTA12" s="401"/>
      <c r="UTB12" s="112"/>
      <c r="UTC12" s="112"/>
      <c r="UTD12" s="112"/>
      <c r="UTE12" s="115"/>
      <c r="UTH12" s="401"/>
      <c r="UTI12" s="112"/>
      <c r="UTJ12" s="112"/>
      <c r="UTK12" s="112"/>
      <c r="UTL12" s="115"/>
      <c r="UTO12" s="401"/>
      <c r="UTP12" s="112"/>
      <c r="UTQ12" s="112"/>
      <c r="UTR12" s="112"/>
      <c r="UTS12" s="115"/>
      <c r="UTV12" s="401"/>
      <c r="UTW12" s="112"/>
      <c r="UTX12" s="112"/>
      <c r="UTY12" s="112"/>
      <c r="UTZ12" s="115"/>
      <c r="UUC12" s="401"/>
      <c r="UUD12" s="112"/>
      <c r="UUE12" s="112"/>
      <c r="UUF12" s="112"/>
      <c r="UUG12" s="115"/>
      <c r="UUJ12" s="401"/>
      <c r="UUK12" s="112"/>
      <c r="UUL12" s="112"/>
      <c r="UUM12" s="112"/>
      <c r="UUN12" s="115"/>
      <c r="UUQ12" s="401"/>
      <c r="UUR12" s="112"/>
      <c r="UUS12" s="112"/>
      <c r="UUT12" s="112"/>
      <c r="UUU12" s="115"/>
      <c r="UUX12" s="401"/>
      <c r="UUY12" s="112"/>
      <c r="UUZ12" s="112"/>
      <c r="UVA12" s="112"/>
      <c r="UVB12" s="115"/>
      <c r="UVE12" s="401"/>
      <c r="UVF12" s="112"/>
      <c r="UVG12" s="112"/>
      <c r="UVH12" s="112"/>
      <c r="UVI12" s="115"/>
      <c r="UVL12" s="401"/>
      <c r="UVM12" s="112"/>
      <c r="UVN12" s="112"/>
      <c r="UVO12" s="112"/>
      <c r="UVP12" s="115"/>
      <c r="UVS12" s="401"/>
      <c r="UVT12" s="112"/>
      <c r="UVU12" s="112"/>
      <c r="UVV12" s="112"/>
      <c r="UVW12" s="115"/>
      <c r="UVZ12" s="401"/>
      <c r="UWA12" s="112"/>
      <c r="UWB12" s="112"/>
      <c r="UWC12" s="112"/>
      <c r="UWD12" s="115"/>
      <c r="UWG12" s="401"/>
      <c r="UWH12" s="112"/>
      <c r="UWI12" s="112"/>
      <c r="UWJ12" s="112"/>
      <c r="UWK12" s="115"/>
      <c r="UWN12" s="401"/>
      <c r="UWO12" s="112"/>
      <c r="UWP12" s="112"/>
      <c r="UWQ12" s="112"/>
      <c r="UWR12" s="115"/>
      <c r="UWU12" s="401"/>
      <c r="UWV12" s="112"/>
      <c r="UWW12" s="112"/>
      <c r="UWX12" s="112"/>
      <c r="UWY12" s="115"/>
      <c r="UXB12" s="401"/>
      <c r="UXC12" s="112"/>
      <c r="UXD12" s="112"/>
      <c r="UXE12" s="112"/>
      <c r="UXF12" s="115"/>
      <c r="UXI12" s="401"/>
      <c r="UXJ12" s="112"/>
      <c r="UXK12" s="112"/>
      <c r="UXL12" s="112"/>
      <c r="UXM12" s="115"/>
      <c r="UXP12" s="401"/>
      <c r="UXQ12" s="112"/>
      <c r="UXR12" s="112"/>
      <c r="UXS12" s="112"/>
      <c r="UXT12" s="115"/>
      <c r="UXW12" s="401"/>
      <c r="UXX12" s="112"/>
      <c r="UXY12" s="112"/>
      <c r="UXZ12" s="112"/>
      <c r="UYA12" s="115"/>
      <c r="UYD12" s="401"/>
      <c r="UYE12" s="112"/>
      <c r="UYF12" s="112"/>
      <c r="UYG12" s="112"/>
      <c r="UYH12" s="115"/>
      <c r="UYK12" s="401"/>
      <c r="UYL12" s="112"/>
      <c r="UYM12" s="112"/>
      <c r="UYN12" s="112"/>
      <c r="UYO12" s="115"/>
      <c r="UYR12" s="401"/>
      <c r="UYS12" s="112"/>
      <c r="UYT12" s="112"/>
      <c r="UYU12" s="112"/>
      <c r="UYV12" s="115"/>
      <c r="UYY12" s="401"/>
      <c r="UYZ12" s="112"/>
      <c r="UZA12" s="112"/>
      <c r="UZB12" s="112"/>
      <c r="UZC12" s="115"/>
      <c r="UZF12" s="401"/>
      <c r="UZG12" s="112"/>
      <c r="UZH12" s="112"/>
      <c r="UZI12" s="112"/>
      <c r="UZJ12" s="115"/>
      <c r="UZM12" s="401"/>
      <c r="UZN12" s="112"/>
      <c r="UZO12" s="112"/>
      <c r="UZP12" s="112"/>
      <c r="UZQ12" s="115"/>
      <c r="UZT12" s="401"/>
      <c r="UZU12" s="112"/>
      <c r="UZV12" s="112"/>
      <c r="UZW12" s="112"/>
      <c r="UZX12" s="115"/>
      <c r="VAA12" s="401"/>
      <c r="VAB12" s="112"/>
      <c r="VAC12" s="112"/>
      <c r="VAD12" s="112"/>
      <c r="VAE12" s="115"/>
      <c r="VAH12" s="401"/>
      <c r="VAI12" s="112"/>
      <c r="VAJ12" s="112"/>
      <c r="VAK12" s="112"/>
      <c r="VAL12" s="115"/>
      <c r="VAO12" s="401"/>
      <c r="VAP12" s="112"/>
      <c r="VAQ12" s="112"/>
      <c r="VAR12" s="112"/>
      <c r="VAS12" s="115"/>
      <c r="VAV12" s="401"/>
      <c r="VAW12" s="112"/>
      <c r="VAX12" s="112"/>
      <c r="VAY12" s="112"/>
      <c r="VAZ12" s="115"/>
      <c r="VBC12" s="401"/>
      <c r="VBD12" s="112"/>
      <c r="VBE12" s="112"/>
      <c r="VBF12" s="112"/>
      <c r="VBG12" s="115"/>
      <c r="VBJ12" s="401"/>
      <c r="VBK12" s="112"/>
      <c r="VBL12" s="112"/>
      <c r="VBM12" s="112"/>
      <c r="VBN12" s="115"/>
      <c r="VBQ12" s="401"/>
      <c r="VBR12" s="112"/>
      <c r="VBS12" s="112"/>
      <c r="VBT12" s="112"/>
      <c r="VBU12" s="115"/>
      <c r="VBX12" s="401"/>
      <c r="VBY12" s="112"/>
      <c r="VBZ12" s="112"/>
      <c r="VCA12" s="112"/>
      <c r="VCB12" s="115"/>
      <c r="VCE12" s="401"/>
      <c r="VCF12" s="112"/>
      <c r="VCG12" s="112"/>
      <c r="VCH12" s="112"/>
      <c r="VCI12" s="115"/>
      <c r="VCL12" s="401"/>
      <c r="VCM12" s="112"/>
      <c r="VCN12" s="112"/>
      <c r="VCO12" s="112"/>
      <c r="VCP12" s="115"/>
      <c r="VCS12" s="401"/>
      <c r="VCT12" s="112"/>
      <c r="VCU12" s="112"/>
      <c r="VCV12" s="112"/>
      <c r="VCW12" s="115"/>
      <c r="VCZ12" s="401"/>
      <c r="VDA12" s="112"/>
      <c r="VDB12" s="112"/>
      <c r="VDC12" s="112"/>
      <c r="VDD12" s="115"/>
      <c r="VDG12" s="401"/>
      <c r="VDH12" s="112"/>
      <c r="VDI12" s="112"/>
      <c r="VDJ12" s="112"/>
      <c r="VDK12" s="115"/>
      <c r="VDN12" s="401"/>
      <c r="VDO12" s="112"/>
      <c r="VDP12" s="112"/>
      <c r="VDQ12" s="112"/>
      <c r="VDR12" s="115"/>
      <c r="VDU12" s="401"/>
      <c r="VDV12" s="112"/>
      <c r="VDW12" s="112"/>
      <c r="VDX12" s="112"/>
      <c r="VDY12" s="115"/>
      <c r="VEB12" s="401"/>
      <c r="VEC12" s="112"/>
      <c r="VED12" s="112"/>
      <c r="VEE12" s="112"/>
      <c r="VEF12" s="115"/>
      <c r="VEI12" s="401"/>
      <c r="VEJ12" s="112"/>
      <c r="VEK12" s="112"/>
      <c r="VEL12" s="112"/>
      <c r="VEM12" s="115"/>
      <c r="VEP12" s="401"/>
      <c r="VEQ12" s="112"/>
      <c r="VER12" s="112"/>
      <c r="VES12" s="112"/>
      <c r="VET12" s="115"/>
      <c r="VEW12" s="401"/>
      <c r="VEX12" s="112"/>
      <c r="VEY12" s="112"/>
      <c r="VEZ12" s="112"/>
      <c r="VFA12" s="115"/>
      <c r="VFD12" s="401"/>
      <c r="VFE12" s="112"/>
      <c r="VFF12" s="112"/>
      <c r="VFG12" s="112"/>
      <c r="VFH12" s="115"/>
      <c r="VFK12" s="401"/>
      <c r="VFL12" s="112"/>
      <c r="VFM12" s="112"/>
      <c r="VFN12" s="112"/>
      <c r="VFO12" s="115"/>
      <c r="VFR12" s="401"/>
      <c r="VFS12" s="112"/>
      <c r="VFT12" s="112"/>
      <c r="VFU12" s="112"/>
      <c r="VFV12" s="115"/>
      <c r="VFY12" s="401"/>
      <c r="VFZ12" s="112"/>
      <c r="VGA12" s="112"/>
      <c r="VGB12" s="112"/>
      <c r="VGC12" s="115"/>
      <c r="VGF12" s="401"/>
      <c r="VGG12" s="112"/>
      <c r="VGH12" s="112"/>
      <c r="VGI12" s="112"/>
      <c r="VGJ12" s="115"/>
      <c r="VGM12" s="401"/>
      <c r="VGN12" s="112"/>
      <c r="VGO12" s="112"/>
      <c r="VGP12" s="112"/>
      <c r="VGQ12" s="115"/>
      <c r="VGT12" s="401"/>
      <c r="VGU12" s="112"/>
      <c r="VGV12" s="112"/>
      <c r="VGW12" s="112"/>
      <c r="VGX12" s="115"/>
      <c r="VHA12" s="401"/>
      <c r="VHB12" s="112"/>
      <c r="VHC12" s="112"/>
      <c r="VHD12" s="112"/>
      <c r="VHE12" s="115"/>
      <c r="VHH12" s="401"/>
      <c r="VHI12" s="112"/>
      <c r="VHJ12" s="112"/>
      <c r="VHK12" s="112"/>
      <c r="VHL12" s="115"/>
      <c r="VHO12" s="401"/>
      <c r="VHP12" s="112"/>
      <c r="VHQ12" s="112"/>
      <c r="VHR12" s="112"/>
      <c r="VHS12" s="115"/>
      <c r="VHV12" s="401"/>
      <c r="VHW12" s="112"/>
      <c r="VHX12" s="112"/>
      <c r="VHY12" s="112"/>
      <c r="VHZ12" s="115"/>
      <c r="VIC12" s="401"/>
      <c r="VID12" s="112"/>
      <c r="VIE12" s="112"/>
      <c r="VIF12" s="112"/>
      <c r="VIG12" s="115"/>
      <c r="VIJ12" s="401"/>
      <c r="VIK12" s="112"/>
      <c r="VIL12" s="112"/>
      <c r="VIM12" s="112"/>
      <c r="VIN12" s="115"/>
      <c r="VIQ12" s="401"/>
      <c r="VIR12" s="112"/>
      <c r="VIS12" s="112"/>
      <c r="VIT12" s="112"/>
      <c r="VIU12" s="115"/>
      <c r="VIX12" s="401"/>
      <c r="VIY12" s="112"/>
      <c r="VIZ12" s="112"/>
      <c r="VJA12" s="112"/>
      <c r="VJB12" s="115"/>
      <c r="VJE12" s="401"/>
      <c r="VJF12" s="112"/>
      <c r="VJG12" s="112"/>
      <c r="VJH12" s="112"/>
      <c r="VJI12" s="115"/>
      <c r="VJL12" s="401"/>
      <c r="VJM12" s="112"/>
      <c r="VJN12" s="112"/>
      <c r="VJO12" s="112"/>
      <c r="VJP12" s="115"/>
      <c r="VJS12" s="401"/>
      <c r="VJT12" s="112"/>
      <c r="VJU12" s="112"/>
      <c r="VJV12" s="112"/>
      <c r="VJW12" s="115"/>
      <c r="VJZ12" s="401"/>
      <c r="VKA12" s="112"/>
      <c r="VKB12" s="112"/>
      <c r="VKC12" s="112"/>
      <c r="VKD12" s="115"/>
      <c r="VKG12" s="401"/>
      <c r="VKH12" s="112"/>
      <c r="VKI12" s="112"/>
      <c r="VKJ12" s="112"/>
      <c r="VKK12" s="115"/>
      <c r="VKN12" s="401"/>
      <c r="VKO12" s="112"/>
      <c r="VKP12" s="112"/>
      <c r="VKQ12" s="112"/>
      <c r="VKR12" s="115"/>
      <c r="VKU12" s="401"/>
      <c r="VKV12" s="112"/>
      <c r="VKW12" s="112"/>
      <c r="VKX12" s="112"/>
      <c r="VKY12" s="115"/>
      <c r="VLB12" s="401"/>
      <c r="VLC12" s="112"/>
      <c r="VLD12" s="112"/>
      <c r="VLE12" s="112"/>
      <c r="VLF12" s="115"/>
      <c r="VLI12" s="401"/>
      <c r="VLJ12" s="112"/>
      <c r="VLK12" s="112"/>
      <c r="VLL12" s="112"/>
      <c r="VLM12" s="115"/>
      <c r="VLP12" s="401"/>
      <c r="VLQ12" s="112"/>
      <c r="VLR12" s="112"/>
      <c r="VLS12" s="112"/>
      <c r="VLT12" s="115"/>
      <c r="VLW12" s="401"/>
      <c r="VLX12" s="112"/>
      <c r="VLY12" s="112"/>
      <c r="VLZ12" s="112"/>
      <c r="VMA12" s="115"/>
      <c r="VMD12" s="401"/>
      <c r="VME12" s="112"/>
      <c r="VMF12" s="112"/>
      <c r="VMG12" s="112"/>
      <c r="VMH12" s="115"/>
      <c r="VMK12" s="401"/>
      <c r="VML12" s="112"/>
      <c r="VMM12" s="112"/>
      <c r="VMN12" s="112"/>
      <c r="VMO12" s="115"/>
      <c r="VMR12" s="401"/>
      <c r="VMS12" s="112"/>
      <c r="VMT12" s="112"/>
      <c r="VMU12" s="112"/>
      <c r="VMV12" s="115"/>
      <c r="VMY12" s="401"/>
      <c r="VMZ12" s="112"/>
      <c r="VNA12" s="112"/>
      <c r="VNB12" s="112"/>
      <c r="VNC12" s="115"/>
      <c r="VNF12" s="401"/>
      <c r="VNG12" s="112"/>
      <c r="VNH12" s="112"/>
      <c r="VNI12" s="112"/>
      <c r="VNJ12" s="115"/>
      <c r="VNM12" s="401"/>
      <c r="VNN12" s="112"/>
      <c r="VNO12" s="112"/>
      <c r="VNP12" s="112"/>
      <c r="VNQ12" s="115"/>
      <c r="VNT12" s="401"/>
      <c r="VNU12" s="112"/>
      <c r="VNV12" s="112"/>
      <c r="VNW12" s="112"/>
      <c r="VNX12" s="115"/>
      <c r="VOA12" s="401"/>
      <c r="VOB12" s="112"/>
      <c r="VOC12" s="112"/>
      <c r="VOD12" s="112"/>
      <c r="VOE12" s="115"/>
      <c r="VOH12" s="401"/>
      <c r="VOI12" s="112"/>
      <c r="VOJ12" s="112"/>
      <c r="VOK12" s="112"/>
      <c r="VOL12" s="115"/>
      <c r="VOO12" s="401"/>
      <c r="VOP12" s="112"/>
      <c r="VOQ12" s="112"/>
      <c r="VOR12" s="112"/>
      <c r="VOS12" s="115"/>
      <c r="VOV12" s="401"/>
      <c r="VOW12" s="112"/>
      <c r="VOX12" s="112"/>
      <c r="VOY12" s="112"/>
      <c r="VOZ12" s="115"/>
      <c r="VPC12" s="401"/>
      <c r="VPD12" s="112"/>
      <c r="VPE12" s="112"/>
      <c r="VPF12" s="112"/>
      <c r="VPG12" s="115"/>
      <c r="VPJ12" s="401"/>
      <c r="VPK12" s="112"/>
      <c r="VPL12" s="112"/>
      <c r="VPM12" s="112"/>
      <c r="VPN12" s="115"/>
      <c r="VPQ12" s="401"/>
      <c r="VPR12" s="112"/>
      <c r="VPS12" s="112"/>
      <c r="VPT12" s="112"/>
      <c r="VPU12" s="115"/>
      <c r="VPX12" s="401"/>
      <c r="VPY12" s="112"/>
      <c r="VPZ12" s="112"/>
      <c r="VQA12" s="112"/>
      <c r="VQB12" s="115"/>
      <c r="VQE12" s="401"/>
      <c r="VQF12" s="112"/>
      <c r="VQG12" s="112"/>
      <c r="VQH12" s="112"/>
      <c r="VQI12" s="115"/>
      <c r="VQL12" s="401"/>
      <c r="VQM12" s="112"/>
      <c r="VQN12" s="112"/>
      <c r="VQO12" s="112"/>
      <c r="VQP12" s="115"/>
      <c r="VQS12" s="401"/>
      <c r="VQT12" s="112"/>
      <c r="VQU12" s="112"/>
      <c r="VQV12" s="112"/>
      <c r="VQW12" s="115"/>
      <c r="VQZ12" s="401"/>
      <c r="VRA12" s="112"/>
      <c r="VRB12" s="112"/>
      <c r="VRC12" s="112"/>
      <c r="VRD12" s="115"/>
      <c r="VRG12" s="401"/>
      <c r="VRH12" s="112"/>
      <c r="VRI12" s="112"/>
      <c r="VRJ12" s="112"/>
      <c r="VRK12" s="115"/>
      <c r="VRN12" s="401"/>
      <c r="VRO12" s="112"/>
      <c r="VRP12" s="112"/>
      <c r="VRQ12" s="112"/>
      <c r="VRR12" s="115"/>
      <c r="VRU12" s="401"/>
      <c r="VRV12" s="112"/>
      <c r="VRW12" s="112"/>
      <c r="VRX12" s="112"/>
      <c r="VRY12" s="115"/>
      <c r="VSB12" s="401"/>
      <c r="VSC12" s="112"/>
      <c r="VSD12" s="112"/>
      <c r="VSE12" s="112"/>
      <c r="VSF12" s="115"/>
      <c r="VSI12" s="401"/>
      <c r="VSJ12" s="112"/>
      <c r="VSK12" s="112"/>
      <c r="VSL12" s="112"/>
      <c r="VSM12" s="115"/>
      <c r="VSP12" s="401"/>
      <c r="VSQ12" s="112"/>
      <c r="VSR12" s="112"/>
      <c r="VSS12" s="112"/>
      <c r="VST12" s="115"/>
      <c r="VSW12" s="401"/>
      <c r="VSX12" s="112"/>
      <c r="VSY12" s="112"/>
      <c r="VSZ12" s="112"/>
      <c r="VTA12" s="115"/>
      <c r="VTD12" s="401"/>
      <c r="VTE12" s="112"/>
      <c r="VTF12" s="112"/>
      <c r="VTG12" s="112"/>
      <c r="VTH12" s="115"/>
      <c r="VTK12" s="401"/>
      <c r="VTL12" s="112"/>
      <c r="VTM12" s="112"/>
      <c r="VTN12" s="112"/>
      <c r="VTO12" s="115"/>
      <c r="VTR12" s="401"/>
      <c r="VTS12" s="112"/>
      <c r="VTT12" s="112"/>
      <c r="VTU12" s="112"/>
      <c r="VTV12" s="115"/>
      <c r="VTY12" s="401"/>
      <c r="VTZ12" s="112"/>
      <c r="VUA12" s="112"/>
      <c r="VUB12" s="112"/>
      <c r="VUC12" s="115"/>
      <c r="VUF12" s="401"/>
      <c r="VUG12" s="112"/>
      <c r="VUH12" s="112"/>
      <c r="VUI12" s="112"/>
      <c r="VUJ12" s="115"/>
      <c r="VUM12" s="401"/>
      <c r="VUN12" s="112"/>
      <c r="VUO12" s="112"/>
      <c r="VUP12" s="112"/>
      <c r="VUQ12" s="115"/>
      <c r="VUT12" s="401"/>
      <c r="VUU12" s="112"/>
      <c r="VUV12" s="112"/>
      <c r="VUW12" s="112"/>
      <c r="VUX12" s="115"/>
      <c r="VVA12" s="401"/>
      <c r="VVB12" s="112"/>
      <c r="VVC12" s="112"/>
      <c r="VVD12" s="112"/>
      <c r="VVE12" s="115"/>
      <c r="VVH12" s="401"/>
      <c r="VVI12" s="112"/>
      <c r="VVJ12" s="112"/>
      <c r="VVK12" s="112"/>
      <c r="VVL12" s="115"/>
      <c r="VVO12" s="401"/>
      <c r="VVP12" s="112"/>
      <c r="VVQ12" s="112"/>
      <c r="VVR12" s="112"/>
      <c r="VVS12" s="115"/>
      <c r="VVV12" s="401"/>
      <c r="VVW12" s="112"/>
      <c r="VVX12" s="112"/>
      <c r="VVY12" s="112"/>
      <c r="VVZ12" s="115"/>
      <c r="VWC12" s="401"/>
      <c r="VWD12" s="112"/>
      <c r="VWE12" s="112"/>
      <c r="VWF12" s="112"/>
      <c r="VWG12" s="115"/>
      <c r="VWJ12" s="401"/>
      <c r="VWK12" s="112"/>
      <c r="VWL12" s="112"/>
      <c r="VWM12" s="112"/>
      <c r="VWN12" s="115"/>
      <c r="VWQ12" s="401"/>
      <c r="VWR12" s="112"/>
      <c r="VWS12" s="112"/>
      <c r="VWT12" s="112"/>
      <c r="VWU12" s="115"/>
      <c r="VWX12" s="401"/>
      <c r="VWY12" s="112"/>
      <c r="VWZ12" s="112"/>
      <c r="VXA12" s="112"/>
      <c r="VXB12" s="115"/>
      <c r="VXE12" s="401"/>
      <c r="VXF12" s="112"/>
      <c r="VXG12" s="112"/>
      <c r="VXH12" s="112"/>
      <c r="VXI12" s="115"/>
      <c r="VXL12" s="401"/>
      <c r="VXM12" s="112"/>
      <c r="VXN12" s="112"/>
      <c r="VXO12" s="112"/>
      <c r="VXP12" s="115"/>
      <c r="VXS12" s="401"/>
      <c r="VXT12" s="112"/>
      <c r="VXU12" s="112"/>
      <c r="VXV12" s="112"/>
      <c r="VXW12" s="115"/>
      <c r="VXZ12" s="401"/>
      <c r="VYA12" s="112"/>
      <c r="VYB12" s="112"/>
      <c r="VYC12" s="112"/>
      <c r="VYD12" s="115"/>
      <c r="VYG12" s="401"/>
      <c r="VYH12" s="112"/>
      <c r="VYI12" s="112"/>
      <c r="VYJ12" s="112"/>
      <c r="VYK12" s="115"/>
      <c r="VYN12" s="401"/>
      <c r="VYO12" s="112"/>
      <c r="VYP12" s="112"/>
      <c r="VYQ12" s="112"/>
      <c r="VYR12" s="115"/>
      <c r="VYU12" s="401"/>
      <c r="VYV12" s="112"/>
      <c r="VYW12" s="112"/>
      <c r="VYX12" s="112"/>
      <c r="VYY12" s="115"/>
      <c r="VZB12" s="401"/>
      <c r="VZC12" s="112"/>
      <c r="VZD12" s="112"/>
      <c r="VZE12" s="112"/>
      <c r="VZF12" s="115"/>
      <c r="VZI12" s="401"/>
      <c r="VZJ12" s="112"/>
      <c r="VZK12" s="112"/>
      <c r="VZL12" s="112"/>
      <c r="VZM12" s="115"/>
      <c r="VZP12" s="401"/>
      <c r="VZQ12" s="112"/>
      <c r="VZR12" s="112"/>
      <c r="VZS12" s="112"/>
      <c r="VZT12" s="115"/>
      <c r="VZW12" s="401"/>
      <c r="VZX12" s="112"/>
      <c r="VZY12" s="112"/>
      <c r="VZZ12" s="112"/>
      <c r="WAA12" s="115"/>
      <c r="WAD12" s="401"/>
      <c r="WAE12" s="112"/>
      <c r="WAF12" s="112"/>
      <c r="WAG12" s="112"/>
      <c r="WAH12" s="115"/>
      <c r="WAK12" s="401"/>
      <c r="WAL12" s="112"/>
      <c r="WAM12" s="112"/>
      <c r="WAN12" s="112"/>
      <c r="WAO12" s="115"/>
      <c r="WAR12" s="401"/>
      <c r="WAS12" s="112"/>
      <c r="WAT12" s="112"/>
      <c r="WAU12" s="112"/>
      <c r="WAV12" s="115"/>
      <c r="WAY12" s="401"/>
      <c r="WAZ12" s="112"/>
      <c r="WBA12" s="112"/>
      <c r="WBB12" s="112"/>
      <c r="WBC12" s="115"/>
      <c r="WBF12" s="401"/>
      <c r="WBG12" s="112"/>
      <c r="WBH12" s="112"/>
      <c r="WBI12" s="112"/>
      <c r="WBJ12" s="115"/>
      <c r="WBM12" s="401"/>
      <c r="WBN12" s="112"/>
      <c r="WBO12" s="112"/>
      <c r="WBP12" s="112"/>
      <c r="WBQ12" s="115"/>
      <c r="WBT12" s="401"/>
      <c r="WBU12" s="112"/>
      <c r="WBV12" s="112"/>
      <c r="WBW12" s="112"/>
      <c r="WBX12" s="115"/>
      <c r="WCA12" s="401"/>
      <c r="WCB12" s="112"/>
      <c r="WCC12" s="112"/>
      <c r="WCD12" s="112"/>
      <c r="WCE12" s="115"/>
      <c r="WCH12" s="401"/>
      <c r="WCI12" s="112"/>
      <c r="WCJ12" s="112"/>
      <c r="WCK12" s="112"/>
      <c r="WCL12" s="115"/>
      <c r="WCO12" s="401"/>
      <c r="WCP12" s="112"/>
      <c r="WCQ12" s="112"/>
      <c r="WCR12" s="112"/>
      <c r="WCS12" s="115"/>
      <c r="WCV12" s="401"/>
      <c r="WCW12" s="112"/>
      <c r="WCX12" s="112"/>
      <c r="WCY12" s="112"/>
      <c r="WCZ12" s="115"/>
      <c r="WDC12" s="401"/>
      <c r="WDD12" s="112"/>
      <c r="WDE12" s="112"/>
      <c r="WDF12" s="112"/>
      <c r="WDG12" s="115"/>
      <c r="WDJ12" s="401"/>
      <c r="WDK12" s="112"/>
      <c r="WDL12" s="112"/>
      <c r="WDM12" s="112"/>
      <c r="WDN12" s="115"/>
      <c r="WDQ12" s="401"/>
      <c r="WDR12" s="112"/>
      <c r="WDS12" s="112"/>
      <c r="WDT12" s="112"/>
      <c r="WDU12" s="115"/>
      <c r="WDX12" s="401"/>
      <c r="WDY12" s="112"/>
      <c r="WDZ12" s="112"/>
      <c r="WEA12" s="112"/>
      <c r="WEB12" s="115"/>
      <c r="WEE12" s="401"/>
      <c r="WEF12" s="112"/>
      <c r="WEG12" s="112"/>
      <c r="WEH12" s="112"/>
      <c r="WEI12" s="115"/>
      <c r="WEL12" s="401"/>
      <c r="WEM12" s="112"/>
      <c r="WEN12" s="112"/>
      <c r="WEO12" s="112"/>
      <c r="WEP12" s="115"/>
      <c r="WES12" s="401"/>
      <c r="WET12" s="112"/>
      <c r="WEU12" s="112"/>
      <c r="WEV12" s="112"/>
      <c r="WEW12" s="115"/>
      <c r="WEZ12" s="401"/>
      <c r="WFA12" s="112"/>
      <c r="WFB12" s="112"/>
      <c r="WFC12" s="112"/>
      <c r="WFD12" s="115"/>
      <c r="WFG12" s="401"/>
      <c r="WFH12" s="112"/>
      <c r="WFI12" s="112"/>
      <c r="WFJ12" s="112"/>
      <c r="WFK12" s="115"/>
      <c r="WFN12" s="401"/>
      <c r="WFO12" s="112"/>
      <c r="WFP12" s="112"/>
      <c r="WFQ12" s="112"/>
      <c r="WFR12" s="115"/>
      <c r="WFU12" s="401"/>
      <c r="WFV12" s="112"/>
      <c r="WFW12" s="112"/>
      <c r="WFX12" s="112"/>
      <c r="WFY12" s="115"/>
      <c r="WGB12" s="401"/>
      <c r="WGC12" s="112"/>
      <c r="WGD12" s="112"/>
      <c r="WGE12" s="112"/>
      <c r="WGF12" s="115"/>
      <c r="WGI12" s="401"/>
      <c r="WGJ12" s="112"/>
      <c r="WGK12" s="112"/>
      <c r="WGL12" s="112"/>
      <c r="WGM12" s="115"/>
      <c r="WGP12" s="401"/>
      <c r="WGQ12" s="112"/>
      <c r="WGR12" s="112"/>
      <c r="WGS12" s="112"/>
      <c r="WGT12" s="115"/>
      <c r="WGW12" s="401"/>
      <c r="WGX12" s="112"/>
      <c r="WGY12" s="112"/>
      <c r="WGZ12" s="112"/>
      <c r="WHA12" s="115"/>
      <c r="WHD12" s="401"/>
      <c r="WHE12" s="112"/>
      <c r="WHF12" s="112"/>
      <c r="WHG12" s="112"/>
      <c r="WHH12" s="115"/>
      <c r="WHK12" s="401"/>
      <c r="WHL12" s="112"/>
      <c r="WHM12" s="112"/>
      <c r="WHN12" s="112"/>
      <c r="WHO12" s="115"/>
      <c r="WHR12" s="401"/>
      <c r="WHS12" s="112"/>
      <c r="WHT12" s="112"/>
      <c r="WHU12" s="112"/>
      <c r="WHV12" s="115"/>
      <c r="WHY12" s="401"/>
      <c r="WHZ12" s="112"/>
      <c r="WIA12" s="112"/>
      <c r="WIB12" s="112"/>
      <c r="WIC12" s="115"/>
      <c r="WIF12" s="401"/>
      <c r="WIG12" s="112"/>
      <c r="WIH12" s="112"/>
      <c r="WII12" s="112"/>
      <c r="WIJ12" s="115"/>
      <c r="WIM12" s="401"/>
      <c r="WIN12" s="112"/>
      <c r="WIO12" s="112"/>
      <c r="WIP12" s="112"/>
      <c r="WIQ12" s="115"/>
      <c r="WIT12" s="401"/>
      <c r="WIU12" s="112"/>
      <c r="WIV12" s="112"/>
      <c r="WIW12" s="112"/>
      <c r="WIX12" s="115"/>
      <c r="WJA12" s="401"/>
      <c r="WJB12" s="112"/>
      <c r="WJC12" s="112"/>
      <c r="WJD12" s="112"/>
      <c r="WJE12" s="115"/>
      <c r="WJH12" s="401"/>
      <c r="WJI12" s="112"/>
      <c r="WJJ12" s="112"/>
      <c r="WJK12" s="112"/>
      <c r="WJL12" s="115"/>
      <c r="WJO12" s="401"/>
      <c r="WJP12" s="112"/>
      <c r="WJQ12" s="112"/>
      <c r="WJR12" s="112"/>
      <c r="WJS12" s="115"/>
      <c r="WJV12" s="401"/>
      <c r="WJW12" s="112"/>
      <c r="WJX12" s="112"/>
      <c r="WJY12" s="112"/>
      <c r="WJZ12" s="115"/>
      <c r="WKC12" s="401"/>
      <c r="WKD12" s="112"/>
      <c r="WKE12" s="112"/>
      <c r="WKF12" s="112"/>
      <c r="WKG12" s="115"/>
      <c r="WKJ12" s="401"/>
      <c r="WKK12" s="112"/>
      <c r="WKL12" s="112"/>
      <c r="WKM12" s="112"/>
      <c r="WKN12" s="115"/>
      <c r="WKQ12" s="401"/>
      <c r="WKR12" s="112"/>
      <c r="WKS12" s="112"/>
      <c r="WKT12" s="112"/>
      <c r="WKU12" s="115"/>
      <c r="WKX12" s="401"/>
      <c r="WKY12" s="112"/>
      <c r="WKZ12" s="112"/>
      <c r="WLA12" s="112"/>
      <c r="WLB12" s="115"/>
      <c r="WLE12" s="401"/>
      <c r="WLF12" s="112"/>
      <c r="WLG12" s="112"/>
      <c r="WLH12" s="112"/>
      <c r="WLI12" s="115"/>
      <c r="WLL12" s="401"/>
      <c r="WLM12" s="112"/>
      <c r="WLN12" s="112"/>
      <c r="WLO12" s="112"/>
      <c r="WLP12" s="115"/>
      <c r="WLS12" s="401"/>
      <c r="WLT12" s="112"/>
      <c r="WLU12" s="112"/>
      <c r="WLV12" s="112"/>
      <c r="WLW12" s="115"/>
      <c r="WLZ12" s="401"/>
      <c r="WMA12" s="112"/>
      <c r="WMB12" s="112"/>
      <c r="WMC12" s="112"/>
      <c r="WMD12" s="115"/>
      <c r="WMG12" s="401"/>
      <c r="WMH12" s="112"/>
      <c r="WMI12" s="112"/>
      <c r="WMJ12" s="112"/>
      <c r="WMK12" s="115"/>
      <c r="WMN12" s="401"/>
      <c r="WMO12" s="112"/>
      <c r="WMP12" s="112"/>
      <c r="WMQ12" s="112"/>
      <c r="WMR12" s="115"/>
      <c r="WMU12" s="401"/>
      <c r="WMV12" s="112"/>
      <c r="WMW12" s="112"/>
      <c r="WMX12" s="112"/>
      <c r="WMY12" s="115"/>
      <c r="WNB12" s="401"/>
      <c r="WNC12" s="112"/>
      <c r="WND12" s="112"/>
      <c r="WNE12" s="112"/>
      <c r="WNF12" s="115"/>
      <c r="WNI12" s="401"/>
      <c r="WNJ12" s="112"/>
      <c r="WNK12" s="112"/>
      <c r="WNL12" s="112"/>
      <c r="WNM12" s="115"/>
      <c r="WNP12" s="401"/>
      <c r="WNQ12" s="112"/>
      <c r="WNR12" s="112"/>
      <c r="WNS12" s="112"/>
      <c r="WNT12" s="115"/>
      <c r="WNW12" s="401"/>
      <c r="WNX12" s="112"/>
      <c r="WNY12" s="112"/>
      <c r="WNZ12" s="112"/>
      <c r="WOA12" s="115"/>
      <c r="WOD12" s="401"/>
      <c r="WOE12" s="112"/>
      <c r="WOF12" s="112"/>
      <c r="WOG12" s="112"/>
      <c r="WOH12" s="115"/>
      <c r="WOK12" s="401"/>
      <c r="WOL12" s="112"/>
      <c r="WOM12" s="112"/>
      <c r="WON12" s="112"/>
      <c r="WOO12" s="115"/>
      <c r="WOR12" s="401"/>
      <c r="WOS12" s="112"/>
      <c r="WOT12" s="112"/>
      <c r="WOU12" s="112"/>
      <c r="WOV12" s="115"/>
      <c r="WOY12" s="401"/>
      <c r="WOZ12" s="112"/>
      <c r="WPA12" s="112"/>
      <c r="WPB12" s="112"/>
      <c r="WPC12" s="115"/>
      <c r="WPF12" s="401"/>
      <c r="WPG12" s="112"/>
      <c r="WPH12" s="112"/>
      <c r="WPI12" s="112"/>
      <c r="WPJ12" s="115"/>
      <c r="WPM12" s="401"/>
      <c r="WPN12" s="112"/>
      <c r="WPO12" s="112"/>
      <c r="WPP12" s="112"/>
      <c r="WPQ12" s="115"/>
      <c r="WPT12" s="401"/>
      <c r="WPU12" s="112"/>
      <c r="WPV12" s="112"/>
      <c r="WPW12" s="112"/>
      <c r="WPX12" s="115"/>
      <c r="WQA12" s="401"/>
      <c r="WQB12" s="112"/>
      <c r="WQC12" s="112"/>
      <c r="WQD12" s="112"/>
      <c r="WQE12" s="115"/>
      <c r="WQH12" s="401"/>
      <c r="WQI12" s="112"/>
      <c r="WQJ12" s="112"/>
      <c r="WQK12" s="112"/>
      <c r="WQL12" s="115"/>
      <c r="WQO12" s="401"/>
      <c r="WQP12" s="112"/>
      <c r="WQQ12" s="112"/>
      <c r="WQR12" s="112"/>
      <c r="WQS12" s="115"/>
      <c r="WQV12" s="401"/>
      <c r="WQW12" s="112"/>
      <c r="WQX12" s="112"/>
      <c r="WQY12" s="112"/>
      <c r="WQZ12" s="115"/>
      <c r="WRC12" s="401"/>
      <c r="WRD12" s="112"/>
      <c r="WRE12" s="112"/>
      <c r="WRF12" s="112"/>
      <c r="WRG12" s="115"/>
      <c r="WRJ12" s="401"/>
      <c r="WRK12" s="112"/>
      <c r="WRL12" s="112"/>
      <c r="WRM12" s="112"/>
      <c r="WRN12" s="115"/>
      <c r="WRQ12" s="401"/>
      <c r="WRR12" s="112"/>
      <c r="WRS12" s="112"/>
      <c r="WRT12" s="112"/>
      <c r="WRU12" s="115"/>
      <c r="WRX12" s="401"/>
      <c r="WRY12" s="112"/>
      <c r="WRZ12" s="112"/>
      <c r="WSA12" s="112"/>
      <c r="WSB12" s="115"/>
      <c r="WSE12" s="401"/>
      <c r="WSF12" s="112"/>
      <c r="WSG12" s="112"/>
      <c r="WSH12" s="112"/>
      <c r="WSI12" s="115"/>
      <c r="WSL12" s="401"/>
      <c r="WSM12" s="112"/>
      <c r="WSN12" s="112"/>
      <c r="WSO12" s="112"/>
      <c r="WSP12" s="115"/>
      <c r="WSS12" s="401"/>
      <c r="WST12" s="112"/>
      <c r="WSU12" s="112"/>
      <c r="WSV12" s="112"/>
      <c r="WSW12" s="115"/>
      <c r="WSZ12" s="401"/>
      <c r="WTA12" s="112"/>
      <c r="WTB12" s="112"/>
      <c r="WTC12" s="112"/>
      <c r="WTD12" s="115"/>
      <c r="WTG12" s="401"/>
      <c r="WTH12" s="112"/>
      <c r="WTI12" s="112"/>
      <c r="WTJ12" s="112"/>
      <c r="WTK12" s="115"/>
      <c r="WTN12" s="401"/>
      <c r="WTO12" s="112"/>
      <c r="WTP12" s="112"/>
      <c r="WTQ12" s="112"/>
      <c r="WTR12" s="115"/>
      <c r="WTU12" s="401"/>
      <c r="WTV12" s="112"/>
      <c r="WTW12" s="112"/>
      <c r="WTX12" s="112"/>
      <c r="WTY12" s="115"/>
      <c r="WUB12" s="401"/>
      <c r="WUC12" s="112"/>
      <c r="WUD12" s="112"/>
      <c r="WUE12" s="112"/>
      <c r="WUF12" s="115"/>
      <c r="WUI12" s="401"/>
      <c r="WUJ12" s="112"/>
      <c r="WUK12" s="112"/>
      <c r="WUL12" s="112"/>
      <c r="WUM12" s="115"/>
      <c r="WUP12" s="401"/>
      <c r="WUQ12" s="112"/>
      <c r="WUR12" s="112"/>
      <c r="WUS12" s="112"/>
      <c r="WUT12" s="115"/>
      <c r="WUW12" s="401"/>
      <c r="WUX12" s="112"/>
      <c r="WUY12" s="112"/>
      <c r="WUZ12" s="112"/>
      <c r="WVA12" s="115"/>
      <c r="WVD12" s="401"/>
      <c r="WVE12" s="112"/>
      <c r="WVF12" s="112"/>
      <c r="WVG12" s="112"/>
      <c r="WVH12" s="115"/>
      <c r="WVK12" s="401"/>
      <c r="WVL12" s="112"/>
      <c r="WVM12" s="112"/>
      <c r="WVN12" s="112"/>
      <c r="WVO12" s="115"/>
      <c r="WVR12" s="401"/>
      <c r="WVS12" s="112"/>
      <c r="WVT12" s="112"/>
      <c r="WVU12" s="112"/>
      <c r="WVV12" s="115"/>
      <c r="WVY12" s="401"/>
      <c r="WVZ12" s="112"/>
      <c r="WWA12" s="112"/>
      <c r="WWB12" s="112"/>
      <c r="WWC12" s="115"/>
      <c r="WWF12" s="401"/>
      <c r="WWG12" s="112"/>
      <c r="WWH12" s="112"/>
      <c r="WWI12" s="112"/>
      <c r="WWJ12" s="115"/>
      <c r="WWM12" s="401"/>
      <c r="WWN12" s="112"/>
      <c r="WWO12" s="112"/>
      <c r="WWP12" s="112"/>
      <c r="WWQ12" s="115"/>
      <c r="WWT12" s="401"/>
      <c r="WWU12" s="112"/>
      <c r="WWV12" s="112"/>
      <c r="WWW12" s="112"/>
      <c r="WWX12" s="115"/>
      <c r="WXA12" s="401"/>
      <c r="WXB12" s="112"/>
      <c r="WXC12" s="112"/>
      <c r="WXD12" s="112"/>
      <c r="WXE12" s="115"/>
      <c r="WXH12" s="401"/>
      <c r="WXI12" s="112"/>
      <c r="WXJ12" s="112"/>
      <c r="WXK12" s="112"/>
      <c r="WXL12" s="115"/>
      <c r="WXO12" s="401"/>
      <c r="WXP12" s="112"/>
      <c r="WXQ12" s="112"/>
      <c r="WXR12" s="112"/>
      <c r="WXS12" s="115"/>
      <c r="WXV12" s="401"/>
      <c r="WXW12" s="112"/>
      <c r="WXX12" s="112"/>
      <c r="WXY12" s="112"/>
      <c r="WXZ12" s="115"/>
      <c r="WYC12" s="401"/>
      <c r="WYD12" s="112"/>
      <c r="WYE12" s="112"/>
      <c r="WYF12" s="112"/>
      <c r="WYG12" s="115"/>
      <c r="WYJ12" s="401"/>
      <c r="WYK12" s="112"/>
      <c r="WYL12" s="112"/>
      <c r="WYM12" s="112"/>
      <c r="WYN12" s="115"/>
      <c r="WYQ12" s="401"/>
      <c r="WYR12" s="112"/>
      <c r="WYS12" s="112"/>
      <c r="WYT12" s="112"/>
      <c r="WYU12" s="115"/>
      <c r="WYX12" s="401"/>
      <c r="WYY12" s="112"/>
      <c r="WYZ12" s="112"/>
      <c r="WZA12" s="112"/>
      <c r="WZB12" s="115"/>
      <c r="WZE12" s="401"/>
      <c r="WZF12" s="112"/>
      <c r="WZG12" s="112"/>
      <c r="WZH12" s="112"/>
      <c r="WZI12" s="115"/>
      <c r="WZL12" s="401"/>
      <c r="WZM12" s="112"/>
      <c r="WZN12" s="112"/>
      <c r="WZO12" s="112"/>
      <c r="WZP12" s="115"/>
      <c r="WZS12" s="401"/>
      <c r="WZT12" s="112"/>
      <c r="WZU12" s="112"/>
      <c r="WZV12" s="112"/>
      <c r="WZW12" s="115"/>
      <c r="WZZ12" s="401"/>
      <c r="XAA12" s="112"/>
      <c r="XAB12" s="112"/>
      <c r="XAC12" s="112"/>
      <c r="XAD12" s="115"/>
      <c r="XAG12" s="401"/>
      <c r="XAH12" s="112"/>
      <c r="XAI12" s="112"/>
      <c r="XAJ12" s="112"/>
      <c r="XAK12" s="115"/>
      <c r="XAN12" s="401"/>
      <c r="XAO12" s="112"/>
      <c r="XAP12" s="112"/>
      <c r="XAQ12" s="112"/>
      <c r="XAR12" s="115"/>
      <c r="XAU12" s="401"/>
      <c r="XAV12" s="112"/>
      <c r="XAW12" s="112"/>
      <c r="XAX12" s="112"/>
      <c r="XAY12" s="115"/>
      <c r="XBB12" s="401"/>
      <c r="XBC12" s="112"/>
      <c r="XBD12" s="112"/>
      <c r="XBE12" s="112"/>
      <c r="XBF12" s="115"/>
      <c r="XBI12" s="401"/>
      <c r="XBJ12" s="112"/>
      <c r="XBK12" s="112"/>
      <c r="XBL12" s="112"/>
      <c r="XBM12" s="115"/>
      <c r="XBP12" s="401"/>
      <c r="XBQ12" s="112"/>
      <c r="XBR12" s="112"/>
      <c r="XBS12" s="112"/>
      <c r="XBT12" s="115"/>
      <c r="XBW12" s="401"/>
      <c r="XBX12" s="112"/>
      <c r="XBY12" s="112"/>
      <c r="XBZ12" s="112"/>
      <c r="XCA12" s="115"/>
      <c r="XCD12" s="401"/>
      <c r="XCE12" s="112"/>
      <c r="XCF12" s="112"/>
      <c r="XCG12" s="112"/>
      <c r="XCH12" s="115"/>
      <c r="XCK12" s="401"/>
      <c r="XCL12" s="112"/>
      <c r="XCM12" s="112"/>
      <c r="XCN12" s="112"/>
      <c r="XCO12" s="115"/>
      <c r="XCR12" s="401"/>
      <c r="XCS12" s="112"/>
      <c r="XCT12" s="112"/>
      <c r="XCU12" s="112"/>
      <c r="XCV12" s="115"/>
      <c r="XCY12" s="401"/>
      <c r="XCZ12" s="112"/>
      <c r="XDA12" s="112"/>
      <c r="XDB12" s="112"/>
      <c r="XDC12" s="115"/>
      <c r="XDF12" s="401"/>
      <c r="XDG12" s="112"/>
      <c r="XDH12" s="112"/>
      <c r="XDI12" s="112"/>
      <c r="XDJ12" s="115"/>
      <c r="XDM12" s="401"/>
      <c r="XDN12" s="112"/>
      <c r="XDO12" s="112"/>
      <c r="XDP12" s="112"/>
      <c r="XDQ12" s="115"/>
      <c r="XDT12" s="401"/>
      <c r="XDU12" s="112"/>
      <c r="XDV12" s="112"/>
      <c r="XDW12" s="112"/>
      <c r="XDX12" s="115"/>
      <c r="XEA12" s="401"/>
      <c r="XEB12" s="112"/>
      <c r="XEC12" s="112"/>
      <c r="XED12" s="112"/>
      <c r="XEE12" s="115"/>
      <c r="XEH12" s="401"/>
      <c r="XEI12" s="112"/>
      <c r="XEJ12" s="112"/>
      <c r="XEK12" s="112"/>
      <c r="XEL12" s="115"/>
      <c r="XEO12" s="401"/>
      <c r="XEP12" s="112"/>
      <c r="XEQ12" s="112"/>
      <c r="XER12" s="112"/>
      <c r="XES12" s="115"/>
      <c r="XEV12" s="401"/>
      <c r="XEW12" s="112"/>
      <c r="XEX12" s="112"/>
      <c r="XEY12" s="112"/>
      <c r="XEZ12" s="115"/>
      <c r="XFC12" s="401"/>
      <c r="XFD12" s="112"/>
    </row>
    <row r="13" spans="1:16384" s="400" customFormat="1" ht="15" customHeight="1">
      <c r="A13" s="2"/>
      <c r="B13" s="716" t="s">
        <v>456</v>
      </c>
      <c r="C13" s="709">
        <v>39344</v>
      </c>
      <c r="D13" s="709">
        <v>20217</v>
      </c>
      <c r="E13" s="709">
        <v>20475</v>
      </c>
      <c r="F13" s="709">
        <f t="shared" si="2"/>
        <v>40692</v>
      </c>
      <c r="G13" s="715">
        <f t="shared" si="1"/>
        <v>103.42618950793006</v>
      </c>
      <c r="H13" s="391"/>
      <c r="I13" s="391"/>
      <c r="J13" s="391"/>
      <c r="K13" s="391"/>
      <c r="L13" s="391"/>
      <c r="M13" s="391"/>
      <c r="N13" s="391"/>
      <c r="O13" s="391"/>
    </row>
    <row r="14" spans="1:16384" s="113" customFormat="1" ht="15" customHeight="1">
      <c r="A14" s="2" t="s">
        <v>457</v>
      </c>
      <c r="B14" s="716"/>
      <c r="C14" s="25">
        <f>SUM(C15:C16)</f>
        <v>207835</v>
      </c>
      <c r="D14" s="25">
        <f t="shared" ref="D14:E14" si="4">SUM(D15:D16)</f>
        <v>94077</v>
      </c>
      <c r="E14" s="25">
        <f t="shared" si="4"/>
        <v>86306</v>
      </c>
      <c r="F14" s="25">
        <f t="shared" si="2"/>
        <v>180383</v>
      </c>
      <c r="G14" s="103">
        <f t="shared" si="1"/>
        <v>86.791445136767138</v>
      </c>
      <c r="H14" s="391"/>
      <c r="I14" s="391"/>
      <c r="J14" s="391"/>
      <c r="K14" s="391"/>
      <c r="L14" s="391"/>
      <c r="M14" s="391"/>
      <c r="N14" s="391"/>
      <c r="O14" s="391"/>
    </row>
    <row r="15" spans="1:16384" s="400" customFormat="1" ht="15" customHeight="1">
      <c r="A15" s="2"/>
      <c r="B15" s="716" t="s">
        <v>459</v>
      </c>
      <c r="C15" s="709">
        <v>163184</v>
      </c>
      <c r="D15" s="709">
        <v>79742</v>
      </c>
      <c r="E15" s="709">
        <v>73771</v>
      </c>
      <c r="F15" s="709">
        <f t="shared" si="2"/>
        <v>153513</v>
      </c>
      <c r="G15" s="715">
        <f t="shared" si="1"/>
        <v>94.073561133444457</v>
      </c>
      <c r="H15" s="391"/>
      <c r="I15" s="391"/>
      <c r="J15" s="391"/>
      <c r="K15" s="391"/>
      <c r="L15" s="391"/>
      <c r="M15" s="391"/>
      <c r="N15" s="391"/>
      <c r="O15" s="391"/>
    </row>
    <row r="16" spans="1:16384" s="400" customFormat="1" ht="15" customHeight="1">
      <c r="A16" s="2"/>
      <c r="B16" s="716" t="s">
        <v>460</v>
      </c>
      <c r="C16" s="709">
        <v>44651</v>
      </c>
      <c r="D16" s="709">
        <v>14335</v>
      </c>
      <c r="E16" s="709">
        <v>12535</v>
      </c>
      <c r="F16" s="709">
        <f t="shared" si="2"/>
        <v>26870</v>
      </c>
      <c r="G16" s="715">
        <f t="shared" si="1"/>
        <v>60.17782356498175</v>
      </c>
      <c r="H16" s="391"/>
      <c r="I16" s="391"/>
      <c r="J16" s="391"/>
      <c r="K16" s="391"/>
      <c r="L16" s="391"/>
      <c r="M16" s="391"/>
      <c r="N16" s="391"/>
      <c r="O16" s="391"/>
    </row>
    <row r="17" spans="1:7" s="113" customFormat="1" ht="15" customHeight="1">
      <c r="A17" s="2" t="s">
        <v>461</v>
      </c>
      <c r="B17" s="716"/>
      <c r="C17" s="25">
        <f>SUM(C18:C25)</f>
        <v>1466328</v>
      </c>
      <c r="D17" s="25">
        <f t="shared" ref="D17:E17" si="5">SUM(D18:D25)</f>
        <v>773711</v>
      </c>
      <c r="E17" s="25">
        <f t="shared" si="5"/>
        <v>712724</v>
      </c>
      <c r="F17" s="25">
        <f t="shared" si="2"/>
        <v>1486435</v>
      </c>
      <c r="G17" s="103">
        <f t="shared" si="1"/>
        <v>101.37124845191525</v>
      </c>
    </row>
    <row r="18" spans="1:7" s="113" customFormat="1" ht="15" customHeight="1">
      <c r="A18" s="2"/>
      <c r="B18" s="716" t="s">
        <v>463</v>
      </c>
      <c r="C18" s="709">
        <v>441100</v>
      </c>
      <c r="D18" s="709">
        <v>235652</v>
      </c>
      <c r="E18" s="709">
        <v>201342</v>
      </c>
      <c r="F18" s="709">
        <f t="shared" si="2"/>
        <v>436994</v>
      </c>
      <c r="G18" s="715">
        <f t="shared" si="1"/>
        <v>99.069145318521876</v>
      </c>
    </row>
    <row r="19" spans="1:7" s="113" customFormat="1" ht="15" customHeight="1">
      <c r="A19" s="2"/>
      <c r="B19" s="716" t="s">
        <v>464</v>
      </c>
      <c r="C19" s="709"/>
      <c r="D19" s="709"/>
      <c r="E19" s="709"/>
      <c r="F19" s="709" t="str">
        <f t="shared" si="2"/>
        <v/>
      </c>
      <c r="G19" s="715" t="str">
        <f t="shared" si="1"/>
        <v/>
      </c>
    </row>
    <row r="20" spans="1:7" s="113" customFormat="1" ht="15" customHeight="1">
      <c r="A20" s="2"/>
      <c r="B20" s="706" t="s">
        <v>465</v>
      </c>
      <c r="C20" s="713">
        <v>573514</v>
      </c>
      <c r="D20" s="713">
        <v>314651</v>
      </c>
      <c r="E20" s="713">
        <v>292937</v>
      </c>
      <c r="F20" s="713">
        <f t="shared" si="2"/>
        <v>607588</v>
      </c>
      <c r="G20" s="714">
        <f t="shared" si="1"/>
        <v>105.94126734482505</v>
      </c>
    </row>
    <row r="21" spans="1:7" s="400" customFormat="1" ht="15" customHeight="1">
      <c r="A21" s="2"/>
      <c r="B21" s="706" t="s">
        <v>466</v>
      </c>
      <c r="C21" s="713">
        <v>329758</v>
      </c>
      <c r="D21" s="713">
        <v>161153</v>
      </c>
      <c r="E21" s="713">
        <v>158924</v>
      </c>
      <c r="F21" s="713">
        <f t="shared" si="2"/>
        <v>320077</v>
      </c>
      <c r="G21" s="714">
        <f t="shared" si="1"/>
        <v>97.064210724228076</v>
      </c>
    </row>
    <row r="22" spans="1:7" s="113" customFormat="1" ht="15" customHeight="1">
      <c r="A22" s="2"/>
      <c r="B22" s="716" t="s">
        <v>467</v>
      </c>
      <c r="C22" s="709">
        <v>87167</v>
      </c>
      <c r="D22" s="709">
        <v>45603</v>
      </c>
      <c r="E22" s="709">
        <v>42680</v>
      </c>
      <c r="F22" s="709">
        <f t="shared" si="2"/>
        <v>88283</v>
      </c>
      <c r="G22" s="715">
        <f t="shared" si="1"/>
        <v>101.28030103135362</v>
      </c>
    </row>
    <row r="23" spans="1:7" s="113" customFormat="1" ht="15" customHeight="1">
      <c r="A23" s="2"/>
      <c r="B23" s="716" t="s">
        <v>468</v>
      </c>
      <c r="C23" s="709">
        <v>34789</v>
      </c>
      <c r="D23" s="709">
        <v>16652</v>
      </c>
      <c r="E23" s="709">
        <v>16841</v>
      </c>
      <c r="F23" s="709">
        <f t="shared" si="2"/>
        <v>33493</v>
      </c>
      <c r="G23" s="715">
        <f t="shared" si="1"/>
        <v>96.274684526718218</v>
      </c>
    </row>
    <row r="24" spans="1:7" s="400" customFormat="1" ht="15" customHeight="1">
      <c r="A24" s="2"/>
      <c r="B24" s="716" t="s">
        <v>469</v>
      </c>
      <c r="C24" s="709"/>
      <c r="D24" s="709"/>
      <c r="E24" s="709"/>
      <c r="F24" s="709" t="str">
        <f t="shared" si="2"/>
        <v/>
      </c>
      <c r="G24" s="715" t="str">
        <f t="shared" si="1"/>
        <v/>
      </c>
    </row>
    <row r="25" spans="1:7" s="400" customFormat="1" ht="15" customHeight="1">
      <c r="A25" s="2"/>
      <c r="B25" s="716" t="s">
        <v>470</v>
      </c>
      <c r="C25" s="709"/>
      <c r="D25" s="709"/>
      <c r="E25" s="709"/>
      <c r="F25" s="709" t="str">
        <f t="shared" si="2"/>
        <v/>
      </c>
      <c r="G25" s="715" t="str">
        <f t="shared" si="1"/>
        <v/>
      </c>
    </row>
    <row r="26" spans="1:7" s="400" customFormat="1" ht="15" customHeight="1">
      <c r="A26" s="2" t="s">
        <v>471</v>
      </c>
      <c r="B26" s="716"/>
      <c r="C26" s="25">
        <f>SUM(C27:C31)</f>
        <v>242802</v>
      </c>
      <c r="D26" s="25">
        <f t="shared" ref="D26:E26" si="6">SUM(D27:D31)</f>
        <v>130535</v>
      </c>
      <c r="E26" s="25">
        <f t="shared" si="6"/>
        <v>112048</v>
      </c>
      <c r="F26" s="25">
        <f t="shared" si="2"/>
        <v>242583</v>
      </c>
      <c r="G26" s="103">
        <f t="shared" si="1"/>
        <v>99.909803049398278</v>
      </c>
    </row>
    <row r="27" spans="1:7" s="113" customFormat="1" ht="15" customHeight="1">
      <c r="A27" s="2"/>
      <c r="B27" s="716" t="s">
        <v>479</v>
      </c>
      <c r="C27" s="709">
        <v>42241</v>
      </c>
      <c r="D27" s="709">
        <v>24285</v>
      </c>
      <c r="E27" s="709">
        <v>21062</v>
      </c>
      <c r="F27" s="709">
        <f t="shared" si="2"/>
        <v>45347</v>
      </c>
      <c r="G27" s="715">
        <f t="shared" si="1"/>
        <v>107.35304561918515</v>
      </c>
    </row>
    <row r="28" spans="1:7" s="113" customFormat="1" ht="15" customHeight="1">
      <c r="A28" s="2"/>
      <c r="B28" s="716" t="s">
        <v>480</v>
      </c>
      <c r="C28" s="709"/>
      <c r="D28" s="709"/>
      <c r="E28" s="709"/>
      <c r="F28" s="709" t="str">
        <f t="shared" si="2"/>
        <v/>
      </c>
      <c r="G28" s="715" t="str">
        <f t="shared" si="1"/>
        <v/>
      </c>
    </row>
    <row r="29" spans="1:7" s="113" customFormat="1" ht="15" customHeight="1">
      <c r="A29" s="2"/>
      <c r="B29" s="716" t="s">
        <v>481</v>
      </c>
      <c r="C29" s="709"/>
      <c r="D29" s="709"/>
      <c r="E29" s="709"/>
      <c r="F29" s="709" t="str">
        <f t="shared" si="2"/>
        <v/>
      </c>
      <c r="G29" s="715" t="str">
        <f t="shared" si="1"/>
        <v/>
      </c>
    </row>
    <row r="30" spans="1:7" s="113" customFormat="1" ht="15" customHeight="1">
      <c r="A30" s="2"/>
      <c r="B30" s="716" t="s">
        <v>482</v>
      </c>
      <c r="C30" s="709"/>
      <c r="D30" s="709"/>
      <c r="E30" s="709"/>
      <c r="F30" s="709" t="str">
        <f t="shared" si="2"/>
        <v/>
      </c>
      <c r="G30" s="715" t="str">
        <f t="shared" si="1"/>
        <v/>
      </c>
    </row>
    <row r="31" spans="1:7" s="113" customFormat="1" ht="15" customHeight="1">
      <c r="A31" s="2"/>
      <c r="B31" s="716" t="s">
        <v>483</v>
      </c>
      <c r="C31" s="713">
        <v>200561</v>
      </c>
      <c r="D31" s="713">
        <v>106250</v>
      </c>
      <c r="E31" s="713">
        <v>90986</v>
      </c>
      <c r="F31" s="713">
        <f t="shared" si="2"/>
        <v>197236</v>
      </c>
      <c r="G31" s="714">
        <f t="shared" si="1"/>
        <v>98.342150268496866</v>
      </c>
    </row>
    <row r="32" spans="1:7" s="113" customFormat="1" ht="15" customHeight="1">
      <c r="A32" s="2" t="s">
        <v>484</v>
      </c>
      <c r="B32" s="716"/>
      <c r="C32" s="25">
        <f>SUM(C33:C38)</f>
        <v>246683</v>
      </c>
      <c r="D32" s="25">
        <f>SUM(D33:D38)</f>
        <v>116373</v>
      </c>
      <c r="E32" s="25">
        <f>SUM(E33:E38)</f>
        <v>106470</v>
      </c>
      <c r="F32" s="25">
        <f t="shared" si="2"/>
        <v>222843</v>
      </c>
      <c r="G32" s="103">
        <f t="shared" si="1"/>
        <v>90.335775063543082</v>
      </c>
    </row>
    <row r="33" spans="1:7" s="113" customFormat="1" ht="15" customHeight="1">
      <c r="A33" s="2"/>
      <c r="B33" s="716" t="s">
        <v>486</v>
      </c>
      <c r="C33" s="709">
        <v>69324</v>
      </c>
      <c r="D33" s="709">
        <v>22965</v>
      </c>
      <c r="E33" s="709">
        <v>21162</v>
      </c>
      <c r="F33" s="709">
        <f t="shared" si="2"/>
        <v>44127</v>
      </c>
      <c r="G33" s="715">
        <f t="shared" si="1"/>
        <v>63.65328024926432</v>
      </c>
    </row>
    <row r="34" spans="1:7" s="113" customFormat="1" ht="15" customHeight="1">
      <c r="A34" s="2"/>
      <c r="B34" s="716" t="s">
        <v>487</v>
      </c>
      <c r="C34" s="709"/>
      <c r="D34" s="709"/>
      <c r="E34" s="709"/>
      <c r="F34" s="709" t="str">
        <f t="shared" si="2"/>
        <v/>
      </c>
      <c r="G34" s="715" t="str">
        <f t="shared" si="1"/>
        <v/>
      </c>
    </row>
    <row r="35" spans="1:7" s="113" customFormat="1" ht="15" customHeight="1">
      <c r="A35" s="2"/>
      <c r="B35" s="716" t="s">
        <v>488</v>
      </c>
      <c r="C35" s="709"/>
      <c r="D35" s="709"/>
      <c r="E35" s="709"/>
      <c r="F35" s="709" t="str">
        <f t="shared" si="2"/>
        <v/>
      </c>
      <c r="G35" s="715" t="str">
        <f t="shared" si="1"/>
        <v/>
      </c>
    </row>
    <row r="36" spans="1:7" s="113" customFormat="1" ht="15" customHeight="1">
      <c r="A36" s="2"/>
      <c r="B36" s="716" t="s">
        <v>489</v>
      </c>
      <c r="C36" s="709"/>
      <c r="D36" s="709"/>
      <c r="E36" s="709"/>
      <c r="F36" s="709" t="str">
        <f t="shared" si="2"/>
        <v/>
      </c>
      <c r="G36" s="715" t="str">
        <f t="shared" ref="G36:G67" si="7">IFERROR(F36/C36*100,"")</f>
        <v/>
      </c>
    </row>
    <row r="37" spans="1:7" s="400" customFormat="1" ht="15" customHeight="1">
      <c r="A37" s="2"/>
      <c r="B37" s="716" t="s">
        <v>490</v>
      </c>
      <c r="C37" s="709">
        <v>177359</v>
      </c>
      <c r="D37" s="709">
        <v>93408</v>
      </c>
      <c r="E37" s="709">
        <v>85308</v>
      </c>
      <c r="F37" s="709">
        <f t="shared" si="2"/>
        <v>178716</v>
      </c>
      <c r="G37" s="715">
        <f t="shared" si="7"/>
        <v>100.76511482360635</v>
      </c>
    </row>
    <row r="38" spans="1:7" s="113" customFormat="1" ht="15" customHeight="1">
      <c r="A38" s="2"/>
      <c r="B38" s="716" t="s">
        <v>491</v>
      </c>
      <c r="C38" s="709"/>
      <c r="D38" s="709"/>
      <c r="E38" s="709"/>
      <c r="F38" s="709" t="str">
        <f t="shared" si="2"/>
        <v/>
      </c>
      <c r="G38" s="715" t="str">
        <f t="shared" si="7"/>
        <v/>
      </c>
    </row>
    <row r="39" spans="1:7" s="113" customFormat="1" ht="15" customHeight="1">
      <c r="A39" s="2" t="s">
        <v>492</v>
      </c>
      <c r="B39" s="716"/>
      <c r="C39" s="25">
        <f>SUM(C40:C42)</f>
        <v>526663</v>
      </c>
      <c r="D39" s="25">
        <f>SUM(D40:D42)</f>
        <v>96266</v>
      </c>
      <c r="E39" s="25">
        <f>SUM(E40:E42)</f>
        <v>59547</v>
      </c>
      <c r="F39" s="25">
        <f t="shared" si="2"/>
        <v>155813</v>
      </c>
      <c r="G39" s="103">
        <f t="shared" si="7"/>
        <v>29.584952806633463</v>
      </c>
    </row>
    <row r="40" spans="1:7" s="400" customFormat="1" ht="15" customHeight="1">
      <c r="A40" s="2"/>
      <c r="B40" s="716" t="s">
        <v>494</v>
      </c>
      <c r="C40" s="709">
        <v>392078</v>
      </c>
      <c r="D40" s="709">
        <v>55179</v>
      </c>
      <c r="E40" s="709">
        <v>19038</v>
      </c>
      <c r="F40" s="709">
        <f t="shared" si="2"/>
        <v>74217</v>
      </c>
      <c r="G40" s="715">
        <f t="shared" si="7"/>
        <v>18.92914165038589</v>
      </c>
    </row>
    <row r="41" spans="1:7" s="400" customFormat="1" ht="15" customHeight="1">
      <c r="A41" s="2"/>
      <c r="B41" s="716" t="s">
        <v>495</v>
      </c>
      <c r="C41" s="709">
        <v>134585</v>
      </c>
      <c r="D41" s="709">
        <v>41087</v>
      </c>
      <c r="E41" s="709">
        <v>40509</v>
      </c>
      <c r="F41" s="709">
        <f t="shared" si="2"/>
        <v>81596</v>
      </c>
      <c r="G41" s="715">
        <f t="shared" si="7"/>
        <v>60.627856001783265</v>
      </c>
    </row>
    <row r="42" spans="1:7" s="113" customFormat="1" ht="15" customHeight="1">
      <c r="A42" s="2"/>
      <c r="B42" s="716" t="s">
        <v>496</v>
      </c>
      <c r="C42" s="709"/>
      <c r="D42" s="709"/>
      <c r="E42" s="709"/>
      <c r="F42" s="709" t="str">
        <f t="shared" si="2"/>
        <v/>
      </c>
      <c r="G42" s="715" t="str">
        <f t="shared" si="7"/>
        <v/>
      </c>
    </row>
    <row r="43" spans="1:7" s="113" customFormat="1" ht="15" customHeight="1">
      <c r="A43" s="2" t="s">
        <v>497</v>
      </c>
      <c r="B43" s="716"/>
      <c r="C43" s="25">
        <f>SUM(C44:C49)</f>
        <v>400894</v>
      </c>
      <c r="D43" s="25">
        <f>SUM(D44:D49)</f>
        <v>200580</v>
      </c>
      <c r="E43" s="25">
        <f>SUM(E44:E49)</f>
        <v>172202</v>
      </c>
      <c r="F43" s="25">
        <f t="shared" si="2"/>
        <v>372782</v>
      </c>
      <c r="G43" s="103">
        <f t="shared" si="7"/>
        <v>92.987672551846629</v>
      </c>
    </row>
    <row r="44" spans="1:7" s="113" customFormat="1" ht="15" customHeight="1">
      <c r="A44" s="2"/>
      <c r="B44" s="716" t="s">
        <v>499</v>
      </c>
      <c r="C44" s="709">
        <v>47963</v>
      </c>
      <c r="D44" s="709">
        <v>22580</v>
      </c>
      <c r="E44" s="709">
        <v>21666</v>
      </c>
      <c r="F44" s="709">
        <f t="shared" si="2"/>
        <v>44246</v>
      </c>
      <c r="G44" s="715">
        <f t="shared" si="7"/>
        <v>92.250276254612928</v>
      </c>
    </row>
    <row r="45" spans="1:7" s="113" customFormat="1" ht="15" customHeight="1">
      <c r="A45" s="2"/>
      <c r="B45" s="716" t="s">
        <v>500</v>
      </c>
      <c r="C45" s="709"/>
      <c r="D45" s="709"/>
      <c r="E45" s="709"/>
      <c r="F45" s="709" t="str">
        <f t="shared" si="2"/>
        <v/>
      </c>
      <c r="G45" s="715" t="str">
        <f t="shared" si="7"/>
        <v/>
      </c>
    </row>
    <row r="46" spans="1:7" s="113" customFormat="1" ht="15" customHeight="1">
      <c r="A46" s="2"/>
      <c r="B46" s="716" t="s">
        <v>501</v>
      </c>
      <c r="C46" s="709"/>
      <c r="D46" s="709"/>
      <c r="E46" s="709"/>
      <c r="F46" s="709" t="str">
        <f t="shared" si="2"/>
        <v/>
      </c>
      <c r="G46" s="715" t="str">
        <f t="shared" si="7"/>
        <v/>
      </c>
    </row>
    <row r="47" spans="1:7" s="400" customFormat="1" ht="15" customHeight="1">
      <c r="A47" s="2"/>
      <c r="B47" s="716" t="s">
        <v>502</v>
      </c>
      <c r="C47" s="709"/>
      <c r="D47" s="709"/>
      <c r="E47" s="709"/>
      <c r="F47" s="709" t="str">
        <f t="shared" si="2"/>
        <v/>
      </c>
      <c r="G47" s="715" t="str">
        <f t="shared" si="7"/>
        <v/>
      </c>
    </row>
    <row r="48" spans="1:7" s="400" customFormat="1" ht="15" customHeight="1">
      <c r="A48" s="2"/>
      <c r="B48" s="716" t="s">
        <v>503</v>
      </c>
      <c r="C48" s="709">
        <v>204182</v>
      </c>
      <c r="D48" s="709">
        <v>101166</v>
      </c>
      <c r="E48" s="709">
        <v>87424</v>
      </c>
      <c r="F48" s="709">
        <f t="shared" si="2"/>
        <v>188590</v>
      </c>
      <c r="G48" s="715">
        <f t="shared" si="7"/>
        <v>92.363675544367283</v>
      </c>
    </row>
    <row r="49" spans="1:7" s="400" customFormat="1" ht="15" customHeight="1">
      <c r="A49" s="2"/>
      <c r="B49" s="716" t="s">
        <v>504</v>
      </c>
      <c r="C49" s="709">
        <v>148749</v>
      </c>
      <c r="D49" s="709">
        <v>76834</v>
      </c>
      <c r="E49" s="709">
        <v>63112</v>
      </c>
      <c r="F49" s="709">
        <f t="shared" si="2"/>
        <v>139946</v>
      </c>
      <c r="G49" s="715">
        <f t="shared" si="7"/>
        <v>94.081977021694257</v>
      </c>
    </row>
    <row r="50" spans="1:7" s="400" customFormat="1" ht="15" customHeight="1">
      <c r="A50" s="2"/>
      <c r="B50" s="716" t="s">
        <v>505</v>
      </c>
      <c r="C50" s="709"/>
      <c r="D50" s="709"/>
      <c r="E50" s="709"/>
      <c r="F50" s="709" t="str">
        <f t="shared" si="2"/>
        <v/>
      </c>
      <c r="G50" s="715" t="str">
        <f t="shared" si="7"/>
        <v/>
      </c>
    </row>
    <row r="51" spans="1:7" s="400" customFormat="1" ht="15" customHeight="1">
      <c r="A51" s="2" t="s">
        <v>506</v>
      </c>
      <c r="B51" s="716"/>
      <c r="C51" s="25">
        <f>SUM(C53:C58)</f>
        <v>114013</v>
      </c>
      <c r="D51" s="25">
        <f t="shared" ref="D51:E51" si="8">SUM(D53:D58)</f>
        <v>48687</v>
      </c>
      <c r="E51" s="25">
        <f t="shared" si="8"/>
        <v>45347</v>
      </c>
      <c r="F51" s="25">
        <f t="shared" si="2"/>
        <v>94034</v>
      </c>
      <c r="G51" s="103">
        <f t="shared" si="7"/>
        <v>82.476559690561601</v>
      </c>
    </row>
    <row r="52" spans="1:7" s="400" customFormat="1" ht="15" customHeight="1">
      <c r="A52" s="2"/>
      <c r="B52" s="716" t="s">
        <v>508</v>
      </c>
      <c r="C52" s="709"/>
      <c r="D52" s="709"/>
      <c r="E52" s="709"/>
      <c r="F52" s="709" t="str">
        <f t="shared" si="2"/>
        <v/>
      </c>
      <c r="G52" s="715" t="str">
        <f t="shared" si="7"/>
        <v/>
      </c>
    </row>
    <row r="53" spans="1:7" s="400" customFormat="1" ht="15" customHeight="1">
      <c r="A53" s="2"/>
      <c r="B53" s="716" t="s">
        <v>509</v>
      </c>
      <c r="C53" s="709"/>
      <c r="D53" s="709"/>
      <c r="E53" s="709"/>
      <c r="F53" s="709" t="str">
        <f t="shared" si="2"/>
        <v/>
      </c>
      <c r="G53" s="715" t="str">
        <f t="shared" si="7"/>
        <v/>
      </c>
    </row>
    <row r="54" spans="1:7" s="113" customFormat="1" ht="15" customHeight="1">
      <c r="A54" s="2"/>
      <c r="B54" s="716" t="s">
        <v>510</v>
      </c>
      <c r="C54" s="709">
        <v>45468</v>
      </c>
      <c r="D54" s="709">
        <v>13302</v>
      </c>
      <c r="E54" s="709">
        <v>12908</v>
      </c>
      <c r="F54" s="709">
        <f t="shared" si="2"/>
        <v>26210</v>
      </c>
      <c r="G54" s="715">
        <f t="shared" si="7"/>
        <v>57.644937098618811</v>
      </c>
    </row>
    <row r="55" spans="1:7" ht="14.25" customHeight="1">
      <c r="A55" s="2"/>
      <c r="B55" s="716" t="s">
        <v>511</v>
      </c>
      <c r="C55" s="709">
        <v>68545</v>
      </c>
      <c r="D55" s="709">
        <v>35385</v>
      </c>
      <c r="E55" s="709">
        <v>32439</v>
      </c>
      <c r="F55" s="709">
        <f t="shared" si="2"/>
        <v>67824</v>
      </c>
      <c r="G55" s="715">
        <f t="shared" si="7"/>
        <v>98.948136260850532</v>
      </c>
    </row>
    <row r="56" spans="1:7" ht="15" customHeight="1">
      <c r="A56" s="2"/>
      <c r="B56" s="716" t="s">
        <v>512</v>
      </c>
      <c r="C56" s="713"/>
      <c r="D56" s="713"/>
      <c r="E56" s="713"/>
      <c r="F56" s="713" t="str">
        <f t="shared" si="2"/>
        <v/>
      </c>
      <c r="G56" s="714" t="str">
        <f t="shared" si="7"/>
        <v/>
      </c>
    </row>
    <row r="57" spans="1:7" ht="15" customHeight="1">
      <c r="A57" s="2"/>
      <c r="B57" s="716" t="s">
        <v>513</v>
      </c>
      <c r="C57" s="713"/>
      <c r="D57" s="713"/>
      <c r="E57" s="713"/>
      <c r="F57" s="713" t="str">
        <f t="shared" si="2"/>
        <v/>
      </c>
      <c r="G57" s="714" t="str">
        <f t="shared" si="7"/>
        <v/>
      </c>
    </row>
    <row r="58" spans="1:7" ht="15" customHeight="1">
      <c r="A58" s="2"/>
      <c r="B58" s="716" t="s">
        <v>514</v>
      </c>
      <c r="C58" s="709"/>
      <c r="D58" s="709"/>
      <c r="E58" s="709"/>
      <c r="F58" s="709" t="str">
        <f t="shared" si="2"/>
        <v/>
      </c>
      <c r="G58" s="715" t="str">
        <f t="shared" si="7"/>
        <v/>
      </c>
    </row>
    <row r="59" spans="1:7" ht="15" customHeight="1">
      <c r="A59" s="2" t="s">
        <v>515</v>
      </c>
      <c r="B59" s="716"/>
      <c r="C59" s="25"/>
      <c r="D59" s="25"/>
      <c r="E59" s="25"/>
      <c r="F59" s="25" t="str">
        <f t="shared" si="2"/>
        <v/>
      </c>
      <c r="G59" s="103" t="str">
        <f t="shared" si="7"/>
        <v/>
      </c>
    </row>
    <row r="60" spans="1:7" ht="15" customHeight="1">
      <c r="A60" s="2"/>
      <c r="B60" s="716" t="s">
        <v>517</v>
      </c>
      <c r="C60" s="709"/>
      <c r="D60" s="709"/>
      <c r="E60" s="709"/>
      <c r="F60" s="709" t="str">
        <f t="shared" si="2"/>
        <v/>
      </c>
      <c r="G60" s="715" t="str">
        <f t="shared" si="7"/>
        <v/>
      </c>
    </row>
    <row r="61" spans="1:7" ht="15" customHeight="1">
      <c r="A61" s="2"/>
      <c r="B61" s="716" t="s">
        <v>518</v>
      </c>
      <c r="C61" s="709"/>
      <c r="D61" s="709"/>
      <c r="E61" s="709"/>
      <c r="F61" s="709" t="str">
        <f t="shared" si="2"/>
        <v/>
      </c>
      <c r="G61" s="715" t="str">
        <f t="shared" si="7"/>
        <v/>
      </c>
    </row>
    <row r="62" spans="1:7" ht="15" customHeight="1">
      <c r="A62" s="2"/>
      <c r="B62" s="716" t="s">
        <v>519</v>
      </c>
      <c r="C62" s="709"/>
      <c r="D62" s="709"/>
      <c r="E62" s="709"/>
      <c r="F62" s="709" t="str">
        <f t="shared" si="2"/>
        <v/>
      </c>
      <c r="G62" s="715" t="str">
        <f t="shared" si="7"/>
        <v/>
      </c>
    </row>
    <row r="63" spans="1:7" ht="15" customHeight="1">
      <c r="A63" s="2"/>
      <c r="B63" s="716" t="s">
        <v>520</v>
      </c>
      <c r="C63" s="709"/>
      <c r="D63" s="709"/>
      <c r="E63" s="709"/>
      <c r="F63" s="709" t="str">
        <f t="shared" si="2"/>
        <v/>
      </c>
      <c r="G63" s="715" t="str">
        <f t="shared" si="7"/>
        <v/>
      </c>
    </row>
    <row r="64" spans="1:7" ht="15" customHeight="1">
      <c r="A64" s="2" t="s">
        <v>521</v>
      </c>
      <c r="B64" s="716"/>
      <c r="C64" s="25">
        <f>SUM(C65:C67)</f>
        <v>481059</v>
      </c>
      <c r="D64" s="25">
        <f t="shared" ref="D64" si="9">SUM(D65:D67)</f>
        <v>247822</v>
      </c>
      <c r="E64" s="25">
        <f>SUM(E65:E67)</f>
        <v>228935</v>
      </c>
      <c r="F64" s="25">
        <f t="shared" si="2"/>
        <v>476757</v>
      </c>
      <c r="G64" s="103">
        <f t="shared" si="7"/>
        <v>99.105722998634263</v>
      </c>
    </row>
    <row r="65" spans="1:7" ht="15" customHeight="1">
      <c r="A65" s="2"/>
      <c r="B65" s="716" t="s">
        <v>523</v>
      </c>
      <c r="C65" s="709">
        <v>98232</v>
      </c>
      <c r="D65" s="709">
        <v>47072</v>
      </c>
      <c r="E65" s="709">
        <v>45888</v>
      </c>
      <c r="F65" s="709">
        <f t="shared" si="2"/>
        <v>92960</v>
      </c>
      <c r="G65" s="715">
        <f t="shared" si="7"/>
        <v>94.63311344572034</v>
      </c>
    </row>
    <row r="66" spans="1:7" ht="15" customHeight="1">
      <c r="A66" s="2"/>
      <c r="B66" s="716" t="s">
        <v>524</v>
      </c>
      <c r="C66" s="709">
        <v>143270</v>
      </c>
      <c r="D66" s="709">
        <v>71621</v>
      </c>
      <c r="E66" s="709">
        <v>69107</v>
      </c>
      <c r="F66" s="709">
        <f t="shared" si="2"/>
        <v>140728</v>
      </c>
      <c r="G66" s="715">
        <f t="shared" si="7"/>
        <v>98.225727647099887</v>
      </c>
    </row>
    <row r="67" spans="1:7" ht="15" customHeight="1">
      <c r="A67" s="2"/>
      <c r="B67" s="716" t="s">
        <v>525</v>
      </c>
      <c r="C67" s="709">
        <v>239557</v>
      </c>
      <c r="D67" s="709">
        <v>129129</v>
      </c>
      <c r="E67" s="709">
        <v>113940</v>
      </c>
      <c r="F67" s="709">
        <f t="shared" si="2"/>
        <v>243069</v>
      </c>
      <c r="G67" s="715">
        <f t="shared" si="7"/>
        <v>101.46603939772163</v>
      </c>
    </row>
    <row r="68" spans="1:7" ht="15" customHeight="1">
      <c r="A68" s="2" t="s">
        <v>526</v>
      </c>
      <c r="B68" s="716"/>
      <c r="C68" s="25">
        <f>SUM(C69:C71)</f>
        <v>305267</v>
      </c>
      <c r="D68" s="25">
        <f t="shared" ref="D68:E68" si="10">SUM(D69:D71)</f>
        <v>161692</v>
      </c>
      <c r="E68" s="25">
        <f t="shared" si="10"/>
        <v>154173</v>
      </c>
      <c r="F68" s="25">
        <f t="shared" si="2"/>
        <v>315865</v>
      </c>
      <c r="G68" s="103">
        <f t="shared" ref="G68:G91" si="11">IFERROR(F68/C68*100,"")</f>
        <v>103.47171492496732</v>
      </c>
    </row>
    <row r="69" spans="1:7" ht="15" customHeight="1">
      <c r="A69" s="2"/>
      <c r="B69" s="716" t="s">
        <v>527</v>
      </c>
      <c r="C69" s="709"/>
      <c r="D69" s="709"/>
      <c r="E69" s="709"/>
      <c r="F69" s="709" t="str">
        <f t="shared" ref="F69:F91" si="12">IF(SUM(D69:E69)=0,"",SUM(D69:E69))</f>
        <v/>
      </c>
      <c r="G69" s="715" t="str">
        <f t="shared" si="11"/>
        <v/>
      </c>
    </row>
    <row r="70" spans="1:7" ht="15" customHeight="1">
      <c r="A70" s="2"/>
      <c r="B70" s="716" t="s">
        <v>528</v>
      </c>
      <c r="C70" s="709">
        <v>38817</v>
      </c>
      <c r="D70" s="709">
        <v>18792</v>
      </c>
      <c r="E70" s="709">
        <v>17133</v>
      </c>
      <c r="F70" s="709">
        <f t="shared" si="12"/>
        <v>35925</v>
      </c>
      <c r="G70" s="715">
        <f t="shared" si="11"/>
        <v>92.549656078522304</v>
      </c>
    </row>
    <row r="71" spans="1:7" ht="15" customHeight="1">
      <c r="A71" s="2"/>
      <c r="B71" s="716" t="s">
        <v>529</v>
      </c>
      <c r="C71" s="709">
        <v>266450</v>
      </c>
      <c r="D71" s="709">
        <v>142900</v>
      </c>
      <c r="E71" s="709">
        <v>137040</v>
      </c>
      <c r="F71" s="709">
        <f t="shared" si="12"/>
        <v>279940</v>
      </c>
      <c r="G71" s="715">
        <f t="shared" si="11"/>
        <v>105.06286357665604</v>
      </c>
    </row>
    <row r="72" spans="1:7" ht="15" customHeight="1">
      <c r="A72" s="2" t="s">
        <v>530</v>
      </c>
      <c r="B72" s="716"/>
      <c r="C72" s="25">
        <f>SUM(C73)</f>
        <v>326299</v>
      </c>
      <c r="D72" s="25">
        <f t="shared" ref="D72:E72" si="13">SUM(D73)</f>
        <v>23616</v>
      </c>
      <c r="E72" s="25">
        <f t="shared" si="13"/>
        <v>21090</v>
      </c>
      <c r="F72" s="25">
        <f t="shared" si="12"/>
        <v>44706</v>
      </c>
      <c r="G72" s="103">
        <f t="shared" si="11"/>
        <v>13.700930741436535</v>
      </c>
    </row>
    <row r="73" spans="1:7" ht="15" customHeight="1">
      <c r="A73" s="2"/>
      <c r="B73" s="716" t="s">
        <v>531</v>
      </c>
      <c r="C73" s="709">
        <v>326299</v>
      </c>
      <c r="D73" s="709">
        <v>23616</v>
      </c>
      <c r="E73" s="709">
        <v>21090</v>
      </c>
      <c r="F73" s="709">
        <f t="shared" si="12"/>
        <v>44706</v>
      </c>
      <c r="G73" s="715">
        <f t="shared" si="11"/>
        <v>13.700930741436535</v>
      </c>
    </row>
    <row r="74" spans="1:7" ht="15" customHeight="1">
      <c r="A74" s="2" t="s">
        <v>532</v>
      </c>
      <c r="B74" s="716"/>
      <c r="C74" s="25">
        <f>SUM(C75:C77)</f>
        <v>293833</v>
      </c>
      <c r="D74" s="25">
        <f t="shared" ref="D74:E74" si="14">SUM(D75:D77)</f>
        <v>130693</v>
      </c>
      <c r="E74" s="25">
        <f t="shared" si="14"/>
        <v>135628</v>
      </c>
      <c r="F74" s="25">
        <f t="shared" si="12"/>
        <v>266321</v>
      </c>
      <c r="G74" s="103">
        <f t="shared" si="11"/>
        <v>90.636858351512601</v>
      </c>
    </row>
    <row r="75" spans="1:7" ht="15" customHeight="1">
      <c r="A75" s="2"/>
      <c r="B75" s="716" t="s">
        <v>533</v>
      </c>
      <c r="C75" s="709">
        <v>120799</v>
      </c>
      <c r="D75" s="709">
        <v>52679</v>
      </c>
      <c r="E75" s="709">
        <v>56705</v>
      </c>
      <c r="F75" s="709">
        <f t="shared" si="12"/>
        <v>109384</v>
      </c>
      <c r="G75" s="715">
        <f t="shared" si="11"/>
        <v>90.550418463729002</v>
      </c>
    </row>
    <row r="76" spans="1:7" ht="15" customHeight="1">
      <c r="A76" s="2"/>
      <c r="B76" s="716" t="s">
        <v>534</v>
      </c>
      <c r="C76" s="709">
        <v>76467</v>
      </c>
      <c r="D76" s="709">
        <v>37205</v>
      </c>
      <c r="E76" s="709">
        <v>36237</v>
      </c>
      <c r="F76" s="709">
        <f t="shared" si="12"/>
        <v>73442</v>
      </c>
      <c r="G76" s="715">
        <f t="shared" si="11"/>
        <v>96.044045143656746</v>
      </c>
    </row>
    <row r="77" spans="1:7" ht="15" customHeight="1">
      <c r="A77" s="2"/>
      <c r="B77" s="716" t="s">
        <v>535</v>
      </c>
      <c r="C77" s="709">
        <v>96567</v>
      </c>
      <c r="D77" s="709">
        <v>40809</v>
      </c>
      <c r="E77" s="709">
        <v>42686</v>
      </c>
      <c r="F77" s="709">
        <f t="shared" si="12"/>
        <v>83495</v>
      </c>
      <c r="G77" s="715">
        <f t="shared" si="11"/>
        <v>86.463284558907276</v>
      </c>
    </row>
    <row r="78" spans="1:7" ht="15" customHeight="1">
      <c r="A78" s="2" t="s">
        <v>536</v>
      </c>
      <c r="B78" s="716"/>
      <c r="C78" s="25">
        <f>SUM(C79:C81)</f>
        <v>285690</v>
      </c>
      <c r="D78" s="25">
        <f t="shared" ref="D78:E78" si="15">SUM(D79:D81)</f>
        <v>154091</v>
      </c>
      <c r="E78" s="25">
        <f t="shared" si="15"/>
        <v>147700</v>
      </c>
      <c r="F78" s="25">
        <f t="shared" si="12"/>
        <v>301791</v>
      </c>
      <c r="G78" s="103">
        <f t="shared" si="11"/>
        <v>105.63582904546887</v>
      </c>
    </row>
    <row r="79" spans="1:7" ht="15" customHeight="1">
      <c r="A79" s="2"/>
      <c r="B79" s="716" t="s">
        <v>538</v>
      </c>
      <c r="C79" s="709">
        <v>133755</v>
      </c>
      <c r="D79" s="709">
        <v>72797</v>
      </c>
      <c r="E79" s="709">
        <v>70324</v>
      </c>
      <c r="F79" s="709">
        <f t="shared" si="12"/>
        <v>143121</v>
      </c>
      <c r="G79" s="715">
        <f t="shared" si="11"/>
        <v>107.00235505214759</v>
      </c>
    </row>
    <row r="80" spans="1:7" ht="15" customHeight="1">
      <c r="A80" s="2"/>
      <c r="B80" s="716" t="s">
        <v>539</v>
      </c>
      <c r="C80" s="713">
        <v>89575</v>
      </c>
      <c r="D80" s="713">
        <v>47918</v>
      </c>
      <c r="E80" s="713">
        <v>45429</v>
      </c>
      <c r="F80" s="713">
        <f t="shared" si="12"/>
        <v>93347</v>
      </c>
      <c r="G80" s="714">
        <f t="shared" si="11"/>
        <v>104.2109963717555</v>
      </c>
    </row>
    <row r="81" spans="1:7" ht="15" customHeight="1">
      <c r="A81" s="2"/>
      <c r="B81" s="716" t="s">
        <v>540</v>
      </c>
      <c r="C81" s="713">
        <v>62360</v>
      </c>
      <c r="D81" s="713">
        <v>33376</v>
      </c>
      <c r="E81" s="713">
        <v>31947</v>
      </c>
      <c r="F81" s="713">
        <f t="shared" si="12"/>
        <v>65323</v>
      </c>
      <c r="G81" s="714">
        <f t="shared" si="11"/>
        <v>104.75144323284155</v>
      </c>
    </row>
    <row r="82" spans="1:7" ht="15" customHeight="1">
      <c r="A82" s="2" t="s">
        <v>541</v>
      </c>
      <c r="B82" s="716"/>
      <c r="C82" s="25">
        <f>SUM(C83)</f>
        <v>236088</v>
      </c>
      <c r="D82" s="25">
        <f t="shared" ref="D82:E82" si="16">SUM(D83)</f>
        <v>12429</v>
      </c>
      <c r="E82" s="25">
        <f t="shared" si="16"/>
        <v>11905</v>
      </c>
      <c r="F82" s="25">
        <f t="shared" si="12"/>
        <v>24334</v>
      </c>
      <c r="G82" s="103">
        <f t="shared" si="11"/>
        <v>10.30717359628613</v>
      </c>
    </row>
    <row r="83" spans="1:7" ht="15" customHeight="1">
      <c r="A83" s="2"/>
      <c r="B83" s="716" t="s">
        <v>542</v>
      </c>
      <c r="C83" s="709">
        <v>236088</v>
      </c>
      <c r="D83" s="709">
        <v>12429</v>
      </c>
      <c r="E83" s="709">
        <v>11905</v>
      </c>
      <c r="F83" s="709">
        <f t="shared" si="12"/>
        <v>24334</v>
      </c>
      <c r="G83" s="715">
        <f t="shared" si="11"/>
        <v>10.30717359628613</v>
      </c>
    </row>
    <row r="84" spans="1:7" ht="15" customHeight="1">
      <c r="A84" s="2" t="s">
        <v>543</v>
      </c>
      <c r="B84" s="716"/>
      <c r="C84" s="25">
        <f>SUM(C85:C90)</f>
        <v>695219</v>
      </c>
      <c r="D84" s="25">
        <f t="shared" ref="D84:E84" si="17">SUM(D85:D90)</f>
        <v>331744</v>
      </c>
      <c r="E84" s="25">
        <f t="shared" si="17"/>
        <v>298822</v>
      </c>
      <c r="F84" s="25">
        <f t="shared" si="12"/>
        <v>630566</v>
      </c>
      <c r="G84" s="103">
        <f t="shared" si="11"/>
        <v>90.70034046825532</v>
      </c>
    </row>
    <row r="85" spans="1:7" ht="15" customHeight="1">
      <c r="A85" s="2"/>
      <c r="B85" s="716" t="s">
        <v>545</v>
      </c>
      <c r="C85" s="709"/>
      <c r="D85" s="709"/>
      <c r="E85" s="709"/>
      <c r="F85" s="709" t="str">
        <f t="shared" si="12"/>
        <v/>
      </c>
      <c r="G85" s="715" t="str">
        <f t="shared" si="11"/>
        <v/>
      </c>
    </row>
    <row r="86" spans="1:7" ht="15" customHeight="1">
      <c r="A86" s="2"/>
      <c r="B86" s="716" t="s">
        <v>546</v>
      </c>
      <c r="C86" s="709">
        <v>372557</v>
      </c>
      <c r="D86" s="709">
        <v>176250</v>
      </c>
      <c r="E86" s="709">
        <v>153866</v>
      </c>
      <c r="F86" s="709">
        <f t="shared" si="12"/>
        <v>330116</v>
      </c>
      <c r="G86" s="715">
        <f t="shared" si="11"/>
        <v>88.608186129907637</v>
      </c>
    </row>
    <row r="87" spans="1:7" ht="15" customHeight="1">
      <c r="A87" s="2"/>
      <c r="B87" s="716" t="s">
        <v>547</v>
      </c>
      <c r="C87" s="709">
        <v>90358</v>
      </c>
      <c r="D87" s="709">
        <v>47876</v>
      </c>
      <c r="E87" s="709">
        <v>45532</v>
      </c>
      <c r="F87" s="709">
        <f t="shared" si="12"/>
        <v>93408</v>
      </c>
      <c r="G87" s="715">
        <f t="shared" si="11"/>
        <v>103.37546205095288</v>
      </c>
    </row>
    <row r="88" spans="1:7" ht="15" customHeight="1">
      <c r="A88" s="2"/>
      <c r="B88" s="716" t="s">
        <v>548</v>
      </c>
      <c r="C88" s="709"/>
      <c r="D88" s="709"/>
      <c r="E88" s="709"/>
      <c r="F88" s="709" t="str">
        <f t="shared" si="12"/>
        <v/>
      </c>
      <c r="G88" s="715" t="str">
        <f t="shared" si="11"/>
        <v/>
      </c>
    </row>
    <row r="89" spans="1:7" ht="15" customHeight="1">
      <c r="A89" s="2"/>
      <c r="B89" s="716" t="s">
        <v>549</v>
      </c>
      <c r="C89" s="713">
        <v>69961</v>
      </c>
      <c r="D89" s="713">
        <v>20962</v>
      </c>
      <c r="E89" s="713">
        <v>19644</v>
      </c>
      <c r="F89" s="713">
        <f t="shared" si="12"/>
        <v>40606</v>
      </c>
      <c r="G89" s="714">
        <f t="shared" si="11"/>
        <v>58.040908506167725</v>
      </c>
    </row>
    <row r="90" spans="1:7" ht="15" customHeight="1">
      <c r="A90" s="2"/>
      <c r="B90" s="716" t="s">
        <v>550</v>
      </c>
      <c r="C90" s="709">
        <v>162343</v>
      </c>
      <c r="D90" s="709">
        <v>86656</v>
      </c>
      <c r="E90" s="709">
        <v>79780</v>
      </c>
      <c r="F90" s="709">
        <f t="shared" si="12"/>
        <v>166436</v>
      </c>
      <c r="G90" s="715">
        <f t="shared" si="11"/>
        <v>102.52120510277622</v>
      </c>
    </row>
    <row r="91" spans="1:7" ht="15" customHeight="1" thickBot="1">
      <c r="A91" s="281" t="s">
        <v>553</v>
      </c>
      <c r="B91" s="717"/>
      <c r="C91" s="19">
        <f>C84+C79+C74+C72+C64+C59+C51+C43+C39+C32+C26+C17+C14+C8+C82+C68+C4</f>
        <v>6691461</v>
      </c>
      <c r="D91" s="19">
        <f t="shared" ref="D91:E91" si="18">D84+D79+D74+D72+D64+D59+D51+D43+D39+D32+D26+D17+D14+D8+D82+D68+D4</f>
        <v>2890973</v>
      </c>
      <c r="E91" s="19">
        <f t="shared" si="18"/>
        <v>2651596</v>
      </c>
      <c r="F91" s="19">
        <f t="shared" si="12"/>
        <v>5542569</v>
      </c>
      <c r="G91" s="662">
        <f t="shared" si="11"/>
        <v>82.830476035054218</v>
      </c>
    </row>
  </sheetData>
  <mergeCells count="3">
    <mergeCell ref="C2:C3"/>
    <mergeCell ref="D2:G2"/>
    <mergeCell ref="A2:B3"/>
  </mergeCells>
  <conditionalFormatting sqref="C4:G91">
    <cfRule type="containsBlanks" dxfId="15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14" priority="18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13" priority="17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12" priority="16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11" priority="15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10" priority="14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9" priority="13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8" priority="12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7" priority="11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6" priority="10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5" priority="9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FF00"/>
  </sheetPr>
  <dimension ref="A1:I9"/>
  <sheetViews>
    <sheetView view="pageBreakPreview" zoomScale="130" zoomScaleNormal="170" workbookViewId="0">
      <selection activeCell="G3" sqref="G3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4.33203125" style="108" customWidth="1"/>
    <col min="5" max="5" width="7.3984375" style="108" customWidth="1"/>
    <col min="6" max="6" width="10.1328125" style="108" customWidth="1"/>
    <col min="7" max="7" width="11.86328125" style="108" customWidth="1"/>
    <col min="8" max="8" width="18.19921875" style="108" customWidth="1"/>
    <col min="9" max="22" width="10.6640625" style="108" customWidth="1"/>
    <col min="23" max="24" width="14.33203125" style="108" customWidth="1"/>
    <col min="25" max="16384" width="14.33203125" style="108"/>
  </cols>
  <sheetData>
    <row r="1" spans="1:9" ht="31.5" customHeight="1" thickBot="1">
      <c r="A1" s="1069" t="s">
        <v>1957</v>
      </c>
      <c r="B1" s="882"/>
      <c r="C1" s="882"/>
      <c r="D1" s="882"/>
      <c r="E1" s="882"/>
      <c r="F1" s="882"/>
      <c r="G1" s="882"/>
      <c r="H1" s="882"/>
    </row>
    <row r="2" spans="1:9" ht="23.1" customHeight="1" thickBot="1">
      <c r="A2" s="1070" t="s">
        <v>940</v>
      </c>
      <c r="B2" s="1071"/>
      <c r="C2" s="1065" t="s">
        <v>1958</v>
      </c>
      <c r="D2" s="1074" t="s">
        <v>2954</v>
      </c>
      <c r="E2" s="1067" t="s">
        <v>1959</v>
      </c>
      <c r="F2" s="906"/>
      <c r="G2" s="906"/>
      <c r="H2" s="1068"/>
    </row>
    <row r="3" spans="1:9" ht="20.25" customHeight="1" thickBot="1">
      <c r="A3" s="1072"/>
      <c r="B3" s="1073"/>
      <c r="C3" s="1066"/>
      <c r="D3" s="1066"/>
      <c r="E3" s="109" t="s">
        <v>1937</v>
      </c>
      <c r="F3" s="110" t="s">
        <v>1936</v>
      </c>
      <c r="G3" s="110" t="s">
        <v>434</v>
      </c>
      <c r="H3" s="111" t="s">
        <v>1952</v>
      </c>
    </row>
    <row r="4" spans="1:9" s="107" customFormat="1" ht="15" customHeight="1">
      <c r="A4" s="2" t="s">
        <v>450</v>
      </c>
      <c r="B4" s="716"/>
      <c r="C4" s="25">
        <f>SUM(C5:C5)</f>
        <v>56795</v>
      </c>
      <c r="D4" s="25">
        <f>SUM(D5:D5)</f>
        <v>45436</v>
      </c>
      <c r="E4" s="25">
        <f>SUM(E5:E5)</f>
        <v>23406</v>
      </c>
      <c r="F4" s="25">
        <f>SUM(F5:F5)</f>
        <v>22345</v>
      </c>
      <c r="G4" s="25">
        <f t="shared" ref="G4:G5" si="0">IF(SUM(E4:F4)=0,"",SUM(E4:F4))</f>
        <v>45751</v>
      </c>
      <c r="H4" s="103">
        <f t="shared" ref="H4:H5" si="1">IFERROR(G4/C4*100,"")</f>
        <v>80.554626287525309</v>
      </c>
      <c r="I4" s="585"/>
    </row>
    <row r="5" spans="1:9" s="107" customFormat="1" ht="15" customHeight="1">
      <c r="A5" s="2"/>
      <c r="B5" s="716" t="s">
        <v>452</v>
      </c>
      <c r="C5" s="709">
        <v>56795</v>
      </c>
      <c r="D5" s="709">
        <v>45436</v>
      </c>
      <c r="E5" s="709">
        <v>23406</v>
      </c>
      <c r="F5" s="709">
        <v>22345</v>
      </c>
      <c r="G5" s="709">
        <f t="shared" si="0"/>
        <v>45751</v>
      </c>
      <c r="H5" s="715">
        <f t="shared" si="1"/>
        <v>80.554626287525309</v>
      </c>
      <c r="I5" s="584"/>
    </row>
    <row r="6" spans="1:9" ht="14.25" customHeight="1">
      <c r="A6" s="2" t="s">
        <v>536</v>
      </c>
      <c r="B6" s="716"/>
      <c r="C6" s="25">
        <f>SUM(C7:C8)</f>
        <v>81137</v>
      </c>
      <c r="D6" s="25">
        <f>SUM(D7:D8)</f>
        <v>64910</v>
      </c>
      <c r="E6" s="25">
        <f>SUM(E7:E8)</f>
        <v>33145</v>
      </c>
      <c r="F6" s="25">
        <f>SUM(F7:F8)</f>
        <v>31403</v>
      </c>
      <c r="G6" s="25">
        <f t="shared" ref="G6:G8" si="2">IF(SUM(E6:F6)=0,"",SUM(E6:F6))</f>
        <v>64548</v>
      </c>
      <c r="H6" s="103">
        <f t="shared" ref="H6:H9" si="3">IFERROR(G6/C6*100,"")</f>
        <v>79.554334027632279</v>
      </c>
      <c r="I6" s="585"/>
    </row>
    <row r="7" spans="1:9" ht="14.25" customHeight="1">
      <c r="A7" s="2"/>
      <c r="B7" s="716" t="s">
        <v>538</v>
      </c>
      <c r="C7" s="709">
        <v>71415</v>
      </c>
      <c r="D7" s="709">
        <v>57132</v>
      </c>
      <c r="E7" s="709">
        <v>29234</v>
      </c>
      <c r="F7" s="709">
        <v>27672</v>
      </c>
      <c r="G7" s="709">
        <f t="shared" si="2"/>
        <v>56906</v>
      </c>
      <c r="H7" s="715">
        <f t="shared" si="3"/>
        <v>79.683539872575793</v>
      </c>
      <c r="I7" s="584"/>
    </row>
    <row r="8" spans="1:9" ht="14.25" customHeight="1">
      <c r="A8" s="2"/>
      <c r="B8" s="716" t="s">
        <v>539</v>
      </c>
      <c r="C8" s="713">
        <v>9722</v>
      </c>
      <c r="D8" s="713">
        <v>7778</v>
      </c>
      <c r="E8" s="713">
        <v>3911</v>
      </c>
      <c r="F8" s="713">
        <v>3731</v>
      </c>
      <c r="G8" s="713">
        <f t="shared" si="2"/>
        <v>7642</v>
      </c>
      <c r="H8" s="714">
        <f t="shared" si="3"/>
        <v>78.605225262291711</v>
      </c>
      <c r="I8" s="584"/>
    </row>
    <row r="9" spans="1:9" ht="14.25" customHeight="1" thickBot="1">
      <c r="A9" s="281" t="s">
        <v>553</v>
      </c>
      <c r="B9" s="717"/>
      <c r="C9" s="19">
        <f>C6+C4</f>
        <v>137932</v>
      </c>
      <c r="D9" s="19">
        <f t="shared" ref="D9:G9" si="4">D6+D4</f>
        <v>110346</v>
      </c>
      <c r="E9" s="19">
        <f t="shared" si="4"/>
        <v>56551</v>
      </c>
      <c r="F9" s="19">
        <f t="shared" si="4"/>
        <v>53748</v>
      </c>
      <c r="G9" s="19">
        <f t="shared" si="4"/>
        <v>110299</v>
      </c>
      <c r="H9" s="662">
        <f t="shared" si="3"/>
        <v>79.966215236493341</v>
      </c>
    </row>
  </sheetData>
  <mergeCells count="5">
    <mergeCell ref="C2:C3"/>
    <mergeCell ref="E2:H2"/>
    <mergeCell ref="A1:H1"/>
    <mergeCell ref="A2:B3"/>
    <mergeCell ref="D2:D3"/>
  </mergeCells>
  <conditionalFormatting sqref="C4:H9">
    <cfRule type="containsBlanks" dxfId="718" priority="1">
      <formula>LEN(TRIM(C4))=0</formula>
    </cfRule>
  </conditionalFormatting>
  <conditionalFormatting sqref="I4:I8">
    <cfRule type="containsBlanks" dxfId="717" priority="1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E81" sqref="E81"/>
    </sheetView>
  </sheetViews>
  <sheetFormatPr baseColWidth="10" defaultColWidth="9.06640625" defaultRowHeight="15" customHeight="1"/>
  <cols>
    <col min="1" max="1" width="2.19921875" style="404" customWidth="1"/>
    <col min="2" max="2" width="20.53125" style="404" customWidth="1"/>
    <col min="3" max="3" width="14.796875" style="402" customWidth="1"/>
    <col min="4" max="5" width="14.3984375" style="402" customWidth="1"/>
    <col min="6" max="7" width="16.53125" style="402" customWidth="1"/>
    <col min="8" max="9" width="9.06640625" style="402" customWidth="1"/>
    <col min="10" max="16384" width="9.06640625" style="402"/>
  </cols>
  <sheetData>
    <row r="1" spans="1:9" ht="30.5" customHeight="1">
      <c r="A1" s="1077" t="s">
        <v>1960</v>
      </c>
      <c r="B1" s="1078"/>
      <c r="C1" s="1078"/>
      <c r="D1" s="1078"/>
      <c r="E1" s="1078"/>
      <c r="F1" s="1078"/>
      <c r="G1" s="1078"/>
      <c r="H1" s="1077"/>
      <c r="I1" s="1078"/>
    </row>
    <row r="2" spans="1:9" ht="27" customHeight="1" thickBot="1">
      <c r="A2" s="1075" t="s">
        <v>660</v>
      </c>
      <c r="B2" s="1076"/>
      <c r="C2" s="403" t="s">
        <v>1961</v>
      </c>
      <c r="D2" s="403" t="s">
        <v>1962</v>
      </c>
      <c r="E2" s="403" t="s">
        <v>1963</v>
      </c>
      <c r="F2" s="403" t="s">
        <v>1964</v>
      </c>
      <c r="G2" s="403" t="s">
        <v>1965</v>
      </c>
    </row>
    <row r="3" spans="1:9" ht="15" customHeight="1">
      <c r="A3" s="2" t="s">
        <v>445</v>
      </c>
      <c r="B3" s="716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16" t="s">
        <v>447</v>
      </c>
      <c r="C4" s="713">
        <v>2597</v>
      </c>
      <c r="D4" s="713">
        <v>2597</v>
      </c>
      <c r="E4" s="713">
        <v>2597</v>
      </c>
      <c r="F4" s="714">
        <f t="shared" si="0"/>
        <v>100</v>
      </c>
      <c r="G4" s="714">
        <f t="shared" si="1"/>
        <v>100</v>
      </c>
    </row>
    <row r="5" spans="1:9" ht="15" customHeight="1">
      <c r="A5" s="2"/>
      <c r="B5" s="716" t="s">
        <v>448</v>
      </c>
      <c r="C5" s="709">
        <v>3300</v>
      </c>
      <c r="D5" s="709">
        <v>3132</v>
      </c>
      <c r="E5" s="709">
        <v>3132</v>
      </c>
      <c r="F5" s="715">
        <f t="shared" si="0"/>
        <v>94.909090909090907</v>
      </c>
      <c r="G5" s="715">
        <f t="shared" si="1"/>
        <v>94.909090909090907</v>
      </c>
    </row>
    <row r="6" spans="1:9" ht="15" customHeight="1">
      <c r="A6" s="2"/>
      <c r="B6" s="716" t="s">
        <v>449</v>
      </c>
      <c r="C6" s="709">
        <v>1444</v>
      </c>
      <c r="D6" s="709">
        <v>1444</v>
      </c>
      <c r="E6" s="709">
        <v>1441</v>
      </c>
      <c r="F6" s="715">
        <f t="shared" si="0"/>
        <v>100</v>
      </c>
      <c r="G6" s="715">
        <f t="shared" si="1"/>
        <v>99.79224376731301</v>
      </c>
    </row>
    <row r="7" spans="1:9" ht="15" customHeight="1">
      <c r="A7" s="2" t="s">
        <v>450</v>
      </c>
      <c r="B7" s="716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16" t="s">
        <v>452</v>
      </c>
      <c r="C8" s="709">
        <v>910</v>
      </c>
      <c r="D8" s="709">
        <v>910</v>
      </c>
      <c r="E8" s="709">
        <v>910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v>2621</v>
      </c>
      <c r="D9" s="709">
        <v>2619</v>
      </c>
      <c r="E9" s="709">
        <v>2611</v>
      </c>
      <c r="F9" s="715">
        <f t="shared" si="0"/>
        <v>99.923693246852338</v>
      </c>
      <c r="G9" s="715">
        <f t="shared" si="1"/>
        <v>99.618466234261732</v>
      </c>
    </row>
    <row r="10" spans="1:9" ht="15" customHeight="1">
      <c r="A10" s="2"/>
      <c r="B10" s="716" t="s">
        <v>454</v>
      </c>
      <c r="C10" s="709">
        <v>1662</v>
      </c>
      <c r="D10" s="709">
        <v>1662</v>
      </c>
      <c r="E10" s="709">
        <v>1662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v>2858</v>
      </c>
      <c r="D11" s="709">
        <v>2792</v>
      </c>
      <c r="E11" s="709">
        <v>2792</v>
      </c>
      <c r="F11" s="715">
        <f t="shared" si="0"/>
        <v>97.690692792162352</v>
      </c>
      <c r="G11" s="715">
        <f t="shared" si="1"/>
        <v>97.690692792162352</v>
      </c>
    </row>
    <row r="12" spans="1:9" ht="15" customHeight="1">
      <c r="A12" s="2"/>
      <c r="B12" s="716" t="s">
        <v>456</v>
      </c>
      <c r="C12" s="709">
        <v>713</v>
      </c>
      <c r="D12" s="709">
        <v>713</v>
      </c>
      <c r="E12" s="709">
        <v>713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16" t="s">
        <v>459</v>
      </c>
      <c r="C14" s="709">
        <v>3848</v>
      </c>
      <c r="D14" s="709">
        <v>2520</v>
      </c>
      <c r="E14" s="709">
        <v>2451</v>
      </c>
      <c r="F14" s="715">
        <f t="shared" si="0"/>
        <v>65.488565488565484</v>
      </c>
      <c r="G14" s="715">
        <f t="shared" si="1"/>
        <v>63.695426195426194</v>
      </c>
    </row>
    <row r="15" spans="1:9" ht="15" customHeight="1">
      <c r="A15" s="2"/>
      <c r="B15" s="716" t="s">
        <v>460</v>
      </c>
      <c r="C15" s="709">
        <v>780</v>
      </c>
      <c r="D15" s="709">
        <v>312</v>
      </c>
      <c r="E15" s="709">
        <v>311</v>
      </c>
      <c r="F15" s="715">
        <f t="shared" si="0"/>
        <v>40</v>
      </c>
      <c r="G15" s="715">
        <f t="shared" si="1"/>
        <v>39.871794871794876</v>
      </c>
    </row>
    <row r="16" spans="1:9" ht="15" customHeight="1">
      <c r="A16" s="2" t="s">
        <v>461</v>
      </c>
      <c r="B16" s="716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16" t="s">
        <v>463</v>
      </c>
      <c r="C17" s="709">
        <v>1489</v>
      </c>
      <c r="D17" s="709">
        <v>1489</v>
      </c>
      <c r="E17" s="709">
        <v>1485</v>
      </c>
      <c r="F17" s="715">
        <f t="shared" si="0"/>
        <v>100</v>
      </c>
      <c r="G17" s="715">
        <f t="shared" si="1"/>
        <v>99.731363331094684</v>
      </c>
    </row>
    <row r="18" spans="1:7" ht="15" customHeight="1">
      <c r="A18" s="2"/>
      <c r="B18" s="716" t="s">
        <v>464</v>
      </c>
      <c r="C18" s="709">
        <v>1976</v>
      </c>
      <c r="D18" s="709">
        <v>1976</v>
      </c>
      <c r="E18" s="709">
        <v>1976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v>1976</v>
      </c>
      <c r="D19" s="713">
        <v>1976</v>
      </c>
      <c r="E19" s="713">
        <v>1976</v>
      </c>
      <c r="F19" s="714">
        <f t="shared" si="0"/>
        <v>100</v>
      </c>
      <c r="G19" s="714">
        <f t="shared" si="1"/>
        <v>100</v>
      </c>
    </row>
    <row r="20" spans="1:7" ht="15" customHeight="1">
      <c r="A20" s="2"/>
      <c r="B20" s="706" t="s">
        <v>466</v>
      </c>
      <c r="C20" s="713">
        <v>2288</v>
      </c>
      <c r="D20" s="713">
        <v>2288</v>
      </c>
      <c r="E20" s="713">
        <v>2288</v>
      </c>
      <c r="F20" s="714">
        <f t="shared" si="0"/>
        <v>100</v>
      </c>
      <c r="G20" s="714">
        <f t="shared" si="1"/>
        <v>100</v>
      </c>
    </row>
    <row r="21" spans="1:7" ht="15" customHeight="1">
      <c r="A21" s="2"/>
      <c r="B21" s="716" t="s">
        <v>467</v>
      </c>
      <c r="C21" s="709">
        <v>572</v>
      </c>
      <c r="D21" s="709">
        <v>572</v>
      </c>
      <c r="E21" s="709">
        <v>572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v>884</v>
      </c>
      <c r="D22" s="709">
        <v>884</v>
      </c>
      <c r="E22" s="709">
        <v>884</v>
      </c>
      <c r="F22" s="715">
        <f t="shared" si="0"/>
        <v>100</v>
      </c>
      <c r="G22" s="715">
        <f t="shared" si="1"/>
        <v>100</v>
      </c>
    </row>
    <row r="23" spans="1:7" ht="15" customHeight="1">
      <c r="A23" s="2"/>
      <c r="B23" s="716" t="s">
        <v>469</v>
      </c>
      <c r="C23" s="709">
        <v>1040</v>
      </c>
      <c r="D23" s="709">
        <v>1040</v>
      </c>
      <c r="E23" s="709">
        <v>1040</v>
      </c>
      <c r="F23" s="715">
        <f t="shared" si="0"/>
        <v>100</v>
      </c>
      <c r="G23" s="715">
        <f t="shared" si="1"/>
        <v>100</v>
      </c>
    </row>
    <row r="24" spans="1:7" ht="15" customHeight="1">
      <c r="A24" s="2"/>
      <c r="B24" s="716" t="s">
        <v>470</v>
      </c>
      <c r="C24" s="709">
        <v>2288</v>
      </c>
      <c r="D24" s="709">
        <v>2288</v>
      </c>
      <c r="E24" s="709">
        <v>2288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16" t="s">
        <v>479</v>
      </c>
      <c r="C26" s="709">
        <v>624</v>
      </c>
      <c r="D26" s="709">
        <v>624</v>
      </c>
      <c r="E26" s="709">
        <v>623</v>
      </c>
      <c r="F26" s="715">
        <f t="shared" si="0"/>
        <v>100</v>
      </c>
      <c r="G26" s="715">
        <f t="shared" si="1"/>
        <v>99.839743589743591</v>
      </c>
    </row>
    <row r="27" spans="1:7" ht="15" customHeight="1">
      <c r="A27" s="2"/>
      <c r="B27" s="716" t="s">
        <v>480</v>
      </c>
      <c r="C27" s="709">
        <v>1852</v>
      </c>
      <c r="D27" s="709">
        <v>1852</v>
      </c>
      <c r="E27" s="709">
        <v>1852</v>
      </c>
      <c r="F27" s="715">
        <f t="shared" si="0"/>
        <v>100</v>
      </c>
      <c r="G27" s="715">
        <f t="shared" si="1"/>
        <v>100</v>
      </c>
    </row>
    <row r="28" spans="1:7" ht="15" customHeight="1">
      <c r="A28" s="2"/>
      <c r="B28" s="716" t="s">
        <v>481</v>
      </c>
      <c r="C28" s="709">
        <v>2531</v>
      </c>
      <c r="D28" s="709">
        <v>2531</v>
      </c>
      <c r="E28" s="709">
        <v>2531</v>
      </c>
      <c r="F28" s="715">
        <f t="shared" si="0"/>
        <v>100</v>
      </c>
      <c r="G28" s="715">
        <f t="shared" si="1"/>
        <v>100</v>
      </c>
    </row>
    <row r="29" spans="1:7" ht="15" customHeight="1">
      <c r="A29" s="2"/>
      <c r="B29" s="716" t="s">
        <v>482</v>
      </c>
      <c r="C29" s="709">
        <v>561</v>
      </c>
      <c r="D29" s="709">
        <v>561</v>
      </c>
      <c r="E29" s="709">
        <v>552</v>
      </c>
      <c r="F29" s="715">
        <f t="shared" si="0"/>
        <v>100</v>
      </c>
      <c r="G29" s="715">
        <f t="shared" si="1"/>
        <v>98.395721925133699</v>
      </c>
    </row>
    <row r="30" spans="1:7" ht="15" customHeight="1">
      <c r="A30" s="2"/>
      <c r="B30" s="716" t="s">
        <v>483</v>
      </c>
      <c r="C30" s="713">
        <v>1508</v>
      </c>
      <c r="D30" s="713">
        <v>1508</v>
      </c>
      <c r="E30" s="713">
        <v>1497</v>
      </c>
      <c r="F30" s="714">
        <f t="shared" si="0"/>
        <v>100</v>
      </c>
      <c r="G30" s="714">
        <f t="shared" si="1"/>
        <v>99.270557029177724</v>
      </c>
    </row>
    <row r="31" spans="1:7" ht="15" customHeight="1">
      <c r="A31" s="2" t="s">
        <v>484</v>
      </c>
      <c r="B31" s="716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16" t="s">
        <v>486</v>
      </c>
      <c r="C32" s="709">
        <v>780</v>
      </c>
      <c r="D32" s="709">
        <v>240</v>
      </c>
      <c r="E32" s="709">
        <v>240</v>
      </c>
      <c r="F32" s="715">
        <f t="shared" si="0"/>
        <v>30.76923076923077</v>
      </c>
      <c r="G32" s="715">
        <f t="shared" si="1"/>
        <v>30.76923076923077</v>
      </c>
    </row>
    <row r="33" spans="1:7" ht="15" customHeight="1">
      <c r="A33" s="2"/>
      <c r="B33" s="716" t="s">
        <v>487</v>
      </c>
      <c r="C33" s="709">
        <v>1323</v>
      </c>
      <c r="D33" s="709">
        <v>876</v>
      </c>
      <c r="E33" s="709">
        <v>876</v>
      </c>
      <c r="F33" s="715">
        <f t="shared" si="0"/>
        <v>66.213151927437636</v>
      </c>
      <c r="G33" s="715">
        <f t="shared" si="1"/>
        <v>66.213151927437636</v>
      </c>
    </row>
    <row r="34" spans="1:7" ht="15" customHeight="1">
      <c r="A34" s="2"/>
      <c r="B34" s="716" t="s">
        <v>488</v>
      </c>
      <c r="C34" s="709">
        <v>1924</v>
      </c>
      <c r="D34" s="709">
        <v>1895</v>
      </c>
      <c r="E34" s="709">
        <v>1895</v>
      </c>
      <c r="F34" s="715">
        <f t="shared" si="0"/>
        <v>98.492723492723485</v>
      </c>
      <c r="G34" s="715">
        <f t="shared" si="1"/>
        <v>98.492723492723485</v>
      </c>
    </row>
    <row r="35" spans="1:7" ht="15" customHeight="1">
      <c r="A35" s="2"/>
      <c r="B35" s="716" t="s">
        <v>489</v>
      </c>
      <c r="C35" s="709">
        <v>2916</v>
      </c>
      <c r="D35" s="709">
        <v>2139</v>
      </c>
      <c r="E35" s="709">
        <v>2134</v>
      </c>
      <c r="F35" s="715">
        <f t="shared" ref="F35:F66" si="2">IFERROR(D35/C35*100,"")</f>
        <v>73.353909465020578</v>
      </c>
      <c r="G35" s="715">
        <f t="shared" ref="G35:G66" si="3">IFERROR(E35/C35*100,"")</f>
        <v>73.182441700960226</v>
      </c>
    </row>
    <row r="36" spans="1:7" ht="15" customHeight="1">
      <c r="A36" s="2"/>
      <c r="B36" s="716" t="s">
        <v>490</v>
      </c>
      <c r="C36" s="709">
        <v>2693</v>
      </c>
      <c r="D36" s="709">
        <v>1287</v>
      </c>
      <c r="E36" s="709">
        <v>1285</v>
      </c>
      <c r="F36" s="715">
        <f t="shared" si="2"/>
        <v>47.790568139621243</v>
      </c>
      <c r="G36" s="715">
        <f t="shared" si="3"/>
        <v>47.716301522465656</v>
      </c>
    </row>
    <row r="37" spans="1:7" ht="15" customHeight="1">
      <c r="A37" s="2"/>
      <c r="B37" s="716" t="s">
        <v>491</v>
      </c>
      <c r="C37" s="709">
        <v>1385</v>
      </c>
      <c r="D37" s="709">
        <v>356</v>
      </c>
      <c r="E37" s="709">
        <v>356</v>
      </c>
      <c r="F37" s="715">
        <f t="shared" si="2"/>
        <v>25.703971119133573</v>
      </c>
      <c r="G37" s="715">
        <f t="shared" si="3"/>
        <v>25.703971119133573</v>
      </c>
    </row>
    <row r="38" spans="1:7" ht="15" customHeight="1">
      <c r="A38" s="2" t="s">
        <v>492</v>
      </c>
      <c r="B38" s="716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16" t="s">
        <v>494</v>
      </c>
      <c r="C39" s="709">
        <v>615</v>
      </c>
      <c r="D39" s="709">
        <v>609</v>
      </c>
      <c r="E39" s="709">
        <v>605</v>
      </c>
      <c r="F39" s="715">
        <f t="shared" si="2"/>
        <v>99.024390243902445</v>
      </c>
      <c r="G39" s="715">
        <f t="shared" si="3"/>
        <v>98.373983739837399</v>
      </c>
    </row>
    <row r="40" spans="1:7" ht="15" customHeight="1">
      <c r="A40" s="2"/>
      <c r="B40" s="716" t="s">
        <v>495</v>
      </c>
      <c r="C40" s="709">
        <v>586</v>
      </c>
      <c r="D40" s="709">
        <v>585</v>
      </c>
      <c r="E40" s="709">
        <v>585</v>
      </c>
      <c r="F40" s="715">
        <f t="shared" si="2"/>
        <v>99.829351535836182</v>
      </c>
      <c r="G40" s="715">
        <f t="shared" si="3"/>
        <v>99.829351535836182</v>
      </c>
    </row>
    <row r="41" spans="1:7" ht="15" customHeight="1">
      <c r="A41" s="2"/>
      <c r="B41" s="716" t="s">
        <v>496</v>
      </c>
      <c r="C41" s="709">
        <v>306</v>
      </c>
      <c r="D41" s="709">
        <v>306</v>
      </c>
      <c r="E41" s="709">
        <v>192</v>
      </c>
      <c r="F41" s="715">
        <f t="shared" si="2"/>
        <v>100</v>
      </c>
      <c r="G41" s="715">
        <f t="shared" si="3"/>
        <v>62.745098039215684</v>
      </c>
    </row>
    <row r="42" spans="1:7" ht="15" customHeight="1">
      <c r="A42" s="2" t="s">
        <v>497</v>
      </c>
      <c r="B42" s="716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16" t="s">
        <v>499</v>
      </c>
      <c r="C43" s="709">
        <v>780</v>
      </c>
      <c r="D43" s="709">
        <v>632</v>
      </c>
      <c r="E43" s="709">
        <v>632</v>
      </c>
      <c r="F43" s="715">
        <f t="shared" si="2"/>
        <v>81.025641025641022</v>
      </c>
      <c r="G43" s="715">
        <f t="shared" si="3"/>
        <v>81.025641025641022</v>
      </c>
    </row>
    <row r="44" spans="1:7" ht="15" customHeight="1">
      <c r="A44" s="2"/>
      <c r="B44" s="716" t="s">
        <v>500</v>
      </c>
      <c r="C44" s="709">
        <v>1677</v>
      </c>
      <c r="D44" s="709">
        <v>1677</v>
      </c>
      <c r="E44" s="709">
        <v>1674</v>
      </c>
      <c r="F44" s="715">
        <f t="shared" si="2"/>
        <v>100</v>
      </c>
      <c r="G44" s="715">
        <f t="shared" si="3"/>
        <v>99.821109123434709</v>
      </c>
    </row>
    <row r="45" spans="1:7" ht="15" customHeight="1">
      <c r="A45" s="2"/>
      <c r="B45" s="716" t="s">
        <v>501</v>
      </c>
      <c r="C45" s="709">
        <v>1443</v>
      </c>
      <c r="D45" s="709">
        <v>1443</v>
      </c>
      <c r="E45" s="709">
        <v>1443</v>
      </c>
      <c r="F45" s="715">
        <f t="shared" si="2"/>
        <v>100</v>
      </c>
      <c r="G45" s="715">
        <f t="shared" si="3"/>
        <v>100</v>
      </c>
    </row>
    <row r="46" spans="1:7" ht="15" customHeight="1">
      <c r="A46" s="2"/>
      <c r="B46" s="716" t="s">
        <v>502</v>
      </c>
      <c r="C46" s="709">
        <v>2184</v>
      </c>
      <c r="D46" s="709">
        <v>1204</v>
      </c>
      <c r="E46" s="709">
        <v>1203</v>
      </c>
      <c r="F46" s="715">
        <f t="shared" si="2"/>
        <v>55.128205128205131</v>
      </c>
      <c r="G46" s="715">
        <f t="shared" si="3"/>
        <v>55.082417582417584</v>
      </c>
    </row>
    <row r="47" spans="1:7" ht="15" customHeight="1">
      <c r="A47" s="2"/>
      <c r="B47" s="716" t="s">
        <v>503</v>
      </c>
      <c r="C47" s="709">
        <v>1549</v>
      </c>
      <c r="D47" s="709">
        <v>1549</v>
      </c>
      <c r="E47" s="709">
        <v>1545</v>
      </c>
      <c r="F47" s="715">
        <f t="shared" si="2"/>
        <v>100</v>
      </c>
      <c r="G47" s="715">
        <f t="shared" si="3"/>
        <v>99.741768883150414</v>
      </c>
    </row>
    <row r="48" spans="1:7" ht="15" customHeight="1">
      <c r="A48" s="2"/>
      <c r="B48" s="716" t="s">
        <v>504</v>
      </c>
      <c r="C48" s="709">
        <v>2390</v>
      </c>
      <c r="D48" s="709">
        <v>2298</v>
      </c>
      <c r="E48" s="709">
        <v>2272</v>
      </c>
      <c r="F48" s="715">
        <f t="shared" si="2"/>
        <v>96.150627615062774</v>
      </c>
      <c r="G48" s="715">
        <f t="shared" si="3"/>
        <v>95.062761506276146</v>
      </c>
    </row>
    <row r="49" spans="1:7" ht="15" customHeight="1">
      <c r="A49" s="2"/>
      <c r="B49" s="716" t="s">
        <v>505</v>
      </c>
      <c r="C49" s="709">
        <v>988</v>
      </c>
      <c r="D49" s="709">
        <v>988</v>
      </c>
      <c r="E49" s="709">
        <v>988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16" t="s">
        <v>508</v>
      </c>
      <c r="C51" s="709">
        <v>3689</v>
      </c>
      <c r="D51" s="709">
        <v>3679</v>
      </c>
      <c r="E51" s="709">
        <v>3679</v>
      </c>
      <c r="F51" s="715">
        <f t="shared" si="2"/>
        <v>99.728923827595551</v>
      </c>
      <c r="G51" s="715">
        <f t="shared" si="3"/>
        <v>99.728923827595551</v>
      </c>
    </row>
    <row r="52" spans="1:7" ht="15" customHeight="1">
      <c r="A52" s="2"/>
      <c r="B52" s="716" t="s">
        <v>509</v>
      </c>
      <c r="C52" s="709">
        <v>2746</v>
      </c>
      <c r="D52" s="709">
        <v>2746</v>
      </c>
      <c r="E52" s="709">
        <v>2746</v>
      </c>
      <c r="F52" s="715">
        <f t="shared" si="2"/>
        <v>100</v>
      </c>
      <c r="G52" s="715">
        <f t="shared" si="3"/>
        <v>100</v>
      </c>
    </row>
    <row r="53" spans="1:7" ht="15" customHeight="1">
      <c r="A53" s="2"/>
      <c r="B53" s="716" t="s">
        <v>510</v>
      </c>
      <c r="C53" s="709">
        <v>1570</v>
      </c>
      <c r="D53" s="709">
        <v>1569</v>
      </c>
      <c r="E53" s="709">
        <v>1569</v>
      </c>
      <c r="F53" s="715">
        <f t="shared" si="2"/>
        <v>99.936305732484072</v>
      </c>
      <c r="G53" s="715">
        <f t="shared" si="3"/>
        <v>99.936305732484072</v>
      </c>
    </row>
    <row r="54" spans="1:7" ht="15" customHeight="1">
      <c r="A54" s="2"/>
      <c r="B54" s="716" t="s">
        <v>511</v>
      </c>
      <c r="C54" s="709">
        <v>1294</v>
      </c>
      <c r="D54" s="709">
        <v>1294</v>
      </c>
      <c r="E54" s="709">
        <v>1294</v>
      </c>
      <c r="F54" s="715">
        <f t="shared" si="2"/>
        <v>100</v>
      </c>
      <c r="G54" s="715">
        <f t="shared" si="3"/>
        <v>100</v>
      </c>
    </row>
    <row r="55" spans="1:7" ht="15" customHeight="1">
      <c r="A55" s="2"/>
      <c r="B55" s="716" t="s">
        <v>512</v>
      </c>
      <c r="C55" s="713">
        <v>1220</v>
      </c>
      <c r="D55" s="713">
        <v>1220</v>
      </c>
      <c r="E55" s="713">
        <v>1220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v>1879</v>
      </c>
      <c r="D56" s="713">
        <v>1876</v>
      </c>
      <c r="E56" s="713">
        <v>1767</v>
      </c>
      <c r="F56" s="714">
        <f t="shared" si="2"/>
        <v>99.840340606705695</v>
      </c>
      <c r="G56" s="714">
        <f t="shared" si="3"/>
        <v>94.039382650345928</v>
      </c>
    </row>
    <row r="57" spans="1:7" ht="15" customHeight="1">
      <c r="A57" s="2"/>
      <c r="B57" s="716" t="s">
        <v>514</v>
      </c>
      <c r="C57" s="709">
        <v>1456</v>
      </c>
      <c r="D57" s="709">
        <v>1456</v>
      </c>
      <c r="E57" s="709">
        <v>1456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16" t="s">
        <v>517</v>
      </c>
      <c r="C59" s="709">
        <v>2184</v>
      </c>
      <c r="D59" s="709">
        <v>2184</v>
      </c>
      <c r="E59" s="709">
        <v>2177</v>
      </c>
      <c r="F59" s="715">
        <f t="shared" si="2"/>
        <v>100</v>
      </c>
      <c r="G59" s="715">
        <f t="shared" si="3"/>
        <v>99.679487179487182</v>
      </c>
    </row>
    <row r="60" spans="1:7" ht="15" customHeight="1">
      <c r="A60" s="2"/>
      <c r="B60" s="716" t="s">
        <v>518</v>
      </c>
      <c r="C60" s="709">
        <v>2846</v>
      </c>
      <c r="D60" s="709">
        <v>2846</v>
      </c>
      <c r="E60" s="709">
        <v>2843</v>
      </c>
      <c r="F60" s="715">
        <f t="shared" si="2"/>
        <v>100</v>
      </c>
      <c r="G60" s="715">
        <f t="shared" si="3"/>
        <v>99.89458889669713</v>
      </c>
    </row>
    <row r="61" spans="1:7" ht="15" customHeight="1">
      <c r="A61" s="2"/>
      <c r="B61" s="716" t="s">
        <v>519</v>
      </c>
      <c r="C61" s="709">
        <v>1948</v>
      </c>
      <c r="D61" s="709">
        <v>1948</v>
      </c>
      <c r="E61" s="709">
        <v>1947</v>
      </c>
      <c r="F61" s="715">
        <f t="shared" si="2"/>
        <v>100</v>
      </c>
      <c r="G61" s="715">
        <f t="shared" si="3"/>
        <v>99.948665297741272</v>
      </c>
    </row>
    <row r="62" spans="1:7" ht="15" customHeight="1">
      <c r="A62" s="2"/>
      <c r="B62" s="716" t="s">
        <v>520</v>
      </c>
      <c r="C62" s="709">
        <v>1489</v>
      </c>
      <c r="D62" s="709">
        <v>1489</v>
      </c>
      <c r="E62" s="709">
        <v>1479</v>
      </c>
      <c r="F62" s="715">
        <f t="shared" si="2"/>
        <v>100</v>
      </c>
      <c r="G62" s="715">
        <f t="shared" si="3"/>
        <v>99.328408327736739</v>
      </c>
    </row>
    <row r="63" spans="1:7" ht="15" customHeight="1">
      <c r="A63" s="2" t="s">
        <v>521</v>
      </c>
      <c r="B63" s="716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16" t="s">
        <v>523</v>
      </c>
      <c r="C64" s="709">
        <v>1877</v>
      </c>
      <c r="D64" s="709">
        <v>1877</v>
      </c>
      <c r="E64" s="709">
        <v>1877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v>4262</v>
      </c>
      <c r="D65" s="709">
        <v>4262</v>
      </c>
      <c r="E65" s="709">
        <v>4253</v>
      </c>
      <c r="F65" s="715">
        <f t="shared" si="2"/>
        <v>100</v>
      </c>
      <c r="G65" s="715">
        <f t="shared" si="3"/>
        <v>99.788831534490853</v>
      </c>
    </row>
    <row r="66" spans="1:7" ht="15" customHeight="1">
      <c r="A66" s="2"/>
      <c r="B66" s="716" t="s">
        <v>525</v>
      </c>
      <c r="C66" s="709">
        <v>4088</v>
      </c>
      <c r="D66" s="709">
        <v>4088</v>
      </c>
      <c r="E66" s="709">
        <v>3976</v>
      </c>
      <c r="F66" s="715">
        <f t="shared" si="2"/>
        <v>100</v>
      </c>
      <c r="G66" s="715">
        <f t="shared" si="3"/>
        <v>97.260273972602747</v>
      </c>
    </row>
    <row r="67" spans="1:7" ht="15" customHeight="1">
      <c r="A67" s="2" t="s">
        <v>526</v>
      </c>
      <c r="B67" s="716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16" t="s">
        <v>527</v>
      </c>
      <c r="C68" s="709">
        <v>1892</v>
      </c>
      <c r="D68" s="709">
        <v>1400</v>
      </c>
      <c r="E68" s="709">
        <v>1393</v>
      </c>
      <c r="F68" s="715">
        <f t="shared" si="4"/>
        <v>73.99577167019028</v>
      </c>
      <c r="G68" s="715">
        <f t="shared" si="5"/>
        <v>73.625792811839318</v>
      </c>
    </row>
    <row r="69" spans="1:7" ht="15" customHeight="1">
      <c r="A69" s="2"/>
      <c r="B69" s="716" t="s">
        <v>528</v>
      </c>
      <c r="C69" s="709">
        <v>780</v>
      </c>
      <c r="D69" s="709">
        <v>404</v>
      </c>
      <c r="E69" s="709">
        <v>404</v>
      </c>
      <c r="F69" s="715">
        <f t="shared" si="4"/>
        <v>51.794871794871803</v>
      </c>
      <c r="G69" s="715">
        <f t="shared" si="5"/>
        <v>51.794871794871803</v>
      </c>
    </row>
    <row r="70" spans="1:7" ht="15" customHeight="1">
      <c r="A70" s="2"/>
      <c r="B70" s="716" t="s">
        <v>529</v>
      </c>
      <c r="C70" s="709">
        <v>1092</v>
      </c>
      <c r="D70" s="709">
        <v>481</v>
      </c>
      <c r="E70" s="709">
        <v>479</v>
      </c>
      <c r="F70" s="715">
        <f t="shared" si="4"/>
        <v>44.047619047619044</v>
      </c>
      <c r="G70" s="715">
        <f t="shared" si="5"/>
        <v>43.864468864468861</v>
      </c>
    </row>
    <row r="71" spans="1:7" ht="15" customHeight="1">
      <c r="A71" s="2" t="s">
        <v>530</v>
      </c>
      <c r="B71" s="716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v>207</v>
      </c>
      <c r="D72" s="709">
        <v>207</v>
      </c>
      <c r="E72" s="709">
        <v>207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16" t="s">
        <v>533</v>
      </c>
      <c r="C74" s="709">
        <v>1939</v>
      </c>
      <c r="D74" s="709">
        <v>1838</v>
      </c>
      <c r="E74" s="709">
        <v>1832</v>
      </c>
      <c r="F74" s="715">
        <f t="shared" si="4"/>
        <v>94.791129448169158</v>
      </c>
      <c r="G74" s="715">
        <f t="shared" si="5"/>
        <v>94.48169159360495</v>
      </c>
    </row>
    <row r="75" spans="1:7" ht="15" customHeight="1">
      <c r="A75" s="2"/>
      <c r="B75" s="716" t="s">
        <v>534</v>
      </c>
      <c r="C75" s="709">
        <v>1923</v>
      </c>
      <c r="D75" s="709">
        <v>1370</v>
      </c>
      <c r="E75" s="709">
        <v>1370</v>
      </c>
      <c r="F75" s="715">
        <f t="shared" si="4"/>
        <v>71.242849713988548</v>
      </c>
      <c r="G75" s="715">
        <f t="shared" si="5"/>
        <v>71.242849713988548</v>
      </c>
    </row>
    <row r="76" spans="1:7" ht="15" customHeight="1">
      <c r="A76" s="2"/>
      <c r="B76" s="716" t="s">
        <v>535</v>
      </c>
      <c r="C76" s="709">
        <v>1142</v>
      </c>
      <c r="D76" s="709">
        <v>1142</v>
      </c>
      <c r="E76" s="709">
        <v>1124</v>
      </c>
      <c r="F76" s="715">
        <f t="shared" si="4"/>
        <v>100</v>
      </c>
      <c r="G76" s="715">
        <f t="shared" si="5"/>
        <v>98.423817863397545</v>
      </c>
    </row>
    <row r="77" spans="1:7" ht="15" customHeight="1">
      <c r="A77" s="2" t="s">
        <v>536</v>
      </c>
      <c r="B77" s="716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16" t="s">
        <v>538</v>
      </c>
      <c r="C78" s="709">
        <v>2588</v>
      </c>
      <c r="D78" s="709">
        <v>2588</v>
      </c>
      <c r="E78" s="709">
        <v>2588</v>
      </c>
      <c r="F78" s="715">
        <f t="shared" si="4"/>
        <v>100</v>
      </c>
      <c r="G78" s="715">
        <f t="shared" si="5"/>
        <v>100</v>
      </c>
    </row>
    <row r="79" spans="1:7" s="406" customFormat="1" ht="15" customHeight="1">
      <c r="A79" s="2"/>
      <c r="B79" s="716" t="s">
        <v>539</v>
      </c>
      <c r="C79" s="713">
        <v>1432</v>
      </c>
      <c r="D79" s="713">
        <v>1415</v>
      </c>
      <c r="E79" s="713">
        <v>1415</v>
      </c>
      <c r="F79" s="714">
        <f t="shared" si="4"/>
        <v>98.812849162011176</v>
      </c>
      <c r="G79" s="714">
        <f t="shared" si="5"/>
        <v>98.812849162011176</v>
      </c>
    </row>
    <row r="80" spans="1:7" ht="15" customHeight="1">
      <c r="A80" s="2"/>
      <c r="B80" s="716" t="s">
        <v>540</v>
      </c>
      <c r="C80" s="713">
        <v>1874</v>
      </c>
      <c r="D80" s="713">
        <v>1874</v>
      </c>
      <c r="E80" s="713">
        <v>1763</v>
      </c>
      <c r="F80" s="714">
        <f t="shared" si="4"/>
        <v>100</v>
      </c>
      <c r="G80" s="714">
        <f t="shared" si="5"/>
        <v>94.076840981856989</v>
      </c>
    </row>
    <row r="81" spans="1:7" ht="15" customHeight="1">
      <c r="A81" s="2" t="s">
        <v>541</v>
      </c>
      <c r="B81" s="716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16" t="s">
        <v>542</v>
      </c>
      <c r="C82" s="709">
        <v>2388</v>
      </c>
      <c r="D82" s="709">
        <v>967</v>
      </c>
      <c r="E82" s="709">
        <v>713</v>
      </c>
      <c r="F82" s="715">
        <f t="shared" si="4"/>
        <v>40.494137353433835</v>
      </c>
      <c r="G82" s="715">
        <f t="shared" si="5"/>
        <v>29.857621440536015</v>
      </c>
    </row>
    <row r="83" spans="1:7" ht="15" customHeight="1">
      <c r="A83" s="2" t="s">
        <v>543</v>
      </c>
      <c r="B83" s="716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16" t="s">
        <v>545</v>
      </c>
      <c r="C84" s="709">
        <v>2236</v>
      </c>
      <c r="D84" s="709">
        <v>2117</v>
      </c>
      <c r="E84" s="709">
        <v>2117</v>
      </c>
      <c r="F84" s="715">
        <f t="shared" si="4"/>
        <v>94.67799642218246</v>
      </c>
      <c r="G84" s="715">
        <f t="shared" si="5"/>
        <v>94.67799642218246</v>
      </c>
    </row>
    <row r="85" spans="1:7" ht="15" customHeight="1">
      <c r="A85" s="2"/>
      <c r="B85" s="716" t="s">
        <v>546</v>
      </c>
      <c r="C85" s="709">
        <v>2537</v>
      </c>
      <c r="D85" s="709">
        <v>2155</v>
      </c>
      <c r="E85" s="709">
        <v>2155</v>
      </c>
      <c r="F85" s="715">
        <f t="shared" si="4"/>
        <v>84.942845880961769</v>
      </c>
      <c r="G85" s="715">
        <f t="shared" si="5"/>
        <v>84.942845880961769</v>
      </c>
    </row>
    <row r="86" spans="1:7" ht="15" customHeight="1">
      <c r="A86" s="2"/>
      <c r="B86" s="716" t="s">
        <v>547</v>
      </c>
      <c r="C86" s="709">
        <v>1924</v>
      </c>
      <c r="D86" s="709">
        <v>1495</v>
      </c>
      <c r="E86" s="709">
        <v>1495</v>
      </c>
      <c r="F86" s="715">
        <f t="shared" si="4"/>
        <v>77.702702702702695</v>
      </c>
      <c r="G86" s="715">
        <f t="shared" si="5"/>
        <v>77.702702702702695</v>
      </c>
    </row>
    <row r="87" spans="1:7" ht="13.5" customHeight="1">
      <c r="A87" s="2"/>
      <c r="B87" s="716" t="s">
        <v>548</v>
      </c>
      <c r="C87" s="709">
        <v>1612</v>
      </c>
      <c r="D87" s="709">
        <v>121</v>
      </c>
      <c r="E87" s="709">
        <v>120</v>
      </c>
      <c r="F87" s="715">
        <f t="shared" si="4"/>
        <v>7.5062034739454093</v>
      </c>
      <c r="G87" s="715">
        <f t="shared" si="5"/>
        <v>7.4441687344913143</v>
      </c>
    </row>
    <row r="88" spans="1:7" ht="14" customHeight="1">
      <c r="A88" s="2"/>
      <c r="B88" s="716" t="s">
        <v>549</v>
      </c>
      <c r="C88" s="713">
        <v>1270</v>
      </c>
      <c r="D88" s="713">
        <v>590</v>
      </c>
      <c r="E88" s="713">
        <v>590</v>
      </c>
      <c r="F88" s="714">
        <f t="shared" si="4"/>
        <v>46.45669291338583</v>
      </c>
      <c r="G88" s="714">
        <f t="shared" si="5"/>
        <v>46.45669291338583</v>
      </c>
    </row>
    <row r="89" spans="1:7" ht="13.5" customHeight="1">
      <c r="A89" s="2"/>
      <c r="B89" s="716" t="s">
        <v>550</v>
      </c>
      <c r="C89" s="709">
        <v>3900</v>
      </c>
      <c r="D89" s="709">
        <v>3709</v>
      </c>
      <c r="E89" s="709">
        <v>3709</v>
      </c>
      <c r="F89" s="715">
        <f t="shared" si="4"/>
        <v>95.102564102564102</v>
      </c>
      <c r="G89" s="715">
        <f t="shared" si="5"/>
        <v>95.102564102564102</v>
      </c>
    </row>
    <row r="90" spans="1:7" ht="13.5" customHeight="1" thickBot="1">
      <c r="A90" s="281" t="s">
        <v>553</v>
      </c>
      <c r="B90" s="717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662">
        <f t="shared" si="4"/>
        <v>88.702662314680097</v>
      </c>
      <c r="G90" s="662">
        <f t="shared" si="5"/>
        <v>87.983011522277707</v>
      </c>
    </row>
  </sheetData>
  <mergeCells count="3">
    <mergeCell ref="A2:B2"/>
    <mergeCell ref="A1:G1"/>
    <mergeCell ref="H1:I1"/>
  </mergeCells>
  <conditionalFormatting sqref="C3:G90">
    <cfRule type="containsBlanks" dxfId="71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04" customWidth="1"/>
    <col min="2" max="2" width="21.796875" style="404" customWidth="1"/>
    <col min="3" max="4" width="11.19921875" style="402" customWidth="1"/>
    <col min="5" max="5" width="16.796875" style="402" customWidth="1"/>
    <col min="6" max="6" width="17" style="402" customWidth="1"/>
    <col min="7" max="7" width="19.796875" style="402" customWidth="1"/>
    <col min="8" max="9" width="9.06640625" style="402" customWidth="1"/>
    <col min="10" max="16384" width="9.06640625" style="402"/>
  </cols>
  <sheetData>
    <row r="1" spans="1:9" ht="33" customHeight="1">
      <c r="A1" s="1079" t="s">
        <v>1966</v>
      </c>
      <c r="B1" s="1080"/>
      <c r="C1" s="1080"/>
      <c r="D1" s="1080"/>
      <c r="E1" s="1080"/>
      <c r="F1" s="1080"/>
      <c r="G1" s="1080"/>
      <c r="H1" s="407"/>
      <c r="I1" s="407"/>
    </row>
    <row r="2" spans="1:9" ht="27" customHeight="1" thickBot="1">
      <c r="A2" s="1075" t="s">
        <v>660</v>
      </c>
      <c r="B2" s="1076"/>
      <c r="C2" s="408" t="s">
        <v>1961</v>
      </c>
      <c r="D2" s="408" t="s">
        <v>1962</v>
      </c>
      <c r="E2" s="408" t="s">
        <v>1963</v>
      </c>
      <c r="F2" s="408" t="s">
        <v>1964</v>
      </c>
      <c r="G2" s="408" t="s">
        <v>1965</v>
      </c>
    </row>
    <row r="3" spans="1:9" ht="15" customHeight="1">
      <c r="A3" s="2" t="s">
        <v>445</v>
      </c>
      <c r="B3" s="716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16" t="s">
        <v>447</v>
      </c>
      <c r="C4" s="713">
        <v>465</v>
      </c>
      <c r="D4" s="713">
        <v>465</v>
      </c>
      <c r="E4" s="713">
        <v>458</v>
      </c>
      <c r="F4" s="714">
        <f t="shared" si="0"/>
        <v>100</v>
      </c>
      <c r="G4" s="714">
        <f t="shared" si="1"/>
        <v>98.494623655913983</v>
      </c>
    </row>
    <row r="5" spans="1:9" ht="15" customHeight="1">
      <c r="A5" s="2"/>
      <c r="B5" s="716" t="s">
        <v>448</v>
      </c>
      <c r="C5" s="709">
        <v>572</v>
      </c>
      <c r="D5" s="709">
        <v>425</v>
      </c>
      <c r="E5" s="709">
        <v>425</v>
      </c>
      <c r="F5" s="715">
        <f t="shared" si="0"/>
        <v>74.300699300699307</v>
      </c>
      <c r="G5" s="715">
        <f t="shared" si="1"/>
        <v>74.300699300699307</v>
      </c>
    </row>
    <row r="6" spans="1:9" ht="15" customHeight="1">
      <c r="A6" s="2"/>
      <c r="B6" s="716" t="s">
        <v>449</v>
      </c>
      <c r="C6" s="709">
        <v>98</v>
      </c>
      <c r="D6" s="709">
        <v>95</v>
      </c>
      <c r="E6" s="709">
        <v>95</v>
      </c>
      <c r="F6" s="715">
        <f t="shared" si="0"/>
        <v>96.938775510204081</v>
      </c>
      <c r="G6" s="715">
        <f t="shared" si="1"/>
        <v>96.938775510204081</v>
      </c>
    </row>
    <row r="7" spans="1:9" ht="15" customHeight="1">
      <c r="A7" s="2" t="s">
        <v>450</v>
      </c>
      <c r="B7" s="716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16" t="s">
        <v>452</v>
      </c>
      <c r="C8" s="709">
        <v>94</v>
      </c>
      <c r="D8" s="709">
        <v>94</v>
      </c>
      <c r="E8" s="709">
        <v>94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v>313</v>
      </c>
      <c r="D9" s="709">
        <v>297</v>
      </c>
      <c r="E9" s="709">
        <v>296</v>
      </c>
      <c r="F9" s="715">
        <f t="shared" si="0"/>
        <v>94.888178913738017</v>
      </c>
      <c r="G9" s="715">
        <f t="shared" si="1"/>
        <v>94.568690095846648</v>
      </c>
    </row>
    <row r="10" spans="1:9" ht="15" customHeight="1">
      <c r="A10" s="2"/>
      <c r="B10" s="716" t="s">
        <v>454</v>
      </c>
      <c r="C10" s="709">
        <v>106</v>
      </c>
      <c r="D10" s="709">
        <v>106</v>
      </c>
      <c r="E10" s="709">
        <v>106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v>628</v>
      </c>
      <c r="D11" s="709">
        <v>613</v>
      </c>
      <c r="E11" s="709">
        <v>613</v>
      </c>
      <c r="F11" s="715">
        <f t="shared" si="0"/>
        <v>97.611464968152859</v>
      </c>
      <c r="G11" s="715">
        <f t="shared" si="1"/>
        <v>97.611464968152859</v>
      </c>
    </row>
    <row r="12" spans="1:9" ht="15" customHeight="1">
      <c r="A12" s="2"/>
      <c r="B12" s="716" t="s">
        <v>456</v>
      </c>
      <c r="C12" s="709">
        <v>210</v>
      </c>
      <c r="D12" s="709">
        <v>210</v>
      </c>
      <c r="E12" s="709">
        <v>210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16" t="s">
        <v>459</v>
      </c>
      <c r="C14" s="709">
        <v>798</v>
      </c>
      <c r="D14" s="709">
        <v>701</v>
      </c>
      <c r="E14" s="709">
        <v>633</v>
      </c>
      <c r="F14" s="715">
        <f t="shared" si="0"/>
        <v>87.844611528822057</v>
      </c>
      <c r="G14" s="715">
        <f t="shared" si="1"/>
        <v>79.323308270676691</v>
      </c>
    </row>
    <row r="15" spans="1:9" ht="15" customHeight="1">
      <c r="A15" s="2"/>
      <c r="B15" s="716" t="s">
        <v>460</v>
      </c>
      <c r="C15" s="709">
        <v>52</v>
      </c>
      <c r="D15" s="709">
        <v>0</v>
      </c>
      <c r="E15" s="709">
        <v>0</v>
      </c>
      <c r="F15" s="715">
        <f t="shared" si="0"/>
        <v>0</v>
      </c>
      <c r="G15" s="715">
        <f t="shared" si="1"/>
        <v>0</v>
      </c>
    </row>
    <row r="16" spans="1:9" ht="15" customHeight="1">
      <c r="A16" s="2" t="s">
        <v>461</v>
      </c>
      <c r="B16" s="716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16" t="s">
        <v>463</v>
      </c>
      <c r="C17" s="709">
        <v>2892</v>
      </c>
      <c r="D17" s="709">
        <v>2889</v>
      </c>
      <c r="E17" s="709">
        <v>2858</v>
      </c>
      <c r="F17" s="715">
        <f t="shared" si="0"/>
        <v>99.896265560165972</v>
      </c>
      <c r="G17" s="715">
        <f t="shared" si="1"/>
        <v>98.824343015214396</v>
      </c>
    </row>
    <row r="18" spans="1:7" ht="15" customHeight="1">
      <c r="A18" s="2"/>
      <c r="B18" s="716" t="s">
        <v>464</v>
      </c>
      <c r="C18" s="709">
        <v>416</v>
      </c>
      <c r="D18" s="709">
        <v>416</v>
      </c>
      <c r="E18" s="709">
        <v>416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v>6812</v>
      </c>
      <c r="D19" s="713">
        <v>131</v>
      </c>
      <c r="E19" s="713">
        <v>131</v>
      </c>
      <c r="F19" s="714">
        <f t="shared" si="0"/>
        <v>1.9230769230769231</v>
      </c>
      <c r="G19" s="714">
        <f t="shared" si="1"/>
        <v>1.9230769230769231</v>
      </c>
    </row>
    <row r="20" spans="1:7" ht="15" customHeight="1">
      <c r="A20" s="2"/>
      <c r="B20" s="706" t="s">
        <v>466</v>
      </c>
      <c r="C20" s="713">
        <v>520</v>
      </c>
      <c r="D20" s="713">
        <v>10</v>
      </c>
      <c r="E20" s="713">
        <v>10</v>
      </c>
      <c r="F20" s="714">
        <f t="shared" si="0"/>
        <v>1.9230769230769231</v>
      </c>
      <c r="G20" s="714">
        <f t="shared" si="1"/>
        <v>1.9230769230769231</v>
      </c>
    </row>
    <row r="21" spans="1:7" ht="15" customHeight="1">
      <c r="A21" s="2"/>
      <c r="B21" s="716" t="s">
        <v>467</v>
      </c>
      <c r="C21" s="709">
        <v>156</v>
      </c>
      <c r="D21" s="709">
        <v>156</v>
      </c>
      <c r="E21" s="709">
        <v>156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v>0</v>
      </c>
      <c r="D22" s="709">
        <v>0</v>
      </c>
      <c r="E22" s="709">
        <v>0</v>
      </c>
      <c r="F22" s="715" t="str">
        <f t="shared" si="0"/>
        <v/>
      </c>
      <c r="G22" s="715" t="str">
        <f t="shared" si="1"/>
        <v/>
      </c>
    </row>
    <row r="23" spans="1:7" ht="15" customHeight="1">
      <c r="A23" s="2"/>
      <c r="B23" s="716" t="s">
        <v>469</v>
      </c>
      <c r="C23" s="709">
        <v>0</v>
      </c>
      <c r="D23" s="709">
        <v>0</v>
      </c>
      <c r="E23" s="709">
        <v>0</v>
      </c>
      <c r="F23" s="715" t="str">
        <f t="shared" si="0"/>
        <v/>
      </c>
      <c r="G23" s="715" t="str">
        <f t="shared" si="1"/>
        <v/>
      </c>
    </row>
    <row r="24" spans="1:7" ht="15" customHeight="1">
      <c r="A24" s="2"/>
      <c r="B24" s="716" t="s">
        <v>470</v>
      </c>
      <c r="C24" s="709">
        <v>520</v>
      </c>
      <c r="D24" s="709">
        <v>520</v>
      </c>
      <c r="E24" s="709">
        <v>520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16" t="s">
        <v>479</v>
      </c>
      <c r="C26" s="709">
        <v>4764</v>
      </c>
      <c r="D26" s="709">
        <v>4495</v>
      </c>
      <c r="E26" s="709">
        <v>4325</v>
      </c>
      <c r="F26" s="715">
        <f t="shared" si="0"/>
        <v>94.353484466834587</v>
      </c>
      <c r="G26" s="715">
        <f t="shared" si="1"/>
        <v>90.785054575986564</v>
      </c>
    </row>
    <row r="27" spans="1:7" ht="15" customHeight="1">
      <c r="A27" s="2"/>
      <c r="B27" s="716" t="s">
        <v>480</v>
      </c>
      <c r="C27" s="709">
        <v>11185</v>
      </c>
      <c r="D27" s="709">
        <v>11138</v>
      </c>
      <c r="E27" s="709">
        <v>10772</v>
      </c>
      <c r="F27" s="715">
        <f t="shared" si="0"/>
        <v>99.579794367456415</v>
      </c>
      <c r="G27" s="715">
        <f t="shared" si="1"/>
        <v>96.307554760840404</v>
      </c>
    </row>
    <row r="28" spans="1:7" ht="15" customHeight="1">
      <c r="A28" s="2"/>
      <c r="B28" s="716" t="s">
        <v>481</v>
      </c>
      <c r="C28" s="709">
        <v>9764</v>
      </c>
      <c r="D28" s="709">
        <v>9536</v>
      </c>
      <c r="E28" s="709">
        <v>9464</v>
      </c>
      <c r="F28" s="715">
        <f t="shared" si="0"/>
        <v>97.664891437935282</v>
      </c>
      <c r="G28" s="715">
        <f t="shared" si="1"/>
        <v>96.927488734125362</v>
      </c>
    </row>
    <row r="29" spans="1:7" ht="15" customHeight="1">
      <c r="A29" s="2"/>
      <c r="B29" s="716" t="s">
        <v>482</v>
      </c>
      <c r="C29" s="709">
        <v>4283</v>
      </c>
      <c r="D29" s="709">
        <v>4199</v>
      </c>
      <c r="E29" s="709">
        <v>3987</v>
      </c>
      <c r="F29" s="715">
        <f t="shared" si="0"/>
        <v>98.038757879990655</v>
      </c>
      <c r="G29" s="715">
        <f t="shared" si="1"/>
        <v>93.0889563390147</v>
      </c>
    </row>
    <row r="30" spans="1:7" ht="15" customHeight="1">
      <c r="A30" s="2"/>
      <c r="B30" s="716" t="s">
        <v>483</v>
      </c>
      <c r="C30" s="713">
        <v>6463</v>
      </c>
      <c r="D30" s="713">
        <v>6136</v>
      </c>
      <c r="E30" s="713">
        <v>5816</v>
      </c>
      <c r="F30" s="714">
        <f t="shared" si="0"/>
        <v>94.940430140801496</v>
      </c>
      <c r="G30" s="714">
        <f t="shared" si="1"/>
        <v>89.989169116509359</v>
      </c>
    </row>
    <row r="31" spans="1:7" ht="15" customHeight="1">
      <c r="A31" s="2" t="s">
        <v>484</v>
      </c>
      <c r="B31" s="716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16" t="s">
        <v>486</v>
      </c>
      <c r="C32" s="709">
        <v>52</v>
      </c>
      <c r="D32" s="709">
        <v>0</v>
      </c>
      <c r="E32" s="709">
        <v>0</v>
      </c>
      <c r="F32" s="715">
        <f t="shared" si="0"/>
        <v>0</v>
      </c>
      <c r="G32" s="715">
        <f t="shared" si="1"/>
        <v>0</v>
      </c>
    </row>
    <row r="33" spans="1:7" ht="15" customHeight="1">
      <c r="A33" s="2"/>
      <c r="B33" s="716" t="s">
        <v>487</v>
      </c>
      <c r="C33" s="709">
        <v>157</v>
      </c>
      <c r="D33" s="709">
        <v>153</v>
      </c>
      <c r="E33" s="709">
        <v>153</v>
      </c>
      <c r="F33" s="715">
        <f t="shared" si="0"/>
        <v>97.452229299363054</v>
      </c>
      <c r="G33" s="715">
        <f t="shared" si="1"/>
        <v>97.452229299363054</v>
      </c>
    </row>
    <row r="34" spans="1:7" ht="15" customHeight="1">
      <c r="A34" s="2"/>
      <c r="B34" s="716" t="s">
        <v>488</v>
      </c>
      <c r="C34" s="709">
        <v>104</v>
      </c>
      <c r="D34" s="709">
        <v>104</v>
      </c>
      <c r="E34" s="709">
        <v>104</v>
      </c>
      <c r="F34" s="715">
        <f t="shared" si="0"/>
        <v>100</v>
      </c>
      <c r="G34" s="715">
        <f t="shared" si="1"/>
        <v>100</v>
      </c>
    </row>
    <row r="35" spans="1:7" ht="15" customHeight="1">
      <c r="A35" s="2"/>
      <c r="B35" s="716" t="s">
        <v>489</v>
      </c>
      <c r="C35" s="709">
        <v>578</v>
      </c>
      <c r="D35" s="709">
        <v>508</v>
      </c>
      <c r="E35" s="709">
        <v>508</v>
      </c>
      <c r="F35" s="715">
        <f t="shared" ref="F35:F66" si="2">IF(SUM(C35)=0,"",D35/C35*100)</f>
        <v>87.889273356401389</v>
      </c>
      <c r="G35" s="715">
        <f t="shared" ref="G35:G66" si="3">IF(SUM(C35)=0,"",E35/C35*100)</f>
        <v>87.889273356401389</v>
      </c>
    </row>
    <row r="36" spans="1:7" ht="15" customHeight="1">
      <c r="A36" s="2"/>
      <c r="B36" s="716" t="s">
        <v>490</v>
      </c>
      <c r="C36" s="709">
        <v>404</v>
      </c>
      <c r="D36" s="709">
        <v>248</v>
      </c>
      <c r="E36" s="709">
        <v>248</v>
      </c>
      <c r="F36" s="715">
        <f t="shared" si="2"/>
        <v>61.386138613861384</v>
      </c>
      <c r="G36" s="715">
        <f t="shared" si="3"/>
        <v>61.386138613861384</v>
      </c>
    </row>
    <row r="37" spans="1:7" ht="15" customHeight="1">
      <c r="A37" s="2"/>
      <c r="B37" s="716" t="s">
        <v>491</v>
      </c>
      <c r="C37" s="709">
        <v>156</v>
      </c>
      <c r="D37" s="709">
        <v>104</v>
      </c>
      <c r="E37" s="709">
        <v>104</v>
      </c>
      <c r="F37" s="715">
        <f t="shared" si="2"/>
        <v>66.666666666666657</v>
      </c>
      <c r="G37" s="715">
        <f t="shared" si="3"/>
        <v>66.666666666666657</v>
      </c>
    </row>
    <row r="38" spans="1:7" ht="15" customHeight="1">
      <c r="A38" s="2" t="s">
        <v>492</v>
      </c>
      <c r="B38" s="716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16" t="s">
        <v>494</v>
      </c>
      <c r="C39" s="709">
        <v>137</v>
      </c>
      <c r="D39" s="709">
        <v>137</v>
      </c>
      <c r="E39" s="709">
        <v>136</v>
      </c>
      <c r="F39" s="715">
        <f t="shared" si="2"/>
        <v>100</v>
      </c>
      <c r="G39" s="715">
        <f t="shared" si="3"/>
        <v>99.270072992700733</v>
      </c>
    </row>
    <row r="40" spans="1:7" ht="15" customHeight="1">
      <c r="A40" s="2"/>
      <c r="B40" s="716" t="s">
        <v>495</v>
      </c>
      <c r="C40" s="709">
        <v>123</v>
      </c>
      <c r="D40" s="709">
        <v>123</v>
      </c>
      <c r="E40" s="709">
        <v>123</v>
      </c>
      <c r="F40" s="715">
        <f t="shared" si="2"/>
        <v>100</v>
      </c>
      <c r="G40" s="715">
        <f t="shared" si="3"/>
        <v>100</v>
      </c>
    </row>
    <row r="41" spans="1:7" ht="15" customHeight="1">
      <c r="A41" s="2"/>
      <c r="B41" s="716" t="s">
        <v>496</v>
      </c>
      <c r="C41" s="709">
        <v>0</v>
      </c>
      <c r="D41" s="709">
        <v>0</v>
      </c>
      <c r="E41" s="709">
        <v>0</v>
      </c>
      <c r="F41" s="715" t="str">
        <f t="shared" si="2"/>
        <v/>
      </c>
      <c r="G41" s="715" t="str">
        <f t="shared" si="3"/>
        <v/>
      </c>
    </row>
    <row r="42" spans="1:7" ht="15" customHeight="1">
      <c r="A42" s="2" t="s">
        <v>497</v>
      </c>
      <c r="B42" s="716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16" t="s">
        <v>499</v>
      </c>
      <c r="C43" s="709">
        <v>233</v>
      </c>
      <c r="D43" s="709">
        <v>233</v>
      </c>
      <c r="E43" s="709">
        <v>232</v>
      </c>
      <c r="F43" s="715">
        <f t="shared" si="2"/>
        <v>100</v>
      </c>
      <c r="G43" s="715">
        <f t="shared" si="3"/>
        <v>99.570815450643778</v>
      </c>
    </row>
    <row r="44" spans="1:7" ht="15" customHeight="1">
      <c r="A44" s="2"/>
      <c r="B44" s="716" t="s">
        <v>500</v>
      </c>
      <c r="C44" s="709">
        <v>705</v>
      </c>
      <c r="D44" s="709">
        <v>705</v>
      </c>
      <c r="E44" s="709">
        <v>700</v>
      </c>
      <c r="F44" s="715">
        <f t="shared" si="2"/>
        <v>100</v>
      </c>
      <c r="G44" s="715">
        <f t="shared" si="3"/>
        <v>99.290780141843967</v>
      </c>
    </row>
    <row r="45" spans="1:7" ht="15" customHeight="1">
      <c r="A45" s="2"/>
      <c r="B45" s="716" t="s">
        <v>501</v>
      </c>
      <c r="C45" s="709">
        <v>468</v>
      </c>
      <c r="D45" s="709">
        <v>465</v>
      </c>
      <c r="E45" s="709">
        <v>465</v>
      </c>
      <c r="F45" s="715">
        <f t="shared" si="2"/>
        <v>99.358974358974365</v>
      </c>
      <c r="G45" s="715">
        <f t="shared" si="3"/>
        <v>99.358974358974365</v>
      </c>
    </row>
    <row r="46" spans="1:7" ht="15" customHeight="1">
      <c r="A46" s="2"/>
      <c r="B46" s="716" t="s">
        <v>502</v>
      </c>
      <c r="C46" s="709">
        <v>600</v>
      </c>
      <c r="D46" s="709">
        <v>531</v>
      </c>
      <c r="E46" s="709">
        <v>525</v>
      </c>
      <c r="F46" s="715">
        <f t="shared" si="2"/>
        <v>88.5</v>
      </c>
      <c r="G46" s="715">
        <f t="shared" si="3"/>
        <v>87.5</v>
      </c>
    </row>
    <row r="47" spans="1:7" ht="15" customHeight="1">
      <c r="A47" s="2"/>
      <c r="B47" s="716" t="s">
        <v>503</v>
      </c>
      <c r="C47" s="709">
        <v>667</v>
      </c>
      <c r="D47" s="709">
        <v>664</v>
      </c>
      <c r="E47" s="709">
        <v>647</v>
      </c>
      <c r="F47" s="715">
        <f t="shared" si="2"/>
        <v>99.550224887556226</v>
      </c>
      <c r="G47" s="715">
        <f t="shared" si="3"/>
        <v>97.001499250374806</v>
      </c>
    </row>
    <row r="48" spans="1:7" ht="15" customHeight="1">
      <c r="A48" s="2"/>
      <c r="B48" s="716" t="s">
        <v>504</v>
      </c>
      <c r="C48" s="709">
        <v>735</v>
      </c>
      <c r="D48" s="709">
        <v>731</v>
      </c>
      <c r="E48" s="709">
        <v>721</v>
      </c>
      <c r="F48" s="715">
        <f t="shared" si="2"/>
        <v>99.455782312925166</v>
      </c>
      <c r="G48" s="715">
        <f t="shared" si="3"/>
        <v>98.095238095238088</v>
      </c>
    </row>
    <row r="49" spans="1:7" ht="15" customHeight="1">
      <c r="A49" s="2"/>
      <c r="B49" s="716" t="s">
        <v>505</v>
      </c>
      <c r="C49" s="709">
        <v>233</v>
      </c>
      <c r="D49" s="709">
        <v>233</v>
      </c>
      <c r="E49" s="709">
        <v>233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16" t="s">
        <v>508</v>
      </c>
      <c r="C51" s="709">
        <v>1259</v>
      </c>
      <c r="D51" s="709">
        <v>1218</v>
      </c>
      <c r="E51" s="709">
        <v>1218</v>
      </c>
      <c r="F51" s="715">
        <f t="shared" si="2"/>
        <v>96.743447180301828</v>
      </c>
      <c r="G51" s="715">
        <f t="shared" si="3"/>
        <v>96.743447180301828</v>
      </c>
    </row>
    <row r="52" spans="1:7" ht="15" customHeight="1">
      <c r="A52" s="2"/>
      <c r="B52" s="716" t="s">
        <v>509</v>
      </c>
      <c r="C52" s="709">
        <v>364</v>
      </c>
      <c r="D52" s="709">
        <v>363</v>
      </c>
      <c r="E52" s="709">
        <v>363</v>
      </c>
      <c r="F52" s="715">
        <f t="shared" si="2"/>
        <v>99.72527472527473</v>
      </c>
      <c r="G52" s="715">
        <f t="shared" si="3"/>
        <v>99.72527472527473</v>
      </c>
    </row>
    <row r="53" spans="1:7" ht="15" customHeight="1">
      <c r="A53" s="2"/>
      <c r="B53" s="716" t="s">
        <v>510</v>
      </c>
      <c r="C53" s="709">
        <v>145</v>
      </c>
      <c r="D53" s="709">
        <v>145</v>
      </c>
      <c r="E53" s="709">
        <v>145</v>
      </c>
      <c r="F53" s="715">
        <f t="shared" si="2"/>
        <v>100</v>
      </c>
      <c r="G53" s="715">
        <f t="shared" si="3"/>
        <v>100</v>
      </c>
    </row>
    <row r="54" spans="1:7" ht="15" customHeight="1">
      <c r="A54" s="2"/>
      <c r="B54" s="716" t="s">
        <v>511</v>
      </c>
      <c r="C54" s="709">
        <v>217</v>
      </c>
      <c r="D54" s="709">
        <v>216</v>
      </c>
      <c r="E54" s="709">
        <v>216</v>
      </c>
      <c r="F54" s="715">
        <f t="shared" si="2"/>
        <v>99.539170506912441</v>
      </c>
      <c r="G54" s="715">
        <f t="shared" si="3"/>
        <v>99.539170506912441</v>
      </c>
    </row>
    <row r="55" spans="1:7" ht="15" customHeight="1">
      <c r="A55" s="2"/>
      <c r="B55" s="716" t="s">
        <v>512</v>
      </c>
      <c r="C55" s="713">
        <v>156</v>
      </c>
      <c r="D55" s="713">
        <v>156</v>
      </c>
      <c r="E55" s="713">
        <v>156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v>127</v>
      </c>
      <c r="D56" s="713">
        <v>127</v>
      </c>
      <c r="E56" s="713">
        <v>118</v>
      </c>
      <c r="F56" s="714">
        <f t="shared" si="2"/>
        <v>100</v>
      </c>
      <c r="G56" s="714">
        <f t="shared" si="3"/>
        <v>92.913385826771659</v>
      </c>
    </row>
    <row r="57" spans="1:7" ht="15" customHeight="1">
      <c r="A57" s="2"/>
      <c r="B57" s="716" t="s">
        <v>514</v>
      </c>
      <c r="C57" s="709">
        <v>154</v>
      </c>
      <c r="D57" s="709">
        <v>154</v>
      </c>
      <c r="E57" s="709">
        <v>154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16" t="s">
        <v>517</v>
      </c>
      <c r="C59" s="709">
        <v>208</v>
      </c>
      <c r="D59" s="709">
        <v>208</v>
      </c>
      <c r="E59" s="709">
        <v>206</v>
      </c>
      <c r="F59" s="715">
        <f t="shared" si="2"/>
        <v>100</v>
      </c>
      <c r="G59" s="715">
        <f t="shared" si="3"/>
        <v>99.038461538461547</v>
      </c>
    </row>
    <row r="60" spans="1:7" ht="15" customHeight="1">
      <c r="A60" s="2"/>
      <c r="B60" s="716" t="s">
        <v>518</v>
      </c>
      <c r="C60" s="709">
        <v>433</v>
      </c>
      <c r="D60" s="709">
        <v>377</v>
      </c>
      <c r="E60" s="709">
        <v>366</v>
      </c>
      <c r="F60" s="715">
        <f t="shared" si="2"/>
        <v>87.066974595842964</v>
      </c>
      <c r="G60" s="715">
        <f t="shared" si="3"/>
        <v>84.526558891454968</v>
      </c>
    </row>
    <row r="61" spans="1:7" ht="15" customHeight="1">
      <c r="A61" s="2"/>
      <c r="B61" s="716" t="s">
        <v>519</v>
      </c>
      <c r="C61" s="709">
        <v>381</v>
      </c>
      <c r="D61" s="709">
        <v>381</v>
      </c>
      <c r="E61" s="709">
        <v>381</v>
      </c>
      <c r="F61" s="715">
        <f t="shared" si="2"/>
        <v>100</v>
      </c>
      <c r="G61" s="715">
        <f t="shared" si="3"/>
        <v>100</v>
      </c>
    </row>
    <row r="62" spans="1:7" ht="15" customHeight="1">
      <c r="A62" s="2"/>
      <c r="B62" s="716" t="s">
        <v>520</v>
      </c>
      <c r="C62" s="709">
        <v>12</v>
      </c>
      <c r="D62" s="709">
        <v>12</v>
      </c>
      <c r="E62" s="709">
        <v>12</v>
      </c>
      <c r="F62" s="715">
        <f t="shared" si="2"/>
        <v>100</v>
      </c>
      <c r="G62" s="715">
        <f t="shared" si="3"/>
        <v>100</v>
      </c>
    </row>
    <row r="63" spans="1:7" ht="15" customHeight="1">
      <c r="A63" s="2" t="s">
        <v>521</v>
      </c>
      <c r="B63" s="716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16" t="s">
        <v>523</v>
      </c>
      <c r="C64" s="709">
        <v>174</v>
      </c>
      <c r="D64" s="709">
        <v>174</v>
      </c>
      <c r="E64" s="709">
        <v>174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v>1046</v>
      </c>
      <c r="D65" s="709">
        <v>1046</v>
      </c>
      <c r="E65" s="709">
        <v>1046</v>
      </c>
      <c r="F65" s="715">
        <f t="shared" si="2"/>
        <v>100</v>
      </c>
      <c r="G65" s="715">
        <f t="shared" si="3"/>
        <v>100</v>
      </c>
    </row>
    <row r="66" spans="1:7" ht="15" customHeight="1">
      <c r="A66" s="2"/>
      <c r="B66" s="716" t="s">
        <v>525</v>
      </c>
      <c r="C66" s="709">
        <v>806</v>
      </c>
      <c r="D66" s="709">
        <v>779</v>
      </c>
      <c r="E66" s="709">
        <v>772</v>
      </c>
      <c r="F66" s="715">
        <f t="shared" si="2"/>
        <v>96.650124069478906</v>
      </c>
      <c r="G66" s="715">
        <f t="shared" si="3"/>
        <v>95.781637717121598</v>
      </c>
    </row>
    <row r="67" spans="1:7" ht="15" customHeight="1">
      <c r="A67" s="2" t="s">
        <v>526</v>
      </c>
      <c r="B67" s="716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16" t="s">
        <v>527</v>
      </c>
      <c r="C68" s="709">
        <v>312</v>
      </c>
      <c r="D68" s="709">
        <v>239</v>
      </c>
      <c r="E68" s="709">
        <v>239</v>
      </c>
      <c r="F68" s="715">
        <f t="shared" si="4"/>
        <v>76.602564102564102</v>
      </c>
      <c r="G68" s="715">
        <f t="shared" si="5"/>
        <v>76.602564102564102</v>
      </c>
    </row>
    <row r="69" spans="1:7" ht="15" customHeight="1">
      <c r="A69" s="2"/>
      <c r="B69" s="716" t="s">
        <v>528</v>
      </c>
      <c r="C69" s="709">
        <v>48</v>
      </c>
      <c r="D69" s="709">
        <v>48</v>
      </c>
      <c r="E69" s="709">
        <v>48</v>
      </c>
      <c r="F69" s="715">
        <f t="shared" si="4"/>
        <v>100</v>
      </c>
      <c r="G69" s="715">
        <f t="shared" si="5"/>
        <v>100</v>
      </c>
    </row>
    <row r="70" spans="1:7" ht="15" customHeight="1">
      <c r="A70" s="2"/>
      <c r="B70" s="716" t="s">
        <v>529</v>
      </c>
      <c r="C70" s="709">
        <v>52</v>
      </c>
      <c r="D70" s="709">
        <v>46</v>
      </c>
      <c r="E70" s="709">
        <v>46</v>
      </c>
      <c r="F70" s="715">
        <f t="shared" si="4"/>
        <v>88.461538461538453</v>
      </c>
      <c r="G70" s="715">
        <f t="shared" si="5"/>
        <v>88.461538461538453</v>
      </c>
    </row>
    <row r="71" spans="1:7" ht="15" customHeight="1">
      <c r="A71" s="2" t="s">
        <v>530</v>
      </c>
      <c r="B71" s="716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v>70</v>
      </c>
      <c r="D72" s="709">
        <v>70</v>
      </c>
      <c r="E72" s="709">
        <v>70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16" t="s">
        <v>533</v>
      </c>
      <c r="C74" s="709">
        <v>229</v>
      </c>
      <c r="D74" s="709">
        <v>229</v>
      </c>
      <c r="E74" s="709">
        <v>229</v>
      </c>
      <c r="F74" s="715">
        <f t="shared" si="4"/>
        <v>100</v>
      </c>
      <c r="G74" s="715">
        <f t="shared" si="5"/>
        <v>100</v>
      </c>
    </row>
    <row r="75" spans="1:7" ht="15" customHeight="1">
      <c r="A75" s="2"/>
      <c r="B75" s="716" t="s">
        <v>534</v>
      </c>
      <c r="C75" s="709">
        <v>0</v>
      </c>
      <c r="D75" s="709">
        <v>0</v>
      </c>
      <c r="E75" s="709">
        <v>0</v>
      </c>
      <c r="F75" s="715" t="str">
        <f t="shared" si="4"/>
        <v/>
      </c>
      <c r="G75" s="715" t="str">
        <f t="shared" si="5"/>
        <v/>
      </c>
    </row>
    <row r="76" spans="1:7" ht="15" customHeight="1">
      <c r="A76" s="2"/>
      <c r="B76" s="716" t="s">
        <v>535</v>
      </c>
      <c r="C76" s="709">
        <v>104</v>
      </c>
      <c r="D76" s="709">
        <v>104</v>
      </c>
      <c r="E76" s="709">
        <v>104</v>
      </c>
      <c r="F76" s="715">
        <f t="shared" si="4"/>
        <v>100</v>
      </c>
      <c r="G76" s="715">
        <f t="shared" si="5"/>
        <v>100</v>
      </c>
    </row>
    <row r="77" spans="1:7" ht="15" customHeight="1">
      <c r="A77" s="2" t="s">
        <v>536</v>
      </c>
      <c r="B77" s="716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16" t="s">
        <v>538</v>
      </c>
      <c r="C78" s="709">
        <v>1792</v>
      </c>
      <c r="D78" s="709">
        <v>1792</v>
      </c>
      <c r="E78" s="709">
        <v>1791</v>
      </c>
      <c r="F78" s="715">
        <f t="shared" si="4"/>
        <v>100</v>
      </c>
      <c r="G78" s="715">
        <f t="shared" si="5"/>
        <v>99.944196428571431</v>
      </c>
    </row>
    <row r="79" spans="1:7" s="406" customFormat="1" ht="15" customHeight="1">
      <c r="A79" s="2"/>
      <c r="B79" s="716" t="s">
        <v>539</v>
      </c>
      <c r="C79" s="713">
        <v>0</v>
      </c>
      <c r="D79" s="713">
        <v>0</v>
      </c>
      <c r="E79" s="713">
        <v>0</v>
      </c>
      <c r="F79" s="714" t="str">
        <f t="shared" si="4"/>
        <v/>
      </c>
      <c r="G79" s="714" t="str">
        <f t="shared" si="5"/>
        <v/>
      </c>
    </row>
    <row r="80" spans="1:7" ht="15" customHeight="1">
      <c r="A80" s="2"/>
      <c r="B80" s="716" t="s">
        <v>540</v>
      </c>
      <c r="C80" s="713">
        <v>156</v>
      </c>
      <c r="D80" s="713">
        <v>156</v>
      </c>
      <c r="E80" s="713">
        <v>156</v>
      </c>
      <c r="F80" s="714">
        <f t="shared" si="4"/>
        <v>100</v>
      </c>
      <c r="G80" s="714">
        <f t="shared" si="5"/>
        <v>100</v>
      </c>
    </row>
    <row r="81" spans="1:7" ht="15" customHeight="1">
      <c r="A81" s="2" t="s">
        <v>541</v>
      </c>
      <c r="B81" s="716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16" t="s">
        <v>542</v>
      </c>
      <c r="C82" s="709">
        <v>520</v>
      </c>
      <c r="D82" s="709">
        <v>235</v>
      </c>
      <c r="E82" s="709">
        <v>182</v>
      </c>
      <c r="F82" s="715">
        <f t="shared" si="4"/>
        <v>45.192307692307693</v>
      </c>
      <c r="G82" s="715">
        <f t="shared" si="5"/>
        <v>35</v>
      </c>
    </row>
    <row r="83" spans="1:7" ht="15" customHeight="1">
      <c r="A83" s="2" t="s">
        <v>543</v>
      </c>
      <c r="B83" s="716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16" t="s">
        <v>545</v>
      </c>
      <c r="C84" s="709">
        <v>104</v>
      </c>
      <c r="D84" s="709">
        <v>98</v>
      </c>
      <c r="E84" s="709">
        <v>98</v>
      </c>
      <c r="F84" s="715">
        <f t="shared" si="4"/>
        <v>94.230769230769226</v>
      </c>
      <c r="G84" s="715">
        <f t="shared" si="5"/>
        <v>94.230769230769226</v>
      </c>
    </row>
    <row r="85" spans="1:7" ht="15" customHeight="1">
      <c r="A85" s="2"/>
      <c r="B85" s="716" t="s">
        <v>546</v>
      </c>
      <c r="C85" s="709">
        <v>700</v>
      </c>
      <c r="D85" s="709">
        <v>698</v>
      </c>
      <c r="E85" s="709">
        <v>698</v>
      </c>
      <c r="F85" s="715">
        <f t="shared" si="4"/>
        <v>99.714285714285708</v>
      </c>
      <c r="G85" s="715">
        <f t="shared" si="5"/>
        <v>99.714285714285708</v>
      </c>
    </row>
    <row r="86" spans="1:7" ht="15" customHeight="1">
      <c r="A86" s="2"/>
      <c r="B86" s="716" t="s">
        <v>547</v>
      </c>
      <c r="C86" s="709">
        <v>52</v>
      </c>
      <c r="D86" s="709">
        <v>52</v>
      </c>
      <c r="E86" s="709">
        <v>52</v>
      </c>
      <c r="F86" s="715">
        <f t="shared" si="4"/>
        <v>100</v>
      </c>
      <c r="G86" s="715">
        <f t="shared" si="5"/>
        <v>100</v>
      </c>
    </row>
    <row r="87" spans="1:7" ht="13.5" customHeight="1">
      <c r="A87" s="2"/>
      <c r="B87" s="716" t="s">
        <v>548</v>
      </c>
      <c r="C87" s="709">
        <v>0</v>
      </c>
      <c r="D87" s="709">
        <v>0</v>
      </c>
      <c r="E87" s="709">
        <v>0</v>
      </c>
      <c r="F87" s="715" t="str">
        <f t="shared" si="4"/>
        <v/>
      </c>
      <c r="G87" s="715" t="str">
        <f t="shared" si="5"/>
        <v/>
      </c>
    </row>
    <row r="88" spans="1:7" ht="14" customHeight="1">
      <c r="A88" s="2"/>
      <c r="B88" s="716" t="s">
        <v>549</v>
      </c>
      <c r="C88" s="713">
        <v>52</v>
      </c>
      <c r="D88" s="713">
        <v>52</v>
      </c>
      <c r="E88" s="713">
        <v>52</v>
      </c>
      <c r="F88" s="714">
        <f t="shared" si="4"/>
        <v>100</v>
      </c>
      <c r="G88" s="714">
        <f t="shared" si="5"/>
        <v>100</v>
      </c>
    </row>
    <row r="89" spans="1:7" ht="13.5" customHeight="1">
      <c r="A89" s="2"/>
      <c r="B89" s="716" t="s">
        <v>550</v>
      </c>
      <c r="C89" s="709">
        <v>416</v>
      </c>
      <c r="D89" s="709">
        <v>392</v>
      </c>
      <c r="E89" s="709">
        <v>392</v>
      </c>
      <c r="F89" s="715">
        <f t="shared" si="4"/>
        <v>94.230769230769226</v>
      </c>
      <c r="G89" s="715">
        <f t="shared" si="5"/>
        <v>94.230769230769226</v>
      </c>
    </row>
    <row r="90" spans="1:7" ht="13.5" customHeight="1" thickBot="1">
      <c r="A90" s="281" t="s">
        <v>553</v>
      </c>
      <c r="B90" s="717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662">
        <f t="shared" si="4"/>
        <v>85.854670032455829</v>
      </c>
      <c r="G90" s="662">
        <f t="shared" si="5"/>
        <v>83.796129342469044</v>
      </c>
    </row>
  </sheetData>
  <mergeCells count="2">
    <mergeCell ref="A2:B2"/>
    <mergeCell ref="A1:G1"/>
  </mergeCells>
  <conditionalFormatting sqref="C3:G90">
    <cfRule type="containsBlanks" dxfId="71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04" customWidth="1"/>
    <col min="2" max="2" width="21.796875" style="404" customWidth="1"/>
    <col min="3" max="4" width="11.19921875" style="402" customWidth="1"/>
    <col min="5" max="5" width="16.796875" style="402" customWidth="1"/>
    <col min="6" max="6" width="17" style="402" customWidth="1"/>
    <col min="7" max="7" width="19.796875" style="402" customWidth="1"/>
    <col min="8" max="9" width="9.06640625" style="402" customWidth="1"/>
    <col min="10" max="16384" width="9.06640625" style="402"/>
  </cols>
  <sheetData>
    <row r="1" spans="1:9" ht="33" customHeight="1">
      <c r="A1" s="1079" t="s">
        <v>1967</v>
      </c>
      <c r="B1" s="1080"/>
      <c r="C1" s="1080"/>
      <c r="D1" s="1080"/>
      <c r="E1" s="1080"/>
      <c r="F1" s="1080"/>
      <c r="G1" s="1080"/>
      <c r="H1" s="407"/>
      <c r="I1" s="407"/>
    </row>
    <row r="2" spans="1:9" ht="27" customHeight="1" thickBot="1">
      <c r="A2" s="1075" t="s">
        <v>660</v>
      </c>
      <c r="B2" s="1076"/>
      <c r="C2" s="408" t="s">
        <v>1961</v>
      </c>
      <c r="D2" s="408" t="s">
        <v>1962</v>
      </c>
      <c r="E2" s="408" t="s">
        <v>1963</v>
      </c>
      <c r="F2" s="408" t="s">
        <v>1964</v>
      </c>
      <c r="G2" s="408" t="s">
        <v>1965</v>
      </c>
    </row>
    <row r="3" spans="1:9" ht="15" customHeight="1">
      <c r="A3" s="2" t="s">
        <v>445</v>
      </c>
      <c r="B3" s="716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16" t="s">
        <v>447</v>
      </c>
      <c r="C4" s="713">
        <f>'Complétude TLOH_Publique '!C4+'Complétude TLOH_Privée'!C4</f>
        <v>3062</v>
      </c>
      <c r="D4" s="713">
        <f>'Complétude TLOH_Publique '!D4+'Complétude TLOH_Privée'!D4</f>
        <v>3062</v>
      </c>
      <c r="E4" s="713">
        <f>'Complétude TLOH_Publique '!E4+'Complétude TLOH_Privée'!E4</f>
        <v>3055</v>
      </c>
      <c r="F4" s="714">
        <f t="shared" si="0"/>
        <v>100</v>
      </c>
      <c r="G4" s="714">
        <f t="shared" si="1"/>
        <v>99.771391247550625</v>
      </c>
    </row>
    <row r="5" spans="1:9" ht="15" customHeight="1">
      <c r="A5" s="2"/>
      <c r="B5" s="716" t="s">
        <v>448</v>
      </c>
      <c r="C5" s="709">
        <f>'Complétude TLOH_Publique '!C5+'Complétude TLOH_Privée'!C5</f>
        <v>3872</v>
      </c>
      <c r="D5" s="709">
        <f>'Complétude TLOH_Publique '!D5+'Complétude TLOH_Privée'!D5</f>
        <v>3557</v>
      </c>
      <c r="E5" s="709">
        <f>'Complétude TLOH_Publique '!E5+'Complétude TLOH_Privée'!E5</f>
        <v>3557</v>
      </c>
      <c r="F5" s="715">
        <f t="shared" si="0"/>
        <v>91.864669421487605</v>
      </c>
      <c r="G5" s="715">
        <f t="shared" si="1"/>
        <v>91.864669421487605</v>
      </c>
    </row>
    <row r="6" spans="1:9" ht="15" customHeight="1">
      <c r="A6" s="2"/>
      <c r="B6" s="716" t="s">
        <v>449</v>
      </c>
      <c r="C6" s="709">
        <f>'Complétude TLOH_Publique '!C6+'Complétude TLOH_Privée'!C6</f>
        <v>1542</v>
      </c>
      <c r="D6" s="709">
        <f>'Complétude TLOH_Publique '!D6+'Complétude TLOH_Privée'!D6</f>
        <v>1539</v>
      </c>
      <c r="E6" s="709">
        <f>'Complétude TLOH_Publique '!E6+'Complétude TLOH_Privée'!E6</f>
        <v>1536</v>
      </c>
      <c r="F6" s="715">
        <f t="shared" si="0"/>
        <v>99.805447470817114</v>
      </c>
      <c r="G6" s="715">
        <f t="shared" si="1"/>
        <v>99.610894941634243</v>
      </c>
    </row>
    <row r="7" spans="1:9" ht="15" customHeight="1">
      <c r="A7" s="2" t="s">
        <v>450</v>
      </c>
      <c r="B7" s="716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16" t="s">
        <v>452</v>
      </c>
      <c r="C8" s="709">
        <f>'Complétude TLOH_Publique '!C8+'Complétude TLOH_Privée'!C8</f>
        <v>1004</v>
      </c>
      <c r="D8" s="709">
        <f>'Complétude TLOH_Publique '!D8+'Complétude TLOH_Privée'!D8</f>
        <v>1004</v>
      </c>
      <c r="E8" s="709">
        <f>'Complétude TLOH_Publique '!E8+'Complétude TLOH_Privée'!E8</f>
        <v>1004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f>'Complétude TLOH_Publique '!C9+'Complétude TLOH_Privée'!C9</f>
        <v>2934</v>
      </c>
      <c r="D9" s="709">
        <f>'Complétude TLOH_Publique '!D9+'Complétude TLOH_Privée'!D9</f>
        <v>2916</v>
      </c>
      <c r="E9" s="709">
        <f>'Complétude TLOH_Publique '!E9+'Complétude TLOH_Privée'!E9</f>
        <v>2907</v>
      </c>
      <c r="F9" s="715">
        <f t="shared" si="0"/>
        <v>99.386503067484668</v>
      </c>
      <c r="G9" s="715">
        <f t="shared" si="1"/>
        <v>99.079754601226995</v>
      </c>
    </row>
    <row r="10" spans="1:9" ht="15" customHeight="1">
      <c r="A10" s="2"/>
      <c r="B10" s="716" t="s">
        <v>454</v>
      </c>
      <c r="C10" s="709">
        <f>'Complétude TLOH_Publique '!C10+'Complétude TLOH_Privée'!C10</f>
        <v>1768</v>
      </c>
      <c r="D10" s="709">
        <f>'Complétude TLOH_Publique '!D10+'Complétude TLOH_Privée'!D10</f>
        <v>1768</v>
      </c>
      <c r="E10" s="709">
        <f>'Complétude TLOH_Publique '!E10+'Complétude TLOH_Privée'!E10</f>
        <v>1768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f>'Complétude TLOH_Publique '!C11+'Complétude TLOH_Privée'!C11</f>
        <v>3486</v>
      </c>
      <c r="D11" s="709">
        <f>'Complétude TLOH_Publique '!D11+'Complétude TLOH_Privée'!D11</f>
        <v>3405</v>
      </c>
      <c r="E11" s="709">
        <f>'Complétude TLOH_Publique '!E11+'Complétude TLOH_Privée'!E11</f>
        <v>3405</v>
      </c>
      <c r="F11" s="715">
        <f t="shared" si="0"/>
        <v>97.676419965576585</v>
      </c>
      <c r="G11" s="715">
        <f t="shared" si="1"/>
        <v>97.676419965576585</v>
      </c>
    </row>
    <row r="12" spans="1:9" ht="15" customHeight="1">
      <c r="A12" s="2"/>
      <c r="B12" s="716" t="s">
        <v>456</v>
      </c>
      <c r="C12" s="709">
        <f>'Complétude TLOH_Publique '!C12+'Complétude TLOH_Privée'!C12</f>
        <v>923</v>
      </c>
      <c r="D12" s="709">
        <f>'Complétude TLOH_Publique '!D12+'Complétude TLOH_Privée'!D12</f>
        <v>923</v>
      </c>
      <c r="E12" s="709">
        <f>'Complétude TLOH_Publique '!E12+'Complétude TLOH_Privée'!E12</f>
        <v>923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16" t="s">
        <v>459</v>
      </c>
      <c r="C14" s="709">
        <f>'Complétude TLOH_Publique '!C14+'Complétude TLOH_Privée'!C14</f>
        <v>4646</v>
      </c>
      <c r="D14" s="709">
        <f>'Complétude TLOH_Publique '!D14+'Complétude TLOH_Privée'!D14</f>
        <v>3221</v>
      </c>
      <c r="E14" s="709">
        <f>'Complétude TLOH_Publique '!E14+'Complétude TLOH_Privée'!E14</f>
        <v>3084</v>
      </c>
      <c r="F14" s="715">
        <f t="shared" si="0"/>
        <v>69.328454584588897</v>
      </c>
      <c r="G14" s="715">
        <f t="shared" si="1"/>
        <v>66.379681446405513</v>
      </c>
    </row>
    <row r="15" spans="1:9" ht="15" customHeight="1">
      <c r="A15" s="2"/>
      <c r="B15" s="716" t="s">
        <v>460</v>
      </c>
      <c r="C15" s="709">
        <f>'Complétude TLOH_Publique '!C15+'Complétude TLOH_Privée'!C15</f>
        <v>832</v>
      </c>
      <c r="D15" s="709">
        <f>'Complétude TLOH_Publique '!D15+'Complétude TLOH_Privée'!D15</f>
        <v>312</v>
      </c>
      <c r="E15" s="709">
        <f>'Complétude TLOH_Publique '!E15+'Complétude TLOH_Privée'!E15</f>
        <v>311</v>
      </c>
      <c r="F15" s="715">
        <f t="shared" si="0"/>
        <v>37.5</v>
      </c>
      <c r="G15" s="715">
        <f t="shared" si="1"/>
        <v>37.379807692307693</v>
      </c>
    </row>
    <row r="16" spans="1:9" ht="15" customHeight="1">
      <c r="A16" s="2" t="s">
        <v>461</v>
      </c>
      <c r="B16" s="716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16" t="s">
        <v>463</v>
      </c>
      <c r="C17" s="709">
        <f>'Complétude TLOH_Publique '!C17+'Complétude TLOH_Privée'!C17</f>
        <v>4381</v>
      </c>
      <c r="D17" s="709">
        <f>'Complétude TLOH_Publique '!D17+'Complétude TLOH_Privée'!D17</f>
        <v>4378</v>
      </c>
      <c r="E17" s="709">
        <f>'Complétude TLOH_Publique '!E17+'Complétude TLOH_Privée'!E17</f>
        <v>4343</v>
      </c>
      <c r="F17" s="715">
        <f t="shared" si="0"/>
        <v>99.931522483451261</v>
      </c>
      <c r="G17" s="715">
        <f t="shared" si="1"/>
        <v>99.132618123716043</v>
      </c>
    </row>
    <row r="18" spans="1:7" ht="15" customHeight="1">
      <c r="A18" s="2"/>
      <c r="B18" s="716" t="s">
        <v>464</v>
      </c>
      <c r="C18" s="709">
        <f>'Complétude TLOH_Publique '!C18+'Complétude TLOH_Privée'!C18</f>
        <v>2392</v>
      </c>
      <c r="D18" s="709">
        <f>'Complétude TLOH_Publique '!D18+'Complétude TLOH_Privée'!D18</f>
        <v>2392</v>
      </c>
      <c r="E18" s="709">
        <f>'Complétude TLOH_Publique '!E18+'Complétude TLOH_Privée'!E18</f>
        <v>2392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f>'Complétude TLOH_Publique '!C19+'Complétude TLOH_Privée'!C19</f>
        <v>8788</v>
      </c>
      <c r="D19" s="713">
        <f>'Complétude TLOH_Publique '!D19+'Complétude TLOH_Privée'!D19</f>
        <v>2107</v>
      </c>
      <c r="E19" s="713">
        <f>'Complétude TLOH_Publique '!E19+'Complétude TLOH_Privée'!E19</f>
        <v>2107</v>
      </c>
      <c r="F19" s="714">
        <f t="shared" si="0"/>
        <v>23.975876194811104</v>
      </c>
      <c r="G19" s="714">
        <f t="shared" si="1"/>
        <v>23.975876194811104</v>
      </c>
    </row>
    <row r="20" spans="1:7" ht="15" customHeight="1">
      <c r="A20" s="2"/>
      <c r="B20" s="706" t="s">
        <v>466</v>
      </c>
      <c r="C20" s="713">
        <f>'Complétude TLOH_Publique '!C20+'Complétude TLOH_Privée'!C20</f>
        <v>2808</v>
      </c>
      <c r="D20" s="713">
        <f>'Complétude TLOH_Publique '!D20+'Complétude TLOH_Privée'!D20</f>
        <v>2298</v>
      </c>
      <c r="E20" s="713">
        <f>'Complétude TLOH_Publique '!E20+'Complétude TLOH_Privée'!E20</f>
        <v>2298</v>
      </c>
      <c r="F20" s="714">
        <f t="shared" si="0"/>
        <v>81.837606837606842</v>
      </c>
      <c r="G20" s="714">
        <f t="shared" si="1"/>
        <v>81.837606837606842</v>
      </c>
    </row>
    <row r="21" spans="1:7" ht="15" customHeight="1">
      <c r="A21" s="2"/>
      <c r="B21" s="716" t="s">
        <v>467</v>
      </c>
      <c r="C21" s="709">
        <f>'Complétude TLOH_Publique '!C21+'Complétude TLOH_Privée'!C21</f>
        <v>728</v>
      </c>
      <c r="D21" s="709">
        <f>'Complétude TLOH_Publique '!D21+'Complétude TLOH_Privée'!D21</f>
        <v>728</v>
      </c>
      <c r="E21" s="709">
        <f>'Complétude TLOH_Publique '!E21+'Complétude TLOH_Privée'!E21</f>
        <v>728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f>'Complétude TLOH_Publique '!C22+'Complétude TLOH_Privée'!C22</f>
        <v>884</v>
      </c>
      <c r="D22" s="709">
        <f>'Complétude TLOH_Publique '!D22+'Complétude TLOH_Privée'!D22</f>
        <v>884</v>
      </c>
      <c r="E22" s="709">
        <f>'Complétude TLOH_Publique '!E22+'Complétude TLOH_Privée'!E22</f>
        <v>884</v>
      </c>
      <c r="F22" s="715">
        <f t="shared" si="0"/>
        <v>100</v>
      </c>
      <c r="G22" s="715">
        <f t="shared" si="1"/>
        <v>100</v>
      </c>
    </row>
    <row r="23" spans="1:7" ht="15" customHeight="1">
      <c r="A23" s="2"/>
      <c r="B23" s="716" t="s">
        <v>469</v>
      </c>
      <c r="C23" s="709">
        <f>'Complétude TLOH_Publique '!C23+'Complétude TLOH_Privée'!C23</f>
        <v>1040</v>
      </c>
      <c r="D23" s="709">
        <f>'Complétude TLOH_Publique '!D23+'Complétude TLOH_Privée'!D23</f>
        <v>1040</v>
      </c>
      <c r="E23" s="709">
        <f>'Complétude TLOH_Publique '!E23+'Complétude TLOH_Privée'!E23</f>
        <v>1040</v>
      </c>
      <c r="F23" s="715">
        <f t="shared" si="0"/>
        <v>100</v>
      </c>
      <c r="G23" s="715">
        <f t="shared" si="1"/>
        <v>100</v>
      </c>
    </row>
    <row r="24" spans="1:7" ht="15" customHeight="1">
      <c r="A24" s="2"/>
      <c r="B24" s="716" t="s">
        <v>470</v>
      </c>
      <c r="C24" s="709">
        <f>'Complétude TLOH_Publique '!C24+'Complétude TLOH_Privée'!C24</f>
        <v>2808</v>
      </c>
      <c r="D24" s="709">
        <f>'Complétude TLOH_Publique '!D24+'Complétude TLOH_Privée'!D24</f>
        <v>2808</v>
      </c>
      <c r="E24" s="709">
        <f>'Complétude TLOH_Publique '!E24+'Complétude TLOH_Privée'!E24</f>
        <v>2808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16" t="s">
        <v>479</v>
      </c>
      <c r="C26" s="709">
        <f>'Complétude TLOH_Publique '!C26+'Complétude TLOH_Privée'!C26</f>
        <v>5388</v>
      </c>
      <c r="D26" s="709">
        <f>'Complétude TLOH_Publique '!D26+'Complétude TLOH_Privée'!D26</f>
        <v>5119</v>
      </c>
      <c r="E26" s="709">
        <f>'Complétude TLOH_Publique '!E26+'Complétude TLOH_Privée'!E26</f>
        <v>4948</v>
      </c>
      <c r="F26" s="715">
        <f t="shared" si="0"/>
        <v>95.007423904974019</v>
      </c>
      <c r="G26" s="715">
        <f t="shared" si="1"/>
        <v>91.833704528582032</v>
      </c>
    </row>
    <row r="27" spans="1:7" ht="15" customHeight="1">
      <c r="A27" s="2"/>
      <c r="B27" s="716" t="s">
        <v>480</v>
      </c>
      <c r="C27" s="709">
        <f>'Complétude TLOH_Publique '!C27+'Complétude TLOH_Privée'!C27</f>
        <v>13037</v>
      </c>
      <c r="D27" s="709">
        <f>'Complétude TLOH_Publique '!D27+'Complétude TLOH_Privée'!D27</f>
        <v>12990</v>
      </c>
      <c r="E27" s="709">
        <f>'Complétude TLOH_Publique '!E27+'Complétude TLOH_Privée'!E27</f>
        <v>12624</v>
      </c>
      <c r="F27" s="715">
        <f t="shared" si="0"/>
        <v>99.639487612180716</v>
      </c>
      <c r="G27" s="715">
        <f t="shared" si="1"/>
        <v>96.832093272992253</v>
      </c>
    </row>
    <row r="28" spans="1:7" ht="15" customHeight="1">
      <c r="A28" s="2"/>
      <c r="B28" s="716" t="s">
        <v>481</v>
      </c>
      <c r="C28" s="709">
        <f>'Complétude TLOH_Publique '!C28+'Complétude TLOH_Privée'!C28</f>
        <v>12295</v>
      </c>
      <c r="D28" s="709">
        <f>'Complétude TLOH_Publique '!D28+'Complétude TLOH_Privée'!D28</f>
        <v>12067</v>
      </c>
      <c r="E28" s="709">
        <f>'Complétude TLOH_Publique '!E28+'Complétude TLOH_Privée'!E28</f>
        <v>11995</v>
      </c>
      <c r="F28" s="715">
        <f t="shared" si="0"/>
        <v>98.145587637250912</v>
      </c>
      <c r="G28" s="715">
        <f t="shared" si="1"/>
        <v>97.559983733224882</v>
      </c>
    </row>
    <row r="29" spans="1:7" ht="15" customHeight="1">
      <c r="A29" s="2"/>
      <c r="B29" s="716" t="s">
        <v>482</v>
      </c>
      <c r="C29" s="709">
        <f>'Complétude TLOH_Publique '!C29+'Complétude TLOH_Privée'!C29</f>
        <v>4844</v>
      </c>
      <c r="D29" s="709">
        <f>'Complétude TLOH_Publique '!D29+'Complétude TLOH_Privée'!D29</f>
        <v>4760</v>
      </c>
      <c r="E29" s="709">
        <f>'Complétude TLOH_Publique '!E29+'Complétude TLOH_Privée'!E29</f>
        <v>4539</v>
      </c>
      <c r="F29" s="715">
        <f t="shared" si="0"/>
        <v>98.265895953757223</v>
      </c>
      <c r="G29" s="715">
        <f t="shared" si="1"/>
        <v>93.703550784475638</v>
      </c>
    </row>
    <row r="30" spans="1:7" ht="15" customHeight="1">
      <c r="A30" s="2"/>
      <c r="B30" s="716" t="s">
        <v>483</v>
      </c>
      <c r="C30" s="713">
        <f>'Complétude TLOH_Publique '!C30+'Complétude TLOH_Privée'!C30</f>
        <v>7971</v>
      </c>
      <c r="D30" s="713">
        <f>'Complétude TLOH_Publique '!D30+'Complétude TLOH_Privée'!D30</f>
        <v>7644</v>
      </c>
      <c r="E30" s="713">
        <f>'Complétude TLOH_Publique '!E30+'Complétude TLOH_Privée'!E30</f>
        <v>7313</v>
      </c>
      <c r="F30" s="714">
        <f t="shared" si="0"/>
        <v>95.897628904779836</v>
      </c>
      <c r="G30" s="714">
        <f t="shared" si="1"/>
        <v>91.745075900137991</v>
      </c>
    </row>
    <row r="31" spans="1:7" ht="15" customHeight="1">
      <c r="A31" s="2" t="s">
        <v>484</v>
      </c>
      <c r="B31" s="716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16" t="s">
        <v>486</v>
      </c>
      <c r="C32" s="709">
        <f>'Complétude TLOH_Publique '!C32+'Complétude TLOH_Privée'!C32</f>
        <v>832</v>
      </c>
      <c r="D32" s="709">
        <f>'Complétude TLOH_Publique '!D32+'Complétude TLOH_Privée'!D32</f>
        <v>240</v>
      </c>
      <c r="E32" s="709">
        <f>'Complétude TLOH_Publique '!E32+'Complétude TLOH_Privée'!E32</f>
        <v>240</v>
      </c>
      <c r="F32" s="715">
        <f t="shared" si="0"/>
        <v>28.846153846153843</v>
      </c>
      <c r="G32" s="715">
        <f t="shared" si="1"/>
        <v>28.846153846153843</v>
      </c>
    </row>
    <row r="33" spans="1:7" ht="15" customHeight="1">
      <c r="A33" s="2"/>
      <c r="B33" s="716" t="s">
        <v>487</v>
      </c>
      <c r="C33" s="709">
        <f>'Complétude TLOH_Publique '!C33+'Complétude TLOH_Privée'!C33</f>
        <v>1480</v>
      </c>
      <c r="D33" s="709">
        <f>'Complétude TLOH_Publique '!D33+'Complétude TLOH_Privée'!D33</f>
        <v>1029</v>
      </c>
      <c r="E33" s="709">
        <f>'Complétude TLOH_Publique '!E33+'Complétude TLOH_Privée'!E33</f>
        <v>1029</v>
      </c>
      <c r="F33" s="715">
        <f t="shared" si="0"/>
        <v>69.527027027027017</v>
      </c>
      <c r="G33" s="715">
        <f t="shared" si="1"/>
        <v>69.527027027027017</v>
      </c>
    </row>
    <row r="34" spans="1:7" ht="15" customHeight="1">
      <c r="A34" s="2"/>
      <c r="B34" s="716" t="s">
        <v>488</v>
      </c>
      <c r="C34" s="709">
        <f>'Complétude TLOH_Publique '!C34+'Complétude TLOH_Privée'!C34</f>
        <v>2028</v>
      </c>
      <c r="D34" s="709">
        <f>'Complétude TLOH_Publique '!D34+'Complétude TLOH_Privée'!D34</f>
        <v>1999</v>
      </c>
      <c r="E34" s="709">
        <f>'Complétude TLOH_Publique '!E34+'Complétude TLOH_Privée'!E34</f>
        <v>1999</v>
      </c>
      <c r="F34" s="715">
        <f t="shared" si="0"/>
        <v>98.570019723865869</v>
      </c>
      <c r="G34" s="715">
        <f t="shared" si="1"/>
        <v>98.570019723865869</v>
      </c>
    </row>
    <row r="35" spans="1:7" ht="15" customHeight="1">
      <c r="A35" s="2"/>
      <c r="B35" s="716" t="s">
        <v>489</v>
      </c>
      <c r="C35" s="709">
        <f>'Complétude TLOH_Publique '!C35+'Complétude TLOH_Privée'!C35</f>
        <v>3494</v>
      </c>
      <c r="D35" s="709">
        <f>'Complétude TLOH_Publique '!D35+'Complétude TLOH_Privée'!D35</f>
        <v>2647</v>
      </c>
      <c r="E35" s="709">
        <f>'Complétude TLOH_Publique '!E35+'Complétude TLOH_Privée'!E35</f>
        <v>2642</v>
      </c>
      <c r="F35" s="715">
        <f t="shared" ref="F35:F66" si="2">IFERROR(D35/C35*100,"")</f>
        <v>75.758443045220375</v>
      </c>
      <c r="G35" s="715">
        <f t="shared" ref="G35:G66" si="3">IFERROR(E35/C35*100,"")</f>
        <v>75.615340583858043</v>
      </c>
    </row>
    <row r="36" spans="1:7" ht="15" customHeight="1">
      <c r="A36" s="2"/>
      <c r="B36" s="716" t="s">
        <v>490</v>
      </c>
      <c r="C36" s="709">
        <f>'Complétude TLOH_Publique '!C36+'Complétude TLOH_Privée'!C36</f>
        <v>3097</v>
      </c>
      <c r="D36" s="709">
        <f>'Complétude TLOH_Publique '!D36+'Complétude TLOH_Privée'!D36</f>
        <v>1535</v>
      </c>
      <c r="E36" s="709">
        <f>'Complétude TLOH_Publique '!E36+'Complétude TLOH_Privée'!E36</f>
        <v>1533</v>
      </c>
      <c r="F36" s="715">
        <f t="shared" si="2"/>
        <v>49.564094284791729</v>
      </c>
      <c r="G36" s="715">
        <f t="shared" si="3"/>
        <v>49.499515660316433</v>
      </c>
    </row>
    <row r="37" spans="1:7" ht="15" customHeight="1">
      <c r="A37" s="2"/>
      <c r="B37" s="716" t="s">
        <v>491</v>
      </c>
      <c r="C37" s="709">
        <f>'Complétude TLOH_Publique '!C37+'Complétude TLOH_Privée'!C37</f>
        <v>1541</v>
      </c>
      <c r="D37" s="709">
        <f>'Complétude TLOH_Publique '!D37+'Complétude TLOH_Privée'!D37</f>
        <v>460</v>
      </c>
      <c r="E37" s="709">
        <f>'Complétude TLOH_Publique '!E37+'Complétude TLOH_Privée'!E37</f>
        <v>460</v>
      </c>
      <c r="F37" s="715">
        <f t="shared" si="2"/>
        <v>29.850746268656714</v>
      </c>
      <c r="G37" s="715">
        <f t="shared" si="3"/>
        <v>29.850746268656714</v>
      </c>
    </row>
    <row r="38" spans="1:7" ht="15" customHeight="1">
      <c r="A38" s="2" t="s">
        <v>492</v>
      </c>
      <c r="B38" s="716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16" t="s">
        <v>494</v>
      </c>
      <c r="C39" s="709">
        <f>'Complétude TLOH_Publique '!C39+'Complétude TLOH_Privée'!C39</f>
        <v>752</v>
      </c>
      <c r="D39" s="709">
        <f>'Complétude TLOH_Publique '!D39+'Complétude TLOH_Privée'!D39</f>
        <v>746</v>
      </c>
      <c r="E39" s="709">
        <f>'Complétude TLOH_Publique '!E39+'Complétude TLOH_Privée'!E39</f>
        <v>741</v>
      </c>
      <c r="F39" s="715">
        <f t="shared" si="2"/>
        <v>99.202127659574472</v>
      </c>
      <c r="G39" s="715">
        <f t="shared" si="3"/>
        <v>98.537234042553195</v>
      </c>
    </row>
    <row r="40" spans="1:7" ht="15" customHeight="1">
      <c r="A40" s="2"/>
      <c r="B40" s="716" t="s">
        <v>495</v>
      </c>
      <c r="C40" s="709">
        <f>'Complétude TLOH_Publique '!C40+'Complétude TLOH_Privée'!C40</f>
        <v>709</v>
      </c>
      <c r="D40" s="709">
        <f>'Complétude TLOH_Publique '!D40+'Complétude TLOH_Privée'!D40</f>
        <v>708</v>
      </c>
      <c r="E40" s="709">
        <f>'Complétude TLOH_Publique '!E40+'Complétude TLOH_Privée'!E40</f>
        <v>708</v>
      </c>
      <c r="F40" s="715">
        <f t="shared" si="2"/>
        <v>99.858956276445696</v>
      </c>
      <c r="G40" s="715">
        <f t="shared" si="3"/>
        <v>99.858956276445696</v>
      </c>
    </row>
    <row r="41" spans="1:7" ht="15" customHeight="1">
      <c r="A41" s="2"/>
      <c r="B41" s="716" t="s">
        <v>496</v>
      </c>
      <c r="C41" s="709">
        <f>'Complétude TLOH_Publique '!C41+'Complétude TLOH_Privée'!C41</f>
        <v>306</v>
      </c>
      <c r="D41" s="709">
        <f>'Complétude TLOH_Publique '!D41+'Complétude TLOH_Privée'!D41</f>
        <v>306</v>
      </c>
      <c r="E41" s="709">
        <f>'Complétude TLOH_Publique '!E41+'Complétude TLOH_Privée'!E41</f>
        <v>192</v>
      </c>
      <c r="F41" s="715">
        <f t="shared" si="2"/>
        <v>100</v>
      </c>
      <c r="G41" s="715">
        <f t="shared" si="3"/>
        <v>62.745098039215684</v>
      </c>
    </row>
    <row r="42" spans="1:7" ht="15" customHeight="1">
      <c r="A42" s="2" t="s">
        <v>497</v>
      </c>
      <c r="B42" s="716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16" t="s">
        <v>499</v>
      </c>
      <c r="C43" s="709">
        <f>'Complétude TLOH_Publique '!C43+'Complétude TLOH_Privée'!C43</f>
        <v>1013</v>
      </c>
      <c r="D43" s="709">
        <f>'Complétude TLOH_Publique '!D43+'Complétude TLOH_Privée'!D43</f>
        <v>865</v>
      </c>
      <c r="E43" s="709">
        <f>'Complétude TLOH_Publique '!E43+'Complétude TLOH_Privée'!E43</f>
        <v>864</v>
      </c>
      <c r="F43" s="715">
        <f t="shared" si="2"/>
        <v>85.389930898321822</v>
      </c>
      <c r="G43" s="715">
        <f t="shared" si="3"/>
        <v>85.291214215202373</v>
      </c>
    </row>
    <row r="44" spans="1:7" ht="15" customHeight="1">
      <c r="A44" s="2"/>
      <c r="B44" s="716" t="s">
        <v>500</v>
      </c>
      <c r="C44" s="709">
        <f>'Complétude TLOH_Publique '!C44+'Complétude TLOH_Privée'!C44</f>
        <v>2382</v>
      </c>
      <c r="D44" s="709">
        <f>'Complétude TLOH_Publique '!D44+'Complétude TLOH_Privée'!D44</f>
        <v>2382</v>
      </c>
      <c r="E44" s="709">
        <f>'Complétude TLOH_Publique '!E44+'Complétude TLOH_Privée'!E44</f>
        <v>2374</v>
      </c>
      <c r="F44" s="715">
        <f t="shared" si="2"/>
        <v>100</v>
      </c>
      <c r="G44" s="715">
        <f t="shared" si="3"/>
        <v>99.664147774979</v>
      </c>
    </row>
    <row r="45" spans="1:7" ht="15" customHeight="1">
      <c r="A45" s="2"/>
      <c r="B45" s="716" t="s">
        <v>501</v>
      </c>
      <c r="C45" s="709">
        <f>'Complétude TLOH_Publique '!C45+'Complétude TLOH_Privée'!C45</f>
        <v>1911</v>
      </c>
      <c r="D45" s="709">
        <f>'Complétude TLOH_Publique '!D45+'Complétude TLOH_Privée'!D45</f>
        <v>1908</v>
      </c>
      <c r="E45" s="709">
        <f>'Complétude TLOH_Publique '!E45+'Complétude TLOH_Privée'!E45</f>
        <v>1908</v>
      </c>
      <c r="F45" s="715">
        <f t="shared" si="2"/>
        <v>99.843014128728413</v>
      </c>
      <c r="G45" s="715">
        <f t="shared" si="3"/>
        <v>99.843014128728413</v>
      </c>
    </row>
    <row r="46" spans="1:7" ht="15" customHeight="1">
      <c r="A46" s="2"/>
      <c r="B46" s="716" t="s">
        <v>502</v>
      </c>
      <c r="C46" s="709">
        <f>'Complétude TLOH_Publique '!C46+'Complétude TLOH_Privée'!C46</f>
        <v>2784</v>
      </c>
      <c r="D46" s="709">
        <f>'Complétude TLOH_Publique '!D46+'Complétude TLOH_Privée'!D46</f>
        <v>1735</v>
      </c>
      <c r="E46" s="709">
        <f>'Complétude TLOH_Publique '!E46+'Complétude TLOH_Privée'!E46</f>
        <v>1728</v>
      </c>
      <c r="F46" s="715">
        <f t="shared" si="2"/>
        <v>62.320402298850574</v>
      </c>
      <c r="G46" s="715">
        <f t="shared" si="3"/>
        <v>62.068965517241381</v>
      </c>
    </row>
    <row r="47" spans="1:7" ht="15" customHeight="1">
      <c r="A47" s="2"/>
      <c r="B47" s="716" t="s">
        <v>503</v>
      </c>
      <c r="C47" s="709">
        <f>'Complétude TLOH_Publique '!C47+'Complétude TLOH_Privée'!C47</f>
        <v>2216</v>
      </c>
      <c r="D47" s="709">
        <f>'Complétude TLOH_Publique '!D47+'Complétude TLOH_Privée'!D47</f>
        <v>2213</v>
      </c>
      <c r="E47" s="709">
        <f>'Complétude TLOH_Publique '!E47+'Complétude TLOH_Privée'!E47</f>
        <v>2192</v>
      </c>
      <c r="F47" s="715">
        <f t="shared" si="2"/>
        <v>99.86462093862815</v>
      </c>
      <c r="G47" s="715">
        <f t="shared" si="3"/>
        <v>98.91696750902527</v>
      </c>
    </row>
    <row r="48" spans="1:7" ht="15" customHeight="1">
      <c r="A48" s="2"/>
      <c r="B48" s="716" t="s">
        <v>504</v>
      </c>
      <c r="C48" s="709">
        <f>'Complétude TLOH_Publique '!C48+'Complétude TLOH_Privée'!C48</f>
        <v>3125</v>
      </c>
      <c r="D48" s="709">
        <f>'Complétude TLOH_Publique '!D48+'Complétude TLOH_Privée'!D48</f>
        <v>3029</v>
      </c>
      <c r="E48" s="709">
        <f>'Complétude TLOH_Publique '!E48+'Complétude TLOH_Privée'!E48</f>
        <v>2993</v>
      </c>
      <c r="F48" s="715">
        <f t="shared" si="2"/>
        <v>96.927999999999997</v>
      </c>
      <c r="G48" s="715">
        <f t="shared" si="3"/>
        <v>95.775999999999996</v>
      </c>
    </row>
    <row r="49" spans="1:7" ht="15" customHeight="1">
      <c r="A49" s="2"/>
      <c r="B49" s="716" t="s">
        <v>505</v>
      </c>
      <c r="C49" s="709">
        <f>'Complétude TLOH_Publique '!C49+'Complétude TLOH_Privée'!C49</f>
        <v>1221</v>
      </c>
      <c r="D49" s="709">
        <f>'Complétude TLOH_Publique '!D49+'Complétude TLOH_Privée'!D49</f>
        <v>1221</v>
      </c>
      <c r="E49" s="709">
        <f>'Complétude TLOH_Publique '!E49+'Complétude TLOH_Privée'!E49</f>
        <v>1221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16" t="s">
        <v>508</v>
      </c>
      <c r="C51" s="709">
        <f>'Complétude TLOH_Publique '!C51+'Complétude TLOH_Privée'!C51</f>
        <v>4948</v>
      </c>
      <c r="D51" s="709">
        <f>'Complétude TLOH_Publique '!D51+'Complétude TLOH_Privée'!D51</f>
        <v>4897</v>
      </c>
      <c r="E51" s="709">
        <f>'Complétude TLOH_Publique '!E51+'Complétude TLOH_Privée'!E51</f>
        <v>4897</v>
      </c>
      <c r="F51" s="715">
        <f t="shared" si="2"/>
        <v>98.969280517380767</v>
      </c>
      <c r="G51" s="715">
        <f t="shared" si="3"/>
        <v>98.969280517380767</v>
      </c>
    </row>
    <row r="52" spans="1:7" ht="15" customHeight="1">
      <c r="A52" s="2"/>
      <c r="B52" s="716" t="s">
        <v>509</v>
      </c>
      <c r="C52" s="709">
        <f>'Complétude TLOH_Publique '!C52+'Complétude TLOH_Privée'!C52</f>
        <v>3110</v>
      </c>
      <c r="D52" s="709">
        <f>'Complétude TLOH_Publique '!D52+'Complétude TLOH_Privée'!D52</f>
        <v>3109</v>
      </c>
      <c r="E52" s="709">
        <f>'Complétude TLOH_Publique '!E52+'Complétude TLOH_Privée'!E52</f>
        <v>3109</v>
      </c>
      <c r="F52" s="715">
        <f t="shared" si="2"/>
        <v>99.967845659163984</v>
      </c>
      <c r="G52" s="715">
        <f t="shared" si="3"/>
        <v>99.967845659163984</v>
      </c>
    </row>
    <row r="53" spans="1:7" ht="15" customHeight="1">
      <c r="A53" s="2"/>
      <c r="B53" s="716" t="s">
        <v>510</v>
      </c>
      <c r="C53" s="709">
        <f>'Complétude TLOH_Publique '!C53+'Complétude TLOH_Privée'!C53</f>
        <v>1715</v>
      </c>
      <c r="D53" s="709">
        <f>'Complétude TLOH_Publique '!D53+'Complétude TLOH_Privée'!D53</f>
        <v>1714</v>
      </c>
      <c r="E53" s="709">
        <f>'Complétude TLOH_Publique '!E53+'Complétude TLOH_Privée'!E53</f>
        <v>1714</v>
      </c>
      <c r="F53" s="715">
        <f t="shared" si="2"/>
        <v>99.941690962099131</v>
      </c>
      <c r="G53" s="715">
        <f t="shared" si="3"/>
        <v>99.941690962099131</v>
      </c>
    </row>
    <row r="54" spans="1:7" ht="15" customHeight="1">
      <c r="A54" s="2"/>
      <c r="B54" s="716" t="s">
        <v>511</v>
      </c>
      <c r="C54" s="709">
        <f>'Complétude TLOH_Publique '!C54+'Complétude TLOH_Privée'!C54</f>
        <v>1511</v>
      </c>
      <c r="D54" s="709">
        <f>'Complétude TLOH_Publique '!D54+'Complétude TLOH_Privée'!D54</f>
        <v>1510</v>
      </c>
      <c r="E54" s="709">
        <f>'Complétude TLOH_Publique '!E54+'Complétude TLOH_Privée'!E54</f>
        <v>1510</v>
      </c>
      <c r="F54" s="715">
        <f t="shared" si="2"/>
        <v>99.933818663137004</v>
      </c>
      <c r="G54" s="715">
        <f t="shared" si="3"/>
        <v>99.933818663137004</v>
      </c>
    </row>
    <row r="55" spans="1:7" ht="15" customHeight="1">
      <c r="A55" s="2"/>
      <c r="B55" s="716" t="s">
        <v>512</v>
      </c>
      <c r="C55" s="713">
        <f>'Complétude TLOH_Publique '!C55+'Complétude TLOH_Privée'!C55</f>
        <v>1376</v>
      </c>
      <c r="D55" s="713">
        <f>'Complétude TLOH_Publique '!D55+'Complétude TLOH_Privée'!D55</f>
        <v>1376</v>
      </c>
      <c r="E55" s="713">
        <f>'Complétude TLOH_Publique '!E55+'Complétude TLOH_Privée'!E55</f>
        <v>1376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f>'Complétude TLOH_Publique '!C56+'Complétude TLOH_Privée'!C56</f>
        <v>2006</v>
      </c>
      <c r="D56" s="713">
        <f>'Complétude TLOH_Publique '!D56+'Complétude TLOH_Privée'!D56</f>
        <v>2003</v>
      </c>
      <c r="E56" s="713">
        <f>'Complétude TLOH_Publique '!E56+'Complétude TLOH_Privée'!E56</f>
        <v>1885</v>
      </c>
      <c r="F56" s="714">
        <f t="shared" si="2"/>
        <v>99.850448654037876</v>
      </c>
      <c r="G56" s="714">
        <f t="shared" si="3"/>
        <v>93.968095712861412</v>
      </c>
    </row>
    <row r="57" spans="1:7" ht="15" customHeight="1">
      <c r="A57" s="2"/>
      <c r="B57" s="716" t="s">
        <v>514</v>
      </c>
      <c r="C57" s="709">
        <f>'Complétude TLOH_Publique '!C57+'Complétude TLOH_Privée'!C57</f>
        <v>1610</v>
      </c>
      <c r="D57" s="709">
        <f>'Complétude TLOH_Publique '!D57+'Complétude TLOH_Privée'!D57</f>
        <v>1610</v>
      </c>
      <c r="E57" s="709">
        <f>'Complétude TLOH_Publique '!E57+'Complétude TLOH_Privée'!E57</f>
        <v>1610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16" t="s">
        <v>517</v>
      </c>
      <c r="C59" s="709">
        <f>'Complétude TLOH_Publique '!C59+'Complétude TLOH_Privée'!C59</f>
        <v>2392</v>
      </c>
      <c r="D59" s="709">
        <f>'Complétude TLOH_Publique '!D59+'Complétude TLOH_Privée'!D59</f>
        <v>2392</v>
      </c>
      <c r="E59" s="709">
        <f>'Complétude TLOH_Publique '!E59+'Complétude TLOH_Privée'!E59</f>
        <v>2383</v>
      </c>
      <c r="F59" s="715">
        <f t="shared" si="2"/>
        <v>100</v>
      </c>
      <c r="G59" s="715">
        <f t="shared" si="3"/>
        <v>99.623745819397996</v>
      </c>
    </row>
    <row r="60" spans="1:7" ht="15" customHeight="1">
      <c r="A60" s="2"/>
      <c r="B60" s="716" t="s">
        <v>518</v>
      </c>
      <c r="C60" s="709">
        <f>'Complétude TLOH_Publique '!C60+'Complétude TLOH_Privée'!C60</f>
        <v>3279</v>
      </c>
      <c r="D60" s="709">
        <f>'Complétude TLOH_Publique '!D60+'Complétude TLOH_Privée'!D60</f>
        <v>3223</v>
      </c>
      <c r="E60" s="709">
        <f>'Complétude TLOH_Publique '!E60+'Complétude TLOH_Privée'!E60</f>
        <v>3209</v>
      </c>
      <c r="F60" s="715">
        <f t="shared" si="2"/>
        <v>98.292162244586763</v>
      </c>
      <c r="G60" s="715">
        <f t="shared" si="3"/>
        <v>97.865202805733446</v>
      </c>
    </row>
    <row r="61" spans="1:7" ht="15" customHeight="1">
      <c r="A61" s="2"/>
      <c r="B61" s="716" t="s">
        <v>519</v>
      </c>
      <c r="C61" s="709">
        <f>'Complétude TLOH_Publique '!C61+'Complétude TLOH_Privée'!C61</f>
        <v>2329</v>
      </c>
      <c r="D61" s="709">
        <f>'Complétude TLOH_Publique '!D61+'Complétude TLOH_Privée'!D61</f>
        <v>2329</v>
      </c>
      <c r="E61" s="709">
        <f>'Complétude TLOH_Publique '!E61+'Complétude TLOH_Privée'!E61</f>
        <v>2328</v>
      </c>
      <c r="F61" s="715">
        <f t="shared" si="2"/>
        <v>100</v>
      </c>
      <c r="G61" s="715">
        <f t="shared" si="3"/>
        <v>99.957063117217686</v>
      </c>
    </row>
    <row r="62" spans="1:7" ht="15" customHeight="1">
      <c r="A62" s="2"/>
      <c r="B62" s="716" t="s">
        <v>520</v>
      </c>
      <c r="C62" s="709">
        <f>'Complétude TLOH_Publique '!C62+'Complétude TLOH_Privée'!C62</f>
        <v>1501</v>
      </c>
      <c r="D62" s="709">
        <f>'Complétude TLOH_Publique '!D62+'Complétude TLOH_Privée'!D62</f>
        <v>1501</v>
      </c>
      <c r="E62" s="709">
        <f>'Complétude TLOH_Publique '!E62+'Complétude TLOH_Privée'!E62</f>
        <v>1491</v>
      </c>
      <c r="F62" s="715">
        <f t="shared" si="2"/>
        <v>100</v>
      </c>
      <c r="G62" s="715">
        <f t="shared" si="3"/>
        <v>99.333777481678879</v>
      </c>
    </row>
    <row r="63" spans="1:7" ht="15" customHeight="1">
      <c r="A63" s="2" t="s">
        <v>521</v>
      </c>
      <c r="B63" s="716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16" t="s">
        <v>523</v>
      </c>
      <c r="C64" s="709">
        <f>'Complétude TLOH_Publique '!C64+'Complétude TLOH_Privée'!C64</f>
        <v>2051</v>
      </c>
      <c r="D64" s="709">
        <f>'Complétude TLOH_Publique '!D64+'Complétude TLOH_Privée'!D64</f>
        <v>2051</v>
      </c>
      <c r="E64" s="709">
        <f>'Complétude TLOH_Publique '!E64+'Complétude TLOH_Privée'!E64</f>
        <v>2051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f>'Complétude TLOH_Publique '!C65+'Complétude TLOH_Privée'!C65</f>
        <v>5308</v>
      </c>
      <c r="D65" s="709">
        <f>'Complétude TLOH_Publique '!D65+'Complétude TLOH_Privée'!D65</f>
        <v>5308</v>
      </c>
      <c r="E65" s="709">
        <f>'Complétude TLOH_Publique '!E65+'Complétude TLOH_Privée'!E65</f>
        <v>5299</v>
      </c>
      <c r="F65" s="715">
        <f t="shared" si="2"/>
        <v>100</v>
      </c>
      <c r="G65" s="715">
        <f t="shared" si="3"/>
        <v>99.830444611906557</v>
      </c>
    </row>
    <row r="66" spans="1:7" ht="15" customHeight="1">
      <c r="A66" s="2"/>
      <c r="B66" s="716" t="s">
        <v>525</v>
      </c>
      <c r="C66" s="709">
        <f>'Complétude TLOH_Publique '!C66+'Complétude TLOH_Privée'!C66</f>
        <v>4894</v>
      </c>
      <c r="D66" s="709">
        <f>'Complétude TLOH_Publique '!D66+'Complétude TLOH_Privée'!D66</f>
        <v>4867</v>
      </c>
      <c r="E66" s="709">
        <f>'Complétude TLOH_Publique '!E66+'Complétude TLOH_Privée'!E66</f>
        <v>4748</v>
      </c>
      <c r="F66" s="715">
        <f t="shared" si="2"/>
        <v>99.448304045770328</v>
      </c>
      <c r="G66" s="715">
        <f t="shared" si="3"/>
        <v>97.016755210461795</v>
      </c>
    </row>
    <row r="67" spans="1:7" ht="15" customHeight="1">
      <c r="A67" s="2" t="s">
        <v>526</v>
      </c>
      <c r="B67" s="716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16" t="s">
        <v>527</v>
      </c>
      <c r="C68" s="709">
        <f>'Complétude TLOH_Publique '!C68+'Complétude TLOH_Privée'!C68</f>
        <v>2204</v>
      </c>
      <c r="D68" s="709">
        <f>'Complétude TLOH_Publique '!D68+'Complétude TLOH_Privée'!D68</f>
        <v>1639</v>
      </c>
      <c r="E68" s="709">
        <f>'Complétude TLOH_Publique '!E68+'Complétude TLOH_Privée'!E68</f>
        <v>1632</v>
      </c>
      <c r="F68" s="715">
        <f t="shared" si="4"/>
        <v>74.364791288566252</v>
      </c>
      <c r="G68" s="715">
        <f t="shared" si="5"/>
        <v>74.047186932849357</v>
      </c>
    </row>
    <row r="69" spans="1:7" ht="15" customHeight="1">
      <c r="A69" s="2"/>
      <c r="B69" s="716" t="s">
        <v>528</v>
      </c>
      <c r="C69" s="709">
        <f>'Complétude TLOH_Publique '!C69+'Complétude TLOH_Privée'!C69</f>
        <v>828</v>
      </c>
      <c r="D69" s="709">
        <f>'Complétude TLOH_Publique '!D69+'Complétude TLOH_Privée'!D69</f>
        <v>452</v>
      </c>
      <c r="E69" s="709">
        <f>'Complétude TLOH_Publique '!E69+'Complétude TLOH_Privée'!E69</f>
        <v>452</v>
      </c>
      <c r="F69" s="715">
        <f t="shared" si="4"/>
        <v>54.589371980676326</v>
      </c>
      <c r="G69" s="715">
        <f t="shared" si="5"/>
        <v>54.589371980676326</v>
      </c>
    </row>
    <row r="70" spans="1:7" ht="15" customHeight="1">
      <c r="A70" s="2"/>
      <c r="B70" s="716" t="s">
        <v>529</v>
      </c>
      <c r="C70" s="709">
        <f>'Complétude TLOH_Publique '!C70+'Complétude TLOH_Privée'!C70</f>
        <v>1144</v>
      </c>
      <c r="D70" s="709">
        <f>'Complétude TLOH_Publique '!D70+'Complétude TLOH_Privée'!D70</f>
        <v>527</v>
      </c>
      <c r="E70" s="709">
        <f>'Complétude TLOH_Publique '!E70+'Complétude TLOH_Privée'!E70</f>
        <v>525</v>
      </c>
      <c r="F70" s="715">
        <f t="shared" si="4"/>
        <v>46.066433566433567</v>
      </c>
      <c r="G70" s="715">
        <f t="shared" si="5"/>
        <v>45.891608391608393</v>
      </c>
    </row>
    <row r="71" spans="1:7" ht="15" customHeight="1">
      <c r="A71" s="2" t="s">
        <v>530</v>
      </c>
      <c r="B71" s="716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f>'Complétude TLOH_Publique '!C72+'Complétude TLOH_Privée'!C72</f>
        <v>277</v>
      </c>
      <c r="D72" s="709">
        <f>'Complétude TLOH_Publique '!D72+'Complétude TLOH_Privée'!D72</f>
        <v>277</v>
      </c>
      <c r="E72" s="709">
        <f>'Complétude TLOH_Publique '!E72+'Complétude TLOH_Privée'!E72</f>
        <v>277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16" t="s">
        <v>533</v>
      </c>
      <c r="C74" s="709">
        <f>'Complétude TLOH_Publique '!C74+'Complétude TLOH_Privée'!C74</f>
        <v>2168</v>
      </c>
      <c r="D74" s="709">
        <f>'Complétude TLOH_Publique '!D74+'Complétude TLOH_Privée'!D74</f>
        <v>2067</v>
      </c>
      <c r="E74" s="709">
        <f>'Complétude TLOH_Publique '!E74+'Complétude TLOH_Privée'!E74</f>
        <v>2061</v>
      </c>
      <c r="F74" s="715">
        <f t="shared" si="4"/>
        <v>95.341328413284131</v>
      </c>
      <c r="G74" s="715">
        <f t="shared" si="5"/>
        <v>95.064575645756449</v>
      </c>
    </row>
    <row r="75" spans="1:7" ht="15" customHeight="1">
      <c r="A75" s="2"/>
      <c r="B75" s="716" t="s">
        <v>534</v>
      </c>
      <c r="C75" s="709">
        <f>'Complétude TLOH_Publique '!C75+'Complétude TLOH_Privée'!C75</f>
        <v>1923</v>
      </c>
      <c r="D75" s="709">
        <f>'Complétude TLOH_Publique '!D75+'Complétude TLOH_Privée'!D75</f>
        <v>1370</v>
      </c>
      <c r="E75" s="709">
        <f>'Complétude TLOH_Publique '!E75+'Complétude TLOH_Privée'!E75</f>
        <v>1370</v>
      </c>
      <c r="F75" s="715">
        <f t="shared" si="4"/>
        <v>71.242849713988548</v>
      </c>
      <c r="G75" s="715">
        <f t="shared" si="5"/>
        <v>71.242849713988548</v>
      </c>
    </row>
    <row r="76" spans="1:7" ht="15" customHeight="1">
      <c r="A76" s="2"/>
      <c r="B76" s="716" t="s">
        <v>535</v>
      </c>
      <c r="C76" s="709">
        <f>'Complétude TLOH_Publique '!C76+'Complétude TLOH_Privée'!C76</f>
        <v>1246</v>
      </c>
      <c r="D76" s="709">
        <f>'Complétude TLOH_Publique '!D76+'Complétude TLOH_Privée'!D76</f>
        <v>1246</v>
      </c>
      <c r="E76" s="709">
        <f>'Complétude TLOH_Publique '!E76+'Complétude TLOH_Privée'!E76</f>
        <v>1228</v>
      </c>
      <c r="F76" s="715">
        <f t="shared" si="4"/>
        <v>100</v>
      </c>
      <c r="G76" s="715">
        <f t="shared" si="5"/>
        <v>98.555377207062605</v>
      </c>
    </row>
    <row r="77" spans="1:7" ht="15" customHeight="1">
      <c r="A77" s="2" t="s">
        <v>536</v>
      </c>
      <c r="B77" s="716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16" t="s">
        <v>538</v>
      </c>
      <c r="C78" s="709">
        <f>'Complétude TLOH_Publique '!C78+'Complétude TLOH_Privée'!C78</f>
        <v>4380</v>
      </c>
      <c r="D78" s="709">
        <f>'Complétude TLOH_Publique '!D78+'Complétude TLOH_Privée'!D78</f>
        <v>4380</v>
      </c>
      <c r="E78" s="709">
        <f>'Complétude TLOH_Publique '!E78+'Complétude TLOH_Privée'!E78</f>
        <v>4379</v>
      </c>
      <c r="F78" s="715">
        <f t="shared" si="4"/>
        <v>100</v>
      </c>
      <c r="G78" s="715">
        <f t="shared" si="5"/>
        <v>99.977168949771695</v>
      </c>
    </row>
    <row r="79" spans="1:7" s="406" customFormat="1" ht="15" customHeight="1">
      <c r="A79" s="2"/>
      <c r="B79" s="716" t="s">
        <v>539</v>
      </c>
      <c r="C79" s="713">
        <f>'Complétude TLOH_Publique '!C79+'Complétude TLOH_Privée'!C79</f>
        <v>1432</v>
      </c>
      <c r="D79" s="713">
        <f>'Complétude TLOH_Publique '!D79+'Complétude TLOH_Privée'!D79</f>
        <v>1415</v>
      </c>
      <c r="E79" s="713">
        <f>'Complétude TLOH_Publique '!E79+'Complétude TLOH_Privée'!E79</f>
        <v>1415</v>
      </c>
      <c r="F79" s="714">
        <f t="shared" si="4"/>
        <v>98.812849162011176</v>
      </c>
      <c r="G79" s="714">
        <f t="shared" si="5"/>
        <v>98.812849162011176</v>
      </c>
    </row>
    <row r="80" spans="1:7" ht="15" customHeight="1">
      <c r="A80" s="2"/>
      <c r="B80" s="716" t="s">
        <v>540</v>
      </c>
      <c r="C80" s="713">
        <f>'Complétude TLOH_Publique '!C80+'Complétude TLOH_Privée'!C80</f>
        <v>2030</v>
      </c>
      <c r="D80" s="713">
        <f>'Complétude TLOH_Publique '!D80+'Complétude TLOH_Privée'!D80</f>
        <v>2030</v>
      </c>
      <c r="E80" s="713">
        <f>'Complétude TLOH_Publique '!E80+'Complétude TLOH_Privée'!E80</f>
        <v>1919</v>
      </c>
      <c r="F80" s="714">
        <f t="shared" si="4"/>
        <v>100</v>
      </c>
      <c r="G80" s="714">
        <f t="shared" si="5"/>
        <v>94.532019704433495</v>
      </c>
    </row>
    <row r="81" spans="1:7" ht="15" customHeight="1">
      <c r="A81" s="2" t="s">
        <v>541</v>
      </c>
      <c r="B81" s="716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16" t="s">
        <v>542</v>
      </c>
      <c r="C82" s="709">
        <f>'Complétude TLOH_Publique '!C82+'Complétude TLOH_Privée'!C82</f>
        <v>2908</v>
      </c>
      <c r="D82" s="709">
        <f>'Complétude TLOH_Publique '!D82+'Complétude TLOH_Privée'!D82</f>
        <v>1202</v>
      </c>
      <c r="E82" s="709">
        <f>'Complétude TLOH_Publique '!E82+'Complétude TLOH_Privée'!E82</f>
        <v>895</v>
      </c>
      <c r="F82" s="715">
        <f t="shared" si="4"/>
        <v>41.334250343878956</v>
      </c>
      <c r="G82" s="715">
        <f t="shared" si="5"/>
        <v>30.777166437414031</v>
      </c>
    </row>
    <row r="83" spans="1:7" ht="15" customHeight="1">
      <c r="A83" s="2" t="s">
        <v>543</v>
      </c>
      <c r="B83" s="716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16" t="s">
        <v>545</v>
      </c>
      <c r="C84" s="709">
        <f>'Complétude TLOH_Publique '!C84+'Complétude TLOH_Privée'!C84</f>
        <v>2340</v>
      </c>
      <c r="D84" s="709">
        <f>'Complétude TLOH_Publique '!D84+'Complétude TLOH_Privée'!D84</f>
        <v>2215</v>
      </c>
      <c r="E84" s="709">
        <f>'Complétude TLOH_Publique '!E84+'Complétude TLOH_Privée'!E84</f>
        <v>2215</v>
      </c>
      <c r="F84" s="715">
        <f t="shared" si="4"/>
        <v>94.658119658119659</v>
      </c>
      <c r="G84" s="715">
        <f t="shared" si="5"/>
        <v>94.658119658119659</v>
      </c>
    </row>
    <row r="85" spans="1:7" ht="15" customHeight="1">
      <c r="A85" s="2"/>
      <c r="B85" s="716" t="s">
        <v>546</v>
      </c>
      <c r="C85" s="709">
        <f>'Complétude TLOH_Publique '!C85+'Complétude TLOH_Privée'!C85</f>
        <v>3237</v>
      </c>
      <c r="D85" s="709">
        <f>'Complétude TLOH_Publique '!D85+'Complétude TLOH_Privée'!D85</f>
        <v>2853</v>
      </c>
      <c r="E85" s="709">
        <f>'Complétude TLOH_Publique '!E85+'Complétude TLOH_Privée'!E85</f>
        <v>2853</v>
      </c>
      <c r="F85" s="715">
        <f t="shared" si="4"/>
        <v>88.137164040778501</v>
      </c>
      <c r="G85" s="715">
        <f t="shared" si="5"/>
        <v>88.137164040778501</v>
      </c>
    </row>
    <row r="86" spans="1:7" ht="15" customHeight="1">
      <c r="A86" s="2"/>
      <c r="B86" s="716" t="s">
        <v>547</v>
      </c>
      <c r="C86" s="709">
        <f>'Complétude TLOH_Publique '!C86+'Complétude TLOH_Privée'!C86</f>
        <v>1976</v>
      </c>
      <c r="D86" s="709">
        <f>'Complétude TLOH_Publique '!D86+'Complétude TLOH_Privée'!D86</f>
        <v>1547</v>
      </c>
      <c r="E86" s="709">
        <f>'Complétude TLOH_Publique '!E86+'Complétude TLOH_Privée'!E86</f>
        <v>1547</v>
      </c>
      <c r="F86" s="715">
        <f t="shared" si="4"/>
        <v>78.289473684210535</v>
      </c>
      <c r="G86" s="715">
        <f t="shared" si="5"/>
        <v>78.289473684210535</v>
      </c>
    </row>
    <row r="87" spans="1:7" ht="13.5" customHeight="1">
      <c r="A87" s="2"/>
      <c r="B87" s="716" t="s">
        <v>548</v>
      </c>
      <c r="C87" s="709">
        <f>'Complétude TLOH_Publique '!C87+'Complétude TLOH_Privée'!C87</f>
        <v>1612</v>
      </c>
      <c r="D87" s="709">
        <f>'Complétude TLOH_Publique '!D87+'Complétude TLOH_Privée'!D87</f>
        <v>121</v>
      </c>
      <c r="E87" s="709">
        <f>'Complétude TLOH_Publique '!E87+'Complétude TLOH_Privée'!E87</f>
        <v>120</v>
      </c>
      <c r="F87" s="715">
        <f t="shared" si="4"/>
        <v>7.5062034739454093</v>
      </c>
      <c r="G87" s="715">
        <f t="shared" si="5"/>
        <v>7.4441687344913143</v>
      </c>
    </row>
    <row r="88" spans="1:7" ht="14" customHeight="1">
      <c r="A88" s="2"/>
      <c r="B88" s="716" t="s">
        <v>549</v>
      </c>
      <c r="C88" s="713">
        <f>'Complétude TLOH_Publique '!C88+'Complétude TLOH_Privée'!C88</f>
        <v>1322</v>
      </c>
      <c r="D88" s="713">
        <f>'Complétude TLOH_Publique '!D88+'Complétude TLOH_Privée'!D88</f>
        <v>642</v>
      </c>
      <c r="E88" s="713">
        <f>'Complétude TLOH_Publique '!E88+'Complétude TLOH_Privée'!E88</f>
        <v>642</v>
      </c>
      <c r="F88" s="714">
        <f t="shared" si="4"/>
        <v>48.562783661119518</v>
      </c>
      <c r="G88" s="714">
        <f t="shared" si="5"/>
        <v>48.562783661119518</v>
      </c>
    </row>
    <row r="89" spans="1:7" ht="13.5" customHeight="1">
      <c r="A89" s="2"/>
      <c r="B89" s="716" t="s">
        <v>550</v>
      </c>
      <c r="C89" s="709">
        <f>'Complétude TLOH_Publique '!C89+'Complétude TLOH_Privée'!C89</f>
        <v>4316</v>
      </c>
      <c r="D89" s="709">
        <f>'Complétude TLOH_Publique '!D89+'Complétude TLOH_Privée'!D89</f>
        <v>4101</v>
      </c>
      <c r="E89" s="709">
        <f>'Complétude TLOH_Publique '!E89+'Complétude TLOH_Privée'!E89</f>
        <v>4101</v>
      </c>
      <c r="F89" s="715">
        <f t="shared" si="4"/>
        <v>95.018535681186293</v>
      </c>
      <c r="G89" s="715">
        <f t="shared" si="5"/>
        <v>95.018535681186293</v>
      </c>
    </row>
    <row r="90" spans="1:7" s="406" customFormat="1" ht="13.5" customHeight="1" thickBot="1">
      <c r="A90" s="281" t="s">
        <v>553</v>
      </c>
      <c r="B90" s="717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662">
        <f t="shared" si="4"/>
        <v>87.724125825387077</v>
      </c>
      <c r="G90" s="662">
        <f t="shared" si="5"/>
        <v>86.544448287789692</v>
      </c>
    </row>
  </sheetData>
  <mergeCells count="2">
    <mergeCell ref="A2:B2"/>
    <mergeCell ref="A1:G1"/>
  </mergeCells>
  <conditionalFormatting sqref="C3:G90">
    <cfRule type="containsBlanks" dxfId="71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86" activePane="bottomRight" state="frozen"/>
      <selection activeCell="A28" sqref="A28"/>
      <selection pane="topRight" activeCell="A28" sqref="A28"/>
      <selection pane="bottomLeft" activeCell="A28" sqref="A28"/>
      <selection pane="bottomRight" activeCell="I98" sqref="I98"/>
    </sheetView>
  </sheetViews>
  <sheetFormatPr baseColWidth="10" defaultColWidth="9.06640625" defaultRowHeight="15" customHeight="1"/>
  <cols>
    <col min="1" max="1" width="1.19921875" style="410" customWidth="1"/>
    <col min="2" max="2" width="20.796875" style="410" customWidth="1"/>
    <col min="3" max="3" width="8.53125" style="410" customWidth="1"/>
    <col min="4" max="4" width="8.19921875" style="410" customWidth="1"/>
    <col min="5" max="5" width="9.796875" style="410" customWidth="1"/>
    <col min="6" max="6" width="8.6640625" style="410" bestFit="1" customWidth="1"/>
    <col min="7" max="7" width="8.06640625" style="410" bestFit="1" customWidth="1"/>
    <col min="8" max="8" width="8.19921875" style="410" customWidth="1"/>
    <col min="9" max="9" width="7.33203125" style="410" bestFit="1" customWidth="1"/>
    <col min="10" max="11" width="9.796875" style="410" customWidth="1"/>
    <col min="12" max="13" width="9.06640625" style="410" customWidth="1"/>
    <col min="14" max="16384" width="9.06640625" style="410"/>
  </cols>
  <sheetData>
    <row r="1" spans="1:11" s="405" customFormat="1" ht="20.25" customHeight="1">
      <c r="A1" s="409" t="s">
        <v>1968</v>
      </c>
    </row>
    <row r="2" spans="1:11" ht="14.25" customHeight="1">
      <c r="A2" s="1084" t="s">
        <v>660</v>
      </c>
      <c r="B2" s="1082"/>
      <c r="C2" s="1081" t="s">
        <v>1969</v>
      </c>
      <c r="D2" s="1082"/>
      <c r="E2" s="1082"/>
      <c r="F2" s="1081" t="s">
        <v>1970</v>
      </c>
      <c r="G2" s="1082"/>
      <c r="H2" s="1082"/>
      <c r="I2" s="1083" t="s">
        <v>1971</v>
      </c>
      <c r="J2" s="1082"/>
      <c r="K2" s="1082"/>
    </row>
    <row r="3" spans="1:11" ht="24" customHeight="1" thickBot="1">
      <c r="A3" s="1085"/>
      <c r="B3" s="1085"/>
      <c r="C3" s="411" t="s">
        <v>1529</v>
      </c>
      <c r="D3" s="411" t="s">
        <v>1530</v>
      </c>
      <c r="E3" s="412" t="s">
        <v>1972</v>
      </c>
      <c r="F3" s="411" t="s">
        <v>1529</v>
      </c>
      <c r="G3" s="411" t="s">
        <v>1530</v>
      </c>
      <c r="H3" s="411" t="s">
        <v>1972</v>
      </c>
      <c r="I3" s="411" t="s">
        <v>1529</v>
      </c>
      <c r="J3" s="411" t="s">
        <v>1530</v>
      </c>
      <c r="K3" s="411" t="s">
        <v>1972</v>
      </c>
    </row>
    <row r="4" spans="1:11" ht="15" customHeight="1">
      <c r="A4" s="2" t="s">
        <v>445</v>
      </c>
      <c r="B4" s="716"/>
      <c r="C4" s="25">
        <v>44</v>
      </c>
      <c r="D4" s="25">
        <v>3</v>
      </c>
      <c r="E4" s="103">
        <f t="shared" ref="E4:E35" si="0">IF(C4=0,"",D4*100/C4)</f>
        <v>6.8181818181818183</v>
      </c>
      <c r="F4" s="25">
        <f t="shared" ref="F4:G4" si="1">SUM(F5:F7)</f>
        <v>53</v>
      </c>
      <c r="G4" s="25">
        <f t="shared" si="1"/>
        <v>0</v>
      </c>
      <c r="H4" s="103">
        <f t="shared" ref="H4:H35" si="2">IF(F4=0,"",G4*100/F4)</f>
        <v>0</v>
      </c>
      <c r="I4" s="25">
        <f>SUM(I5:I7)</f>
        <v>11</v>
      </c>
      <c r="J4" s="25">
        <f>SUM(J5:J7)</f>
        <v>0</v>
      </c>
      <c r="K4" s="103">
        <f t="shared" ref="K4:K35" si="3">IF(I4=0,"",J4*100/I4)</f>
        <v>0</v>
      </c>
    </row>
    <row r="5" spans="1:11" ht="15" customHeight="1">
      <c r="A5" s="2"/>
      <c r="B5" s="716" t="s">
        <v>447</v>
      </c>
      <c r="C5" s="713">
        <v>15</v>
      </c>
      <c r="D5" s="713">
        <v>1</v>
      </c>
      <c r="E5" s="714">
        <f t="shared" si="0"/>
        <v>6.666666666666667</v>
      </c>
      <c r="F5" s="713">
        <v>16</v>
      </c>
      <c r="G5" s="713">
        <v>0</v>
      </c>
      <c r="H5" s="714">
        <f t="shared" si="2"/>
        <v>0</v>
      </c>
      <c r="I5" s="713">
        <v>1</v>
      </c>
      <c r="J5" s="713">
        <v>0</v>
      </c>
      <c r="K5" s="714">
        <f t="shared" si="3"/>
        <v>0</v>
      </c>
    </row>
    <row r="6" spans="1:11" ht="15" customHeight="1">
      <c r="A6" s="2"/>
      <c r="B6" s="716" t="s">
        <v>448</v>
      </c>
      <c r="C6" s="709">
        <v>24</v>
      </c>
      <c r="D6" s="709">
        <v>1</v>
      </c>
      <c r="E6" s="715">
        <f t="shared" si="0"/>
        <v>4.166666666666667</v>
      </c>
      <c r="F6" s="709">
        <v>6</v>
      </c>
      <c r="G6" s="709">
        <v>0</v>
      </c>
      <c r="H6" s="715">
        <f t="shared" si="2"/>
        <v>0</v>
      </c>
      <c r="I6" s="709">
        <v>3</v>
      </c>
      <c r="J6" s="709">
        <v>0</v>
      </c>
      <c r="K6" s="715">
        <f t="shared" si="3"/>
        <v>0</v>
      </c>
    </row>
    <row r="7" spans="1:11" ht="15" customHeight="1">
      <c r="A7" s="2"/>
      <c r="B7" s="716" t="s">
        <v>449</v>
      </c>
      <c r="C7" s="709">
        <v>5</v>
      </c>
      <c r="D7" s="709">
        <v>1</v>
      </c>
      <c r="E7" s="715">
        <f t="shared" si="0"/>
        <v>20</v>
      </c>
      <c r="F7" s="709">
        <v>31</v>
      </c>
      <c r="G7" s="709">
        <v>0</v>
      </c>
      <c r="H7" s="715">
        <f t="shared" si="2"/>
        <v>0</v>
      </c>
      <c r="I7" s="709">
        <v>7</v>
      </c>
      <c r="J7" s="709">
        <v>0</v>
      </c>
      <c r="K7" s="715">
        <f t="shared" si="3"/>
        <v>0</v>
      </c>
    </row>
    <row r="8" spans="1:11" ht="15" customHeight="1">
      <c r="A8" s="2" t="s">
        <v>450</v>
      </c>
      <c r="B8" s="716"/>
      <c r="C8" s="25">
        <v>225</v>
      </c>
      <c r="D8" s="25">
        <v>13</v>
      </c>
      <c r="E8" s="103">
        <f t="shared" si="0"/>
        <v>5.7777777777777777</v>
      </c>
      <c r="F8" s="25">
        <f t="shared" ref="F8:G8" si="4">SUM(F9:F13)</f>
        <v>440</v>
      </c>
      <c r="G8" s="25">
        <f t="shared" si="4"/>
        <v>0</v>
      </c>
      <c r="H8" s="103">
        <f t="shared" si="2"/>
        <v>0</v>
      </c>
      <c r="I8" s="25">
        <f>SUM(I9:I13)</f>
        <v>4</v>
      </c>
      <c r="J8" s="25">
        <f>SUM(J9:J13)</f>
        <v>0</v>
      </c>
      <c r="K8" s="103">
        <f t="shared" si="3"/>
        <v>0</v>
      </c>
    </row>
    <row r="9" spans="1:11" ht="15" customHeight="1">
      <c r="A9" s="2"/>
      <c r="B9" s="716" t="s">
        <v>452</v>
      </c>
      <c r="C9" s="709">
        <v>58</v>
      </c>
      <c r="D9" s="709">
        <v>6</v>
      </c>
      <c r="E9" s="715">
        <f t="shared" si="0"/>
        <v>10.344827586206897</v>
      </c>
      <c r="F9" s="709">
        <v>20</v>
      </c>
      <c r="G9" s="709">
        <v>0</v>
      </c>
      <c r="H9" s="715">
        <f t="shared" si="2"/>
        <v>0</v>
      </c>
      <c r="I9" s="709">
        <v>0</v>
      </c>
      <c r="J9" s="709">
        <v>0</v>
      </c>
      <c r="K9" s="715" t="str">
        <f t="shared" si="3"/>
        <v/>
      </c>
    </row>
    <row r="10" spans="1:11" ht="15" customHeight="1">
      <c r="A10" s="2"/>
      <c r="B10" s="716" t="s">
        <v>453</v>
      </c>
      <c r="C10" s="709">
        <v>26</v>
      </c>
      <c r="D10" s="709">
        <v>1</v>
      </c>
      <c r="E10" s="715">
        <f t="shared" si="0"/>
        <v>3.8461538461538463</v>
      </c>
      <c r="F10" s="709">
        <v>4</v>
      </c>
      <c r="G10" s="709">
        <v>0</v>
      </c>
      <c r="H10" s="715">
        <f t="shared" si="2"/>
        <v>0</v>
      </c>
      <c r="I10" s="709">
        <v>4</v>
      </c>
      <c r="J10" s="709">
        <v>0</v>
      </c>
      <c r="K10" s="715">
        <f t="shared" si="3"/>
        <v>0</v>
      </c>
    </row>
    <row r="11" spans="1:11" ht="15" customHeight="1">
      <c r="A11" s="2"/>
      <c r="B11" s="716" t="s">
        <v>454</v>
      </c>
      <c r="C11" s="709">
        <v>12</v>
      </c>
      <c r="D11" s="709">
        <v>0</v>
      </c>
      <c r="E11" s="715">
        <f t="shared" si="0"/>
        <v>0</v>
      </c>
      <c r="F11" s="709">
        <v>36</v>
      </c>
      <c r="G11" s="709">
        <v>0</v>
      </c>
      <c r="H11" s="715">
        <f t="shared" si="2"/>
        <v>0</v>
      </c>
      <c r="I11" s="709">
        <v>0</v>
      </c>
      <c r="J11" s="709">
        <v>0</v>
      </c>
      <c r="K11" s="715" t="str">
        <f t="shared" si="3"/>
        <v/>
      </c>
    </row>
    <row r="12" spans="1:11" ht="15" customHeight="1">
      <c r="A12" s="2"/>
      <c r="B12" s="716" t="s">
        <v>455</v>
      </c>
      <c r="C12" s="709">
        <v>128</v>
      </c>
      <c r="D12" s="709">
        <v>6</v>
      </c>
      <c r="E12" s="715">
        <f t="shared" si="0"/>
        <v>4.6875</v>
      </c>
      <c r="F12" s="709">
        <v>257</v>
      </c>
      <c r="G12" s="709">
        <v>0</v>
      </c>
      <c r="H12" s="715">
        <f t="shared" si="2"/>
        <v>0</v>
      </c>
      <c r="I12" s="709">
        <v>0</v>
      </c>
      <c r="J12" s="709">
        <v>0</v>
      </c>
      <c r="K12" s="715" t="str">
        <f t="shared" si="3"/>
        <v/>
      </c>
    </row>
    <row r="13" spans="1:11" ht="15" customHeight="1">
      <c r="A13" s="2"/>
      <c r="B13" s="716" t="s">
        <v>456</v>
      </c>
      <c r="C13" s="709">
        <v>1</v>
      </c>
      <c r="D13" s="709">
        <v>0</v>
      </c>
      <c r="E13" s="715">
        <f t="shared" si="0"/>
        <v>0</v>
      </c>
      <c r="F13" s="709">
        <v>123</v>
      </c>
      <c r="G13" s="709">
        <v>0</v>
      </c>
      <c r="H13" s="715">
        <f t="shared" si="2"/>
        <v>0</v>
      </c>
      <c r="I13" s="709">
        <v>0</v>
      </c>
      <c r="J13" s="709">
        <v>0</v>
      </c>
      <c r="K13" s="715" t="str">
        <f t="shared" si="3"/>
        <v/>
      </c>
    </row>
    <row r="14" spans="1:11" ht="15" customHeight="1">
      <c r="A14" s="2" t="s">
        <v>457</v>
      </c>
      <c r="B14" s="716"/>
      <c r="C14" s="25">
        <v>28</v>
      </c>
      <c r="D14" s="25">
        <v>1</v>
      </c>
      <c r="E14" s="103">
        <f t="shared" si="0"/>
        <v>3.5714285714285716</v>
      </c>
      <c r="F14" s="25">
        <f t="shared" ref="F14:G14" si="5">SUM(F15:F16)</f>
        <v>246</v>
      </c>
      <c r="G14" s="25">
        <f t="shared" si="5"/>
        <v>1</v>
      </c>
      <c r="H14" s="103">
        <f t="shared" si="2"/>
        <v>0.4065040650406504</v>
      </c>
      <c r="I14" s="25">
        <f>SUM(I15:I16)</f>
        <v>0</v>
      </c>
      <c r="J14" s="25">
        <f>SUM(J15:J16)</f>
        <v>0</v>
      </c>
      <c r="K14" s="103" t="str">
        <f t="shared" si="3"/>
        <v/>
      </c>
    </row>
    <row r="15" spans="1:11" ht="15" customHeight="1">
      <c r="A15" s="2"/>
      <c r="B15" s="716" t="s">
        <v>459</v>
      </c>
      <c r="C15" s="709">
        <v>25</v>
      </c>
      <c r="D15" s="709">
        <v>0</v>
      </c>
      <c r="E15" s="715">
        <f t="shared" si="0"/>
        <v>0</v>
      </c>
      <c r="F15" s="709">
        <v>223</v>
      </c>
      <c r="G15" s="709">
        <v>1</v>
      </c>
      <c r="H15" s="715">
        <f t="shared" si="2"/>
        <v>0.44843049327354262</v>
      </c>
      <c r="I15" s="709">
        <v>0</v>
      </c>
      <c r="J15" s="709">
        <v>0</v>
      </c>
      <c r="K15" s="715" t="str">
        <f t="shared" si="3"/>
        <v/>
      </c>
    </row>
    <row r="16" spans="1:11" ht="15" customHeight="1">
      <c r="A16" s="2"/>
      <c r="B16" s="716" t="s">
        <v>460</v>
      </c>
      <c r="C16" s="709">
        <v>3</v>
      </c>
      <c r="D16" s="709">
        <v>1</v>
      </c>
      <c r="E16" s="715">
        <f t="shared" si="0"/>
        <v>33.333333333333336</v>
      </c>
      <c r="F16" s="709">
        <v>23</v>
      </c>
      <c r="G16" s="709">
        <v>0</v>
      </c>
      <c r="H16" s="715">
        <f t="shared" si="2"/>
        <v>0</v>
      </c>
      <c r="I16" s="709">
        <v>0</v>
      </c>
      <c r="J16" s="709">
        <v>0</v>
      </c>
      <c r="K16" s="715" t="str">
        <f t="shared" si="3"/>
        <v/>
      </c>
    </row>
    <row r="17" spans="1:11" ht="15" customHeight="1">
      <c r="A17" s="2" t="s">
        <v>461</v>
      </c>
      <c r="B17" s="716"/>
      <c r="C17" s="25">
        <v>353</v>
      </c>
      <c r="D17" s="25">
        <v>18</v>
      </c>
      <c r="E17" s="103">
        <f t="shared" si="0"/>
        <v>5.0991501416430598</v>
      </c>
      <c r="F17" s="25">
        <f t="shared" ref="F17:G17" si="6">SUM(F18:F25)</f>
        <v>287</v>
      </c>
      <c r="G17" s="25">
        <f t="shared" si="6"/>
        <v>0</v>
      </c>
      <c r="H17" s="103">
        <f t="shared" si="2"/>
        <v>0</v>
      </c>
      <c r="I17" s="25">
        <f>SUM(I18:I25)</f>
        <v>158</v>
      </c>
      <c r="J17" s="25">
        <f>SUM(J18:J25)</f>
        <v>0</v>
      </c>
      <c r="K17" s="103">
        <f t="shared" si="3"/>
        <v>0</v>
      </c>
    </row>
    <row r="18" spans="1:11" ht="15" customHeight="1">
      <c r="A18" s="2"/>
      <c r="B18" s="716" t="s">
        <v>463</v>
      </c>
      <c r="C18" s="709">
        <v>79</v>
      </c>
      <c r="D18" s="709">
        <v>5</v>
      </c>
      <c r="E18" s="715">
        <f t="shared" si="0"/>
        <v>6.3291139240506329</v>
      </c>
      <c r="F18" s="709">
        <v>11</v>
      </c>
      <c r="G18" s="709">
        <v>0</v>
      </c>
      <c r="H18" s="715">
        <f t="shared" si="2"/>
        <v>0</v>
      </c>
      <c r="I18" s="709">
        <v>2</v>
      </c>
      <c r="J18" s="709">
        <v>0</v>
      </c>
      <c r="K18" s="715">
        <f t="shared" si="3"/>
        <v>0</v>
      </c>
    </row>
    <row r="19" spans="1:11" ht="15" customHeight="1">
      <c r="A19" s="2"/>
      <c r="B19" s="716" t="s">
        <v>464</v>
      </c>
      <c r="C19" s="709">
        <v>14</v>
      </c>
      <c r="D19" s="709">
        <v>0</v>
      </c>
      <c r="E19" s="715">
        <f t="shared" si="0"/>
        <v>0</v>
      </c>
      <c r="F19" s="709">
        <v>45</v>
      </c>
      <c r="G19" s="709">
        <v>0</v>
      </c>
      <c r="H19" s="715">
        <f t="shared" si="2"/>
        <v>0</v>
      </c>
      <c r="I19" s="709">
        <v>12</v>
      </c>
      <c r="J19" s="709">
        <v>0</v>
      </c>
      <c r="K19" s="715">
        <f t="shared" si="3"/>
        <v>0</v>
      </c>
    </row>
    <row r="20" spans="1:11" ht="15" customHeight="1">
      <c r="A20" s="2"/>
      <c r="B20" s="706" t="s">
        <v>465</v>
      </c>
      <c r="C20" s="713">
        <v>87</v>
      </c>
      <c r="D20" s="713">
        <v>5</v>
      </c>
      <c r="E20" s="714">
        <f t="shared" si="0"/>
        <v>5.7471264367816088</v>
      </c>
      <c r="F20" s="713">
        <v>159</v>
      </c>
      <c r="G20" s="713">
        <v>0</v>
      </c>
      <c r="H20" s="714">
        <f t="shared" si="2"/>
        <v>0</v>
      </c>
      <c r="I20" s="713">
        <v>18</v>
      </c>
      <c r="J20" s="713">
        <v>0</v>
      </c>
      <c r="K20" s="714">
        <f t="shared" si="3"/>
        <v>0</v>
      </c>
    </row>
    <row r="21" spans="1:11" ht="15" customHeight="1">
      <c r="A21" s="2"/>
      <c r="B21" s="706" t="s">
        <v>466</v>
      </c>
      <c r="C21" s="713">
        <v>65</v>
      </c>
      <c r="D21" s="713">
        <v>2</v>
      </c>
      <c r="E21" s="714">
        <f t="shared" si="0"/>
        <v>3.0769230769230771</v>
      </c>
      <c r="F21" s="713">
        <v>29</v>
      </c>
      <c r="G21" s="713">
        <v>0</v>
      </c>
      <c r="H21" s="714">
        <f t="shared" si="2"/>
        <v>0</v>
      </c>
      <c r="I21" s="713">
        <v>44</v>
      </c>
      <c r="J21" s="713">
        <v>0</v>
      </c>
      <c r="K21" s="714">
        <f t="shared" si="3"/>
        <v>0</v>
      </c>
    </row>
    <row r="22" spans="1:11" ht="15" customHeight="1">
      <c r="A22" s="2"/>
      <c r="B22" s="716" t="s">
        <v>467</v>
      </c>
      <c r="C22" s="709">
        <v>12</v>
      </c>
      <c r="D22" s="709">
        <v>4</v>
      </c>
      <c r="E22" s="715">
        <f t="shared" si="0"/>
        <v>33.333333333333336</v>
      </c>
      <c r="F22" s="709">
        <v>8</v>
      </c>
      <c r="G22" s="709">
        <v>0</v>
      </c>
      <c r="H22" s="715">
        <f t="shared" si="2"/>
        <v>0</v>
      </c>
      <c r="I22" s="709">
        <v>2</v>
      </c>
      <c r="J22" s="709">
        <v>0</v>
      </c>
      <c r="K22" s="715">
        <f t="shared" si="3"/>
        <v>0</v>
      </c>
    </row>
    <row r="23" spans="1:11" ht="15" customHeight="1">
      <c r="A23" s="2"/>
      <c r="B23" s="716" t="s">
        <v>468</v>
      </c>
      <c r="C23" s="709">
        <v>10</v>
      </c>
      <c r="D23" s="709">
        <v>0</v>
      </c>
      <c r="E23" s="715">
        <f t="shared" si="0"/>
        <v>0</v>
      </c>
      <c r="F23" s="709">
        <v>2</v>
      </c>
      <c r="G23" s="709">
        <v>0</v>
      </c>
      <c r="H23" s="715">
        <f t="shared" si="2"/>
        <v>0</v>
      </c>
      <c r="I23" s="709">
        <v>3</v>
      </c>
      <c r="J23" s="709">
        <v>0</v>
      </c>
      <c r="K23" s="715">
        <f t="shared" si="3"/>
        <v>0</v>
      </c>
    </row>
    <row r="24" spans="1:11" ht="15" customHeight="1">
      <c r="A24" s="2"/>
      <c r="B24" s="716" t="s">
        <v>469</v>
      </c>
      <c r="C24" s="709">
        <v>6</v>
      </c>
      <c r="D24" s="709">
        <v>0</v>
      </c>
      <c r="E24" s="715">
        <f t="shared" si="0"/>
        <v>0</v>
      </c>
      <c r="F24" s="709">
        <v>11</v>
      </c>
      <c r="G24" s="709">
        <v>0</v>
      </c>
      <c r="H24" s="715">
        <f t="shared" si="2"/>
        <v>0</v>
      </c>
      <c r="I24" s="709">
        <v>12</v>
      </c>
      <c r="J24" s="709">
        <v>0</v>
      </c>
      <c r="K24" s="715">
        <f t="shared" si="3"/>
        <v>0</v>
      </c>
    </row>
    <row r="25" spans="1:11" ht="15" customHeight="1">
      <c r="A25" s="2"/>
      <c r="B25" s="716" t="s">
        <v>470</v>
      </c>
      <c r="C25" s="709">
        <v>80</v>
      </c>
      <c r="D25" s="709">
        <v>2</v>
      </c>
      <c r="E25" s="715">
        <f t="shared" si="0"/>
        <v>2.5</v>
      </c>
      <c r="F25" s="709">
        <v>22</v>
      </c>
      <c r="G25" s="709">
        <v>0</v>
      </c>
      <c r="H25" s="715">
        <f t="shared" si="2"/>
        <v>0</v>
      </c>
      <c r="I25" s="709">
        <v>65</v>
      </c>
      <c r="J25" s="709">
        <v>0</v>
      </c>
      <c r="K25" s="715">
        <f t="shared" si="3"/>
        <v>0</v>
      </c>
    </row>
    <row r="26" spans="1:11" ht="15" customHeight="1">
      <c r="A26" s="2" t="s">
        <v>471</v>
      </c>
      <c r="B26" s="716"/>
      <c r="C26" s="25">
        <v>336</v>
      </c>
      <c r="D26" s="25">
        <v>6</v>
      </c>
      <c r="E26" s="103">
        <f t="shared" si="0"/>
        <v>1.7857142857142858</v>
      </c>
      <c r="F26" s="25">
        <f t="shared" ref="F26:G26" si="7">SUM(F27:F31)</f>
        <v>202</v>
      </c>
      <c r="G26" s="25">
        <f t="shared" si="7"/>
        <v>0</v>
      </c>
      <c r="H26" s="103">
        <f t="shared" si="2"/>
        <v>0</v>
      </c>
      <c r="I26" s="25">
        <f>SUM(I27:I31)</f>
        <v>10</v>
      </c>
      <c r="J26" s="25">
        <f>SUM(J27:J31)</f>
        <v>0</v>
      </c>
      <c r="K26" s="103">
        <f t="shared" si="3"/>
        <v>0</v>
      </c>
    </row>
    <row r="27" spans="1:11" ht="15" customHeight="1">
      <c r="A27" s="2"/>
      <c r="B27" s="716" t="s">
        <v>479</v>
      </c>
      <c r="C27" s="709">
        <v>40</v>
      </c>
      <c r="D27" s="709">
        <v>0</v>
      </c>
      <c r="E27" s="715">
        <f t="shared" si="0"/>
        <v>0</v>
      </c>
      <c r="F27" s="709">
        <v>5</v>
      </c>
      <c r="G27" s="709">
        <v>0</v>
      </c>
      <c r="H27" s="715">
        <f t="shared" si="2"/>
        <v>0</v>
      </c>
      <c r="I27" s="709">
        <v>4</v>
      </c>
      <c r="J27" s="709">
        <v>0</v>
      </c>
      <c r="K27" s="715">
        <f t="shared" si="3"/>
        <v>0</v>
      </c>
    </row>
    <row r="28" spans="1:11" ht="15" customHeight="1">
      <c r="A28" s="2"/>
      <c r="B28" s="716" t="s">
        <v>480</v>
      </c>
      <c r="C28" s="709">
        <v>162</v>
      </c>
      <c r="D28" s="709">
        <v>3</v>
      </c>
      <c r="E28" s="715">
        <f t="shared" si="0"/>
        <v>1.8518518518518519</v>
      </c>
      <c r="F28" s="709">
        <v>26</v>
      </c>
      <c r="G28" s="709">
        <v>0</v>
      </c>
      <c r="H28" s="715">
        <f t="shared" si="2"/>
        <v>0</v>
      </c>
      <c r="I28" s="709">
        <v>3</v>
      </c>
      <c r="J28" s="709">
        <v>0</v>
      </c>
      <c r="K28" s="715">
        <f t="shared" si="3"/>
        <v>0</v>
      </c>
    </row>
    <row r="29" spans="1:11" ht="15" customHeight="1">
      <c r="A29" s="2"/>
      <c r="B29" s="716" t="s">
        <v>481</v>
      </c>
      <c r="C29" s="709">
        <v>102</v>
      </c>
      <c r="D29" s="709">
        <v>3</v>
      </c>
      <c r="E29" s="715">
        <f t="shared" si="0"/>
        <v>2.9411764705882355</v>
      </c>
      <c r="F29" s="709">
        <v>25</v>
      </c>
      <c r="G29" s="709">
        <v>0</v>
      </c>
      <c r="H29" s="715">
        <f t="shared" si="2"/>
        <v>0</v>
      </c>
      <c r="I29" s="709">
        <v>0</v>
      </c>
      <c r="J29" s="709">
        <v>0</v>
      </c>
      <c r="K29" s="715" t="str">
        <f t="shared" si="3"/>
        <v/>
      </c>
    </row>
    <row r="30" spans="1:11" ht="15" customHeight="1">
      <c r="A30" s="2"/>
      <c r="B30" s="716" t="s">
        <v>482</v>
      </c>
      <c r="C30" s="709">
        <v>31</v>
      </c>
      <c r="D30" s="709">
        <v>0</v>
      </c>
      <c r="E30" s="715">
        <f t="shared" si="0"/>
        <v>0</v>
      </c>
      <c r="F30" s="709">
        <v>35</v>
      </c>
      <c r="G30" s="709">
        <v>0</v>
      </c>
      <c r="H30" s="715">
        <f t="shared" si="2"/>
        <v>0</v>
      </c>
      <c r="I30" s="709">
        <v>0</v>
      </c>
      <c r="J30" s="709">
        <v>0</v>
      </c>
      <c r="K30" s="715" t="str">
        <f t="shared" si="3"/>
        <v/>
      </c>
    </row>
    <row r="31" spans="1:11" ht="15" customHeight="1">
      <c r="A31" s="2"/>
      <c r="B31" s="716" t="s">
        <v>483</v>
      </c>
      <c r="C31" s="713">
        <v>1</v>
      </c>
      <c r="D31" s="713">
        <v>0</v>
      </c>
      <c r="E31" s="714">
        <f t="shared" si="0"/>
        <v>0</v>
      </c>
      <c r="F31" s="713">
        <v>111</v>
      </c>
      <c r="G31" s="713">
        <v>0</v>
      </c>
      <c r="H31" s="714">
        <f t="shared" si="2"/>
        <v>0</v>
      </c>
      <c r="I31" s="713">
        <v>3</v>
      </c>
      <c r="J31" s="713">
        <v>0</v>
      </c>
      <c r="K31" s="714">
        <f t="shared" si="3"/>
        <v>0</v>
      </c>
    </row>
    <row r="32" spans="1:11" ht="15" customHeight="1">
      <c r="A32" s="2" t="s">
        <v>484</v>
      </c>
      <c r="B32" s="716"/>
      <c r="C32" s="25">
        <v>164</v>
      </c>
      <c r="D32" s="25">
        <v>3</v>
      </c>
      <c r="E32" s="103">
        <f t="shared" si="0"/>
        <v>1.8292682926829269</v>
      </c>
      <c r="F32" s="25">
        <f t="shared" ref="F32:G32" si="8">SUM(F33:F38)</f>
        <v>239</v>
      </c>
      <c r="G32" s="25">
        <f t="shared" si="8"/>
        <v>1</v>
      </c>
      <c r="H32" s="103">
        <f t="shared" si="2"/>
        <v>0.41841004184100417</v>
      </c>
      <c r="I32" s="25">
        <f>SUM(I33:I38)</f>
        <v>6</v>
      </c>
      <c r="J32" s="25">
        <f>SUM(J33:J38)</f>
        <v>0</v>
      </c>
      <c r="K32" s="103">
        <f t="shared" si="3"/>
        <v>0</v>
      </c>
    </row>
    <row r="33" spans="1:11" ht="15" customHeight="1">
      <c r="A33" s="2"/>
      <c r="B33" s="716" t="s">
        <v>486</v>
      </c>
      <c r="C33" s="709">
        <v>19</v>
      </c>
      <c r="D33" s="709">
        <v>0</v>
      </c>
      <c r="E33" s="715">
        <f t="shared" si="0"/>
        <v>0</v>
      </c>
      <c r="F33" s="709">
        <v>3</v>
      </c>
      <c r="G33" s="709">
        <v>0</v>
      </c>
      <c r="H33" s="715">
        <f t="shared" si="2"/>
        <v>0</v>
      </c>
      <c r="I33" s="709">
        <v>0</v>
      </c>
      <c r="J33" s="709">
        <v>0</v>
      </c>
      <c r="K33" s="715" t="str">
        <f t="shared" si="3"/>
        <v/>
      </c>
    </row>
    <row r="34" spans="1:11" ht="15" customHeight="1">
      <c r="A34" s="2"/>
      <c r="B34" s="716" t="s">
        <v>487</v>
      </c>
      <c r="C34" s="709">
        <v>9</v>
      </c>
      <c r="D34" s="709">
        <v>1</v>
      </c>
      <c r="E34" s="715">
        <f t="shared" si="0"/>
        <v>11.111111111111111</v>
      </c>
      <c r="F34" s="709">
        <v>14</v>
      </c>
      <c r="G34" s="709">
        <v>0</v>
      </c>
      <c r="H34" s="715">
        <f t="shared" si="2"/>
        <v>0</v>
      </c>
      <c r="I34" s="709">
        <v>0</v>
      </c>
      <c r="J34" s="709">
        <v>0</v>
      </c>
      <c r="K34" s="715" t="str">
        <f t="shared" si="3"/>
        <v/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15" t="str">
        <f t="shared" si="0"/>
        <v/>
      </c>
      <c r="F35" s="709">
        <v>14</v>
      </c>
      <c r="G35" s="709">
        <v>0</v>
      </c>
      <c r="H35" s="715">
        <f t="shared" si="2"/>
        <v>0</v>
      </c>
      <c r="I35" s="709">
        <v>0</v>
      </c>
      <c r="J35" s="709">
        <v>0</v>
      </c>
      <c r="K35" s="715" t="str">
        <f t="shared" si="3"/>
        <v/>
      </c>
    </row>
    <row r="36" spans="1:11" ht="15" customHeight="1">
      <c r="A36" s="2"/>
      <c r="B36" s="716" t="s">
        <v>489</v>
      </c>
      <c r="C36" s="709">
        <v>116</v>
      </c>
      <c r="D36" s="709">
        <v>2</v>
      </c>
      <c r="E36" s="715">
        <f t="shared" ref="E36:E67" si="9">IF(C36=0,"",D36*100/C36)</f>
        <v>1.7241379310344827</v>
      </c>
      <c r="F36" s="709">
        <v>163</v>
      </c>
      <c r="G36" s="709">
        <v>1</v>
      </c>
      <c r="H36" s="715">
        <f t="shared" ref="H36:H67" si="10">IF(F36=0,"",G36*100/F36)</f>
        <v>0.61349693251533743</v>
      </c>
      <c r="I36" s="709">
        <v>6</v>
      </c>
      <c r="J36" s="709">
        <v>0</v>
      </c>
      <c r="K36" s="715">
        <f t="shared" ref="K36:K67" si="11">IF(I36=0,"",J36*100/I36)</f>
        <v>0</v>
      </c>
    </row>
    <row r="37" spans="1:11" ht="15" customHeight="1">
      <c r="A37" s="2"/>
      <c r="B37" s="716" t="s">
        <v>490</v>
      </c>
      <c r="C37" s="709">
        <v>11</v>
      </c>
      <c r="D37" s="709">
        <v>0</v>
      </c>
      <c r="E37" s="715">
        <f t="shared" si="9"/>
        <v>0</v>
      </c>
      <c r="F37" s="709">
        <v>10</v>
      </c>
      <c r="G37" s="709">
        <v>0</v>
      </c>
      <c r="H37" s="715">
        <f t="shared" si="10"/>
        <v>0</v>
      </c>
      <c r="I37" s="709">
        <v>0</v>
      </c>
      <c r="J37" s="709">
        <v>0</v>
      </c>
      <c r="K37" s="715" t="str">
        <f t="shared" si="11"/>
        <v/>
      </c>
    </row>
    <row r="38" spans="1:11" ht="15" customHeight="1">
      <c r="A38" s="2"/>
      <c r="B38" s="716" t="s">
        <v>491</v>
      </c>
      <c r="C38" s="709">
        <v>9</v>
      </c>
      <c r="D38" s="709">
        <v>0</v>
      </c>
      <c r="E38" s="715">
        <f t="shared" si="9"/>
        <v>0</v>
      </c>
      <c r="F38" s="709">
        <v>35</v>
      </c>
      <c r="G38" s="709">
        <v>0</v>
      </c>
      <c r="H38" s="715">
        <f t="shared" si="10"/>
        <v>0</v>
      </c>
      <c r="I38" s="709">
        <v>0</v>
      </c>
      <c r="J38" s="709">
        <v>0</v>
      </c>
      <c r="K38" s="715" t="str">
        <f t="shared" si="11"/>
        <v/>
      </c>
    </row>
    <row r="39" spans="1:11" ht="15" customHeight="1">
      <c r="A39" s="2" t="s">
        <v>492</v>
      </c>
      <c r="B39" s="716"/>
      <c r="C39" s="25">
        <v>111</v>
      </c>
      <c r="D39" s="25">
        <v>3</v>
      </c>
      <c r="E39" s="103">
        <f t="shared" si="9"/>
        <v>2.7027027027027026</v>
      </c>
      <c r="F39" s="25">
        <f t="shared" ref="F39:G39" si="12">SUM(F40:F42)</f>
        <v>83</v>
      </c>
      <c r="G39" s="25">
        <f t="shared" si="12"/>
        <v>0</v>
      </c>
      <c r="H39" s="103">
        <f t="shared" si="10"/>
        <v>0</v>
      </c>
      <c r="I39" s="25">
        <f>SUM(I40:I42)</f>
        <v>0</v>
      </c>
      <c r="J39" s="25">
        <f>SUM(J40:J42)</f>
        <v>0</v>
      </c>
      <c r="K39" s="103" t="str">
        <f t="shared" si="11"/>
        <v/>
      </c>
    </row>
    <row r="40" spans="1:11" ht="15" customHeight="1">
      <c r="A40" s="2"/>
      <c r="B40" s="716" t="s">
        <v>494</v>
      </c>
      <c r="C40" s="709">
        <v>16</v>
      </c>
      <c r="D40" s="709">
        <v>1</v>
      </c>
      <c r="E40" s="715">
        <f t="shared" si="9"/>
        <v>6.25</v>
      </c>
      <c r="F40" s="709">
        <v>17</v>
      </c>
      <c r="G40" s="709">
        <v>0</v>
      </c>
      <c r="H40" s="715">
        <f t="shared" si="10"/>
        <v>0</v>
      </c>
      <c r="I40" s="709">
        <v>0</v>
      </c>
      <c r="J40" s="709">
        <v>0</v>
      </c>
      <c r="K40" s="715" t="str">
        <f t="shared" si="11"/>
        <v/>
      </c>
    </row>
    <row r="41" spans="1:11" ht="15" customHeight="1">
      <c r="A41" s="2"/>
      <c r="B41" s="716" t="s">
        <v>495</v>
      </c>
      <c r="C41" s="709">
        <v>93</v>
      </c>
      <c r="D41" s="709">
        <v>2</v>
      </c>
      <c r="E41" s="715">
        <f t="shared" si="9"/>
        <v>2.150537634408602</v>
      </c>
      <c r="F41" s="709">
        <v>34</v>
      </c>
      <c r="G41" s="709">
        <v>0</v>
      </c>
      <c r="H41" s="715">
        <f t="shared" si="10"/>
        <v>0</v>
      </c>
      <c r="I41" s="709">
        <v>0</v>
      </c>
      <c r="J41" s="709">
        <v>0</v>
      </c>
      <c r="K41" s="715" t="str">
        <f t="shared" si="11"/>
        <v/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15">
        <f t="shared" si="9"/>
        <v>0</v>
      </c>
      <c r="F42" s="709">
        <v>32</v>
      </c>
      <c r="G42" s="709">
        <v>0</v>
      </c>
      <c r="H42" s="715">
        <f t="shared" si="10"/>
        <v>0</v>
      </c>
      <c r="I42" s="709">
        <v>0</v>
      </c>
      <c r="J42" s="709">
        <v>0</v>
      </c>
      <c r="K42" s="715" t="str">
        <f t="shared" si="11"/>
        <v/>
      </c>
    </row>
    <row r="43" spans="1:11" ht="15" customHeight="1">
      <c r="A43" s="2" t="s">
        <v>497</v>
      </c>
      <c r="B43" s="716"/>
      <c r="C43" s="25">
        <v>117</v>
      </c>
      <c r="D43" s="25">
        <v>2</v>
      </c>
      <c r="E43" s="103">
        <f t="shared" si="9"/>
        <v>1.7094017094017093</v>
      </c>
      <c r="F43" s="25">
        <f t="shared" ref="F43:G43" si="13">SUM(F44:F50)</f>
        <v>203</v>
      </c>
      <c r="G43" s="25">
        <f t="shared" si="13"/>
        <v>1</v>
      </c>
      <c r="H43" s="103">
        <f t="shared" si="10"/>
        <v>0.49261083743842365</v>
      </c>
      <c r="I43" s="25">
        <f>SUM(I44:I50)</f>
        <v>46</v>
      </c>
      <c r="J43" s="25">
        <f>SUM(J44:J50)</f>
        <v>0</v>
      </c>
      <c r="K43" s="103">
        <f t="shared" si="11"/>
        <v>0</v>
      </c>
    </row>
    <row r="44" spans="1:11" ht="15" customHeight="1">
      <c r="A44" s="2"/>
      <c r="B44" s="716" t="s">
        <v>499</v>
      </c>
      <c r="C44" s="709">
        <v>2</v>
      </c>
      <c r="D44" s="709">
        <v>0</v>
      </c>
      <c r="E44" s="715">
        <f t="shared" si="9"/>
        <v>0</v>
      </c>
      <c r="F44" s="709">
        <v>17</v>
      </c>
      <c r="G44" s="709">
        <v>0</v>
      </c>
      <c r="H44" s="715">
        <f t="shared" si="10"/>
        <v>0</v>
      </c>
      <c r="I44" s="709">
        <v>35</v>
      </c>
      <c r="J44" s="709">
        <v>0</v>
      </c>
      <c r="K44" s="715">
        <f t="shared" si="11"/>
        <v>0</v>
      </c>
    </row>
    <row r="45" spans="1:11" ht="15" customHeight="1">
      <c r="A45" s="2"/>
      <c r="B45" s="716" t="s">
        <v>500</v>
      </c>
      <c r="C45" s="709">
        <v>6</v>
      </c>
      <c r="D45" s="709">
        <v>0</v>
      </c>
      <c r="E45" s="715">
        <f t="shared" si="9"/>
        <v>0</v>
      </c>
      <c r="F45" s="709">
        <v>13</v>
      </c>
      <c r="G45" s="709">
        <v>0</v>
      </c>
      <c r="H45" s="715">
        <f t="shared" si="10"/>
        <v>0</v>
      </c>
      <c r="I45" s="709">
        <v>3</v>
      </c>
      <c r="J45" s="709">
        <v>0</v>
      </c>
      <c r="K45" s="715">
        <f t="shared" si="11"/>
        <v>0</v>
      </c>
    </row>
    <row r="46" spans="1:11" ht="15" customHeight="1">
      <c r="A46" s="2"/>
      <c r="B46" s="716" t="s">
        <v>501</v>
      </c>
      <c r="C46" s="709">
        <v>4</v>
      </c>
      <c r="D46" s="709">
        <v>0</v>
      </c>
      <c r="E46" s="715">
        <f t="shared" si="9"/>
        <v>0</v>
      </c>
      <c r="F46" s="709">
        <v>22</v>
      </c>
      <c r="G46" s="709">
        <v>0</v>
      </c>
      <c r="H46" s="715">
        <f t="shared" si="10"/>
        <v>0</v>
      </c>
      <c r="I46" s="709">
        <v>2</v>
      </c>
      <c r="J46" s="709">
        <v>0</v>
      </c>
      <c r="K46" s="715">
        <f t="shared" si="11"/>
        <v>0</v>
      </c>
    </row>
    <row r="47" spans="1:11" ht="15" customHeight="1">
      <c r="A47" s="2"/>
      <c r="B47" s="716" t="s">
        <v>502</v>
      </c>
      <c r="C47" s="709">
        <v>2</v>
      </c>
      <c r="D47" s="709">
        <v>0</v>
      </c>
      <c r="E47" s="715">
        <f t="shared" si="9"/>
        <v>0</v>
      </c>
      <c r="F47" s="709">
        <v>32</v>
      </c>
      <c r="G47" s="709">
        <v>0</v>
      </c>
      <c r="H47" s="715">
        <f t="shared" si="10"/>
        <v>0</v>
      </c>
      <c r="I47" s="709">
        <v>0</v>
      </c>
      <c r="J47" s="709">
        <v>0</v>
      </c>
      <c r="K47" s="715" t="str">
        <f t="shared" si="11"/>
        <v/>
      </c>
    </row>
    <row r="48" spans="1:11" ht="15" customHeight="1">
      <c r="A48" s="2"/>
      <c r="B48" s="716" t="s">
        <v>503</v>
      </c>
      <c r="C48" s="709">
        <v>7</v>
      </c>
      <c r="D48" s="709">
        <v>0</v>
      </c>
      <c r="E48" s="715">
        <f t="shared" si="9"/>
        <v>0</v>
      </c>
      <c r="F48" s="709">
        <v>81</v>
      </c>
      <c r="G48" s="709">
        <v>1</v>
      </c>
      <c r="H48" s="715">
        <f t="shared" si="10"/>
        <v>1.2345679012345678</v>
      </c>
      <c r="I48" s="709">
        <v>0</v>
      </c>
      <c r="J48" s="709">
        <v>0</v>
      </c>
      <c r="K48" s="715" t="str">
        <f t="shared" si="11"/>
        <v/>
      </c>
    </row>
    <row r="49" spans="1:11" ht="15" customHeight="1">
      <c r="A49" s="2"/>
      <c r="B49" s="716" t="s">
        <v>504</v>
      </c>
      <c r="C49" s="709">
        <v>79</v>
      </c>
      <c r="D49" s="709">
        <v>1</v>
      </c>
      <c r="E49" s="715">
        <f t="shared" si="9"/>
        <v>1.2658227848101267</v>
      </c>
      <c r="F49" s="709">
        <v>29</v>
      </c>
      <c r="G49" s="709">
        <v>0</v>
      </c>
      <c r="H49" s="715">
        <f t="shared" si="10"/>
        <v>0</v>
      </c>
      <c r="I49" s="709">
        <v>4</v>
      </c>
      <c r="J49" s="709">
        <v>0</v>
      </c>
      <c r="K49" s="715">
        <f t="shared" si="11"/>
        <v>0</v>
      </c>
    </row>
    <row r="50" spans="1:11" ht="15" customHeight="1">
      <c r="A50" s="2"/>
      <c r="B50" s="716" t="s">
        <v>505</v>
      </c>
      <c r="C50" s="709">
        <v>17</v>
      </c>
      <c r="D50" s="709">
        <v>1</v>
      </c>
      <c r="E50" s="715">
        <f t="shared" si="9"/>
        <v>5.882352941176471</v>
      </c>
      <c r="F50" s="709">
        <v>9</v>
      </c>
      <c r="G50" s="709">
        <v>0</v>
      </c>
      <c r="H50" s="715">
        <f t="shared" si="10"/>
        <v>0</v>
      </c>
      <c r="I50" s="709">
        <v>2</v>
      </c>
      <c r="J50" s="709">
        <v>0</v>
      </c>
      <c r="K50" s="715">
        <f t="shared" si="11"/>
        <v>0</v>
      </c>
    </row>
    <row r="51" spans="1:11" ht="15" customHeight="1">
      <c r="A51" s="2" t="s">
        <v>506</v>
      </c>
      <c r="B51" s="716"/>
      <c r="C51" s="25">
        <v>104</v>
      </c>
      <c r="D51" s="25">
        <v>2</v>
      </c>
      <c r="E51" s="103">
        <f t="shared" si="9"/>
        <v>1.9230769230769231</v>
      </c>
      <c r="F51" s="25">
        <f t="shared" ref="F51:G51" si="14">SUM(F52:F58)</f>
        <v>636</v>
      </c>
      <c r="G51" s="25">
        <f t="shared" si="14"/>
        <v>0</v>
      </c>
      <c r="H51" s="103">
        <f t="shared" si="10"/>
        <v>0</v>
      </c>
      <c r="I51" s="25">
        <f>SUM(I52:I58)</f>
        <v>47</v>
      </c>
      <c r="J51" s="25">
        <f>SUM(J52:J58)</f>
        <v>0</v>
      </c>
      <c r="K51" s="103">
        <f t="shared" si="11"/>
        <v>0</v>
      </c>
    </row>
    <row r="52" spans="1:11" ht="15" customHeight="1">
      <c r="A52" s="2"/>
      <c r="B52" s="716" t="s">
        <v>508</v>
      </c>
      <c r="C52" s="709">
        <v>56</v>
      </c>
      <c r="D52" s="709">
        <v>1</v>
      </c>
      <c r="E52" s="715">
        <f t="shared" si="9"/>
        <v>1.7857142857142858</v>
      </c>
      <c r="F52" s="709">
        <v>220</v>
      </c>
      <c r="G52" s="709">
        <v>0</v>
      </c>
      <c r="H52" s="715">
        <f t="shared" si="10"/>
        <v>0</v>
      </c>
      <c r="I52" s="709">
        <v>5</v>
      </c>
      <c r="J52" s="709">
        <v>0</v>
      </c>
      <c r="K52" s="715">
        <f t="shared" si="11"/>
        <v>0</v>
      </c>
    </row>
    <row r="53" spans="1:11" ht="15" customHeight="1">
      <c r="A53" s="2"/>
      <c r="B53" s="716" t="s">
        <v>509</v>
      </c>
      <c r="C53" s="709">
        <v>10</v>
      </c>
      <c r="D53" s="709">
        <v>0</v>
      </c>
      <c r="E53" s="715">
        <f t="shared" si="9"/>
        <v>0</v>
      </c>
      <c r="F53" s="709">
        <v>32</v>
      </c>
      <c r="G53" s="709">
        <v>0</v>
      </c>
      <c r="H53" s="715">
        <f t="shared" si="10"/>
        <v>0</v>
      </c>
      <c r="I53" s="709">
        <v>0</v>
      </c>
      <c r="J53" s="709">
        <v>0</v>
      </c>
      <c r="K53" s="715" t="str">
        <f t="shared" si="11"/>
        <v/>
      </c>
    </row>
    <row r="54" spans="1:11" ht="15" customHeight="1">
      <c r="A54" s="2"/>
      <c r="B54" s="716" t="s">
        <v>510</v>
      </c>
      <c r="C54" s="709">
        <v>1</v>
      </c>
      <c r="D54" s="709">
        <v>0</v>
      </c>
      <c r="E54" s="715">
        <f t="shared" si="9"/>
        <v>0</v>
      </c>
      <c r="F54" s="709">
        <v>126</v>
      </c>
      <c r="G54" s="709">
        <v>0</v>
      </c>
      <c r="H54" s="715">
        <f t="shared" si="10"/>
        <v>0</v>
      </c>
      <c r="I54" s="709">
        <v>0</v>
      </c>
      <c r="J54" s="709">
        <v>0</v>
      </c>
      <c r="K54" s="715" t="str">
        <f t="shared" si="11"/>
        <v/>
      </c>
    </row>
    <row r="55" spans="1:11" ht="15" customHeight="1">
      <c r="A55" s="2"/>
      <c r="B55" s="716" t="s">
        <v>511</v>
      </c>
      <c r="C55" s="709">
        <v>10</v>
      </c>
      <c r="D55" s="709">
        <v>1</v>
      </c>
      <c r="E55" s="715">
        <f t="shared" si="9"/>
        <v>10</v>
      </c>
      <c r="F55" s="709">
        <v>43</v>
      </c>
      <c r="G55" s="709">
        <v>0</v>
      </c>
      <c r="H55" s="715">
        <f t="shared" si="10"/>
        <v>0</v>
      </c>
      <c r="I55" s="709">
        <v>0</v>
      </c>
      <c r="J55" s="709">
        <v>0</v>
      </c>
      <c r="K55" s="715" t="str">
        <f t="shared" si="11"/>
        <v/>
      </c>
    </row>
    <row r="56" spans="1:11" ht="15" customHeight="1">
      <c r="A56" s="2"/>
      <c r="B56" s="716" t="s">
        <v>512</v>
      </c>
      <c r="C56" s="713">
        <v>4</v>
      </c>
      <c r="D56" s="713">
        <v>0</v>
      </c>
      <c r="E56" s="714">
        <f t="shared" si="9"/>
        <v>0</v>
      </c>
      <c r="F56" s="713">
        <v>105</v>
      </c>
      <c r="G56" s="713">
        <v>0</v>
      </c>
      <c r="H56" s="714">
        <f t="shared" si="10"/>
        <v>0</v>
      </c>
      <c r="I56" s="713">
        <v>1</v>
      </c>
      <c r="J56" s="713">
        <v>0</v>
      </c>
      <c r="K56" s="714">
        <f t="shared" si="11"/>
        <v>0</v>
      </c>
    </row>
    <row r="57" spans="1:11" ht="15" customHeight="1">
      <c r="A57" s="2"/>
      <c r="B57" s="716" t="s">
        <v>513</v>
      </c>
      <c r="C57" s="713">
        <v>17</v>
      </c>
      <c r="D57" s="713">
        <v>0</v>
      </c>
      <c r="E57" s="714">
        <f t="shared" si="9"/>
        <v>0</v>
      </c>
      <c r="F57" s="713">
        <v>86</v>
      </c>
      <c r="G57" s="713">
        <v>0</v>
      </c>
      <c r="H57" s="714">
        <f t="shared" si="10"/>
        <v>0</v>
      </c>
      <c r="I57" s="713">
        <v>38</v>
      </c>
      <c r="J57" s="713">
        <v>0</v>
      </c>
      <c r="K57" s="714">
        <f t="shared" si="11"/>
        <v>0</v>
      </c>
    </row>
    <row r="58" spans="1:11" ht="15" customHeight="1">
      <c r="A58" s="2"/>
      <c r="B58" s="716" t="s">
        <v>514</v>
      </c>
      <c r="C58" s="709">
        <v>6</v>
      </c>
      <c r="D58" s="709">
        <v>0</v>
      </c>
      <c r="E58" s="715">
        <f t="shared" si="9"/>
        <v>0</v>
      </c>
      <c r="F58" s="709">
        <v>24</v>
      </c>
      <c r="G58" s="709">
        <v>0</v>
      </c>
      <c r="H58" s="715">
        <f t="shared" si="10"/>
        <v>0</v>
      </c>
      <c r="I58" s="709">
        <v>3</v>
      </c>
      <c r="J58" s="709">
        <v>0</v>
      </c>
      <c r="K58" s="715">
        <f t="shared" si="11"/>
        <v>0</v>
      </c>
    </row>
    <row r="59" spans="1:11" ht="15" customHeight="1">
      <c r="A59" s="2" t="s">
        <v>515</v>
      </c>
      <c r="B59" s="716"/>
      <c r="C59" s="25">
        <v>63</v>
      </c>
      <c r="D59" s="25">
        <v>4</v>
      </c>
      <c r="E59" s="103">
        <f t="shared" si="9"/>
        <v>6.3492063492063489</v>
      </c>
      <c r="F59" s="25">
        <f t="shared" ref="F59:G59" si="15">SUM(F60:F63)</f>
        <v>97</v>
      </c>
      <c r="G59" s="25">
        <f t="shared" si="15"/>
        <v>0</v>
      </c>
      <c r="H59" s="103">
        <f t="shared" si="10"/>
        <v>0</v>
      </c>
      <c r="I59" s="25">
        <f>SUM(I60:I63)</f>
        <v>205</v>
      </c>
      <c r="J59" s="25">
        <f>SUM(J60:J63)</f>
        <v>0</v>
      </c>
      <c r="K59" s="103">
        <f t="shared" si="11"/>
        <v>0</v>
      </c>
    </row>
    <row r="60" spans="1:11" ht="15" customHeight="1">
      <c r="A60" s="2"/>
      <c r="B60" s="716" t="s">
        <v>517</v>
      </c>
      <c r="C60" s="709">
        <v>23</v>
      </c>
      <c r="D60" s="709">
        <v>1</v>
      </c>
      <c r="E60" s="715">
        <f t="shared" si="9"/>
        <v>4.3478260869565215</v>
      </c>
      <c r="F60" s="709">
        <v>13</v>
      </c>
      <c r="G60" s="709">
        <v>0</v>
      </c>
      <c r="H60" s="715">
        <f t="shared" si="10"/>
        <v>0</v>
      </c>
      <c r="I60" s="709">
        <v>12</v>
      </c>
      <c r="J60" s="709">
        <v>0</v>
      </c>
      <c r="K60" s="715">
        <f t="shared" si="11"/>
        <v>0</v>
      </c>
    </row>
    <row r="61" spans="1:11" ht="15" customHeight="1">
      <c r="A61" s="2"/>
      <c r="B61" s="716" t="s">
        <v>518</v>
      </c>
      <c r="C61" s="709">
        <v>5</v>
      </c>
      <c r="D61" s="709">
        <v>0</v>
      </c>
      <c r="E61" s="715">
        <f t="shared" si="9"/>
        <v>0</v>
      </c>
      <c r="F61" s="709">
        <v>9</v>
      </c>
      <c r="G61" s="709">
        <v>0</v>
      </c>
      <c r="H61" s="715">
        <f t="shared" si="10"/>
        <v>0</v>
      </c>
      <c r="I61" s="709">
        <v>20</v>
      </c>
      <c r="J61" s="709">
        <v>0</v>
      </c>
      <c r="K61" s="715">
        <f t="shared" si="11"/>
        <v>0</v>
      </c>
    </row>
    <row r="62" spans="1:11" ht="15" customHeight="1">
      <c r="A62" s="2"/>
      <c r="B62" s="716" t="s">
        <v>519</v>
      </c>
      <c r="C62" s="709">
        <v>29</v>
      </c>
      <c r="D62" s="709">
        <v>2</v>
      </c>
      <c r="E62" s="715">
        <f t="shared" si="9"/>
        <v>6.8965517241379306</v>
      </c>
      <c r="F62" s="709">
        <v>17</v>
      </c>
      <c r="G62" s="709">
        <v>0</v>
      </c>
      <c r="H62" s="715">
        <f t="shared" si="10"/>
        <v>0</v>
      </c>
      <c r="I62" s="709">
        <v>45</v>
      </c>
      <c r="J62" s="709">
        <v>0</v>
      </c>
      <c r="K62" s="715">
        <f t="shared" si="11"/>
        <v>0</v>
      </c>
    </row>
    <row r="63" spans="1:11" ht="15" customHeight="1">
      <c r="A63" s="2"/>
      <c r="B63" s="716" t="s">
        <v>520</v>
      </c>
      <c r="C63" s="709">
        <v>6</v>
      </c>
      <c r="D63" s="709">
        <v>1</v>
      </c>
      <c r="E63" s="715">
        <f t="shared" si="9"/>
        <v>16.666666666666668</v>
      </c>
      <c r="F63" s="709">
        <v>58</v>
      </c>
      <c r="G63" s="709">
        <v>0</v>
      </c>
      <c r="H63" s="715">
        <f t="shared" si="10"/>
        <v>0</v>
      </c>
      <c r="I63" s="709">
        <v>128</v>
      </c>
      <c r="J63" s="709">
        <v>0</v>
      </c>
      <c r="K63" s="715">
        <f t="shared" si="11"/>
        <v>0</v>
      </c>
    </row>
    <row r="64" spans="1:11" ht="15" customHeight="1">
      <c r="A64" s="2" t="s">
        <v>521</v>
      </c>
      <c r="B64" s="716"/>
      <c r="C64" s="25">
        <v>78</v>
      </c>
      <c r="D64" s="25">
        <v>1</v>
      </c>
      <c r="E64" s="103">
        <f t="shared" si="9"/>
        <v>1.2820512820512822</v>
      </c>
      <c r="F64" s="25">
        <f t="shared" ref="F64:G64" si="16">SUM(F65:F67)</f>
        <v>99</v>
      </c>
      <c r="G64" s="25">
        <f t="shared" si="16"/>
        <v>0</v>
      </c>
      <c r="H64" s="103">
        <f t="shared" si="10"/>
        <v>0</v>
      </c>
      <c r="I64" s="25">
        <f>SUM(I65:I67)</f>
        <v>2</v>
      </c>
      <c r="J64" s="25">
        <f>SUM(J65:J67)</f>
        <v>0</v>
      </c>
      <c r="K64" s="103">
        <f t="shared" si="11"/>
        <v>0</v>
      </c>
    </row>
    <row r="65" spans="1:11" ht="15" customHeight="1">
      <c r="A65" s="2"/>
      <c r="B65" s="716" t="s">
        <v>523</v>
      </c>
      <c r="C65" s="709">
        <v>7</v>
      </c>
      <c r="D65" s="709">
        <v>0</v>
      </c>
      <c r="E65" s="715">
        <f t="shared" si="9"/>
        <v>0</v>
      </c>
      <c r="F65" s="709">
        <v>32</v>
      </c>
      <c r="G65" s="709">
        <v>0</v>
      </c>
      <c r="H65" s="715">
        <f t="shared" si="10"/>
        <v>0</v>
      </c>
      <c r="I65" s="709">
        <v>2</v>
      </c>
      <c r="J65" s="709">
        <v>0</v>
      </c>
      <c r="K65" s="715">
        <f t="shared" si="11"/>
        <v>0</v>
      </c>
    </row>
    <row r="66" spans="1:11" ht="15" customHeight="1">
      <c r="A66" s="2"/>
      <c r="B66" s="716" t="s">
        <v>524</v>
      </c>
      <c r="C66" s="709">
        <v>43</v>
      </c>
      <c r="D66" s="709">
        <v>0</v>
      </c>
      <c r="E66" s="715">
        <f t="shared" si="9"/>
        <v>0</v>
      </c>
      <c r="F66" s="709">
        <v>22</v>
      </c>
      <c r="G66" s="709">
        <v>0</v>
      </c>
      <c r="H66" s="715">
        <f t="shared" si="10"/>
        <v>0</v>
      </c>
      <c r="I66" s="709">
        <v>0</v>
      </c>
      <c r="J66" s="709">
        <v>0</v>
      </c>
      <c r="K66" s="715" t="str">
        <f t="shared" si="11"/>
        <v/>
      </c>
    </row>
    <row r="67" spans="1:11" ht="15" customHeight="1">
      <c r="A67" s="2"/>
      <c r="B67" s="716" t="s">
        <v>525</v>
      </c>
      <c r="C67" s="709">
        <v>28</v>
      </c>
      <c r="D67" s="709">
        <v>1</v>
      </c>
      <c r="E67" s="715">
        <f t="shared" si="9"/>
        <v>3.5714285714285716</v>
      </c>
      <c r="F67" s="709">
        <v>45</v>
      </c>
      <c r="G67" s="709">
        <v>0</v>
      </c>
      <c r="H67" s="715">
        <f t="shared" si="10"/>
        <v>0</v>
      </c>
      <c r="I67" s="709">
        <v>0</v>
      </c>
      <c r="J67" s="709">
        <v>0</v>
      </c>
      <c r="K67" s="715" t="str">
        <f t="shared" si="11"/>
        <v/>
      </c>
    </row>
    <row r="68" spans="1:11" ht="15" customHeight="1">
      <c r="A68" s="2" t="s">
        <v>526</v>
      </c>
      <c r="B68" s="716"/>
      <c r="C68" s="25">
        <v>79</v>
      </c>
      <c r="D68" s="25">
        <v>3</v>
      </c>
      <c r="E68" s="103">
        <f t="shared" ref="E68:E91" si="17">IF(C68=0,"",D68*100/C68)</f>
        <v>3.7974683544303796</v>
      </c>
      <c r="F68" s="25">
        <f t="shared" ref="F68:G68" si="18">SUM(F69:F71)</f>
        <v>1152</v>
      </c>
      <c r="G68" s="25">
        <f t="shared" si="18"/>
        <v>6</v>
      </c>
      <c r="H68" s="103">
        <f t="shared" ref="H68:H91" si="19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20">IF(I68=0,"",J68*100/I68)</f>
        <v>0</v>
      </c>
    </row>
    <row r="69" spans="1:11" ht="15" customHeight="1">
      <c r="A69" s="2"/>
      <c r="B69" s="716" t="s">
        <v>527</v>
      </c>
      <c r="C69" s="709">
        <v>68</v>
      </c>
      <c r="D69" s="709">
        <v>3</v>
      </c>
      <c r="E69" s="715">
        <f t="shared" si="17"/>
        <v>4.4117647058823533</v>
      </c>
      <c r="F69" s="709">
        <v>835</v>
      </c>
      <c r="G69" s="709">
        <v>5</v>
      </c>
      <c r="H69" s="715">
        <f t="shared" si="19"/>
        <v>0.59880239520958078</v>
      </c>
      <c r="I69" s="709">
        <v>3</v>
      </c>
      <c r="J69" s="709">
        <v>0</v>
      </c>
      <c r="K69" s="715">
        <f t="shared" si="20"/>
        <v>0</v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15">
        <f t="shared" si="17"/>
        <v>0</v>
      </c>
      <c r="F70" s="709">
        <v>18</v>
      </c>
      <c r="G70" s="709">
        <v>0</v>
      </c>
      <c r="H70" s="715">
        <f t="shared" si="19"/>
        <v>0</v>
      </c>
      <c r="I70" s="709">
        <v>0</v>
      </c>
      <c r="J70" s="709">
        <v>0</v>
      </c>
      <c r="K70" s="715" t="str">
        <f t="shared" si="20"/>
        <v/>
      </c>
    </row>
    <row r="71" spans="1:11" ht="15" customHeight="1">
      <c r="A71" s="2"/>
      <c r="B71" s="716" t="s">
        <v>529</v>
      </c>
      <c r="C71" s="709">
        <v>9</v>
      </c>
      <c r="D71" s="709">
        <v>0</v>
      </c>
      <c r="E71" s="715">
        <f t="shared" si="17"/>
        <v>0</v>
      </c>
      <c r="F71" s="709">
        <v>299</v>
      </c>
      <c r="G71" s="709">
        <v>1</v>
      </c>
      <c r="H71" s="715">
        <f t="shared" si="19"/>
        <v>0.33444816053511706</v>
      </c>
      <c r="I71" s="709">
        <v>0</v>
      </c>
      <c r="J71" s="709">
        <v>0</v>
      </c>
      <c r="K71" s="715" t="str">
        <f t="shared" si="20"/>
        <v/>
      </c>
    </row>
    <row r="72" spans="1:11" ht="15" customHeight="1">
      <c r="A72" s="2" t="s">
        <v>530</v>
      </c>
      <c r="B72" s="716"/>
      <c r="C72" s="25">
        <v>2</v>
      </c>
      <c r="D72" s="25">
        <v>1</v>
      </c>
      <c r="E72" s="103">
        <f t="shared" si="17"/>
        <v>50</v>
      </c>
      <c r="F72" s="25">
        <f t="shared" ref="F72:G72" si="21">F73</f>
        <v>3</v>
      </c>
      <c r="G72" s="25">
        <f t="shared" si="21"/>
        <v>0</v>
      </c>
      <c r="H72" s="103">
        <f t="shared" si="19"/>
        <v>0</v>
      </c>
      <c r="I72" s="25">
        <f>I73</f>
        <v>0</v>
      </c>
      <c r="J72" s="25">
        <f>J73</f>
        <v>0</v>
      </c>
      <c r="K72" s="103" t="str">
        <f t="shared" si="20"/>
        <v/>
      </c>
    </row>
    <row r="73" spans="1:11" ht="15" customHeight="1">
      <c r="A73" s="2"/>
      <c r="B73" s="716" t="s">
        <v>531</v>
      </c>
      <c r="C73" s="709">
        <v>2</v>
      </c>
      <c r="D73" s="709">
        <v>1</v>
      </c>
      <c r="E73" s="715">
        <f t="shared" si="17"/>
        <v>50</v>
      </c>
      <c r="F73" s="709">
        <v>3</v>
      </c>
      <c r="G73" s="709">
        <v>0</v>
      </c>
      <c r="H73" s="715">
        <f t="shared" si="19"/>
        <v>0</v>
      </c>
      <c r="I73" s="709">
        <v>0</v>
      </c>
      <c r="J73" s="709">
        <v>0</v>
      </c>
      <c r="K73" s="715" t="str">
        <f t="shared" si="20"/>
        <v/>
      </c>
    </row>
    <row r="74" spans="1:11" ht="15" customHeight="1">
      <c r="A74" s="2" t="s">
        <v>532</v>
      </c>
      <c r="B74" s="716"/>
      <c r="C74" s="25">
        <v>24</v>
      </c>
      <c r="D74" s="25">
        <v>0</v>
      </c>
      <c r="E74" s="103">
        <f t="shared" si="17"/>
        <v>0</v>
      </c>
      <c r="F74" s="25">
        <f t="shared" ref="F74:G74" si="22">SUM(F75:F77)</f>
        <v>56</v>
      </c>
      <c r="G74" s="25">
        <f t="shared" si="22"/>
        <v>0</v>
      </c>
      <c r="H74" s="103">
        <f t="shared" si="19"/>
        <v>0</v>
      </c>
      <c r="I74" s="25">
        <f>SUM(I75:I77)</f>
        <v>45</v>
      </c>
      <c r="J74" s="25">
        <f>SUM(J75:J77)</f>
        <v>0</v>
      </c>
      <c r="K74" s="103">
        <f t="shared" si="20"/>
        <v>0</v>
      </c>
    </row>
    <row r="75" spans="1:11" ht="15" customHeight="1">
      <c r="A75" s="2"/>
      <c r="B75" s="716" t="s">
        <v>533</v>
      </c>
      <c r="C75" s="709">
        <v>13</v>
      </c>
      <c r="D75" s="709">
        <v>0</v>
      </c>
      <c r="E75" s="715">
        <f t="shared" si="17"/>
        <v>0</v>
      </c>
      <c r="F75" s="709">
        <v>13</v>
      </c>
      <c r="G75" s="709">
        <v>0</v>
      </c>
      <c r="H75" s="715">
        <f t="shared" si="19"/>
        <v>0</v>
      </c>
      <c r="I75" s="709">
        <v>11</v>
      </c>
      <c r="J75" s="709">
        <v>0</v>
      </c>
      <c r="K75" s="715">
        <f t="shared" si="20"/>
        <v>0</v>
      </c>
    </row>
    <row r="76" spans="1:11" ht="15" customHeight="1">
      <c r="A76" s="2"/>
      <c r="B76" s="716" t="s">
        <v>534</v>
      </c>
      <c r="C76" s="709">
        <v>8</v>
      </c>
      <c r="D76" s="709">
        <v>0</v>
      </c>
      <c r="E76" s="715">
        <f t="shared" si="17"/>
        <v>0</v>
      </c>
      <c r="F76" s="709">
        <v>16</v>
      </c>
      <c r="G76" s="709">
        <v>0</v>
      </c>
      <c r="H76" s="715">
        <f t="shared" si="19"/>
        <v>0</v>
      </c>
      <c r="I76" s="709">
        <v>6</v>
      </c>
      <c r="J76" s="709">
        <v>0</v>
      </c>
      <c r="K76" s="715">
        <f t="shared" si="20"/>
        <v>0</v>
      </c>
    </row>
    <row r="77" spans="1:11" ht="15" customHeight="1">
      <c r="A77" s="2"/>
      <c r="B77" s="716" t="s">
        <v>535</v>
      </c>
      <c r="C77" s="709">
        <v>3</v>
      </c>
      <c r="D77" s="709">
        <v>0</v>
      </c>
      <c r="E77" s="715">
        <f t="shared" si="17"/>
        <v>0</v>
      </c>
      <c r="F77" s="709">
        <v>27</v>
      </c>
      <c r="G77" s="709">
        <v>0</v>
      </c>
      <c r="H77" s="715">
        <f t="shared" si="19"/>
        <v>0</v>
      </c>
      <c r="I77" s="709">
        <v>28</v>
      </c>
      <c r="J77" s="709">
        <v>0</v>
      </c>
      <c r="K77" s="715">
        <f t="shared" si="20"/>
        <v>0</v>
      </c>
    </row>
    <row r="78" spans="1:11" ht="15" customHeight="1">
      <c r="A78" s="2" t="s">
        <v>536</v>
      </c>
      <c r="B78" s="716"/>
      <c r="C78" s="25">
        <v>156</v>
      </c>
      <c r="D78" s="25">
        <v>3</v>
      </c>
      <c r="E78" s="103">
        <f t="shared" si="17"/>
        <v>1.9230769230769231</v>
      </c>
      <c r="F78" s="25">
        <f t="shared" ref="F78:G78" si="23">SUM(F79:F81)</f>
        <v>218</v>
      </c>
      <c r="G78" s="25">
        <f t="shared" si="23"/>
        <v>0</v>
      </c>
      <c r="H78" s="103">
        <f t="shared" si="19"/>
        <v>0</v>
      </c>
      <c r="I78" s="25">
        <f>SUM(I79:I81)</f>
        <v>26</v>
      </c>
      <c r="J78" s="25">
        <f>SUM(J79:J81)</f>
        <v>0</v>
      </c>
      <c r="K78" s="103">
        <f t="shared" si="20"/>
        <v>0</v>
      </c>
    </row>
    <row r="79" spans="1:11" ht="15" customHeight="1">
      <c r="A79" s="2"/>
      <c r="B79" s="716" t="s">
        <v>538</v>
      </c>
      <c r="C79" s="709">
        <v>142</v>
      </c>
      <c r="D79" s="709">
        <v>3</v>
      </c>
      <c r="E79" s="715">
        <f t="shared" si="17"/>
        <v>2.112676056338028</v>
      </c>
      <c r="F79" s="709">
        <v>70</v>
      </c>
      <c r="G79" s="709">
        <v>0</v>
      </c>
      <c r="H79" s="715">
        <f t="shared" si="19"/>
        <v>0</v>
      </c>
      <c r="I79" s="709">
        <v>0</v>
      </c>
      <c r="J79" s="709">
        <v>0</v>
      </c>
      <c r="K79" s="715" t="str">
        <f t="shared" si="20"/>
        <v/>
      </c>
    </row>
    <row r="80" spans="1:11" ht="15" customHeight="1">
      <c r="A80" s="2"/>
      <c r="B80" s="716" t="s">
        <v>539</v>
      </c>
      <c r="C80" s="713">
        <v>3</v>
      </c>
      <c r="D80" s="713">
        <v>0</v>
      </c>
      <c r="E80" s="714">
        <f t="shared" si="17"/>
        <v>0</v>
      </c>
      <c r="F80" s="713">
        <v>64</v>
      </c>
      <c r="G80" s="713">
        <v>0</v>
      </c>
      <c r="H80" s="714">
        <f t="shared" si="19"/>
        <v>0</v>
      </c>
      <c r="I80" s="713">
        <v>2</v>
      </c>
      <c r="J80" s="713">
        <v>0</v>
      </c>
      <c r="K80" s="714">
        <f t="shared" si="20"/>
        <v>0</v>
      </c>
    </row>
    <row r="81" spans="1:11" ht="15" customHeight="1">
      <c r="A81" s="2"/>
      <c r="B81" s="716" t="s">
        <v>540</v>
      </c>
      <c r="C81" s="713">
        <v>11</v>
      </c>
      <c r="D81" s="713">
        <v>0</v>
      </c>
      <c r="E81" s="714">
        <f t="shared" si="17"/>
        <v>0</v>
      </c>
      <c r="F81" s="713">
        <v>84</v>
      </c>
      <c r="G81" s="713">
        <v>0</v>
      </c>
      <c r="H81" s="714">
        <f t="shared" si="19"/>
        <v>0</v>
      </c>
      <c r="I81" s="713">
        <v>24</v>
      </c>
      <c r="J81" s="713">
        <v>0</v>
      </c>
      <c r="K81" s="714">
        <f t="shared" si="20"/>
        <v>0</v>
      </c>
    </row>
    <row r="82" spans="1:11" ht="15" customHeight="1">
      <c r="A82" s="2" t="s">
        <v>541</v>
      </c>
      <c r="B82" s="716"/>
      <c r="C82" s="25">
        <v>0</v>
      </c>
      <c r="D82" s="25">
        <v>0</v>
      </c>
      <c r="E82" s="103" t="str">
        <f t="shared" si="17"/>
        <v/>
      </c>
      <c r="F82" s="25">
        <f t="shared" ref="F82:G82" si="24">F83</f>
        <v>0</v>
      </c>
      <c r="G82" s="25">
        <f t="shared" si="24"/>
        <v>0</v>
      </c>
      <c r="H82" s="103" t="str">
        <f t="shared" si="19"/>
        <v/>
      </c>
      <c r="I82" s="25">
        <f>I83</f>
        <v>0</v>
      </c>
      <c r="J82" s="25">
        <f>J83</f>
        <v>0</v>
      </c>
      <c r="K82" s="103" t="str">
        <f t="shared" si="20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17"/>
        <v/>
      </c>
      <c r="F83" s="709">
        <v>0</v>
      </c>
      <c r="G83" s="709">
        <v>0</v>
      </c>
      <c r="H83" s="715" t="str">
        <f t="shared" si="19"/>
        <v/>
      </c>
      <c r="I83" s="709">
        <v>0</v>
      </c>
      <c r="J83" s="709">
        <v>0</v>
      </c>
      <c r="K83" s="715" t="str">
        <f t="shared" si="20"/>
        <v/>
      </c>
    </row>
    <row r="84" spans="1:11" ht="15" customHeight="1">
      <c r="A84" s="2" t="s">
        <v>543</v>
      </c>
      <c r="B84" s="716"/>
      <c r="C84" s="25">
        <v>225</v>
      </c>
      <c r="D84" s="25">
        <v>9</v>
      </c>
      <c r="E84" s="103">
        <f t="shared" si="17"/>
        <v>4</v>
      </c>
      <c r="F84" s="25">
        <f t="shared" ref="F84:G84" si="25">SUM(F85:F90)</f>
        <v>85</v>
      </c>
      <c r="G84" s="25">
        <f t="shared" si="25"/>
        <v>0</v>
      </c>
      <c r="H84" s="103">
        <f t="shared" si="19"/>
        <v>0</v>
      </c>
      <c r="I84" s="25">
        <f>SUM(I85:I90)</f>
        <v>4</v>
      </c>
      <c r="J84" s="25">
        <f>SUM(J85:J90)</f>
        <v>0</v>
      </c>
      <c r="K84" s="103">
        <f t="shared" si="20"/>
        <v>0</v>
      </c>
    </row>
    <row r="85" spans="1:11" ht="15" customHeight="1">
      <c r="A85" s="2"/>
      <c r="B85" s="716" t="s">
        <v>545</v>
      </c>
      <c r="C85" s="709">
        <v>7</v>
      </c>
      <c r="D85" s="709">
        <v>0</v>
      </c>
      <c r="E85" s="715">
        <f t="shared" si="17"/>
        <v>0</v>
      </c>
      <c r="F85" s="709">
        <v>29</v>
      </c>
      <c r="G85" s="709">
        <v>0</v>
      </c>
      <c r="H85" s="715">
        <f t="shared" si="19"/>
        <v>0</v>
      </c>
      <c r="I85" s="709">
        <v>0</v>
      </c>
      <c r="J85" s="709">
        <v>0</v>
      </c>
      <c r="K85" s="715" t="str">
        <f t="shared" si="20"/>
        <v/>
      </c>
    </row>
    <row r="86" spans="1:11" ht="15" customHeight="1">
      <c r="A86" s="2"/>
      <c r="B86" s="716" t="s">
        <v>546</v>
      </c>
      <c r="C86" s="709">
        <v>208</v>
      </c>
      <c r="D86" s="709">
        <v>9</v>
      </c>
      <c r="E86" s="715">
        <f t="shared" si="17"/>
        <v>4.3269230769230766</v>
      </c>
      <c r="F86" s="709">
        <v>17</v>
      </c>
      <c r="G86" s="709">
        <v>0</v>
      </c>
      <c r="H86" s="715">
        <f t="shared" si="19"/>
        <v>0</v>
      </c>
      <c r="I86" s="709">
        <v>1</v>
      </c>
      <c r="J86" s="709">
        <v>0</v>
      </c>
      <c r="K86" s="715">
        <f t="shared" si="20"/>
        <v>0</v>
      </c>
    </row>
    <row r="87" spans="1:11" ht="15" customHeight="1">
      <c r="A87" s="2"/>
      <c r="B87" s="716" t="s">
        <v>547</v>
      </c>
      <c r="C87" s="709">
        <v>1</v>
      </c>
      <c r="D87" s="709">
        <v>0</v>
      </c>
      <c r="E87" s="715">
        <f t="shared" si="17"/>
        <v>0</v>
      </c>
      <c r="F87" s="709">
        <v>5</v>
      </c>
      <c r="G87" s="709">
        <v>0</v>
      </c>
      <c r="H87" s="715">
        <f t="shared" si="19"/>
        <v>0</v>
      </c>
      <c r="I87" s="709">
        <v>0</v>
      </c>
      <c r="J87" s="709">
        <v>0</v>
      </c>
      <c r="K87" s="715" t="str">
        <f t="shared" si="20"/>
        <v/>
      </c>
    </row>
    <row r="88" spans="1:11" ht="17.25" customHeight="1">
      <c r="A88" s="2"/>
      <c r="B88" s="716" t="s">
        <v>548</v>
      </c>
      <c r="C88" s="709">
        <v>0</v>
      </c>
      <c r="D88" s="709">
        <v>0</v>
      </c>
      <c r="E88" s="715" t="str">
        <f t="shared" si="17"/>
        <v/>
      </c>
      <c r="F88" s="709">
        <v>2</v>
      </c>
      <c r="G88" s="709">
        <v>0</v>
      </c>
      <c r="H88" s="715">
        <f t="shared" si="19"/>
        <v>0</v>
      </c>
      <c r="I88" s="709">
        <v>0</v>
      </c>
      <c r="J88" s="709">
        <v>0</v>
      </c>
      <c r="K88" s="715" t="str">
        <f t="shared" si="20"/>
        <v/>
      </c>
    </row>
    <row r="89" spans="1:11" ht="13.5" customHeight="1">
      <c r="A89" s="2"/>
      <c r="B89" s="716" t="s">
        <v>549</v>
      </c>
      <c r="C89" s="713">
        <v>7</v>
      </c>
      <c r="D89" s="713">
        <v>0</v>
      </c>
      <c r="E89" s="714">
        <f t="shared" si="17"/>
        <v>0</v>
      </c>
      <c r="F89" s="713">
        <v>13</v>
      </c>
      <c r="G89" s="713">
        <v>0</v>
      </c>
      <c r="H89" s="714">
        <f t="shared" si="19"/>
        <v>0</v>
      </c>
      <c r="I89" s="713">
        <v>1</v>
      </c>
      <c r="J89" s="713">
        <v>0</v>
      </c>
      <c r="K89" s="714">
        <f t="shared" si="20"/>
        <v>0</v>
      </c>
    </row>
    <row r="90" spans="1:11" ht="13.5" customHeight="1">
      <c r="A90" s="2"/>
      <c r="B90" s="716" t="s">
        <v>550</v>
      </c>
      <c r="C90" s="709">
        <v>2</v>
      </c>
      <c r="D90" s="709">
        <v>0</v>
      </c>
      <c r="E90" s="715">
        <f t="shared" si="17"/>
        <v>0</v>
      </c>
      <c r="F90" s="709">
        <v>19</v>
      </c>
      <c r="G90" s="709">
        <v>0</v>
      </c>
      <c r="H90" s="715">
        <f t="shared" si="19"/>
        <v>0</v>
      </c>
      <c r="I90" s="709">
        <v>2</v>
      </c>
      <c r="J90" s="709">
        <v>0</v>
      </c>
      <c r="K90" s="715">
        <f t="shared" si="20"/>
        <v>0</v>
      </c>
    </row>
    <row r="91" spans="1:11" ht="13.5" customHeight="1" thickBot="1">
      <c r="A91" s="281" t="s">
        <v>553</v>
      </c>
      <c r="B91" s="717"/>
      <c r="C91" s="19">
        <v>2109</v>
      </c>
      <c r="D91" s="19">
        <v>72</v>
      </c>
      <c r="E91" s="662">
        <f t="shared" si="17"/>
        <v>3.4139402560455192</v>
      </c>
      <c r="F91" s="19">
        <f t="shared" ref="F91:G91" si="26">SUM(F84+F82+F78+F74+F72+F68+F64+F59+F51+F43+F39+F32+F26+F17+F8+F4+F14)</f>
        <v>4099</v>
      </c>
      <c r="G91" s="19">
        <f t="shared" si="26"/>
        <v>9</v>
      </c>
      <c r="H91" s="662">
        <f t="shared" si="19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662">
        <f t="shared" si="20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71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H7" sqref="H7"/>
    </sheetView>
  </sheetViews>
  <sheetFormatPr baseColWidth="10" defaultColWidth="9.06640625" defaultRowHeight="15" customHeight="1"/>
  <cols>
    <col min="1" max="1" width="1.53125" style="405" customWidth="1"/>
    <col min="2" max="2" width="19.796875" style="405" customWidth="1"/>
    <col min="3" max="11" width="8.796875" style="410" customWidth="1"/>
    <col min="12" max="13" width="9.06640625" style="410" customWidth="1"/>
    <col min="14" max="16384" width="9.06640625" style="410"/>
  </cols>
  <sheetData>
    <row r="1" spans="1:11" s="405" customFormat="1" ht="20.25" customHeight="1">
      <c r="A1" s="409" t="s">
        <v>1973</v>
      </c>
    </row>
    <row r="2" spans="1:11" ht="13.5" customHeight="1">
      <c r="A2" s="1084" t="s">
        <v>660</v>
      </c>
      <c r="B2" s="1082"/>
      <c r="C2" s="1086" t="s">
        <v>1974</v>
      </c>
      <c r="D2" s="1076"/>
      <c r="E2" s="1076"/>
      <c r="F2" s="1081" t="s">
        <v>1975</v>
      </c>
      <c r="G2" s="1082"/>
      <c r="H2" s="1082"/>
      <c r="I2" s="1086" t="s">
        <v>1976</v>
      </c>
      <c r="J2" s="1076"/>
      <c r="K2" s="1076"/>
    </row>
    <row r="3" spans="1:11" ht="24.5" customHeight="1" thickBot="1">
      <c r="A3" s="1085"/>
      <c r="B3" s="1085"/>
      <c r="C3" s="411" t="s">
        <v>1529</v>
      </c>
      <c r="D3" s="411" t="s">
        <v>1530</v>
      </c>
      <c r="E3" s="412" t="s">
        <v>1972</v>
      </c>
      <c r="F3" s="411" t="s">
        <v>1529</v>
      </c>
      <c r="G3" s="411" t="s">
        <v>1530</v>
      </c>
      <c r="H3" s="411" t="s">
        <v>1972</v>
      </c>
      <c r="I3" s="411" t="s">
        <v>1529</v>
      </c>
      <c r="J3" s="411" t="s">
        <v>1530</v>
      </c>
      <c r="K3" s="411" t="s">
        <v>1972</v>
      </c>
    </row>
    <row r="4" spans="1:11" ht="15" customHeight="1">
      <c r="A4" s="2" t="s">
        <v>445</v>
      </c>
      <c r="B4" s="716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16" t="s">
        <v>447</v>
      </c>
      <c r="C5" s="713">
        <v>11</v>
      </c>
      <c r="D5" s="713">
        <v>0</v>
      </c>
      <c r="E5" s="714">
        <f t="shared" si="1"/>
        <v>0</v>
      </c>
      <c r="F5" s="713">
        <v>13</v>
      </c>
      <c r="G5" s="713">
        <v>0</v>
      </c>
      <c r="H5" s="714">
        <f t="shared" si="3"/>
        <v>0</v>
      </c>
      <c r="I5" s="713">
        <v>0</v>
      </c>
      <c r="J5" s="713">
        <v>0</v>
      </c>
      <c r="K5" s="714" t="str">
        <f t="shared" si="4"/>
        <v/>
      </c>
    </row>
    <row r="6" spans="1:11" ht="15" customHeight="1">
      <c r="A6" s="2"/>
      <c r="B6" s="716" t="s">
        <v>448</v>
      </c>
      <c r="C6" s="709">
        <v>10</v>
      </c>
      <c r="D6" s="709">
        <v>0</v>
      </c>
      <c r="E6" s="715">
        <f t="shared" si="1"/>
        <v>0</v>
      </c>
      <c r="F6" s="709">
        <v>17</v>
      </c>
      <c r="G6" s="709">
        <v>0</v>
      </c>
      <c r="H6" s="715">
        <f t="shared" si="3"/>
        <v>0</v>
      </c>
      <c r="I6" s="709">
        <v>0</v>
      </c>
      <c r="J6" s="709">
        <v>0</v>
      </c>
      <c r="K6" s="715" t="str">
        <f t="shared" si="4"/>
        <v/>
      </c>
    </row>
    <row r="7" spans="1:11" ht="15" customHeight="1">
      <c r="A7" s="2"/>
      <c r="B7" s="716" t="s">
        <v>449</v>
      </c>
      <c r="C7" s="709">
        <v>23</v>
      </c>
      <c r="D7" s="709">
        <v>0</v>
      </c>
      <c r="E7" s="715">
        <f t="shared" si="1"/>
        <v>0</v>
      </c>
      <c r="F7" s="709">
        <v>52</v>
      </c>
      <c r="G7" s="709">
        <v>0</v>
      </c>
      <c r="H7" s="715">
        <f t="shared" si="3"/>
        <v>0</v>
      </c>
      <c r="I7" s="709">
        <v>0</v>
      </c>
      <c r="J7" s="709">
        <v>0</v>
      </c>
      <c r="K7" s="715" t="str">
        <f t="shared" si="4"/>
        <v/>
      </c>
    </row>
    <row r="8" spans="1:11" ht="15" customHeight="1">
      <c r="A8" s="2" t="s">
        <v>450</v>
      </c>
      <c r="B8" s="716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16" t="s">
        <v>452</v>
      </c>
      <c r="C9" s="709">
        <v>49</v>
      </c>
      <c r="D9" s="709">
        <v>0</v>
      </c>
      <c r="E9" s="715">
        <f t="shared" si="1"/>
        <v>0</v>
      </c>
      <c r="F9" s="709">
        <v>16</v>
      </c>
      <c r="G9" s="709">
        <v>0</v>
      </c>
      <c r="H9" s="715">
        <f t="shared" si="3"/>
        <v>0</v>
      </c>
      <c r="I9" s="709">
        <v>1</v>
      </c>
      <c r="J9" s="709">
        <v>1</v>
      </c>
      <c r="K9" s="715">
        <f t="shared" si="4"/>
        <v>100</v>
      </c>
    </row>
    <row r="10" spans="1:11" ht="15" customHeight="1">
      <c r="A10" s="2"/>
      <c r="B10" s="716" t="s">
        <v>453</v>
      </c>
      <c r="C10" s="709">
        <v>13</v>
      </c>
      <c r="D10" s="709">
        <v>0</v>
      </c>
      <c r="E10" s="715">
        <f t="shared" si="1"/>
        <v>0</v>
      </c>
      <c r="F10" s="709">
        <v>11</v>
      </c>
      <c r="G10" s="709">
        <v>0</v>
      </c>
      <c r="H10" s="715">
        <f t="shared" si="3"/>
        <v>0</v>
      </c>
      <c r="I10" s="709">
        <v>0</v>
      </c>
      <c r="J10" s="709">
        <v>0</v>
      </c>
      <c r="K10" s="715" t="str">
        <f t="shared" si="4"/>
        <v/>
      </c>
    </row>
    <row r="11" spans="1:11" ht="15" customHeight="1">
      <c r="A11" s="2"/>
      <c r="B11" s="716" t="s">
        <v>454</v>
      </c>
      <c r="C11" s="709">
        <v>1</v>
      </c>
      <c r="D11" s="709">
        <v>0</v>
      </c>
      <c r="E11" s="715">
        <f t="shared" si="1"/>
        <v>0</v>
      </c>
      <c r="F11" s="709">
        <v>6</v>
      </c>
      <c r="G11" s="709">
        <v>0</v>
      </c>
      <c r="H11" s="715">
        <f t="shared" si="3"/>
        <v>0</v>
      </c>
      <c r="I11" s="709">
        <v>0</v>
      </c>
      <c r="J11" s="709">
        <v>0</v>
      </c>
      <c r="K11" s="715" t="str">
        <f t="shared" si="4"/>
        <v/>
      </c>
    </row>
    <row r="12" spans="1:11" ht="15" customHeight="1">
      <c r="A12" s="2"/>
      <c r="B12" s="716" t="s">
        <v>455</v>
      </c>
      <c r="C12" s="709">
        <v>14</v>
      </c>
      <c r="D12" s="709">
        <v>0</v>
      </c>
      <c r="E12" s="715">
        <f t="shared" si="1"/>
        <v>0</v>
      </c>
      <c r="F12" s="709">
        <v>15</v>
      </c>
      <c r="G12" s="709">
        <v>0</v>
      </c>
      <c r="H12" s="715">
        <f t="shared" si="3"/>
        <v>0</v>
      </c>
      <c r="I12" s="709">
        <v>0</v>
      </c>
      <c r="J12" s="709">
        <v>0</v>
      </c>
      <c r="K12" s="715" t="str">
        <f t="shared" si="4"/>
        <v/>
      </c>
    </row>
    <row r="13" spans="1:11" ht="15" customHeight="1">
      <c r="A13" s="2"/>
      <c r="B13" s="716" t="s">
        <v>456</v>
      </c>
      <c r="C13" s="709">
        <v>5</v>
      </c>
      <c r="D13" s="709">
        <v>0</v>
      </c>
      <c r="E13" s="715">
        <f t="shared" si="1"/>
        <v>0</v>
      </c>
      <c r="F13" s="709">
        <v>5</v>
      </c>
      <c r="G13" s="709">
        <v>0</v>
      </c>
      <c r="H13" s="715">
        <f t="shared" si="3"/>
        <v>0</v>
      </c>
      <c r="I13" s="709">
        <v>0</v>
      </c>
      <c r="J13" s="709">
        <v>0</v>
      </c>
      <c r="K13" s="715" t="str">
        <f t="shared" si="4"/>
        <v/>
      </c>
    </row>
    <row r="14" spans="1:11" ht="15" customHeight="1">
      <c r="A14" s="2" t="s">
        <v>457</v>
      </c>
      <c r="B14" s="716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16" t="s">
        <v>459</v>
      </c>
      <c r="C15" s="709">
        <v>23</v>
      </c>
      <c r="D15" s="709">
        <v>0</v>
      </c>
      <c r="E15" s="715">
        <f t="shared" si="1"/>
        <v>0</v>
      </c>
      <c r="F15" s="709">
        <v>19</v>
      </c>
      <c r="G15" s="709">
        <v>0</v>
      </c>
      <c r="H15" s="715">
        <f t="shared" si="3"/>
        <v>0</v>
      </c>
      <c r="I15" s="709">
        <v>2</v>
      </c>
      <c r="J15" s="709">
        <v>0</v>
      </c>
      <c r="K15" s="715">
        <f t="shared" si="4"/>
        <v>0</v>
      </c>
    </row>
    <row r="16" spans="1:11" ht="15" customHeight="1">
      <c r="A16" s="2"/>
      <c r="B16" s="716" t="s">
        <v>460</v>
      </c>
      <c r="C16" s="709">
        <v>6</v>
      </c>
      <c r="D16" s="709">
        <v>0</v>
      </c>
      <c r="E16" s="715">
        <f t="shared" si="1"/>
        <v>0</v>
      </c>
      <c r="F16" s="709">
        <v>5</v>
      </c>
      <c r="G16" s="709">
        <v>0</v>
      </c>
      <c r="H16" s="715">
        <f t="shared" si="3"/>
        <v>0</v>
      </c>
      <c r="I16" s="709">
        <v>0</v>
      </c>
      <c r="J16" s="709">
        <v>0</v>
      </c>
      <c r="K16" s="715" t="str">
        <f t="shared" si="4"/>
        <v/>
      </c>
    </row>
    <row r="17" spans="1:11" ht="15" customHeight="1">
      <c r="A17" s="2" t="s">
        <v>461</v>
      </c>
      <c r="B17" s="716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16" t="s">
        <v>463</v>
      </c>
      <c r="C18" s="709">
        <v>9</v>
      </c>
      <c r="D18" s="709">
        <v>0</v>
      </c>
      <c r="E18" s="715">
        <f t="shared" si="1"/>
        <v>0</v>
      </c>
      <c r="F18" s="709">
        <v>16</v>
      </c>
      <c r="G18" s="709">
        <v>0</v>
      </c>
      <c r="H18" s="715">
        <f t="shared" si="3"/>
        <v>0</v>
      </c>
      <c r="I18" s="709">
        <v>0</v>
      </c>
      <c r="J18" s="709">
        <v>0</v>
      </c>
      <c r="K18" s="715" t="str">
        <f t="shared" si="4"/>
        <v/>
      </c>
    </row>
    <row r="19" spans="1:11" ht="15" customHeight="1">
      <c r="A19" s="2"/>
      <c r="B19" s="716" t="s">
        <v>464</v>
      </c>
      <c r="C19" s="709">
        <v>28</v>
      </c>
      <c r="D19" s="709">
        <v>0</v>
      </c>
      <c r="E19" s="715">
        <f t="shared" si="1"/>
        <v>0</v>
      </c>
      <c r="F19" s="709">
        <v>23</v>
      </c>
      <c r="G19" s="709">
        <v>0</v>
      </c>
      <c r="H19" s="715">
        <f t="shared" si="3"/>
        <v>0</v>
      </c>
      <c r="I19" s="709">
        <v>0</v>
      </c>
      <c r="J19" s="709">
        <v>0</v>
      </c>
      <c r="K19" s="715" t="str">
        <f t="shared" si="4"/>
        <v/>
      </c>
    </row>
    <row r="20" spans="1:11" ht="15" customHeight="1">
      <c r="A20" s="2"/>
      <c r="B20" s="706" t="s">
        <v>465</v>
      </c>
      <c r="C20" s="713">
        <v>97</v>
      </c>
      <c r="D20" s="713">
        <v>0</v>
      </c>
      <c r="E20" s="714">
        <f t="shared" si="1"/>
        <v>0</v>
      </c>
      <c r="F20" s="713">
        <v>35</v>
      </c>
      <c r="G20" s="713">
        <v>2</v>
      </c>
      <c r="H20" s="714">
        <f t="shared" si="3"/>
        <v>5.7142857142857144</v>
      </c>
      <c r="I20" s="713">
        <v>0</v>
      </c>
      <c r="J20" s="713">
        <v>0</v>
      </c>
      <c r="K20" s="714" t="str">
        <f t="shared" si="4"/>
        <v/>
      </c>
    </row>
    <row r="21" spans="1:11" ht="15" customHeight="1">
      <c r="A21" s="2"/>
      <c r="B21" s="706" t="s">
        <v>466</v>
      </c>
      <c r="C21" s="713">
        <v>67</v>
      </c>
      <c r="D21" s="713">
        <v>0</v>
      </c>
      <c r="E21" s="714">
        <f t="shared" si="1"/>
        <v>0</v>
      </c>
      <c r="F21" s="713">
        <v>30</v>
      </c>
      <c r="G21" s="713">
        <v>0</v>
      </c>
      <c r="H21" s="714">
        <f t="shared" si="3"/>
        <v>0</v>
      </c>
      <c r="I21" s="713">
        <v>0</v>
      </c>
      <c r="J21" s="713">
        <v>0</v>
      </c>
      <c r="K21" s="714" t="str">
        <f t="shared" si="4"/>
        <v/>
      </c>
    </row>
    <row r="22" spans="1:11" ht="15" customHeight="1">
      <c r="A22" s="2"/>
      <c r="B22" s="716" t="s">
        <v>467</v>
      </c>
      <c r="C22" s="709">
        <v>15</v>
      </c>
      <c r="D22" s="709">
        <v>0</v>
      </c>
      <c r="E22" s="715">
        <f t="shared" si="1"/>
        <v>0</v>
      </c>
      <c r="F22" s="709">
        <v>7</v>
      </c>
      <c r="G22" s="709">
        <v>0</v>
      </c>
      <c r="H22" s="715">
        <f t="shared" si="3"/>
        <v>0</v>
      </c>
      <c r="I22" s="709">
        <v>0</v>
      </c>
      <c r="J22" s="709">
        <v>0</v>
      </c>
      <c r="K22" s="715" t="str">
        <f t="shared" si="4"/>
        <v/>
      </c>
    </row>
    <row r="23" spans="1:11" ht="15" customHeight="1">
      <c r="A23" s="2"/>
      <c r="B23" s="716" t="s">
        <v>468</v>
      </c>
      <c r="C23" s="709">
        <v>5</v>
      </c>
      <c r="D23" s="709">
        <v>0</v>
      </c>
      <c r="E23" s="715">
        <f t="shared" si="1"/>
        <v>0</v>
      </c>
      <c r="F23" s="709">
        <v>3</v>
      </c>
      <c r="G23" s="709">
        <v>0</v>
      </c>
      <c r="H23" s="715">
        <f t="shared" si="3"/>
        <v>0</v>
      </c>
      <c r="I23" s="709">
        <v>0</v>
      </c>
      <c r="J23" s="709">
        <v>0</v>
      </c>
      <c r="K23" s="715" t="str">
        <f t="shared" si="4"/>
        <v/>
      </c>
    </row>
    <row r="24" spans="1:11" ht="15" customHeight="1">
      <c r="A24" s="2"/>
      <c r="B24" s="716" t="s">
        <v>469</v>
      </c>
      <c r="C24" s="709">
        <v>22</v>
      </c>
      <c r="D24" s="709">
        <v>0</v>
      </c>
      <c r="E24" s="715">
        <f t="shared" si="1"/>
        <v>0</v>
      </c>
      <c r="F24" s="709">
        <v>14</v>
      </c>
      <c r="G24" s="709">
        <v>0</v>
      </c>
      <c r="H24" s="715">
        <f t="shared" si="3"/>
        <v>0</v>
      </c>
      <c r="I24" s="709">
        <v>0</v>
      </c>
      <c r="J24" s="709">
        <v>0</v>
      </c>
      <c r="K24" s="715" t="str">
        <f t="shared" si="4"/>
        <v/>
      </c>
    </row>
    <row r="25" spans="1:11" ht="15" customHeight="1">
      <c r="A25" s="2"/>
      <c r="B25" s="716" t="s">
        <v>470</v>
      </c>
      <c r="C25" s="709">
        <v>16</v>
      </c>
      <c r="D25" s="709">
        <v>0</v>
      </c>
      <c r="E25" s="715">
        <f t="shared" si="1"/>
        <v>0</v>
      </c>
      <c r="F25" s="709">
        <v>9</v>
      </c>
      <c r="G25" s="709">
        <v>0</v>
      </c>
      <c r="H25" s="715">
        <f t="shared" si="3"/>
        <v>0</v>
      </c>
      <c r="I25" s="709">
        <v>0</v>
      </c>
      <c r="J25" s="709">
        <v>0</v>
      </c>
      <c r="K25" s="715" t="str">
        <f t="shared" si="4"/>
        <v/>
      </c>
    </row>
    <row r="26" spans="1:11" ht="15" customHeight="1">
      <c r="A26" s="2" t="s">
        <v>471</v>
      </c>
      <c r="B26" s="716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16" t="s">
        <v>479</v>
      </c>
      <c r="C27" s="709">
        <v>7</v>
      </c>
      <c r="D27" s="709">
        <v>0</v>
      </c>
      <c r="E27" s="715">
        <f t="shared" si="1"/>
        <v>0</v>
      </c>
      <c r="F27" s="709">
        <v>32</v>
      </c>
      <c r="G27" s="709">
        <v>0</v>
      </c>
      <c r="H27" s="715">
        <f t="shared" si="3"/>
        <v>0</v>
      </c>
      <c r="I27" s="709">
        <v>0</v>
      </c>
      <c r="J27" s="709">
        <v>0</v>
      </c>
      <c r="K27" s="715" t="str">
        <f t="shared" si="4"/>
        <v/>
      </c>
    </row>
    <row r="28" spans="1:11" ht="15" customHeight="1">
      <c r="A28" s="2"/>
      <c r="B28" s="716" t="s">
        <v>480</v>
      </c>
      <c r="C28" s="709">
        <v>28</v>
      </c>
      <c r="D28" s="709">
        <v>1</v>
      </c>
      <c r="E28" s="715">
        <f t="shared" si="1"/>
        <v>3.5714285714285716</v>
      </c>
      <c r="F28" s="709">
        <v>45</v>
      </c>
      <c r="G28" s="709">
        <v>0</v>
      </c>
      <c r="H28" s="715">
        <f t="shared" si="3"/>
        <v>0</v>
      </c>
      <c r="I28" s="709">
        <v>0</v>
      </c>
      <c r="J28" s="709">
        <v>0</v>
      </c>
      <c r="K28" s="715" t="str">
        <f t="shared" si="4"/>
        <v/>
      </c>
    </row>
    <row r="29" spans="1:11" ht="15" customHeight="1">
      <c r="A29" s="2"/>
      <c r="B29" s="716" t="s">
        <v>481</v>
      </c>
      <c r="C29" s="709">
        <v>4</v>
      </c>
      <c r="D29" s="709">
        <v>0</v>
      </c>
      <c r="E29" s="715">
        <f t="shared" si="1"/>
        <v>0</v>
      </c>
      <c r="F29" s="709">
        <v>31</v>
      </c>
      <c r="G29" s="709">
        <v>0</v>
      </c>
      <c r="H29" s="715">
        <f t="shared" si="3"/>
        <v>0</v>
      </c>
      <c r="I29" s="709">
        <v>0</v>
      </c>
      <c r="J29" s="709">
        <v>0</v>
      </c>
      <c r="K29" s="715" t="str">
        <f t="shared" si="4"/>
        <v/>
      </c>
    </row>
    <row r="30" spans="1:11" ht="15" customHeight="1">
      <c r="A30" s="2"/>
      <c r="B30" s="716" t="s">
        <v>482</v>
      </c>
      <c r="C30" s="709">
        <v>6</v>
      </c>
      <c r="D30" s="709">
        <v>0</v>
      </c>
      <c r="E30" s="715">
        <f t="shared" si="1"/>
        <v>0</v>
      </c>
      <c r="F30" s="709">
        <v>15</v>
      </c>
      <c r="G30" s="709">
        <v>0</v>
      </c>
      <c r="H30" s="715">
        <f t="shared" si="3"/>
        <v>0</v>
      </c>
      <c r="I30" s="709">
        <v>0</v>
      </c>
      <c r="J30" s="709">
        <v>0</v>
      </c>
      <c r="K30" s="715" t="str">
        <f t="shared" si="4"/>
        <v/>
      </c>
    </row>
    <row r="31" spans="1:11" ht="15" customHeight="1">
      <c r="A31" s="2"/>
      <c r="B31" s="716" t="s">
        <v>483</v>
      </c>
      <c r="C31" s="713">
        <v>8</v>
      </c>
      <c r="D31" s="713">
        <v>0</v>
      </c>
      <c r="E31" s="714">
        <f t="shared" si="1"/>
        <v>0</v>
      </c>
      <c r="F31" s="713">
        <v>11</v>
      </c>
      <c r="G31" s="713">
        <v>0</v>
      </c>
      <c r="H31" s="714">
        <f t="shared" si="3"/>
        <v>0</v>
      </c>
      <c r="I31" s="713">
        <v>0</v>
      </c>
      <c r="J31" s="713">
        <v>0</v>
      </c>
      <c r="K31" s="714" t="str">
        <f t="shared" si="4"/>
        <v/>
      </c>
    </row>
    <row r="32" spans="1:11" ht="15" customHeight="1">
      <c r="A32" s="2" t="s">
        <v>484</v>
      </c>
      <c r="B32" s="716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16" t="s">
        <v>486</v>
      </c>
      <c r="C33" s="709">
        <v>2</v>
      </c>
      <c r="D33" s="709">
        <v>0</v>
      </c>
      <c r="E33" s="715">
        <f t="shared" si="1"/>
        <v>0</v>
      </c>
      <c r="F33" s="709">
        <v>6</v>
      </c>
      <c r="G33" s="709">
        <v>0</v>
      </c>
      <c r="H33" s="715">
        <f t="shared" si="3"/>
        <v>0</v>
      </c>
      <c r="I33" s="709">
        <v>0</v>
      </c>
      <c r="J33" s="709">
        <v>0</v>
      </c>
      <c r="K33" s="715" t="str">
        <f t="shared" si="4"/>
        <v/>
      </c>
    </row>
    <row r="34" spans="1:11" ht="15" customHeight="1">
      <c r="A34" s="2"/>
      <c r="B34" s="716" t="s">
        <v>487</v>
      </c>
      <c r="C34" s="709">
        <v>30</v>
      </c>
      <c r="D34" s="709">
        <v>0</v>
      </c>
      <c r="E34" s="715">
        <f t="shared" si="1"/>
        <v>0</v>
      </c>
      <c r="F34" s="709">
        <v>18</v>
      </c>
      <c r="G34" s="709">
        <v>0</v>
      </c>
      <c r="H34" s="715">
        <f t="shared" si="3"/>
        <v>0</v>
      </c>
      <c r="I34" s="709">
        <v>0</v>
      </c>
      <c r="J34" s="709">
        <v>0</v>
      </c>
      <c r="K34" s="715" t="str">
        <f t="shared" si="4"/>
        <v/>
      </c>
    </row>
    <row r="35" spans="1:11" ht="15" customHeight="1">
      <c r="A35" s="2"/>
      <c r="B35" s="716" t="s">
        <v>488</v>
      </c>
      <c r="C35" s="709">
        <v>11</v>
      </c>
      <c r="D35" s="709">
        <v>0</v>
      </c>
      <c r="E35" s="715">
        <f t="shared" si="1"/>
        <v>0</v>
      </c>
      <c r="F35" s="709">
        <v>18</v>
      </c>
      <c r="G35" s="709">
        <v>0</v>
      </c>
      <c r="H35" s="715">
        <f t="shared" si="3"/>
        <v>0</v>
      </c>
      <c r="I35" s="709">
        <v>0</v>
      </c>
      <c r="J35" s="709">
        <v>0</v>
      </c>
      <c r="K35" s="715" t="str">
        <f t="shared" si="4"/>
        <v/>
      </c>
    </row>
    <row r="36" spans="1:11" ht="15" customHeight="1">
      <c r="A36" s="2"/>
      <c r="B36" s="716" t="s">
        <v>489</v>
      </c>
      <c r="C36" s="709">
        <v>197</v>
      </c>
      <c r="D36" s="709">
        <v>2</v>
      </c>
      <c r="E36" s="715">
        <f t="shared" ref="E36:E67" si="15">IF(C36=0,"",D36*100/C36)</f>
        <v>1.015228426395939</v>
      </c>
      <c r="F36" s="709">
        <v>46</v>
      </c>
      <c r="G36" s="709">
        <v>0</v>
      </c>
      <c r="H36" s="715">
        <f t="shared" ref="H36:H67" si="16">IF(F36=0,"",G36*100/F36)</f>
        <v>0</v>
      </c>
      <c r="I36" s="709">
        <v>0</v>
      </c>
      <c r="J36" s="709">
        <v>0</v>
      </c>
      <c r="K36" s="715" t="str">
        <f t="shared" ref="K36:K67" si="17">IF(I36=0,"",J36*100/I36)</f>
        <v/>
      </c>
    </row>
    <row r="37" spans="1:11" ht="15" customHeight="1">
      <c r="A37" s="2"/>
      <c r="B37" s="716" t="s">
        <v>490</v>
      </c>
      <c r="C37" s="709">
        <v>40</v>
      </c>
      <c r="D37" s="709">
        <v>0</v>
      </c>
      <c r="E37" s="715">
        <f t="shared" si="15"/>
        <v>0</v>
      </c>
      <c r="F37" s="709">
        <v>19</v>
      </c>
      <c r="G37" s="709">
        <v>0</v>
      </c>
      <c r="H37" s="715">
        <f t="shared" si="16"/>
        <v>0</v>
      </c>
      <c r="I37" s="709">
        <v>0</v>
      </c>
      <c r="J37" s="709">
        <v>0</v>
      </c>
      <c r="K37" s="715" t="str">
        <f t="shared" si="17"/>
        <v/>
      </c>
    </row>
    <row r="38" spans="1:11" ht="15" customHeight="1">
      <c r="A38" s="2"/>
      <c r="B38" s="716" t="s">
        <v>491</v>
      </c>
      <c r="C38" s="709">
        <v>34</v>
      </c>
      <c r="D38" s="709">
        <v>0</v>
      </c>
      <c r="E38" s="715">
        <f t="shared" si="15"/>
        <v>0</v>
      </c>
      <c r="F38" s="709">
        <v>14</v>
      </c>
      <c r="G38" s="709">
        <v>0</v>
      </c>
      <c r="H38" s="715">
        <f t="shared" si="16"/>
        <v>0</v>
      </c>
      <c r="I38" s="709">
        <v>0</v>
      </c>
      <c r="J38" s="709">
        <v>0</v>
      </c>
      <c r="K38" s="715" t="str">
        <f t="shared" si="17"/>
        <v/>
      </c>
    </row>
    <row r="39" spans="1:11" ht="15" customHeight="1">
      <c r="A39" s="2" t="s">
        <v>492</v>
      </c>
      <c r="B39" s="716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16" t="s">
        <v>494</v>
      </c>
      <c r="C40" s="709">
        <v>37</v>
      </c>
      <c r="D40" s="709">
        <v>9</v>
      </c>
      <c r="E40" s="715">
        <f t="shared" si="15"/>
        <v>24.324324324324323</v>
      </c>
      <c r="F40" s="709">
        <v>7</v>
      </c>
      <c r="G40" s="709">
        <v>0</v>
      </c>
      <c r="H40" s="715">
        <f t="shared" si="16"/>
        <v>0</v>
      </c>
      <c r="I40" s="709">
        <v>0</v>
      </c>
      <c r="J40" s="709">
        <v>0</v>
      </c>
      <c r="K40" s="715" t="str">
        <f t="shared" si="17"/>
        <v/>
      </c>
    </row>
    <row r="41" spans="1:11" ht="15" customHeight="1">
      <c r="A41" s="2"/>
      <c r="B41" s="716" t="s">
        <v>495</v>
      </c>
      <c r="C41" s="709">
        <v>35</v>
      </c>
      <c r="D41" s="709">
        <v>2</v>
      </c>
      <c r="E41" s="715">
        <f t="shared" si="15"/>
        <v>5.7142857142857144</v>
      </c>
      <c r="F41" s="709">
        <v>13</v>
      </c>
      <c r="G41" s="709">
        <v>0</v>
      </c>
      <c r="H41" s="715">
        <f t="shared" si="16"/>
        <v>0</v>
      </c>
      <c r="I41" s="709">
        <v>0</v>
      </c>
      <c r="J41" s="709">
        <v>0</v>
      </c>
      <c r="K41" s="715" t="str">
        <f t="shared" si="17"/>
        <v/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15">
        <f t="shared" si="15"/>
        <v>0</v>
      </c>
      <c r="F42" s="709">
        <v>3</v>
      </c>
      <c r="G42" s="709">
        <v>0</v>
      </c>
      <c r="H42" s="715">
        <f t="shared" si="16"/>
        <v>0</v>
      </c>
      <c r="I42" s="709">
        <v>0</v>
      </c>
      <c r="J42" s="709">
        <v>0</v>
      </c>
      <c r="K42" s="715" t="str">
        <f t="shared" si="17"/>
        <v/>
      </c>
    </row>
    <row r="43" spans="1:11" ht="15" customHeight="1">
      <c r="A43" s="2" t="s">
        <v>497</v>
      </c>
      <c r="B43" s="716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16" t="s">
        <v>499</v>
      </c>
      <c r="C44" s="709">
        <v>14</v>
      </c>
      <c r="D44" s="709">
        <v>0</v>
      </c>
      <c r="E44" s="715">
        <f t="shared" si="15"/>
        <v>0</v>
      </c>
      <c r="F44" s="709">
        <v>27</v>
      </c>
      <c r="G44" s="709">
        <v>0</v>
      </c>
      <c r="H44" s="715">
        <f t="shared" si="16"/>
        <v>0</v>
      </c>
      <c r="I44" s="709">
        <v>0</v>
      </c>
      <c r="J44" s="709">
        <v>0</v>
      </c>
      <c r="K44" s="715" t="str">
        <f t="shared" si="17"/>
        <v/>
      </c>
    </row>
    <row r="45" spans="1:11" ht="15" customHeight="1">
      <c r="A45" s="2"/>
      <c r="B45" s="716" t="s">
        <v>500</v>
      </c>
      <c r="C45" s="709">
        <v>18</v>
      </c>
      <c r="D45" s="709">
        <v>0</v>
      </c>
      <c r="E45" s="715">
        <f t="shared" si="15"/>
        <v>0</v>
      </c>
      <c r="F45" s="709">
        <v>12</v>
      </c>
      <c r="G45" s="709">
        <v>0</v>
      </c>
      <c r="H45" s="715">
        <f t="shared" si="16"/>
        <v>0</v>
      </c>
      <c r="I45" s="709">
        <v>0</v>
      </c>
      <c r="J45" s="709">
        <v>0</v>
      </c>
      <c r="K45" s="715" t="str">
        <f t="shared" si="17"/>
        <v/>
      </c>
    </row>
    <row r="46" spans="1:11" ht="15" customHeight="1">
      <c r="A46" s="2"/>
      <c r="B46" s="716" t="s">
        <v>501</v>
      </c>
      <c r="C46" s="709">
        <v>27</v>
      </c>
      <c r="D46" s="709">
        <v>0</v>
      </c>
      <c r="E46" s="715">
        <f t="shared" si="15"/>
        <v>0</v>
      </c>
      <c r="F46" s="709">
        <v>20</v>
      </c>
      <c r="G46" s="709">
        <v>0</v>
      </c>
      <c r="H46" s="715">
        <f t="shared" si="16"/>
        <v>0</v>
      </c>
      <c r="I46" s="709">
        <v>0</v>
      </c>
      <c r="J46" s="709">
        <v>0</v>
      </c>
      <c r="K46" s="715" t="str">
        <f t="shared" si="17"/>
        <v/>
      </c>
    </row>
    <row r="47" spans="1:11" ht="15" customHeight="1">
      <c r="A47" s="2"/>
      <c r="B47" s="716" t="s">
        <v>502</v>
      </c>
      <c r="C47" s="709">
        <v>6</v>
      </c>
      <c r="D47" s="709">
        <v>0</v>
      </c>
      <c r="E47" s="715">
        <f t="shared" si="15"/>
        <v>0</v>
      </c>
      <c r="F47" s="709">
        <v>10</v>
      </c>
      <c r="G47" s="709">
        <v>0</v>
      </c>
      <c r="H47" s="715">
        <f t="shared" si="16"/>
        <v>0</v>
      </c>
      <c r="I47" s="709">
        <v>0</v>
      </c>
      <c r="J47" s="709">
        <v>0</v>
      </c>
      <c r="K47" s="715" t="str">
        <f t="shared" si="17"/>
        <v/>
      </c>
    </row>
    <row r="48" spans="1:11" ht="15" customHeight="1">
      <c r="A48" s="2"/>
      <c r="B48" s="716" t="s">
        <v>503</v>
      </c>
      <c r="C48" s="709">
        <v>34</v>
      </c>
      <c r="D48" s="709">
        <v>0</v>
      </c>
      <c r="E48" s="715">
        <f t="shared" si="15"/>
        <v>0</v>
      </c>
      <c r="F48" s="709">
        <v>25</v>
      </c>
      <c r="G48" s="709">
        <v>0</v>
      </c>
      <c r="H48" s="715">
        <f t="shared" si="16"/>
        <v>0</v>
      </c>
      <c r="I48" s="709">
        <v>0</v>
      </c>
      <c r="J48" s="709">
        <v>0</v>
      </c>
      <c r="K48" s="715" t="str">
        <f t="shared" si="17"/>
        <v/>
      </c>
    </row>
    <row r="49" spans="1:11" ht="15" customHeight="1">
      <c r="A49" s="2"/>
      <c r="B49" s="716" t="s">
        <v>504</v>
      </c>
      <c r="C49" s="709">
        <v>17</v>
      </c>
      <c r="D49" s="709">
        <v>0</v>
      </c>
      <c r="E49" s="715">
        <f t="shared" si="15"/>
        <v>0</v>
      </c>
      <c r="F49" s="709">
        <v>24</v>
      </c>
      <c r="G49" s="709">
        <v>0</v>
      </c>
      <c r="H49" s="715">
        <f t="shared" si="16"/>
        <v>0</v>
      </c>
      <c r="I49" s="709">
        <v>0</v>
      </c>
      <c r="J49" s="709">
        <v>0</v>
      </c>
      <c r="K49" s="715" t="str">
        <f t="shared" si="17"/>
        <v/>
      </c>
    </row>
    <row r="50" spans="1:11" ht="15" customHeight="1">
      <c r="A50" s="2"/>
      <c r="B50" s="716" t="s">
        <v>505</v>
      </c>
      <c r="C50" s="709">
        <v>22</v>
      </c>
      <c r="D50" s="709">
        <v>0</v>
      </c>
      <c r="E50" s="715">
        <f t="shared" si="15"/>
        <v>0</v>
      </c>
      <c r="F50" s="709">
        <v>37</v>
      </c>
      <c r="G50" s="709">
        <v>0</v>
      </c>
      <c r="H50" s="715">
        <f t="shared" si="16"/>
        <v>0</v>
      </c>
      <c r="I50" s="709">
        <v>0</v>
      </c>
      <c r="J50" s="709">
        <v>0</v>
      </c>
      <c r="K50" s="715" t="str">
        <f t="shared" si="17"/>
        <v/>
      </c>
    </row>
    <row r="51" spans="1:11" ht="15" customHeight="1">
      <c r="A51" s="2" t="s">
        <v>506</v>
      </c>
      <c r="B51" s="716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16" t="s">
        <v>508</v>
      </c>
      <c r="C52" s="709">
        <v>24</v>
      </c>
      <c r="D52" s="709">
        <v>0</v>
      </c>
      <c r="E52" s="715">
        <f t="shared" si="15"/>
        <v>0</v>
      </c>
      <c r="F52" s="709">
        <v>42</v>
      </c>
      <c r="G52" s="709">
        <v>0</v>
      </c>
      <c r="H52" s="715">
        <f t="shared" si="16"/>
        <v>0</v>
      </c>
      <c r="I52" s="709">
        <v>0</v>
      </c>
      <c r="J52" s="709">
        <v>0</v>
      </c>
      <c r="K52" s="715" t="str">
        <f t="shared" si="17"/>
        <v/>
      </c>
    </row>
    <row r="53" spans="1:11" ht="15" customHeight="1">
      <c r="A53" s="2"/>
      <c r="B53" s="716" t="s">
        <v>509</v>
      </c>
      <c r="C53" s="709">
        <v>8</v>
      </c>
      <c r="D53" s="709">
        <v>0</v>
      </c>
      <c r="E53" s="715">
        <f t="shared" si="15"/>
        <v>0</v>
      </c>
      <c r="F53" s="709">
        <v>18</v>
      </c>
      <c r="G53" s="709">
        <v>0</v>
      </c>
      <c r="H53" s="715">
        <f t="shared" si="16"/>
        <v>0</v>
      </c>
      <c r="I53" s="709">
        <v>0</v>
      </c>
      <c r="J53" s="709">
        <v>0</v>
      </c>
      <c r="K53" s="715" t="str">
        <f t="shared" si="17"/>
        <v/>
      </c>
    </row>
    <row r="54" spans="1:11" ht="15" customHeight="1">
      <c r="A54" s="2"/>
      <c r="B54" s="716" t="s">
        <v>510</v>
      </c>
      <c r="C54" s="709">
        <v>14</v>
      </c>
      <c r="D54" s="709">
        <v>0</v>
      </c>
      <c r="E54" s="715">
        <f t="shared" si="15"/>
        <v>0</v>
      </c>
      <c r="F54" s="709">
        <v>13</v>
      </c>
      <c r="G54" s="709">
        <v>0</v>
      </c>
      <c r="H54" s="715">
        <f t="shared" si="16"/>
        <v>0</v>
      </c>
      <c r="I54" s="709">
        <v>0</v>
      </c>
      <c r="J54" s="709">
        <v>0</v>
      </c>
      <c r="K54" s="715" t="str">
        <f t="shared" si="17"/>
        <v/>
      </c>
    </row>
    <row r="55" spans="1:11" ht="15" customHeight="1">
      <c r="A55" s="2"/>
      <c r="B55" s="716" t="s">
        <v>511</v>
      </c>
      <c r="C55" s="709">
        <v>10</v>
      </c>
      <c r="D55" s="709">
        <v>2</v>
      </c>
      <c r="E55" s="715">
        <f t="shared" si="15"/>
        <v>20</v>
      </c>
      <c r="F55" s="709">
        <v>8</v>
      </c>
      <c r="G55" s="709">
        <v>0</v>
      </c>
      <c r="H55" s="715">
        <f t="shared" si="16"/>
        <v>0</v>
      </c>
      <c r="I55" s="709">
        <v>0</v>
      </c>
      <c r="J55" s="709">
        <v>0</v>
      </c>
      <c r="K55" s="715" t="str">
        <f t="shared" si="17"/>
        <v/>
      </c>
    </row>
    <row r="56" spans="1:11" ht="15" customHeight="1">
      <c r="A56" s="2"/>
      <c r="B56" s="716" t="s">
        <v>512</v>
      </c>
      <c r="C56" s="713">
        <v>14</v>
      </c>
      <c r="D56" s="713">
        <v>0</v>
      </c>
      <c r="E56" s="714">
        <f t="shared" si="15"/>
        <v>0</v>
      </c>
      <c r="F56" s="713">
        <v>16</v>
      </c>
      <c r="G56" s="713">
        <v>0</v>
      </c>
      <c r="H56" s="714">
        <f t="shared" si="16"/>
        <v>0</v>
      </c>
      <c r="I56" s="713">
        <v>0</v>
      </c>
      <c r="J56" s="713">
        <v>0</v>
      </c>
      <c r="K56" s="714" t="str">
        <f t="shared" si="17"/>
        <v/>
      </c>
    </row>
    <row r="57" spans="1:11" ht="15" customHeight="1">
      <c r="A57" s="2"/>
      <c r="B57" s="716" t="s">
        <v>513</v>
      </c>
      <c r="C57" s="713">
        <v>74</v>
      </c>
      <c r="D57" s="713">
        <v>1</v>
      </c>
      <c r="E57" s="714">
        <f t="shared" si="15"/>
        <v>1.3513513513513513</v>
      </c>
      <c r="F57" s="713">
        <v>31</v>
      </c>
      <c r="G57" s="713">
        <v>0</v>
      </c>
      <c r="H57" s="714">
        <f t="shared" si="16"/>
        <v>0</v>
      </c>
      <c r="I57" s="713">
        <v>1</v>
      </c>
      <c r="J57" s="713">
        <v>0</v>
      </c>
      <c r="K57" s="714">
        <f t="shared" si="17"/>
        <v>0</v>
      </c>
    </row>
    <row r="58" spans="1:11" ht="15" customHeight="1">
      <c r="A58" s="2"/>
      <c r="B58" s="716" t="s">
        <v>514</v>
      </c>
      <c r="C58" s="709">
        <v>15</v>
      </c>
      <c r="D58" s="709">
        <v>0</v>
      </c>
      <c r="E58" s="715">
        <f t="shared" si="15"/>
        <v>0</v>
      </c>
      <c r="F58" s="709">
        <v>18</v>
      </c>
      <c r="G58" s="709">
        <v>0</v>
      </c>
      <c r="H58" s="715">
        <f t="shared" si="16"/>
        <v>0</v>
      </c>
      <c r="I58" s="709">
        <v>0</v>
      </c>
      <c r="J58" s="709">
        <v>0</v>
      </c>
      <c r="K58" s="715" t="str">
        <f t="shared" si="17"/>
        <v/>
      </c>
    </row>
    <row r="59" spans="1:11" ht="15" customHeight="1">
      <c r="A59" s="2" t="s">
        <v>515</v>
      </c>
      <c r="B59" s="716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16" t="s">
        <v>517</v>
      </c>
      <c r="C60" s="709">
        <v>25</v>
      </c>
      <c r="D60" s="709">
        <v>0</v>
      </c>
      <c r="E60" s="715">
        <f t="shared" si="15"/>
        <v>0</v>
      </c>
      <c r="F60" s="709">
        <v>10</v>
      </c>
      <c r="G60" s="709">
        <v>0</v>
      </c>
      <c r="H60" s="715">
        <f t="shared" si="16"/>
        <v>0</v>
      </c>
      <c r="I60" s="709">
        <v>0</v>
      </c>
      <c r="J60" s="709">
        <v>0</v>
      </c>
      <c r="K60" s="715" t="str">
        <f t="shared" si="17"/>
        <v/>
      </c>
    </row>
    <row r="61" spans="1:11" ht="15" customHeight="1">
      <c r="A61" s="2"/>
      <c r="B61" s="716" t="s">
        <v>518</v>
      </c>
      <c r="C61" s="709">
        <v>19</v>
      </c>
      <c r="D61" s="709">
        <v>0</v>
      </c>
      <c r="E61" s="715">
        <f t="shared" si="15"/>
        <v>0</v>
      </c>
      <c r="F61" s="709">
        <v>20</v>
      </c>
      <c r="G61" s="709">
        <v>0</v>
      </c>
      <c r="H61" s="715">
        <f t="shared" si="16"/>
        <v>0</v>
      </c>
      <c r="I61" s="709">
        <v>0</v>
      </c>
      <c r="J61" s="709">
        <v>0</v>
      </c>
      <c r="K61" s="715" t="str">
        <f t="shared" si="17"/>
        <v/>
      </c>
    </row>
    <row r="62" spans="1:11" ht="15" customHeight="1">
      <c r="A62" s="2"/>
      <c r="B62" s="716" t="s">
        <v>519</v>
      </c>
      <c r="C62" s="709">
        <v>49</v>
      </c>
      <c r="D62" s="709">
        <v>0</v>
      </c>
      <c r="E62" s="715">
        <f t="shared" si="15"/>
        <v>0</v>
      </c>
      <c r="F62" s="709">
        <v>31</v>
      </c>
      <c r="G62" s="709">
        <v>0</v>
      </c>
      <c r="H62" s="715">
        <f t="shared" si="16"/>
        <v>0</v>
      </c>
      <c r="I62" s="709">
        <v>1</v>
      </c>
      <c r="J62" s="709">
        <v>1</v>
      </c>
      <c r="K62" s="715">
        <f t="shared" si="17"/>
        <v>100</v>
      </c>
    </row>
    <row r="63" spans="1:11" ht="15" customHeight="1">
      <c r="A63" s="2"/>
      <c r="B63" s="716" t="s">
        <v>520</v>
      </c>
      <c r="C63" s="709">
        <v>115</v>
      </c>
      <c r="D63" s="709">
        <v>0</v>
      </c>
      <c r="E63" s="715">
        <f t="shared" si="15"/>
        <v>0</v>
      </c>
      <c r="F63" s="709">
        <v>27</v>
      </c>
      <c r="G63" s="709">
        <v>0</v>
      </c>
      <c r="H63" s="715">
        <f t="shared" si="16"/>
        <v>0</v>
      </c>
      <c r="I63" s="709">
        <v>0</v>
      </c>
      <c r="J63" s="709">
        <v>0</v>
      </c>
      <c r="K63" s="715" t="str">
        <f t="shared" si="17"/>
        <v/>
      </c>
    </row>
    <row r="64" spans="1:11" ht="15" customHeight="1">
      <c r="A64" s="2" t="s">
        <v>521</v>
      </c>
      <c r="B64" s="716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16" t="s">
        <v>523</v>
      </c>
      <c r="C65" s="709">
        <v>10</v>
      </c>
      <c r="D65" s="709">
        <v>0</v>
      </c>
      <c r="E65" s="715">
        <f t="shared" si="15"/>
        <v>0</v>
      </c>
      <c r="F65" s="709">
        <v>11</v>
      </c>
      <c r="G65" s="709">
        <v>0</v>
      </c>
      <c r="H65" s="715">
        <f t="shared" si="16"/>
        <v>0</v>
      </c>
      <c r="I65" s="709">
        <v>0</v>
      </c>
      <c r="J65" s="709">
        <v>0</v>
      </c>
      <c r="K65" s="715" t="str">
        <f t="shared" si="17"/>
        <v/>
      </c>
    </row>
    <row r="66" spans="1:11" ht="15" customHeight="1">
      <c r="A66" s="2"/>
      <c r="B66" s="716" t="s">
        <v>524</v>
      </c>
      <c r="C66" s="709">
        <v>31</v>
      </c>
      <c r="D66" s="709">
        <v>0</v>
      </c>
      <c r="E66" s="715">
        <f t="shared" si="15"/>
        <v>0</v>
      </c>
      <c r="F66" s="709">
        <v>15</v>
      </c>
      <c r="G66" s="709">
        <v>0</v>
      </c>
      <c r="H66" s="715">
        <f t="shared" si="16"/>
        <v>0</v>
      </c>
      <c r="I66" s="709">
        <v>0</v>
      </c>
      <c r="J66" s="709">
        <v>0</v>
      </c>
      <c r="K66" s="715" t="str">
        <f t="shared" si="17"/>
        <v/>
      </c>
    </row>
    <row r="67" spans="1:11" ht="15" customHeight="1">
      <c r="A67" s="2"/>
      <c r="B67" s="716" t="s">
        <v>525</v>
      </c>
      <c r="C67" s="709">
        <v>31</v>
      </c>
      <c r="D67" s="709">
        <v>0</v>
      </c>
      <c r="E67" s="715">
        <f t="shared" si="15"/>
        <v>0</v>
      </c>
      <c r="F67" s="709">
        <v>45</v>
      </c>
      <c r="G67" s="709">
        <v>0</v>
      </c>
      <c r="H67" s="715">
        <f t="shared" si="16"/>
        <v>0</v>
      </c>
      <c r="I67" s="709">
        <v>0</v>
      </c>
      <c r="J67" s="709">
        <v>0</v>
      </c>
      <c r="K67" s="715" t="str">
        <f t="shared" si="17"/>
        <v/>
      </c>
    </row>
    <row r="68" spans="1:11" ht="15" customHeight="1">
      <c r="A68" s="2" t="s">
        <v>526</v>
      </c>
      <c r="B68" s="716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16" t="s">
        <v>527</v>
      </c>
      <c r="C69" s="709">
        <v>41</v>
      </c>
      <c r="D69" s="709">
        <v>1</v>
      </c>
      <c r="E69" s="715">
        <f t="shared" si="29"/>
        <v>2.4390243902439024</v>
      </c>
      <c r="F69" s="709">
        <v>28</v>
      </c>
      <c r="G69" s="709">
        <v>0</v>
      </c>
      <c r="H69" s="715">
        <f t="shared" si="31"/>
        <v>0</v>
      </c>
      <c r="I69" s="709">
        <v>0</v>
      </c>
      <c r="J69" s="709">
        <v>0</v>
      </c>
      <c r="K69" s="715" t="str">
        <f t="shared" si="32"/>
        <v/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15">
        <f t="shared" si="29"/>
        <v>0</v>
      </c>
      <c r="F70" s="709">
        <v>4</v>
      </c>
      <c r="G70" s="709">
        <v>0</v>
      </c>
      <c r="H70" s="715">
        <f t="shared" si="31"/>
        <v>0</v>
      </c>
      <c r="I70" s="709">
        <v>0</v>
      </c>
      <c r="J70" s="709">
        <v>0</v>
      </c>
      <c r="K70" s="715" t="str">
        <f t="shared" si="32"/>
        <v/>
      </c>
    </row>
    <row r="71" spans="1:11" ht="15" customHeight="1">
      <c r="A71" s="2"/>
      <c r="B71" s="716" t="s">
        <v>529</v>
      </c>
      <c r="C71" s="709">
        <v>5</v>
      </c>
      <c r="D71" s="709">
        <v>0</v>
      </c>
      <c r="E71" s="715">
        <f t="shared" si="29"/>
        <v>0</v>
      </c>
      <c r="F71" s="709">
        <v>11</v>
      </c>
      <c r="G71" s="709">
        <v>0</v>
      </c>
      <c r="H71" s="715">
        <f t="shared" si="31"/>
        <v>0</v>
      </c>
      <c r="I71" s="709">
        <v>0</v>
      </c>
      <c r="J71" s="709">
        <v>0</v>
      </c>
      <c r="K71" s="715" t="str">
        <f t="shared" si="32"/>
        <v/>
      </c>
    </row>
    <row r="72" spans="1:11" ht="15" customHeight="1">
      <c r="A72" s="2" t="s">
        <v>530</v>
      </c>
      <c r="B72" s="716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16" t="s">
        <v>531</v>
      </c>
      <c r="C73" s="709">
        <v>9</v>
      </c>
      <c r="D73" s="709">
        <v>0</v>
      </c>
      <c r="E73" s="715">
        <f t="shared" si="29"/>
        <v>0</v>
      </c>
      <c r="F73" s="709">
        <v>6</v>
      </c>
      <c r="G73" s="709">
        <v>0</v>
      </c>
      <c r="H73" s="715">
        <f t="shared" si="31"/>
        <v>0</v>
      </c>
      <c r="I73" s="709">
        <v>0</v>
      </c>
      <c r="J73" s="709">
        <v>0</v>
      </c>
      <c r="K73" s="715" t="str">
        <f t="shared" si="32"/>
        <v/>
      </c>
    </row>
    <row r="74" spans="1:11" ht="15" customHeight="1">
      <c r="A74" s="2" t="s">
        <v>532</v>
      </c>
      <c r="B74" s="716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16" t="s">
        <v>533</v>
      </c>
      <c r="C75" s="709">
        <v>42</v>
      </c>
      <c r="D75" s="709">
        <v>0</v>
      </c>
      <c r="E75" s="715">
        <f t="shared" si="29"/>
        <v>0</v>
      </c>
      <c r="F75" s="709">
        <v>46</v>
      </c>
      <c r="G75" s="709">
        <v>0</v>
      </c>
      <c r="H75" s="715">
        <f t="shared" si="31"/>
        <v>0</v>
      </c>
      <c r="I75" s="709">
        <v>0</v>
      </c>
      <c r="J75" s="709">
        <v>0</v>
      </c>
      <c r="K75" s="715" t="str">
        <f t="shared" si="32"/>
        <v/>
      </c>
    </row>
    <row r="76" spans="1:11" ht="15" customHeight="1">
      <c r="A76" s="2"/>
      <c r="B76" s="716" t="s">
        <v>534</v>
      </c>
      <c r="C76" s="709">
        <v>15</v>
      </c>
      <c r="D76" s="709">
        <v>0</v>
      </c>
      <c r="E76" s="715">
        <f t="shared" si="29"/>
        <v>0</v>
      </c>
      <c r="F76" s="709">
        <v>9</v>
      </c>
      <c r="G76" s="709">
        <v>0</v>
      </c>
      <c r="H76" s="715">
        <f t="shared" si="31"/>
        <v>0</v>
      </c>
      <c r="I76" s="709">
        <v>0</v>
      </c>
      <c r="J76" s="709">
        <v>0</v>
      </c>
      <c r="K76" s="715" t="str">
        <f t="shared" si="32"/>
        <v/>
      </c>
    </row>
    <row r="77" spans="1:11" ht="15" customHeight="1">
      <c r="A77" s="2"/>
      <c r="B77" s="716" t="s">
        <v>535</v>
      </c>
      <c r="C77" s="709">
        <v>13</v>
      </c>
      <c r="D77" s="709">
        <v>0</v>
      </c>
      <c r="E77" s="715">
        <f t="shared" si="29"/>
        <v>0</v>
      </c>
      <c r="F77" s="709">
        <v>10</v>
      </c>
      <c r="G77" s="709">
        <v>0</v>
      </c>
      <c r="H77" s="715">
        <f t="shared" si="31"/>
        <v>0</v>
      </c>
      <c r="I77" s="709">
        <v>0</v>
      </c>
      <c r="J77" s="709">
        <v>0</v>
      </c>
      <c r="K77" s="715" t="str">
        <f t="shared" si="32"/>
        <v/>
      </c>
    </row>
    <row r="78" spans="1:11" ht="15" customHeight="1">
      <c r="A78" s="2" t="s">
        <v>536</v>
      </c>
      <c r="B78" s="716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16" t="s">
        <v>538</v>
      </c>
      <c r="C79" s="709">
        <v>13</v>
      </c>
      <c r="D79" s="709">
        <v>0</v>
      </c>
      <c r="E79" s="715">
        <f t="shared" si="29"/>
        <v>0</v>
      </c>
      <c r="F79" s="709">
        <v>15</v>
      </c>
      <c r="G79" s="709">
        <v>0</v>
      </c>
      <c r="H79" s="715">
        <f t="shared" si="31"/>
        <v>0</v>
      </c>
      <c r="I79" s="709">
        <v>0</v>
      </c>
      <c r="J79" s="709">
        <v>0</v>
      </c>
      <c r="K79" s="715" t="str">
        <f t="shared" si="32"/>
        <v/>
      </c>
    </row>
    <row r="80" spans="1:11" ht="15" customHeight="1">
      <c r="A80" s="2"/>
      <c r="B80" s="716" t="s">
        <v>539</v>
      </c>
      <c r="C80" s="713">
        <v>24</v>
      </c>
      <c r="D80" s="713">
        <v>0</v>
      </c>
      <c r="E80" s="714">
        <f t="shared" si="29"/>
        <v>0</v>
      </c>
      <c r="F80" s="713">
        <v>16</v>
      </c>
      <c r="G80" s="713">
        <v>0</v>
      </c>
      <c r="H80" s="714">
        <f t="shared" si="31"/>
        <v>0</v>
      </c>
      <c r="I80" s="713">
        <v>0</v>
      </c>
      <c r="J80" s="713">
        <v>0</v>
      </c>
      <c r="K80" s="714" t="str">
        <f t="shared" si="32"/>
        <v/>
      </c>
    </row>
    <row r="81" spans="1:11" ht="15" customHeight="1">
      <c r="A81" s="2"/>
      <c r="B81" s="716" t="s">
        <v>540</v>
      </c>
      <c r="C81" s="713">
        <v>38</v>
      </c>
      <c r="D81" s="713">
        <v>0</v>
      </c>
      <c r="E81" s="714">
        <f t="shared" si="29"/>
        <v>0</v>
      </c>
      <c r="F81" s="713">
        <v>29</v>
      </c>
      <c r="G81" s="713">
        <v>0</v>
      </c>
      <c r="H81" s="714">
        <f t="shared" si="31"/>
        <v>0</v>
      </c>
      <c r="I81" s="713">
        <v>0</v>
      </c>
      <c r="J81" s="713">
        <v>0</v>
      </c>
      <c r="K81" s="714" t="str">
        <f t="shared" si="32"/>
        <v/>
      </c>
    </row>
    <row r="82" spans="1:11" ht="15" customHeight="1">
      <c r="A82" s="2" t="s">
        <v>541</v>
      </c>
      <c r="B82" s="716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29"/>
        <v/>
      </c>
      <c r="F83" s="709">
        <v>4</v>
      </c>
      <c r="G83" s="709">
        <v>0</v>
      </c>
      <c r="H83" s="715">
        <f t="shared" si="31"/>
        <v>0</v>
      </c>
      <c r="I83" s="709">
        <v>0</v>
      </c>
      <c r="J83" s="709">
        <v>0</v>
      </c>
      <c r="K83" s="715" t="str">
        <f t="shared" si="32"/>
        <v/>
      </c>
    </row>
    <row r="84" spans="1:11" ht="15" customHeight="1">
      <c r="A84" s="2" t="s">
        <v>543</v>
      </c>
      <c r="B84" s="716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16" t="s">
        <v>545</v>
      </c>
      <c r="C85" s="709">
        <v>14</v>
      </c>
      <c r="D85" s="709">
        <v>0</v>
      </c>
      <c r="E85" s="715">
        <f t="shared" si="29"/>
        <v>0</v>
      </c>
      <c r="F85" s="709">
        <v>11</v>
      </c>
      <c r="G85" s="709">
        <v>0</v>
      </c>
      <c r="H85" s="715">
        <f t="shared" si="31"/>
        <v>0</v>
      </c>
      <c r="I85" s="709">
        <v>0</v>
      </c>
      <c r="J85" s="709">
        <v>0</v>
      </c>
      <c r="K85" s="715" t="str">
        <f t="shared" si="32"/>
        <v/>
      </c>
    </row>
    <row r="86" spans="1:11" ht="15" customHeight="1">
      <c r="A86" s="2"/>
      <c r="B86" s="716" t="s">
        <v>546</v>
      </c>
      <c r="C86" s="709">
        <v>11</v>
      </c>
      <c r="D86" s="709">
        <v>0</v>
      </c>
      <c r="E86" s="715">
        <f t="shared" si="29"/>
        <v>0</v>
      </c>
      <c r="F86" s="709">
        <v>16</v>
      </c>
      <c r="G86" s="709">
        <v>0</v>
      </c>
      <c r="H86" s="715">
        <f t="shared" si="31"/>
        <v>0</v>
      </c>
      <c r="I86" s="709">
        <v>0</v>
      </c>
      <c r="J86" s="709">
        <v>0</v>
      </c>
      <c r="K86" s="715" t="str">
        <f t="shared" si="32"/>
        <v/>
      </c>
    </row>
    <row r="87" spans="1:11" ht="15" customHeight="1">
      <c r="A87" s="2"/>
      <c r="B87" s="716" t="s">
        <v>547</v>
      </c>
      <c r="C87" s="709">
        <v>3</v>
      </c>
      <c r="D87" s="709">
        <v>0</v>
      </c>
      <c r="E87" s="715">
        <f t="shared" si="29"/>
        <v>0</v>
      </c>
      <c r="F87" s="709">
        <v>16</v>
      </c>
      <c r="G87" s="709">
        <v>0</v>
      </c>
      <c r="H87" s="715">
        <f t="shared" si="31"/>
        <v>0</v>
      </c>
      <c r="I87" s="709">
        <v>0</v>
      </c>
      <c r="J87" s="709">
        <v>0</v>
      </c>
      <c r="K87" s="715" t="str">
        <f t="shared" si="32"/>
        <v/>
      </c>
    </row>
    <row r="88" spans="1:11" ht="14" customHeight="1">
      <c r="A88" s="2"/>
      <c r="B88" s="716" t="s">
        <v>548</v>
      </c>
      <c r="C88" s="709">
        <v>1</v>
      </c>
      <c r="D88" s="709">
        <v>0</v>
      </c>
      <c r="E88" s="715">
        <f t="shared" si="29"/>
        <v>0</v>
      </c>
      <c r="F88" s="709">
        <v>3</v>
      </c>
      <c r="G88" s="709">
        <v>0</v>
      </c>
      <c r="H88" s="715">
        <f t="shared" si="31"/>
        <v>0</v>
      </c>
      <c r="I88" s="709">
        <v>0</v>
      </c>
      <c r="J88" s="709">
        <v>0</v>
      </c>
      <c r="K88" s="715" t="str">
        <f t="shared" si="32"/>
        <v/>
      </c>
    </row>
    <row r="89" spans="1:11" ht="13.5" customHeight="1">
      <c r="A89" s="2"/>
      <c r="B89" s="716" t="s">
        <v>549</v>
      </c>
      <c r="C89" s="713">
        <v>0</v>
      </c>
      <c r="D89" s="713">
        <v>0</v>
      </c>
      <c r="E89" s="714" t="str">
        <f t="shared" si="29"/>
        <v/>
      </c>
      <c r="F89" s="713">
        <v>8</v>
      </c>
      <c r="G89" s="713">
        <v>0</v>
      </c>
      <c r="H89" s="714">
        <f t="shared" si="31"/>
        <v>0</v>
      </c>
      <c r="I89" s="713">
        <v>0</v>
      </c>
      <c r="J89" s="713">
        <v>0</v>
      </c>
      <c r="K89" s="714" t="str">
        <f t="shared" si="32"/>
        <v/>
      </c>
    </row>
    <row r="90" spans="1:11" ht="13.5" customHeight="1">
      <c r="A90" s="2"/>
      <c r="B90" s="716" t="s">
        <v>550</v>
      </c>
      <c r="C90" s="709">
        <v>5</v>
      </c>
      <c r="D90" s="709">
        <v>0</v>
      </c>
      <c r="E90" s="715">
        <f t="shared" si="29"/>
        <v>0</v>
      </c>
      <c r="F90" s="709">
        <v>11</v>
      </c>
      <c r="G90" s="709">
        <v>0</v>
      </c>
      <c r="H90" s="715">
        <f t="shared" si="31"/>
        <v>0</v>
      </c>
      <c r="I90" s="709">
        <v>0</v>
      </c>
      <c r="J90" s="709">
        <v>0</v>
      </c>
      <c r="K90" s="715" t="str">
        <f t="shared" si="32"/>
        <v/>
      </c>
    </row>
    <row r="91" spans="1:11" ht="13.5" customHeight="1" thickBot="1">
      <c r="A91" s="281" t="s">
        <v>553</v>
      </c>
      <c r="B91" s="717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662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662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662">
        <f t="shared" si="32"/>
        <v>40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71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05" customWidth="1"/>
    <col min="2" max="2" width="22.06640625" style="405" customWidth="1"/>
    <col min="3" max="3" width="8.19921875" style="410" customWidth="1"/>
    <col min="4" max="4" width="8.796875" style="410" customWidth="1"/>
    <col min="5" max="5" width="9" style="410" customWidth="1"/>
    <col min="6" max="6" width="8.796875" style="410" customWidth="1"/>
    <col min="7" max="7" width="8.06640625" style="410" customWidth="1"/>
    <col min="8" max="8" width="8.796875" style="410" customWidth="1"/>
    <col min="9" max="9" width="7.19921875" style="410" customWidth="1"/>
    <col min="10" max="10" width="9.06640625" style="410" customWidth="1"/>
    <col min="11" max="11" width="10" style="410" customWidth="1"/>
    <col min="12" max="13" width="9.06640625" style="410" customWidth="1"/>
    <col min="14" max="16384" width="9.06640625" style="410"/>
  </cols>
  <sheetData>
    <row r="1" spans="1:11" ht="14" customHeight="1">
      <c r="A1" s="409" t="s">
        <v>1977</v>
      </c>
    </row>
    <row r="2" spans="1:11" ht="13.5" customHeight="1">
      <c r="A2" s="1084" t="s">
        <v>660</v>
      </c>
      <c r="B2" s="1082"/>
      <c r="C2" s="1081" t="s">
        <v>1978</v>
      </c>
      <c r="D2" s="1082"/>
      <c r="E2" s="1082"/>
      <c r="F2" s="1086" t="s">
        <v>1979</v>
      </c>
      <c r="G2" s="1076"/>
      <c r="H2" s="1076"/>
      <c r="I2" s="1081" t="s">
        <v>1777</v>
      </c>
      <c r="J2" s="1082"/>
      <c r="K2" s="1082"/>
    </row>
    <row r="3" spans="1:11" ht="24.5" customHeight="1" thickBot="1">
      <c r="A3" s="1085"/>
      <c r="B3" s="1085"/>
      <c r="C3" s="411" t="s">
        <v>1529</v>
      </c>
      <c r="D3" s="411" t="s">
        <v>1530</v>
      </c>
      <c r="E3" s="411" t="s">
        <v>1972</v>
      </c>
      <c r="F3" s="411" t="s">
        <v>1529</v>
      </c>
      <c r="G3" s="411" t="s">
        <v>1530</v>
      </c>
      <c r="H3" s="411" t="s">
        <v>1972</v>
      </c>
      <c r="I3" s="411" t="s">
        <v>1529</v>
      </c>
      <c r="J3" s="411" t="s">
        <v>1530</v>
      </c>
      <c r="K3" s="411" t="s">
        <v>1972</v>
      </c>
    </row>
    <row r="4" spans="1:11" ht="15" customHeight="1">
      <c r="A4" s="2" t="s">
        <v>445</v>
      </c>
      <c r="B4" s="716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16" t="s">
        <v>447</v>
      </c>
      <c r="C5" s="713">
        <v>0</v>
      </c>
      <c r="D5" s="713">
        <v>0</v>
      </c>
      <c r="E5" s="714" t="str">
        <f t="shared" si="1"/>
        <v/>
      </c>
      <c r="F5" s="713">
        <v>148</v>
      </c>
      <c r="G5" s="713">
        <v>0</v>
      </c>
      <c r="H5" s="714">
        <f t="shared" si="3"/>
        <v>0</v>
      </c>
      <c r="I5" s="713">
        <v>0</v>
      </c>
      <c r="J5" s="713">
        <v>0</v>
      </c>
      <c r="K5" s="714" t="str">
        <f t="shared" si="4"/>
        <v/>
      </c>
    </row>
    <row r="6" spans="1:11" ht="15" customHeight="1">
      <c r="A6" s="2"/>
      <c r="B6" s="716" t="s">
        <v>448</v>
      </c>
      <c r="C6" s="709">
        <v>0</v>
      </c>
      <c r="D6" s="709">
        <v>0</v>
      </c>
      <c r="E6" s="715" t="str">
        <f t="shared" si="1"/>
        <v/>
      </c>
      <c r="F6" s="709">
        <v>582</v>
      </c>
      <c r="G6" s="709">
        <v>0</v>
      </c>
      <c r="H6" s="715">
        <f t="shared" si="3"/>
        <v>0</v>
      </c>
      <c r="I6" s="709">
        <v>0</v>
      </c>
      <c r="J6" s="709">
        <v>0</v>
      </c>
      <c r="K6" s="715" t="str">
        <f t="shared" si="4"/>
        <v/>
      </c>
    </row>
    <row r="7" spans="1:11" ht="15" customHeight="1">
      <c r="A7" s="2"/>
      <c r="B7" s="716" t="s">
        <v>449</v>
      </c>
      <c r="C7" s="709">
        <v>0</v>
      </c>
      <c r="D7" s="709">
        <v>0</v>
      </c>
      <c r="E7" s="715" t="str">
        <f t="shared" si="1"/>
        <v/>
      </c>
      <c r="F7" s="709">
        <v>332</v>
      </c>
      <c r="G7" s="709">
        <v>0</v>
      </c>
      <c r="H7" s="715">
        <f t="shared" si="3"/>
        <v>0</v>
      </c>
      <c r="I7" s="709">
        <v>0</v>
      </c>
      <c r="J7" s="709">
        <v>0</v>
      </c>
      <c r="K7" s="715" t="str">
        <f t="shared" si="4"/>
        <v/>
      </c>
    </row>
    <row r="8" spans="1:11" ht="15" customHeight="1">
      <c r="A8" s="2" t="s">
        <v>450</v>
      </c>
      <c r="B8" s="716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16" t="s">
        <v>452</v>
      </c>
      <c r="C9" s="709">
        <v>0</v>
      </c>
      <c r="D9" s="709">
        <v>0</v>
      </c>
      <c r="E9" s="715" t="str">
        <f t="shared" si="1"/>
        <v/>
      </c>
      <c r="F9" s="709">
        <v>88</v>
      </c>
      <c r="G9" s="709">
        <v>0</v>
      </c>
      <c r="H9" s="715">
        <f t="shared" si="3"/>
        <v>0</v>
      </c>
      <c r="I9" s="709">
        <v>0</v>
      </c>
      <c r="J9" s="709">
        <v>0</v>
      </c>
      <c r="K9" s="715" t="str">
        <f t="shared" si="4"/>
        <v/>
      </c>
    </row>
    <row r="10" spans="1:11" ht="15" customHeight="1">
      <c r="A10" s="2"/>
      <c r="B10" s="716" t="s">
        <v>453</v>
      </c>
      <c r="C10" s="709">
        <v>0</v>
      </c>
      <c r="D10" s="709">
        <v>0</v>
      </c>
      <c r="E10" s="715" t="str">
        <f t="shared" si="1"/>
        <v/>
      </c>
      <c r="F10" s="709">
        <v>53</v>
      </c>
      <c r="G10" s="709">
        <v>0</v>
      </c>
      <c r="H10" s="715">
        <f t="shared" si="3"/>
        <v>0</v>
      </c>
      <c r="I10" s="709">
        <v>0</v>
      </c>
      <c r="J10" s="709">
        <v>0</v>
      </c>
      <c r="K10" s="715" t="str">
        <f t="shared" si="4"/>
        <v/>
      </c>
    </row>
    <row r="11" spans="1:11" ht="15" customHeight="1">
      <c r="A11" s="2"/>
      <c r="B11" s="716" t="s">
        <v>454</v>
      </c>
      <c r="C11" s="709">
        <v>0</v>
      </c>
      <c r="D11" s="709">
        <v>0</v>
      </c>
      <c r="E11" s="715" t="str">
        <f t="shared" si="1"/>
        <v/>
      </c>
      <c r="F11" s="709">
        <v>22</v>
      </c>
      <c r="G11" s="709">
        <v>0</v>
      </c>
      <c r="H11" s="715">
        <f t="shared" si="3"/>
        <v>0</v>
      </c>
      <c r="I11" s="709">
        <v>0</v>
      </c>
      <c r="J11" s="709">
        <v>0</v>
      </c>
      <c r="K11" s="715" t="str">
        <f t="shared" si="4"/>
        <v/>
      </c>
    </row>
    <row r="12" spans="1:11" ht="15" customHeight="1">
      <c r="A12" s="2"/>
      <c r="B12" s="716" t="s">
        <v>455</v>
      </c>
      <c r="C12" s="709">
        <v>0</v>
      </c>
      <c r="D12" s="709">
        <v>0</v>
      </c>
      <c r="E12" s="715" t="str">
        <f t="shared" si="1"/>
        <v/>
      </c>
      <c r="F12" s="709">
        <v>188</v>
      </c>
      <c r="G12" s="709">
        <v>0</v>
      </c>
      <c r="H12" s="715">
        <f t="shared" si="3"/>
        <v>0</v>
      </c>
      <c r="I12" s="709">
        <v>0</v>
      </c>
      <c r="J12" s="709">
        <v>0</v>
      </c>
      <c r="K12" s="715" t="str">
        <f t="shared" si="4"/>
        <v/>
      </c>
    </row>
    <row r="13" spans="1:11" ht="15" customHeight="1">
      <c r="A13" s="2"/>
      <c r="B13" s="716" t="s">
        <v>456</v>
      </c>
      <c r="C13" s="709">
        <v>0</v>
      </c>
      <c r="D13" s="709">
        <v>0</v>
      </c>
      <c r="E13" s="715" t="str">
        <f t="shared" si="1"/>
        <v/>
      </c>
      <c r="F13" s="709">
        <v>12</v>
      </c>
      <c r="G13" s="709">
        <v>0</v>
      </c>
      <c r="H13" s="715">
        <f t="shared" si="3"/>
        <v>0</v>
      </c>
      <c r="I13" s="709">
        <v>0</v>
      </c>
      <c r="J13" s="709">
        <v>0</v>
      </c>
      <c r="K13" s="715" t="str">
        <f t="shared" si="4"/>
        <v/>
      </c>
    </row>
    <row r="14" spans="1:11" ht="15" customHeight="1">
      <c r="A14" s="2" t="s">
        <v>457</v>
      </c>
      <c r="B14" s="716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16" t="s">
        <v>459</v>
      </c>
      <c r="C15" s="709">
        <v>0</v>
      </c>
      <c r="D15" s="709">
        <v>0</v>
      </c>
      <c r="E15" s="715" t="str">
        <f t="shared" si="1"/>
        <v/>
      </c>
      <c r="F15" s="709">
        <v>1500</v>
      </c>
      <c r="G15" s="709">
        <v>0</v>
      </c>
      <c r="H15" s="715">
        <f t="shared" si="3"/>
        <v>0</v>
      </c>
      <c r="I15" s="709">
        <v>0</v>
      </c>
      <c r="J15" s="709">
        <v>0</v>
      </c>
      <c r="K15" s="715" t="str">
        <f t="shared" si="4"/>
        <v/>
      </c>
    </row>
    <row r="16" spans="1:11" ht="15" customHeight="1">
      <c r="A16" s="2"/>
      <c r="B16" s="716" t="s">
        <v>460</v>
      </c>
      <c r="C16" s="709">
        <v>0</v>
      </c>
      <c r="D16" s="709">
        <v>0</v>
      </c>
      <c r="E16" s="715" t="str">
        <f t="shared" si="1"/>
        <v/>
      </c>
      <c r="F16" s="709">
        <v>3</v>
      </c>
      <c r="G16" s="709">
        <v>0</v>
      </c>
      <c r="H16" s="715">
        <f t="shared" si="3"/>
        <v>0</v>
      </c>
      <c r="I16" s="709">
        <v>0</v>
      </c>
      <c r="J16" s="709">
        <v>0</v>
      </c>
      <c r="K16" s="715" t="str">
        <f t="shared" si="4"/>
        <v/>
      </c>
    </row>
    <row r="17" spans="1:11" ht="15" customHeight="1">
      <c r="A17" s="2" t="s">
        <v>461</v>
      </c>
      <c r="B17" s="716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16" t="s">
        <v>463</v>
      </c>
      <c r="C18" s="709">
        <v>0</v>
      </c>
      <c r="D18" s="709">
        <v>0</v>
      </c>
      <c r="E18" s="715" t="str">
        <f t="shared" si="1"/>
        <v/>
      </c>
      <c r="F18" s="709">
        <v>2246</v>
      </c>
      <c r="G18" s="709">
        <v>2</v>
      </c>
      <c r="H18" s="715">
        <f t="shared" si="3"/>
        <v>8.9047195013357075E-2</v>
      </c>
      <c r="I18" s="709">
        <v>0</v>
      </c>
      <c r="J18" s="709">
        <v>0</v>
      </c>
      <c r="K18" s="715" t="str">
        <f t="shared" si="4"/>
        <v/>
      </c>
    </row>
    <row r="19" spans="1:11" ht="15" customHeight="1">
      <c r="A19" s="2"/>
      <c r="B19" s="716" t="s">
        <v>464</v>
      </c>
      <c r="C19" s="709">
        <v>0</v>
      </c>
      <c r="D19" s="709">
        <v>0</v>
      </c>
      <c r="E19" s="715" t="str">
        <f t="shared" si="1"/>
        <v/>
      </c>
      <c r="F19" s="709">
        <v>142</v>
      </c>
      <c r="G19" s="709">
        <v>0</v>
      </c>
      <c r="H19" s="715">
        <f t="shared" si="3"/>
        <v>0</v>
      </c>
      <c r="I19" s="709">
        <v>1</v>
      </c>
      <c r="J19" s="709">
        <v>0</v>
      </c>
      <c r="K19" s="715">
        <f t="shared" si="4"/>
        <v>0</v>
      </c>
    </row>
    <row r="20" spans="1:11" ht="15" customHeight="1">
      <c r="A20" s="2"/>
      <c r="B20" s="706" t="s">
        <v>465</v>
      </c>
      <c r="C20" s="713">
        <v>0</v>
      </c>
      <c r="D20" s="713">
        <v>0</v>
      </c>
      <c r="E20" s="714" t="str">
        <f t="shared" si="1"/>
        <v/>
      </c>
      <c r="F20" s="713">
        <v>4815</v>
      </c>
      <c r="G20" s="713">
        <v>5</v>
      </c>
      <c r="H20" s="714">
        <f t="shared" si="3"/>
        <v>0.10384215991692627</v>
      </c>
      <c r="I20" s="713">
        <v>0</v>
      </c>
      <c r="J20" s="713">
        <v>0</v>
      </c>
      <c r="K20" s="714" t="str">
        <f t="shared" si="4"/>
        <v/>
      </c>
    </row>
    <row r="21" spans="1:11" ht="15" customHeight="1">
      <c r="A21" s="2"/>
      <c r="B21" s="706" t="s">
        <v>466</v>
      </c>
      <c r="C21" s="713">
        <v>0</v>
      </c>
      <c r="D21" s="713">
        <v>0</v>
      </c>
      <c r="E21" s="714" t="str">
        <f t="shared" si="1"/>
        <v/>
      </c>
      <c r="F21" s="713">
        <v>198</v>
      </c>
      <c r="G21" s="713">
        <v>0</v>
      </c>
      <c r="H21" s="714">
        <f t="shared" si="3"/>
        <v>0</v>
      </c>
      <c r="I21" s="713">
        <v>0</v>
      </c>
      <c r="J21" s="713">
        <v>0</v>
      </c>
      <c r="K21" s="714" t="str">
        <f t="shared" si="4"/>
        <v/>
      </c>
    </row>
    <row r="22" spans="1:11" ht="15" customHeight="1">
      <c r="A22" s="2"/>
      <c r="B22" s="716" t="s">
        <v>467</v>
      </c>
      <c r="C22" s="709">
        <v>0</v>
      </c>
      <c r="D22" s="709">
        <v>0</v>
      </c>
      <c r="E22" s="715" t="str">
        <f t="shared" si="1"/>
        <v/>
      </c>
      <c r="F22" s="709">
        <v>2</v>
      </c>
      <c r="G22" s="709">
        <v>0</v>
      </c>
      <c r="H22" s="715">
        <f t="shared" si="3"/>
        <v>0</v>
      </c>
      <c r="I22" s="709">
        <v>0</v>
      </c>
      <c r="J22" s="709">
        <v>0</v>
      </c>
      <c r="K22" s="715" t="str">
        <f t="shared" si="4"/>
        <v/>
      </c>
    </row>
    <row r="23" spans="1:11" ht="15" customHeight="1">
      <c r="A23" s="2"/>
      <c r="B23" s="716" t="s">
        <v>468</v>
      </c>
      <c r="C23" s="709">
        <v>0</v>
      </c>
      <c r="D23" s="709">
        <v>0</v>
      </c>
      <c r="E23" s="715" t="str">
        <f t="shared" si="1"/>
        <v/>
      </c>
      <c r="F23" s="709">
        <v>3</v>
      </c>
      <c r="G23" s="709">
        <v>0</v>
      </c>
      <c r="H23" s="715">
        <f t="shared" si="3"/>
        <v>0</v>
      </c>
      <c r="I23" s="709">
        <v>0</v>
      </c>
      <c r="J23" s="709">
        <v>0</v>
      </c>
      <c r="K23" s="715" t="str">
        <f t="shared" si="4"/>
        <v/>
      </c>
    </row>
    <row r="24" spans="1:11" ht="15" customHeight="1">
      <c r="A24" s="2"/>
      <c r="B24" s="716" t="s">
        <v>469</v>
      </c>
      <c r="C24" s="709">
        <v>0</v>
      </c>
      <c r="D24" s="709">
        <v>0</v>
      </c>
      <c r="E24" s="715" t="str">
        <f t="shared" si="1"/>
        <v/>
      </c>
      <c r="F24" s="709">
        <v>6</v>
      </c>
      <c r="G24" s="709">
        <v>0</v>
      </c>
      <c r="H24" s="715">
        <f t="shared" si="3"/>
        <v>0</v>
      </c>
      <c r="I24" s="709">
        <v>0</v>
      </c>
      <c r="J24" s="709">
        <v>0</v>
      </c>
      <c r="K24" s="715" t="str">
        <f t="shared" si="4"/>
        <v/>
      </c>
    </row>
    <row r="25" spans="1:11" ht="15" customHeight="1">
      <c r="A25" s="2"/>
      <c r="B25" s="716" t="s">
        <v>470</v>
      </c>
      <c r="C25" s="709">
        <v>0</v>
      </c>
      <c r="D25" s="709">
        <v>0</v>
      </c>
      <c r="E25" s="715" t="str">
        <f t="shared" si="1"/>
        <v/>
      </c>
      <c r="F25" s="709">
        <v>158</v>
      </c>
      <c r="G25" s="709">
        <v>0</v>
      </c>
      <c r="H25" s="715">
        <f t="shared" si="3"/>
        <v>0</v>
      </c>
      <c r="I25" s="709">
        <v>0</v>
      </c>
      <c r="J25" s="709">
        <v>0</v>
      </c>
      <c r="K25" s="715" t="str">
        <f t="shared" si="4"/>
        <v/>
      </c>
    </row>
    <row r="26" spans="1:11" ht="15" customHeight="1">
      <c r="A26" s="2" t="s">
        <v>471</v>
      </c>
      <c r="B26" s="716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16" t="s">
        <v>479</v>
      </c>
      <c r="C27" s="709">
        <v>0</v>
      </c>
      <c r="D27" s="709">
        <v>0</v>
      </c>
      <c r="E27" s="715" t="str">
        <f t="shared" si="1"/>
        <v/>
      </c>
      <c r="F27" s="709">
        <v>4934</v>
      </c>
      <c r="G27" s="709">
        <v>0</v>
      </c>
      <c r="H27" s="715">
        <f t="shared" si="3"/>
        <v>0</v>
      </c>
      <c r="I27" s="709">
        <v>19</v>
      </c>
      <c r="J27" s="709">
        <v>0</v>
      </c>
      <c r="K27" s="715">
        <f t="shared" si="4"/>
        <v>0</v>
      </c>
    </row>
    <row r="28" spans="1:11" ht="15" customHeight="1">
      <c r="A28" s="2"/>
      <c r="B28" s="716" t="s">
        <v>480</v>
      </c>
      <c r="C28" s="709">
        <v>0</v>
      </c>
      <c r="D28" s="709">
        <v>0</v>
      </c>
      <c r="E28" s="715" t="str">
        <f t="shared" si="1"/>
        <v/>
      </c>
      <c r="F28" s="709">
        <v>9024</v>
      </c>
      <c r="G28" s="709">
        <v>5</v>
      </c>
      <c r="H28" s="715">
        <f t="shared" si="3"/>
        <v>5.5407801418439713E-2</v>
      </c>
      <c r="I28" s="709">
        <v>0</v>
      </c>
      <c r="J28" s="709">
        <v>0</v>
      </c>
      <c r="K28" s="715" t="str">
        <f t="shared" si="4"/>
        <v/>
      </c>
    </row>
    <row r="29" spans="1:11" ht="15" customHeight="1">
      <c r="A29" s="2"/>
      <c r="B29" s="716" t="s">
        <v>481</v>
      </c>
      <c r="C29" s="709">
        <v>0</v>
      </c>
      <c r="D29" s="709">
        <v>0</v>
      </c>
      <c r="E29" s="715" t="str">
        <f t="shared" si="1"/>
        <v/>
      </c>
      <c r="F29" s="709">
        <v>8003</v>
      </c>
      <c r="G29" s="709">
        <v>10</v>
      </c>
      <c r="H29" s="715">
        <f t="shared" si="3"/>
        <v>0.12495314257153567</v>
      </c>
      <c r="I29" s="709">
        <v>0</v>
      </c>
      <c r="J29" s="709">
        <v>0</v>
      </c>
      <c r="K29" s="715" t="str">
        <f t="shared" si="4"/>
        <v/>
      </c>
    </row>
    <row r="30" spans="1:11" ht="15" customHeight="1">
      <c r="A30" s="2"/>
      <c r="B30" s="716" t="s">
        <v>482</v>
      </c>
      <c r="C30" s="709">
        <v>0</v>
      </c>
      <c r="D30" s="709">
        <v>0</v>
      </c>
      <c r="E30" s="715" t="str">
        <f t="shared" si="1"/>
        <v/>
      </c>
      <c r="F30" s="709">
        <v>1760</v>
      </c>
      <c r="G30" s="709">
        <v>0</v>
      </c>
      <c r="H30" s="715">
        <f t="shared" si="3"/>
        <v>0</v>
      </c>
      <c r="I30" s="709">
        <v>2</v>
      </c>
      <c r="J30" s="709">
        <v>0</v>
      </c>
      <c r="K30" s="715">
        <f t="shared" si="4"/>
        <v>0</v>
      </c>
    </row>
    <row r="31" spans="1:11" ht="15" customHeight="1">
      <c r="A31" s="2"/>
      <c r="B31" s="716" t="s">
        <v>483</v>
      </c>
      <c r="C31" s="713">
        <v>0</v>
      </c>
      <c r="D31" s="713">
        <v>0</v>
      </c>
      <c r="E31" s="714" t="str">
        <f t="shared" si="1"/>
        <v/>
      </c>
      <c r="F31" s="713">
        <v>2678</v>
      </c>
      <c r="G31" s="713">
        <v>0</v>
      </c>
      <c r="H31" s="714">
        <f t="shared" si="3"/>
        <v>0</v>
      </c>
      <c r="I31" s="713">
        <v>0</v>
      </c>
      <c r="J31" s="713">
        <v>0</v>
      </c>
      <c r="K31" s="714" t="str">
        <f t="shared" si="4"/>
        <v/>
      </c>
    </row>
    <row r="32" spans="1:11" ht="15" customHeight="1">
      <c r="A32" s="2" t="s">
        <v>484</v>
      </c>
      <c r="B32" s="716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16" t="s">
        <v>486</v>
      </c>
      <c r="C33" s="709">
        <v>0</v>
      </c>
      <c r="D33" s="709">
        <v>0</v>
      </c>
      <c r="E33" s="715" t="str">
        <f t="shared" si="1"/>
        <v/>
      </c>
      <c r="F33" s="709">
        <v>10</v>
      </c>
      <c r="G33" s="709">
        <v>0</v>
      </c>
      <c r="H33" s="715">
        <f t="shared" si="3"/>
        <v>0</v>
      </c>
      <c r="I33" s="709">
        <v>0</v>
      </c>
      <c r="J33" s="709">
        <v>0</v>
      </c>
      <c r="K33" s="715" t="str">
        <f t="shared" si="4"/>
        <v/>
      </c>
    </row>
    <row r="34" spans="1:11" ht="15" customHeight="1">
      <c r="A34" s="2"/>
      <c r="B34" s="716" t="s">
        <v>487</v>
      </c>
      <c r="C34" s="709">
        <v>0</v>
      </c>
      <c r="D34" s="709">
        <v>0</v>
      </c>
      <c r="E34" s="715" t="str">
        <f t="shared" si="1"/>
        <v/>
      </c>
      <c r="F34" s="709">
        <v>375</v>
      </c>
      <c r="G34" s="709">
        <v>0</v>
      </c>
      <c r="H34" s="715">
        <f t="shared" si="3"/>
        <v>0</v>
      </c>
      <c r="I34" s="709">
        <v>0</v>
      </c>
      <c r="J34" s="709">
        <v>0</v>
      </c>
      <c r="K34" s="715" t="str">
        <f t="shared" si="4"/>
        <v/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15" t="str">
        <f t="shared" si="1"/>
        <v/>
      </c>
      <c r="F35" s="709">
        <v>256</v>
      </c>
      <c r="G35" s="709">
        <v>0</v>
      </c>
      <c r="H35" s="715">
        <f t="shared" si="3"/>
        <v>0</v>
      </c>
      <c r="I35" s="709">
        <v>0</v>
      </c>
      <c r="J35" s="709">
        <v>0</v>
      </c>
      <c r="K35" s="715" t="str">
        <f t="shared" si="4"/>
        <v/>
      </c>
    </row>
    <row r="36" spans="1:11" ht="15" customHeight="1">
      <c r="A36" s="2"/>
      <c r="B36" s="716" t="s">
        <v>489</v>
      </c>
      <c r="C36" s="709">
        <v>0</v>
      </c>
      <c r="D36" s="709">
        <v>0</v>
      </c>
      <c r="E36" s="715" t="str">
        <f t="shared" ref="E36:E67" si="15">IF(C36=0,"",D36*100/C36)</f>
        <v/>
      </c>
      <c r="F36" s="709">
        <v>1111</v>
      </c>
      <c r="G36" s="709">
        <v>0</v>
      </c>
      <c r="H36" s="715">
        <f t="shared" si="3"/>
        <v>0</v>
      </c>
      <c r="I36" s="709">
        <v>0</v>
      </c>
      <c r="J36" s="709">
        <v>0</v>
      </c>
      <c r="K36" s="715" t="str">
        <f t="shared" si="4"/>
        <v/>
      </c>
    </row>
    <row r="37" spans="1:11" ht="15" customHeight="1">
      <c r="A37" s="2"/>
      <c r="B37" s="716" t="s">
        <v>490</v>
      </c>
      <c r="C37" s="709">
        <v>0</v>
      </c>
      <c r="D37" s="709">
        <v>0</v>
      </c>
      <c r="E37" s="715" t="str">
        <f t="shared" si="15"/>
        <v/>
      </c>
      <c r="F37" s="709">
        <v>532</v>
      </c>
      <c r="G37" s="709">
        <v>0</v>
      </c>
      <c r="H37" s="715">
        <f t="shared" si="3"/>
        <v>0</v>
      </c>
      <c r="I37" s="709">
        <v>0</v>
      </c>
      <c r="J37" s="709">
        <v>0</v>
      </c>
      <c r="K37" s="715" t="str">
        <f t="shared" si="4"/>
        <v/>
      </c>
    </row>
    <row r="38" spans="1:11" ht="15" customHeight="1">
      <c r="A38" s="2"/>
      <c r="B38" s="716" t="s">
        <v>491</v>
      </c>
      <c r="C38" s="709">
        <v>0</v>
      </c>
      <c r="D38" s="709">
        <v>0</v>
      </c>
      <c r="E38" s="715" t="str">
        <f t="shared" si="15"/>
        <v/>
      </c>
      <c r="F38" s="709">
        <v>55</v>
      </c>
      <c r="G38" s="709">
        <v>0</v>
      </c>
      <c r="H38" s="715">
        <f t="shared" si="3"/>
        <v>0</v>
      </c>
      <c r="I38" s="709">
        <v>0</v>
      </c>
      <c r="J38" s="709">
        <v>0</v>
      </c>
      <c r="K38" s="715" t="str">
        <f t="shared" si="4"/>
        <v/>
      </c>
    </row>
    <row r="39" spans="1:11" ht="15" customHeight="1">
      <c r="A39" s="2" t="s">
        <v>492</v>
      </c>
      <c r="B39" s="716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16" t="s">
        <v>494</v>
      </c>
      <c r="C40" s="709">
        <v>0</v>
      </c>
      <c r="D40" s="709">
        <v>0</v>
      </c>
      <c r="E40" s="715" t="str">
        <f t="shared" si="15"/>
        <v/>
      </c>
      <c r="F40" s="709">
        <v>2336</v>
      </c>
      <c r="G40" s="709">
        <v>4</v>
      </c>
      <c r="H40" s="715">
        <f t="shared" si="3"/>
        <v>0.17123287671232876</v>
      </c>
      <c r="I40" s="709">
        <v>0</v>
      </c>
      <c r="J40" s="709">
        <v>0</v>
      </c>
      <c r="K40" s="715" t="str">
        <f t="shared" si="4"/>
        <v/>
      </c>
    </row>
    <row r="41" spans="1:11" ht="15" customHeight="1">
      <c r="A41" s="2"/>
      <c r="B41" s="716" t="s">
        <v>495</v>
      </c>
      <c r="C41" s="709">
        <v>0</v>
      </c>
      <c r="D41" s="709">
        <v>0</v>
      </c>
      <c r="E41" s="715" t="str">
        <f t="shared" si="15"/>
        <v/>
      </c>
      <c r="F41" s="709">
        <v>391</v>
      </c>
      <c r="G41" s="709">
        <v>0</v>
      </c>
      <c r="H41" s="715">
        <f t="shared" si="3"/>
        <v>0</v>
      </c>
      <c r="I41" s="709">
        <v>0</v>
      </c>
      <c r="J41" s="709">
        <v>0</v>
      </c>
      <c r="K41" s="715" t="str">
        <f t="shared" si="4"/>
        <v/>
      </c>
    </row>
    <row r="42" spans="1:11" ht="15" customHeight="1">
      <c r="A42" s="2"/>
      <c r="B42" s="716" t="s">
        <v>496</v>
      </c>
      <c r="C42" s="709">
        <v>0</v>
      </c>
      <c r="D42" s="709">
        <v>0</v>
      </c>
      <c r="E42" s="715" t="str">
        <f t="shared" si="15"/>
        <v/>
      </c>
      <c r="F42" s="709">
        <v>82</v>
      </c>
      <c r="G42" s="709">
        <v>0</v>
      </c>
      <c r="H42" s="715">
        <f t="shared" si="3"/>
        <v>0</v>
      </c>
      <c r="I42" s="709">
        <v>0</v>
      </c>
      <c r="J42" s="709">
        <v>0</v>
      </c>
      <c r="K42" s="715" t="str">
        <f t="shared" si="4"/>
        <v/>
      </c>
    </row>
    <row r="43" spans="1:11" ht="15" customHeight="1">
      <c r="A43" s="2" t="s">
        <v>497</v>
      </c>
      <c r="B43" s="716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16" t="s">
        <v>499</v>
      </c>
      <c r="C44" s="709">
        <v>0</v>
      </c>
      <c r="D44" s="709">
        <v>0</v>
      </c>
      <c r="E44" s="715" t="str">
        <f t="shared" si="15"/>
        <v/>
      </c>
      <c r="F44" s="709">
        <v>68</v>
      </c>
      <c r="G44" s="709">
        <v>0</v>
      </c>
      <c r="H44" s="715">
        <f t="shared" si="3"/>
        <v>0</v>
      </c>
      <c r="I44" s="709">
        <v>0</v>
      </c>
      <c r="J44" s="709">
        <v>0</v>
      </c>
      <c r="K44" s="715" t="str">
        <f t="shared" si="4"/>
        <v/>
      </c>
    </row>
    <row r="45" spans="1:11" ht="15" customHeight="1">
      <c r="A45" s="2"/>
      <c r="B45" s="716" t="s">
        <v>500</v>
      </c>
      <c r="C45" s="709">
        <v>0</v>
      </c>
      <c r="D45" s="709">
        <v>0</v>
      </c>
      <c r="E45" s="715" t="str">
        <f t="shared" si="15"/>
        <v/>
      </c>
      <c r="F45" s="709">
        <v>88</v>
      </c>
      <c r="G45" s="709">
        <v>1</v>
      </c>
      <c r="H45" s="715">
        <f t="shared" si="3"/>
        <v>1.1363636363636365</v>
      </c>
      <c r="I45" s="709">
        <v>0</v>
      </c>
      <c r="J45" s="709">
        <v>0</v>
      </c>
      <c r="K45" s="715" t="str">
        <f t="shared" si="4"/>
        <v/>
      </c>
    </row>
    <row r="46" spans="1:11" ht="15" customHeight="1">
      <c r="A46" s="2"/>
      <c r="B46" s="716" t="s">
        <v>501</v>
      </c>
      <c r="C46" s="709">
        <v>0</v>
      </c>
      <c r="D46" s="709">
        <v>0</v>
      </c>
      <c r="E46" s="715" t="str">
        <f t="shared" si="15"/>
        <v/>
      </c>
      <c r="F46" s="709">
        <v>191</v>
      </c>
      <c r="G46" s="709">
        <v>0</v>
      </c>
      <c r="H46" s="715">
        <f t="shared" si="3"/>
        <v>0</v>
      </c>
      <c r="I46" s="709">
        <v>0</v>
      </c>
      <c r="J46" s="709">
        <v>0</v>
      </c>
      <c r="K46" s="715" t="str">
        <f t="shared" si="4"/>
        <v/>
      </c>
    </row>
    <row r="47" spans="1:11" ht="15" customHeight="1">
      <c r="A47" s="2"/>
      <c r="B47" s="716" t="s">
        <v>502</v>
      </c>
      <c r="C47" s="709">
        <v>0</v>
      </c>
      <c r="D47" s="709">
        <v>0</v>
      </c>
      <c r="E47" s="715" t="str">
        <f t="shared" si="15"/>
        <v/>
      </c>
      <c r="F47" s="709">
        <v>27</v>
      </c>
      <c r="G47" s="709">
        <v>0</v>
      </c>
      <c r="H47" s="715">
        <f t="shared" si="3"/>
        <v>0</v>
      </c>
      <c r="I47" s="709">
        <v>0</v>
      </c>
      <c r="J47" s="709">
        <v>0</v>
      </c>
      <c r="K47" s="715" t="str">
        <f t="shared" si="4"/>
        <v/>
      </c>
    </row>
    <row r="48" spans="1:11" ht="15" customHeight="1">
      <c r="A48" s="2"/>
      <c r="B48" s="716" t="s">
        <v>503</v>
      </c>
      <c r="C48" s="709">
        <v>0</v>
      </c>
      <c r="D48" s="709">
        <v>0</v>
      </c>
      <c r="E48" s="715" t="str">
        <f t="shared" si="15"/>
        <v/>
      </c>
      <c r="F48" s="709">
        <v>492</v>
      </c>
      <c r="G48" s="709">
        <v>0</v>
      </c>
      <c r="H48" s="715">
        <f t="shared" si="3"/>
        <v>0</v>
      </c>
      <c r="I48" s="709">
        <v>0</v>
      </c>
      <c r="J48" s="709">
        <v>0</v>
      </c>
      <c r="K48" s="715" t="str">
        <f t="shared" si="4"/>
        <v/>
      </c>
    </row>
    <row r="49" spans="1:11" ht="15" customHeight="1">
      <c r="A49" s="2"/>
      <c r="B49" s="716" t="s">
        <v>504</v>
      </c>
      <c r="C49" s="709">
        <v>0</v>
      </c>
      <c r="D49" s="709">
        <v>0</v>
      </c>
      <c r="E49" s="715" t="str">
        <f t="shared" si="15"/>
        <v/>
      </c>
      <c r="F49" s="709">
        <v>492</v>
      </c>
      <c r="G49" s="709">
        <v>0</v>
      </c>
      <c r="H49" s="715">
        <f t="shared" si="3"/>
        <v>0</v>
      </c>
      <c r="I49" s="709">
        <v>2</v>
      </c>
      <c r="J49" s="709">
        <v>0</v>
      </c>
      <c r="K49" s="715">
        <f t="shared" si="4"/>
        <v>0</v>
      </c>
    </row>
    <row r="50" spans="1:11" ht="15" customHeight="1">
      <c r="A50" s="2"/>
      <c r="B50" s="716" t="s">
        <v>505</v>
      </c>
      <c r="C50" s="709">
        <v>0</v>
      </c>
      <c r="D50" s="709">
        <v>0</v>
      </c>
      <c r="E50" s="715" t="str">
        <f t="shared" si="15"/>
        <v/>
      </c>
      <c r="F50" s="709">
        <v>42</v>
      </c>
      <c r="G50" s="709">
        <v>0</v>
      </c>
      <c r="H50" s="715">
        <f t="shared" si="3"/>
        <v>0</v>
      </c>
      <c r="I50" s="709">
        <v>0</v>
      </c>
      <c r="J50" s="709">
        <v>0</v>
      </c>
      <c r="K50" s="715" t="str">
        <f t="shared" si="4"/>
        <v/>
      </c>
    </row>
    <row r="51" spans="1:11" ht="15" customHeight="1">
      <c r="A51" s="2" t="s">
        <v>506</v>
      </c>
      <c r="B51" s="716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16" t="s">
        <v>508</v>
      </c>
      <c r="C52" s="709">
        <v>0</v>
      </c>
      <c r="D52" s="709">
        <v>0</v>
      </c>
      <c r="E52" s="715" t="str">
        <f t="shared" si="15"/>
        <v/>
      </c>
      <c r="F52" s="709">
        <v>1570</v>
      </c>
      <c r="G52" s="709">
        <v>1</v>
      </c>
      <c r="H52" s="715">
        <f t="shared" si="3"/>
        <v>6.3694267515923567E-2</v>
      </c>
      <c r="I52" s="709">
        <v>0</v>
      </c>
      <c r="J52" s="709">
        <v>0</v>
      </c>
      <c r="K52" s="715" t="str">
        <f t="shared" si="4"/>
        <v/>
      </c>
    </row>
    <row r="53" spans="1:11" ht="15" customHeight="1">
      <c r="A53" s="2"/>
      <c r="B53" s="716" t="s">
        <v>509</v>
      </c>
      <c r="C53" s="709">
        <v>0</v>
      </c>
      <c r="D53" s="709">
        <v>0</v>
      </c>
      <c r="E53" s="715" t="str">
        <f t="shared" si="15"/>
        <v/>
      </c>
      <c r="F53" s="709">
        <v>27</v>
      </c>
      <c r="G53" s="709">
        <v>0</v>
      </c>
      <c r="H53" s="715">
        <f t="shared" si="3"/>
        <v>0</v>
      </c>
      <c r="I53" s="709">
        <v>0</v>
      </c>
      <c r="J53" s="709">
        <v>0</v>
      </c>
      <c r="K53" s="715" t="str">
        <f t="shared" si="4"/>
        <v/>
      </c>
    </row>
    <row r="54" spans="1:11" ht="15" customHeight="1">
      <c r="A54" s="2"/>
      <c r="B54" s="716" t="s">
        <v>510</v>
      </c>
      <c r="C54" s="709">
        <v>0</v>
      </c>
      <c r="D54" s="709">
        <v>0</v>
      </c>
      <c r="E54" s="715" t="str">
        <f t="shared" si="15"/>
        <v/>
      </c>
      <c r="F54" s="709">
        <v>141</v>
      </c>
      <c r="G54" s="709">
        <v>0</v>
      </c>
      <c r="H54" s="715">
        <f t="shared" si="3"/>
        <v>0</v>
      </c>
      <c r="I54" s="709">
        <v>0</v>
      </c>
      <c r="J54" s="709">
        <v>0</v>
      </c>
      <c r="K54" s="715" t="str">
        <f t="shared" si="4"/>
        <v/>
      </c>
    </row>
    <row r="55" spans="1:11" ht="15" customHeight="1">
      <c r="A55" s="2"/>
      <c r="B55" s="716" t="s">
        <v>511</v>
      </c>
      <c r="C55" s="709">
        <v>0</v>
      </c>
      <c r="D55" s="709">
        <v>0</v>
      </c>
      <c r="E55" s="715" t="str">
        <f t="shared" si="15"/>
        <v/>
      </c>
      <c r="F55" s="709">
        <v>114</v>
      </c>
      <c r="G55" s="709">
        <v>0</v>
      </c>
      <c r="H55" s="715">
        <f t="shared" si="3"/>
        <v>0</v>
      </c>
      <c r="I55" s="709">
        <v>0</v>
      </c>
      <c r="J55" s="709">
        <v>0</v>
      </c>
      <c r="K55" s="715" t="str">
        <f t="shared" si="4"/>
        <v/>
      </c>
    </row>
    <row r="56" spans="1:11" ht="15" customHeight="1">
      <c r="A56" s="2"/>
      <c r="B56" s="716" t="s">
        <v>512</v>
      </c>
      <c r="C56" s="713">
        <v>0</v>
      </c>
      <c r="D56" s="713">
        <v>0</v>
      </c>
      <c r="E56" s="714" t="str">
        <f t="shared" si="15"/>
        <v/>
      </c>
      <c r="F56" s="713">
        <v>107</v>
      </c>
      <c r="G56" s="713">
        <v>0</v>
      </c>
      <c r="H56" s="714">
        <f t="shared" si="3"/>
        <v>0</v>
      </c>
      <c r="I56" s="713">
        <v>0</v>
      </c>
      <c r="J56" s="713">
        <v>0</v>
      </c>
      <c r="K56" s="714" t="str">
        <f t="shared" si="4"/>
        <v/>
      </c>
    </row>
    <row r="57" spans="1:11" ht="15" customHeight="1">
      <c r="A57" s="2"/>
      <c r="B57" s="716" t="s">
        <v>513</v>
      </c>
      <c r="C57" s="713">
        <v>0</v>
      </c>
      <c r="D57" s="713">
        <v>0</v>
      </c>
      <c r="E57" s="714" t="str">
        <f t="shared" si="15"/>
        <v/>
      </c>
      <c r="F57" s="713">
        <v>76</v>
      </c>
      <c r="G57" s="713">
        <v>0</v>
      </c>
      <c r="H57" s="714">
        <f t="shared" si="3"/>
        <v>0</v>
      </c>
      <c r="I57" s="713">
        <v>0</v>
      </c>
      <c r="J57" s="713">
        <v>0</v>
      </c>
      <c r="K57" s="714" t="str">
        <f t="shared" si="4"/>
        <v/>
      </c>
    </row>
    <row r="58" spans="1:11" ht="15" customHeight="1">
      <c r="A58" s="2"/>
      <c r="B58" s="716" t="s">
        <v>514</v>
      </c>
      <c r="C58" s="709">
        <v>0</v>
      </c>
      <c r="D58" s="709">
        <v>0</v>
      </c>
      <c r="E58" s="715" t="str">
        <f t="shared" si="15"/>
        <v/>
      </c>
      <c r="F58" s="709">
        <v>79</v>
      </c>
      <c r="G58" s="709">
        <v>0</v>
      </c>
      <c r="H58" s="715">
        <f t="shared" si="3"/>
        <v>0</v>
      </c>
      <c r="I58" s="709">
        <v>0</v>
      </c>
      <c r="J58" s="709">
        <v>0</v>
      </c>
      <c r="K58" s="715" t="str">
        <f t="shared" si="4"/>
        <v/>
      </c>
    </row>
    <row r="59" spans="1:11" ht="15" customHeight="1">
      <c r="A59" s="2" t="s">
        <v>515</v>
      </c>
      <c r="B59" s="716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16" t="s">
        <v>517</v>
      </c>
      <c r="C60" s="709">
        <v>0</v>
      </c>
      <c r="D60" s="709">
        <v>0</v>
      </c>
      <c r="E60" s="715" t="str">
        <f t="shared" si="15"/>
        <v/>
      </c>
      <c r="F60" s="709">
        <v>114</v>
      </c>
      <c r="G60" s="709">
        <v>0</v>
      </c>
      <c r="H60" s="715">
        <f t="shared" si="3"/>
        <v>0</v>
      </c>
      <c r="I60" s="709">
        <v>0</v>
      </c>
      <c r="J60" s="709">
        <v>0</v>
      </c>
      <c r="K60" s="715" t="str">
        <f t="shared" si="4"/>
        <v/>
      </c>
    </row>
    <row r="61" spans="1:11" ht="15" customHeight="1">
      <c r="A61" s="2"/>
      <c r="B61" s="716" t="s">
        <v>518</v>
      </c>
      <c r="C61" s="709">
        <v>0</v>
      </c>
      <c r="D61" s="709">
        <v>0</v>
      </c>
      <c r="E61" s="715" t="str">
        <f t="shared" si="15"/>
        <v/>
      </c>
      <c r="F61" s="709">
        <v>217</v>
      </c>
      <c r="G61" s="709">
        <v>0</v>
      </c>
      <c r="H61" s="715">
        <f t="shared" si="3"/>
        <v>0</v>
      </c>
      <c r="I61" s="709">
        <v>1</v>
      </c>
      <c r="J61" s="709">
        <v>0</v>
      </c>
      <c r="K61" s="715">
        <f t="shared" si="4"/>
        <v>0</v>
      </c>
    </row>
    <row r="62" spans="1:11" ht="15" customHeight="1">
      <c r="A62" s="2"/>
      <c r="B62" s="716" t="s">
        <v>519</v>
      </c>
      <c r="C62" s="709">
        <v>0</v>
      </c>
      <c r="D62" s="709">
        <v>0</v>
      </c>
      <c r="E62" s="715" t="str">
        <f t="shared" si="15"/>
        <v/>
      </c>
      <c r="F62" s="709">
        <v>116</v>
      </c>
      <c r="G62" s="709">
        <v>2</v>
      </c>
      <c r="H62" s="715">
        <f t="shared" si="3"/>
        <v>1.7241379310344827</v>
      </c>
      <c r="I62" s="709">
        <v>0</v>
      </c>
      <c r="J62" s="709">
        <v>0</v>
      </c>
      <c r="K62" s="715" t="str">
        <f t="shared" si="4"/>
        <v/>
      </c>
    </row>
    <row r="63" spans="1:11" ht="15" customHeight="1">
      <c r="A63" s="2"/>
      <c r="B63" s="716" t="s">
        <v>520</v>
      </c>
      <c r="C63" s="709">
        <v>0</v>
      </c>
      <c r="D63" s="709">
        <v>0</v>
      </c>
      <c r="E63" s="715" t="str">
        <f t="shared" si="15"/>
        <v/>
      </c>
      <c r="F63" s="709">
        <v>135</v>
      </c>
      <c r="G63" s="709">
        <v>0</v>
      </c>
      <c r="H63" s="715">
        <f t="shared" si="3"/>
        <v>0</v>
      </c>
      <c r="I63" s="709">
        <v>1</v>
      </c>
      <c r="J63" s="709">
        <v>0</v>
      </c>
      <c r="K63" s="715">
        <f t="shared" si="4"/>
        <v>0</v>
      </c>
    </row>
    <row r="64" spans="1:11" ht="15" customHeight="1">
      <c r="A64" s="2" t="s">
        <v>521</v>
      </c>
      <c r="B64" s="716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16" t="s">
        <v>523</v>
      </c>
      <c r="C65" s="709">
        <v>0</v>
      </c>
      <c r="D65" s="709">
        <v>0</v>
      </c>
      <c r="E65" s="715" t="str">
        <f t="shared" si="15"/>
        <v/>
      </c>
      <c r="F65" s="709">
        <v>255</v>
      </c>
      <c r="G65" s="709">
        <v>1</v>
      </c>
      <c r="H65" s="715">
        <f t="shared" si="3"/>
        <v>0.39215686274509803</v>
      </c>
      <c r="I65" s="709">
        <v>0</v>
      </c>
      <c r="J65" s="709">
        <v>0</v>
      </c>
      <c r="K65" s="715" t="str">
        <f t="shared" si="4"/>
        <v/>
      </c>
    </row>
    <row r="66" spans="1:11" ht="15" customHeight="1">
      <c r="A66" s="2"/>
      <c r="B66" s="716" t="s">
        <v>524</v>
      </c>
      <c r="C66" s="709">
        <v>0</v>
      </c>
      <c r="D66" s="709">
        <v>0</v>
      </c>
      <c r="E66" s="715" t="str">
        <f t="shared" si="15"/>
        <v/>
      </c>
      <c r="F66" s="709">
        <v>1802</v>
      </c>
      <c r="G66" s="709">
        <v>0</v>
      </c>
      <c r="H66" s="715">
        <f t="shared" si="3"/>
        <v>0</v>
      </c>
      <c r="I66" s="709">
        <v>0</v>
      </c>
      <c r="J66" s="709">
        <v>0</v>
      </c>
      <c r="K66" s="715" t="str">
        <f t="shared" si="4"/>
        <v/>
      </c>
    </row>
    <row r="67" spans="1:11" ht="15" customHeight="1">
      <c r="A67" s="2"/>
      <c r="B67" s="716" t="s">
        <v>525</v>
      </c>
      <c r="C67" s="709">
        <v>0</v>
      </c>
      <c r="D67" s="709">
        <v>0</v>
      </c>
      <c r="E67" s="715" t="str">
        <f t="shared" si="15"/>
        <v/>
      </c>
      <c r="F67" s="709">
        <v>1123</v>
      </c>
      <c r="G67" s="709">
        <v>0</v>
      </c>
      <c r="H67" s="715">
        <f t="shared" si="3"/>
        <v>0</v>
      </c>
      <c r="I67" s="709">
        <v>0</v>
      </c>
      <c r="J67" s="709">
        <v>0</v>
      </c>
      <c r="K67" s="715" t="str">
        <f t="shared" si="4"/>
        <v/>
      </c>
    </row>
    <row r="68" spans="1:11" ht="15" customHeight="1">
      <c r="A68" s="2" t="s">
        <v>526</v>
      </c>
      <c r="B68" s="716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16" t="s">
        <v>527</v>
      </c>
      <c r="C69" s="709">
        <v>0</v>
      </c>
      <c r="D69" s="709">
        <v>0</v>
      </c>
      <c r="E69" s="715" t="str">
        <f t="shared" si="28"/>
        <v/>
      </c>
      <c r="F69" s="709">
        <v>265</v>
      </c>
      <c r="G69" s="709">
        <v>0</v>
      </c>
      <c r="H69" s="715">
        <f t="shared" si="30"/>
        <v>0</v>
      </c>
      <c r="I69" s="709">
        <v>0</v>
      </c>
      <c r="J69" s="709">
        <v>0</v>
      </c>
      <c r="K69" s="715" t="str">
        <f t="shared" si="31"/>
        <v/>
      </c>
    </row>
    <row r="70" spans="1:11" ht="15" customHeight="1">
      <c r="A70" s="2"/>
      <c r="B70" s="716" t="s">
        <v>528</v>
      </c>
      <c r="C70" s="709">
        <v>0</v>
      </c>
      <c r="D70" s="709">
        <v>0</v>
      </c>
      <c r="E70" s="715" t="str">
        <f t="shared" si="28"/>
        <v/>
      </c>
      <c r="F70" s="709">
        <v>8</v>
      </c>
      <c r="G70" s="709">
        <v>0</v>
      </c>
      <c r="H70" s="715">
        <f t="shared" si="30"/>
        <v>0</v>
      </c>
      <c r="I70" s="709">
        <v>0</v>
      </c>
      <c r="J70" s="709">
        <v>0</v>
      </c>
      <c r="K70" s="715" t="str">
        <f t="shared" si="31"/>
        <v/>
      </c>
    </row>
    <row r="71" spans="1:11" ht="15" customHeight="1">
      <c r="A71" s="2"/>
      <c r="B71" s="716" t="s">
        <v>529</v>
      </c>
      <c r="C71" s="709">
        <v>0</v>
      </c>
      <c r="D71" s="709">
        <v>0</v>
      </c>
      <c r="E71" s="715" t="str">
        <f t="shared" si="28"/>
        <v/>
      </c>
      <c r="F71" s="709">
        <v>30</v>
      </c>
      <c r="G71" s="709">
        <v>0</v>
      </c>
      <c r="H71" s="715">
        <f t="shared" si="30"/>
        <v>0</v>
      </c>
      <c r="I71" s="709">
        <v>0</v>
      </c>
      <c r="J71" s="709">
        <v>0</v>
      </c>
      <c r="K71" s="715" t="str">
        <f t="shared" si="31"/>
        <v/>
      </c>
    </row>
    <row r="72" spans="1:11" ht="15" customHeight="1">
      <c r="A72" s="2" t="s">
        <v>530</v>
      </c>
      <c r="B72" s="716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16" t="s">
        <v>531</v>
      </c>
      <c r="C73" s="709">
        <v>0</v>
      </c>
      <c r="D73" s="709">
        <v>0</v>
      </c>
      <c r="E73" s="715" t="str">
        <f t="shared" si="28"/>
        <v/>
      </c>
      <c r="F73" s="709">
        <v>20</v>
      </c>
      <c r="G73" s="709">
        <v>0</v>
      </c>
      <c r="H73" s="715">
        <f t="shared" si="30"/>
        <v>0</v>
      </c>
      <c r="I73" s="709">
        <v>0</v>
      </c>
      <c r="J73" s="709">
        <v>0</v>
      </c>
      <c r="K73" s="715" t="str">
        <f t="shared" si="31"/>
        <v/>
      </c>
    </row>
    <row r="74" spans="1:11" ht="15" customHeight="1">
      <c r="A74" s="2" t="s">
        <v>532</v>
      </c>
      <c r="B74" s="716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16" t="s">
        <v>533</v>
      </c>
      <c r="C75" s="709">
        <v>0</v>
      </c>
      <c r="D75" s="709">
        <v>0</v>
      </c>
      <c r="E75" s="715" t="str">
        <f t="shared" si="28"/>
        <v/>
      </c>
      <c r="F75" s="709">
        <v>297</v>
      </c>
      <c r="G75" s="709">
        <v>0</v>
      </c>
      <c r="H75" s="715">
        <f t="shared" si="30"/>
        <v>0</v>
      </c>
      <c r="I75" s="709">
        <v>0</v>
      </c>
      <c r="J75" s="709">
        <v>0</v>
      </c>
      <c r="K75" s="715" t="str">
        <f t="shared" si="31"/>
        <v/>
      </c>
    </row>
    <row r="76" spans="1:11" ht="15" customHeight="1">
      <c r="A76" s="2"/>
      <c r="B76" s="716" t="s">
        <v>534</v>
      </c>
      <c r="C76" s="709">
        <v>0</v>
      </c>
      <c r="D76" s="709">
        <v>0</v>
      </c>
      <c r="E76" s="715" t="str">
        <f t="shared" si="28"/>
        <v/>
      </c>
      <c r="F76" s="709">
        <v>42</v>
      </c>
      <c r="G76" s="709">
        <v>0</v>
      </c>
      <c r="H76" s="715">
        <f t="shared" si="30"/>
        <v>0</v>
      </c>
      <c r="I76" s="709">
        <v>0</v>
      </c>
      <c r="J76" s="709">
        <v>0</v>
      </c>
      <c r="K76" s="715" t="str">
        <f t="shared" si="31"/>
        <v/>
      </c>
    </row>
    <row r="77" spans="1:11" ht="15" customHeight="1">
      <c r="A77" s="2"/>
      <c r="B77" s="716" t="s">
        <v>535</v>
      </c>
      <c r="C77" s="709">
        <v>0</v>
      </c>
      <c r="D77" s="709">
        <v>0</v>
      </c>
      <c r="E77" s="715" t="str">
        <f t="shared" si="28"/>
        <v/>
      </c>
      <c r="F77" s="709">
        <v>97</v>
      </c>
      <c r="G77" s="709">
        <v>0</v>
      </c>
      <c r="H77" s="715">
        <f t="shared" si="30"/>
        <v>0</v>
      </c>
      <c r="I77" s="709">
        <v>0</v>
      </c>
      <c r="J77" s="709">
        <v>0</v>
      </c>
      <c r="K77" s="715" t="str">
        <f t="shared" si="31"/>
        <v/>
      </c>
    </row>
    <row r="78" spans="1:11" ht="15" customHeight="1">
      <c r="A78" s="2" t="s">
        <v>536</v>
      </c>
      <c r="B78" s="716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16" t="s">
        <v>538</v>
      </c>
      <c r="C79" s="709">
        <v>0</v>
      </c>
      <c r="D79" s="709">
        <v>0</v>
      </c>
      <c r="E79" s="715" t="str">
        <f t="shared" si="28"/>
        <v/>
      </c>
      <c r="F79" s="709">
        <v>569</v>
      </c>
      <c r="G79" s="709">
        <v>1</v>
      </c>
      <c r="H79" s="715">
        <f t="shared" si="30"/>
        <v>0.1757469244288225</v>
      </c>
      <c r="I79" s="709">
        <v>1</v>
      </c>
      <c r="J79" s="709">
        <v>0</v>
      </c>
      <c r="K79" s="715">
        <f t="shared" si="31"/>
        <v>0</v>
      </c>
    </row>
    <row r="80" spans="1:11" ht="15" customHeight="1">
      <c r="A80" s="2"/>
      <c r="B80" s="716" t="s">
        <v>539</v>
      </c>
      <c r="C80" s="713">
        <v>0</v>
      </c>
      <c r="D80" s="713">
        <v>0</v>
      </c>
      <c r="E80" s="714" t="str">
        <f t="shared" si="28"/>
        <v/>
      </c>
      <c r="F80" s="713">
        <v>126</v>
      </c>
      <c r="G80" s="713">
        <v>0</v>
      </c>
      <c r="H80" s="714">
        <f t="shared" si="30"/>
        <v>0</v>
      </c>
      <c r="I80" s="713">
        <v>0</v>
      </c>
      <c r="J80" s="713">
        <v>0</v>
      </c>
      <c r="K80" s="714" t="str">
        <f t="shared" si="31"/>
        <v/>
      </c>
    </row>
    <row r="81" spans="1:11" ht="15" customHeight="1">
      <c r="A81" s="2"/>
      <c r="B81" s="716" t="s">
        <v>540</v>
      </c>
      <c r="C81" s="713">
        <v>0</v>
      </c>
      <c r="D81" s="713">
        <v>0</v>
      </c>
      <c r="E81" s="714" t="str">
        <f t="shared" si="28"/>
        <v/>
      </c>
      <c r="F81" s="713">
        <v>320</v>
      </c>
      <c r="G81" s="713">
        <v>0</v>
      </c>
      <c r="H81" s="714">
        <f t="shared" si="30"/>
        <v>0</v>
      </c>
      <c r="I81" s="713">
        <v>0</v>
      </c>
      <c r="J81" s="713">
        <v>0</v>
      </c>
      <c r="K81" s="714" t="str">
        <f t="shared" si="31"/>
        <v/>
      </c>
    </row>
    <row r="82" spans="1:11" ht="15" customHeight="1">
      <c r="A82" s="2" t="s">
        <v>541</v>
      </c>
      <c r="B82" s="716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28"/>
        <v/>
      </c>
      <c r="F83" s="709">
        <v>4</v>
      </c>
      <c r="G83" s="709">
        <v>0</v>
      </c>
      <c r="H83" s="715">
        <f t="shared" si="30"/>
        <v>0</v>
      </c>
      <c r="I83" s="709">
        <v>0</v>
      </c>
      <c r="J83" s="709">
        <v>0</v>
      </c>
      <c r="K83" s="715" t="str">
        <f t="shared" si="31"/>
        <v/>
      </c>
    </row>
    <row r="84" spans="1:11" ht="15" customHeight="1">
      <c r="A84" s="2" t="s">
        <v>543</v>
      </c>
      <c r="B84" s="716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16" t="s">
        <v>545</v>
      </c>
      <c r="C85" s="709">
        <v>0</v>
      </c>
      <c r="D85" s="709">
        <v>0</v>
      </c>
      <c r="E85" s="715" t="str">
        <f t="shared" si="28"/>
        <v/>
      </c>
      <c r="F85" s="709">
        <v>130</v>
      </c>
      <c r="G85" s="709">
        <v>0</v>
      </c>
      <c r="H85" s="715">
        <f t="shared" si="30"/>
        <v>0</v>
      </c>
      <c r="I85" s="709">
        <v>0</v>
      </c>
      <c r="J85" s="709">
        <v>0</v>
      </c>
      <c r="K85" s="715" t="str">
        <f t="shared" si="31"/>
        <v/>
      </c>
    </row>
    <row r="86" spans="1:11" ht="15" customHeight="1">
      <c r="A86" s="2"/>
      <c r="B86" s="716" t="s">
        <v>546</v>
      </c>
      <c r="C86" s="709">
        <v>0</v>
      </c>
      <c r="D86" s="709">
        <v>0</v>
      </c>
      <c r="E86" s="715" t="str">
        <f t="shared" si="28"/>
        <v/>
      </c>
      <c r="F86" s="709">
        <v>3087</v>
      </c>
      <c r="G86" s="709">
        <v>0</v>
      </c>
      <c r="H86" s="715">
        <f t="shared" si="30"/>
        <v>0</v>
      </c>
      <c r="I86" s="709">
        <v>0</v>
      </c>
      <c r="J86" s="709">
        <v>0</v>
      </c>
      <c r="K86" s="715" t="str">
        <f t="shared" si="31"/>
        <v/>
      </c>
    </row>
    <row r="87" spans="1:11" ht="15" customHeight="1">
      <c r="A87" s="2"/>
      <c r="B87" s="716" t="s">
        <v>547</v>
      </c>
      <c r="C87" s="709">
        <v>0</v>
      </c>
      <c r="D87" s="709">
        <v>0</v>
      </c>
      <c r="E87" s="715" t="str">
        <f t="shared" si="28"/>
        <v/>
      </c>
      <c r="F87" s="709">
        <v>161</v>
      </c>
      <c r="G87" s="709">
        <v>0</v>
      </c>
      <c r="H87" s="715">
        <f t="shared" si="30"/>
        <v>0</v>
      </c>
      <c r="I87" s="709">
        <v>0</v>
      </c>
      <c r="J87" s="709">
        <v>0</v>
      </c>
      <c r="K87" s="715" t="str">
        <f t="shared" si="31"/>
        <v/>
      </c>
    </row>
    <row r="88" spans="1:11" ht="14" customHeight="1">
      <c r="A88" s="2"/>
      <c r="B88" s="716" t="s">
        <v>548</v>
      </c>
      <c r="C88" s="709">
        <v>0</v>
      </c>
      <c r="D88" s="709">
        <v>0</v>
      </c>
      <c r="E88" s="715" t="str">
        <f t="shared" si="28"/>
        <v/>
      </c>
      <c r="F88" s="709">
        <v>0</v>
      </c>
      <c r="G88" s="709">
        <v>0</v>
      </c>
      <c r="H88" s="715" t="str">
        <f t="shared" si="30"/>
        <v/>
      </c>
      <c r="I88" s="709">
        <v>0</v>
      </c>
      <c r="J88" s="709">
        <v>0</v>
      </c>
      <c r="K88" s="715" t="str">
        <f t="shared" si="31"/>
        <v/>
      </c>
    </row>
    <row r="89" spans="1:11" ht="13.5" customHeight="1">
      <c r="A89" s="2"/>
      <c r="B89" s="716" t="s">
        <v>549</v>
      </c>
      <c r="C89" s="713">
        <v>0</v>
      </c>
      <c r="D89" s="713">
        <v>0</v>
      </c>
      <c r="E89" s="714" t="str">
        <f t="shared" si="28"/>
        <v/>
      </c>
      <c r="F89" s="713">
        <v>167</v>
      </c>
      <c r="G89" s="713">
        <v>0</v>
      </c>
      <c r="H89" s="714">
        <f t="shared" si="30"/>
        <v>0</v>
      </c>
      <c r="I89" s="713">
        <v>0</v>
      </c>
      <c r="J89" s="713">
        <v>0</v>
      </c>
      <c r="K89" s="714" t="str">
        <f t="shared" si="31"/>
        <v/>
      </c>
    </row>
    <row r="90" spans="1:11" ht="13.5" customHeight="1">
      <c r="A90" s="2"/>
      <c r="B90" s="716" t="s">
        <v>550</v>
      </c>
      <c r="C90" s="709">
        <v>0</v>
      </c>
      <c r="D90" s="709">
        <v>0</v>
      </c>
      <c r="E90" s="715" t="str">
        <f t="shared" si="28"/>
        <v/>
      </c>
      <c r="F90" s="709">
        <v>37</v>
      </c>
      <c r="G90" s="709">
        <v>0</v>
      </c>
      <c r="H90" s="715">
        <f t="shared" si="30"/>
        <v>0</v>
      </c>
      <c r="I90" s="709">
        <v>0</v>
      </c>
      <c r="J90" s="709">
        <v>0</v>
      </c>
      <c r="K90" s="715" t="str">
        <f t="shared" si="31"/>
        <v/>
      </c>
    </row>
    <row r="91" spans="1:11" ht="13.5" customHeight="1" thickBot="1">
      <c r="A91" s="281" t="s">
        <v>553</v>
      </c>
      <c r="B91" s="717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662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662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662">
        <f t="shared" si="31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71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14" customWidth="1"/>
    <col min="2" max="2" width="21.53125" style="414" customWidth="1"/>
    <col min="3" max="3" width="9.3984375" style="414" customWidth="1"/>
    <col min="4" max="4" width="16.19921875" style="414" customWidth="1"/>
    <col min="5" max="10" width="8.796875" style="414" customWidth="1"/>
    <col min="11" max="248" width="11.3984375" style="414" customWidth="1"/>
    <col min="249" max="249" width="1.796875" style="414" customWidth="1"/>
    <col min="250" max="250" width="14.19921875" style="414" customWidth="1"/>
    <col min="251" max="251" width="7" style="414" customWidth="1"/>
    <col min="252" max="252" width="8.19921875" style="414" customWidth="1"/>
    <col min="253" max="253" width="8.53125" style="414" customWidth="1"/>
    <col min="254" max="255" width="6.796875" style="414" customWidth="1"/>
    <col min="256" max="16384" width="6.796875" style="414"/>
  </cols>
  <sheetData>
    <row r="1" spans="1:10" ht="14" customHeight="1">
      <c r="A1" s="413" t="s">
        <v>1980</v>
      </c>
    </row>
    <row r="2" spans="1:10" ht="18" customHeight="1">
      <c r="A2" s="1089" t="s">
        <v>660</v>
      </c>
      <c r="B2" s="938"/>
      <c r="C2" s="1087" t="s">
        <v>1981</v>
      </c>
      <c r="D2" s="1088" t="s">
        <v>1982</v>
      </c>
      <c r="E2" s="890"/>
      <c r="F2" s="890"/>
      <c r="G2" s="890"/>
      <c r="H2" s="890"/>
      <c r="I2" s="890"/>
      <c r="J2" s="890"/>
    </row>
    <row r="3" spans="1:10" s="416" customFormat="1" ht="29.25" customHeight="1" thickBot="1">
      <c r="A3" s="884"/>
      <c r="B3" s="884"/>
      <c r="C3" s="884"/>
      <c r="D3" s="415" t="s">
        <v>1983</v>
      </c>
      <c r="E3" s="415" t="s">
        <v>1984</v>
      </c>
      <c r="F3" s="415" t="s">
        <v>1896</v>
      </c>
      <c r="G3" s="415" t="s">
        <v>1985</v>
      </c>
      <c r="H3" s="415" t="s">
        <v>1986</v>
      </c>
      <c r="I3" s="415" t="s">
        <v>1987</v>
      </c>
      <c r="J3" s="415" t="s">
        <v>1988</v>
      </c>
    </row>
    <row r="4" spans="1:10" ht="15" customHeight="1">
      <c r="A4" s="2" t="s">
        <v>445</v>
      </c>
      <c r="B4" s="716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16" t="s">
        <v>447</v>
      </c>
      <c r="C5" s="713">
        <v>14</v>
      </c>
      <c r="D5" s="713">
        <v>11</v>
      </c>
      <c r="E5" s="713">
        <v>9</v>
      </c>
      <c r="F5" s="713">
        <v>2</v>
      </c>
      <c r="G5" s="713">
        <v>1</v>
      </c>
      <c r="H5" s="713">
        <v>1</v>
      </c>
      <c r="I5" s="713">
        <v>0</v>
      </c>
      <c r="J5" s="713">
        <v>0</v>
      </c>
    </row>
    <row r="6" spans="1:10" ht="15" customHeight="1">
      <c r="A6" s="2"/>
      <c r="B6" s="716" t="s">
        <v>448</v>
      </c>
      <c r="C6" s="709">
        <v>24</v>
      </c>
      <c r="D6" s="709">
        <v>9</v>
      </c>
      <c r="E6" s="709">
        <v>8</v>
      </c>
      <c r="F6" s="709">
        <v>1</v>
      </c>
      <c r="G6" s="709">
        <v>0</v>
      </c>
      <c r="H6" s="709">
        <v>1</v>
      </c>
      <c r="I6" s="709">
        <v>0</v>
      </c>
      <c r="J6" s="709">
        <v>0</v>
      </c>
    </row>
    <row r="7" spans="1:10" ht="15" customHeight="1">
      <c r="A7" s="2"/>
      <c r="B7" s="716" t="s">
        <v>449</v>
      </c>
      <c r="C7" s="709">
        <v>5</v>
      </c>
      <c r="D7" s="709">
        <v>7</v>
      </c>
      <c r="E7" s="709">
        <v>7</v>
      </c>
      <c r="F7" s="709">
        <v>0</v>
      </c>
      <c r="G7" s="709">
        <v>0</v>
      </c>
      <c r="H7" s="709">
        <v>0</v>
      </c>
      <c r="I7" s="709">
        <v>0</v>
      </c>
      <c r="J7" s="709">
        <v>0</v>
      </c>
    </row>
    <row r="8" spans="1:10" ht="15" customHeight="1">
      <c r="A8" s="2" t="s">
        <v>450</v>
      </c>
      <c r="B8" s="716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16" t="s">
        <v>452</v>
      </c>
      <c r="C9" s="709">
        <v>58</v>
      </c>
      <c r="D9" s="709">
        <v>54</v>
      </c>
      <c r="E9" s="709">
        <v>44</v>
      </c>
      <c r="F9" s="709">
        <v>10</v>
      </c>
      <c r="G9" s="709">
        <v>4</v>
      </c>
      <c r="H9" s="709">
        <v>5</v>
      </c>
      <c r="I9" s="709">
        <v>0</v>
      </c>
      <c r="J9" s="709">
        <v>1</v>
      </c>
    </row>
    <row r="10" spans="1:10" ht="15" customHeight="1">
      <c r="A10" s="2"/>
      <c r="B10" s="716" t="s">
        <v>453</v>
      </c>
      <c r="C10" s="709">
        <v>26</v>
      </c>
      <c r="D10" s="709">
        <v>26</v>
      </c>
      <c r="E10" s="709">
        <v>23</v>
      </c>
      <c r="F10" s="709">
        <v>3</v>
      </c>
      <c r="G10" s="709">
        <v>2</v>
      </c>
      <c r="H10" s="709">
        <v>0</v>
      </c>
      <c r="I10" s="709">
        <v>1</v>
      </c>
      <c r="J10" s="709">
        <v>0</v>
      </c>
    </row>
    <row r="11" spans="1:10" ht="15" customHeight="1">
      <c r="A11" s="2"/>
      <c r="B11" s="716" t="s">
        <v>454</v>
      </c>
      <c r="C11" s="709">
        <v>13</v>
      </c>
      <c r="D11" s="709">
        <v>13</v>
      </c>
      <c r="E11" s="709">
        <v>13</v>
      </c>
      <c r="F11" s="709">
        <v>0</v>
      </c>
      <c r="G11" s="709">
        <v>0</v>
      </c>
      <c r="H11" s="709">
        <v>0</v>
      </c>
      <c r="I11" s="709">
        <v>0</v>
      </c>
      <c r="J11" s="709">
        <v>0</v>
      </c>
    </row>
    <row r="12" spans="1:10" ht="15" customHeight="1">
      <c r="A12" s="2"/>
      <c r="B12" s="716" t="s">
        <v>455</v>
      </c>
      <c r="C12" s="709">
        <v>113</v>
      </c>
      <c r="D12" s="709">
        <v>113</v>
      </c>
      <c r="E12" s="709">
        <v>99</v>
      </c>
      <c r="F12" s="709">
        <v>14</v>
      </c>
      <c r="G12" s="709">
        <v>9</v>
      </c>
      <c r="H12" s="709">
        <v>5</v>
      </c>
      <c r="I12" s="709">
        <v>0</v>
      </c>
      <c r="J12" s="709">
        <v>0</v>
      </c>
    </row>
    <row r="13" spans="1:10" ht="15" customHeight="1">
      <c r="A13" s="2"/>
      <c r="B13" s="716" t="s">
        <v>456</v>
      </c>
      <c r="C13" s="709">
        <v>1</v>
      </c>
      <c r="D13" s="709">
        <v>1</v>
      </c>
      <c r="E13" s="709">
        <v>0</v>
      </c>
      <c r="F13" s="709">
        <v>1</v>
      </c>
      <c r="G13" s="709">
        <v>1</v>
      </c>
      <c r="H13" s="709">
        <v>0</v>
      </c>
      <c r="I13" s="709">
        <v>0</v>
      </c>
      <c r="J13" s="709">
        <v>0</v>
      </c>
    </row>
    <row r="14" spans="1:10" ht="15" customHeight="1">
      <c r="A14" s="2" t="s">
        <v>457</v>
      </c>
      <c r="B14" s="716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16" t="s">
        <v>459</v>
      </c>
      <c r="C15" s="709">
        <v>25</v>
      </c>
      <c r="D15" s="709">
        <v>14</v>
      </c>
      <c r="E15" s="709">
        <v>14</v>
      </c>
      <c r="F15" s="709">
        <v>0</v>
      </c>
      <c r="G15" s="709">
        <v>0</v>
      </c>
      <c r="H15" s="709">
        <v>0</v>
      </c>
      <c r="I15" s="709">
        <v>0</v>
      </c>
      <c r="J15" s="709">
        <v>0</v>
      </c>
    </row>
    <row r="16" spans="1:10" ht="15" customHeight="1">
      <c r="A16" s="2"/>
      <c r="B16" s="716" t="s">
        <v>460</v>
      </c>
      <c r="C16" s="709">
        <v>3</v>
      </c>
      <c r="D16" s="709">
        <v>0</v>
      </c>
      <c r="E16" s="709">
        <v>0</v>
      </c>
      <c r="F16" s="709">
        <v>0</v>
      </c>
      <c r="G16" s="709">
        <v>0</v>
      </c>
      <c r="H16" s="709">
        <v>0</v>
      </c>
      <c r="I16" s="709">
        <v>0</v>
      </c>
      <c r="J16" s="709">
        <v>0</v>
      </c>
    </row>
    <row r="17" spans="1:10" ht="15" customHeight="1">
      <c r="A17" s="2" t="s">
        <v>461</v>
      </c>
      <c r="B17" s="716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16" t="s">
        <v>463</v>
      </c>
      <c r="C18" s="709">
        <v>78</v>
      </c>
      <c r="D18" s="709">
        <v>70</v>
      </c>
      <c r="E18" s="709">
        <v>67</v>
      </c>
      <c r="F18" s="709">
        <v>3</v>
      </c>
      <c r="G18" s="709">
        <v>2</v>
      </c>
      <c r="H18" s="709">
        <v>0</v>
      </c>
      <c r="I18" s="709">
        <v>1</v>
      </c>
      <c r="J18" s="709">
        <v>0</v>
      </c>
    </row>
    <row r="19" spans="1:10" ht="15" customHeight="1">
      <c r="A19" s="2"/>
      <c r="B19" s="716" t="s">
        <v>464</v>
      </c>
      <c r="C19" s="709">
        <v>14</v>
      </c>
      <c r="D19" s="709">
        <v>13</v>
      </c>
      <c r="E19" s="709">
        <v>12</v>
      </c>
      <c r="F19" s="709">
        <v>1</v>
      </c>
      <c r="G19" s="709">
        <v>1</v>
      </c>
      <c r="H19" s="709">
        <v>0</v>
      </c>
      <c r="I19" s="709">
        <v>0</v>
      </c>
      <c r="J19" s="709">
        <v>0</v>
      </c>
    </row>
    <row r="20" spans="1:10" ht="15" customHeight="1">
      <c r="A20" s="2"/>
      <c r="B20" s="706" t="s">
        <v>465</v>
      </c>
      <c r="C20" s="713">
        <v>84</v>
      </c>
      <c r="D20" s="713">
        <v>43</v>
      </c>
      <c r="E20" s="713">
        <v>42</v>
      </c>
      <c r="F20" s="713">
        <v>1</v>
      </c>
      <c r="G20" s="713">
        <v>1</v>
      </c>
      <c r="H20" s="713">
        <v>0</v>
      </c>
      <c r="I20" s="713">
        <v>0</v>
      </c>
      <c r="J20" s="713">
        <v>0</v>
      </c>
    </row>
    <row r="21" spans="1:10" ht="15" customHeight="1">
      <c r="A21" s="2"/>
      <c r="B21" s="706" t="s">
        <v>466</v>
      </c>
      <c r="C21" s="713">
        <v>62</v>
      </c>
      <c r="D21" s="713">
        <v>51</v>
      </c>
      <c r="E21" s="713">
        <v>49</v>
      </c>
      <c r="F21" s="713">
        <v>2</v>
      </c>
      <c r="G21" s="713">
        <v>1</v>
      </c>
      <c r="H21" s="713">
        <v>1</v>
      </c>
      <c r="I21" s="713">
        <v>0</v>
      </c>
      <c r="J21" s="713">
        <v>0</v>
      </c>
    </row>
    <row r="22" spans="1:10" ht="15" customHeight="1">
      <c r="A22" s="2"/>
      <c r="B22" s="716" t="s">
        <v>467</v>
      </c>
      <c r="C22" s="709">
        <v>12</v>
      </c>
      <c r="D22" s="709">
        <v>3</v>
      </c>
      <c r="E22" s="709">
        <v>3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</row>
    <row r="23" spans="1:10" ht="15" customHeight="1">
      <c r="A23" s="2"/>
      <c r="B23" s="716" t="s">
        <v>468</v>
      </c>
      <c r="C23" s="709">
        <v>10</v>
      </c>
      <c r="D23" s="709">
        <v>8</v>
      </c>
      <c r="E23" s="709">
        <v>8</v>
      </c>
      <c r="F23" s="709">
        <v>0</v>
      </c>
      <c r="G23" s="709">
        <v>0</v>
      </c>
      <c r="H23" s="709">
        <v>0</v>
      </c>
      <c r="I23" s="709">
        <v>0</v>
      </c>
      <c r="J23" s="709">
        <v>0</v>
      </c>
    </row>
    <row r="24" spans="1:10" ht="15" customHeight="1">
      <c r="A24" s="2"/>
      <c r="B24" s="716" t="s">
        <v>469</v>
      </c>
      <c r="C24" s="709">
        <v>7</v>
      </c>
      <c r="D24" s="709">
        <v>4</v>
      </c>
      <c r="E24" s="709">
        <v>4</v>
      </c>
      <c r="F24" s="709">
        <v>0</v>
      </c>
      <c r="G24" s="709">
        <v>0</v>
      </c>
      <c r="H24" s="709">
        <v>0</v>
      </c>
      <c r="I24" s="709">
        <v>0</v>
      </c>
      <c r="J24" s="709">
        <v>0</v>
      </c>
    </row>
    <row r="25" spans="1:10" ht="15" customHeight="1">
      <c r="A25" s="2"/>
      <c r="B25" s="716" t="s">
        <v>470</v>
      </c>
      <c r="C25" s="709">
        <v>79</v>
      </c>
      <c r="D25" s="709">
        <v>72</v>
      </c>
      <c r="E25" s="709">
        <v>69</v>
      </c>
      <c r="F25" s="709">
        <v>3</v>
      </c>
      <c r="G25" s="709">
        <v>3</v>
      </c>
      <c r="H25" s="709">
        <v>0</v>
      </c>
      <c r="I25" s="709">
        <v>0</v>
      </c>
      <c r="J25" s="709">
        <v>0</v>
      </c>
    </row>
    <row r="26" spans="1:10" ht="15" customHeight="1">
      <c r="A26" s="2" t="s">
        <v>471</v>
      </c>
      <c r="B26" s="716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16" t="s">
        <v>479</v>
      </c>
      <c r="C27" s="709">
        <v>39</v>
      </c>
      <c r="D27" s="709">
        <v>21</v>
      </c>
      <c r="E27" s="709">
        <v>21</v>
      </c>
      <c r="F27" s="709">
        <v>0</v>
      </c>
      <c r="G27" s="709">
        <v>0</v>
      </c>
      <c r="H27" s="709">
        <v>0</v>
      </c>
      <c r="I27" s="709">
        <v>0</v>
      </c>
      <c r="J27" s="709">
        <v>0</v>
      </c>
    </row>
    <row r="28" spans="1:10" ht="15" customHeight="1">
      <c r="A28" s="2"/>
      <c r="B28" s="716" t="s">
        <v>480</v>
      </c>
      <c r="C28" s="709">
        <v>168</v>
      </c>
      <c r="D28" s="709">
        <v>132</v>
      </c>
      <c r="E28" s="709">
        <v>132</v>
      </c>
      <c r="F28" s="709">
        <v>0</v>
      </c>
      <c r="G28" s="709">
        <v>0</v>
      </c>
      <c r="H28" s="709">
        <v>0</v>
      </c>
      <c r="I28" s="709">
        <v>0</v>
      </c>
      <c r="J28" s="709">
        <v>0</v>
      </c>
    </row>
    <row r="29" spans="1:10" ht="15" customHeight="1">
      <c r="A29" s="2"/>
      <c r="B29" s="716" t="s">
        <v>481</v>
      </c>
      <c r="C29" s="709">
        <v>97</v>
      </c>
      <c r="D29" s="709">
        <v>80</v>
      </c>
      <c r="E29" s="709">
        <v>76</v>
      </c>
      <c r="F29" s="709">
        <v>2</v>
      </c>
      <c r="G29" s="709">
        <v>2</v>
      </c>
      <c r="H29" s="709">
        <v>0</v>
      </c>
      <c r="I29" s="709">
        <v>0</v>
      </c>
      <c r="J29" s="709">
        <v>0</v>
      </c>
    </row>
    <row r="30" spans="1:10" ht="15" customHeight="1">
      <c r="A30" s="2"/>
      <c r="B30" s="716" t="s">
        <v>482</v>
      </c>
      <c r="C30" s="709">
        <v>31</v>
      </c>
      <c r="D30" s="709">
        <v>29</v>
      </c>
      <c r="E30" s="709">
        <v>29</v>
      </c>
      <c r="F30" s="709">
        <v>0</v>
      </c>
      <c r="G30" s="709">
        <v>0</v>
      </c>
      <c r="H30" s="709">
        <v>0</v>
      </c>
      <c r="I30" s="709">
        <v>0</v>
      </c>
      <c r="J30" s="709">
        <v>0</v>
      </c>
    </row>
    <row r="31" spans="1:10" ht="15" customHeight="1">
      <c r="A31" s="2"/>
      <c r="B31" s="716" t="s">
        <v>483</v>
      </c>
      <c r="C31" s="713">
        <v>1</v>
      </c>
      <c r="D31" s="713">
        <v>1</v>
      </c>
      <c r="E31" s="713">
        <v>1</v>
      </c>
      <c r="F31" s="713">
        <v>0</v>
      </c>
      <c r="G31" s="713">
        <v>0</v>
      </c>
      <c r="H31" s="713">
        <v>0</v>
      </c>
      <c r="I31" s="713">
        <v>0</v>
      </c>
      <c r="J31" s="713">
        <v>0</v>
      </c>
    </row>
    <row r="32" spans="1:10" ht="15" customHeight="1">
      <c r="A32" s="2" t="s">
        <v>484</v>
      </c>
      <c r="B32" s="716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16" t="s">
        <v>486</v>
      </c>
      <c r="C33" s="709">
        <v>18</v>
      </c>
      <c r="D33" s="709">
        <v>16</v>
      </c>
      <c r="E33" s="709">
        <v>12</v>
      </c>
      <c r="F33" s="709">
        <v>4</v>
      </c>
      <c r="G33" s="709">
        <v>2</v>
      </c>
      <c r="H33" s="709">
        <v>1</v>
      </c>
      <c r="I33" s="709">
        <v>0</v>
      </c>
      <c r="J33" s="709">
        <v>1</v>
      </c>
    </row>
    <row r="34" spans="1:10" ht="15" customHeight="1">
      <c r="A34" s="2"/>
      <c r="B34" s="716" t="s">
        <v>487</v>
      </c>
      <c r="C34" s="709">
        <v>9</v>
      </c>
      <c r="D34" s="709">
        <v>8</v>
      </c>
      <c r="E34" s="709">
        <v>3</v>
      </c>
      <c r="F34" s="709">
        <v>5</v>
      </c>
      <c r="G34" s="709">
        <v>5</v>
      </c>
      <c r="H34" s="709">
        <v>0</v>
      </c>
      <c r="I34" s="709">
        <v>0</v>
      </c>
      <c r="J34" s="709">
        <v>0</v>
      </c>
    </row>
    <row r="35" spans="1:10" ht="15" customHeight="1">
      <c r="A35" s="2"/>
      <c r="B35" s="716" t="s">
        <v>488</v>
      </c>
      <c r="C35" s="709">
        <v>0</v>
      </c>
      <c r="D35" s="709">
        <v>0</v>
      </c>
      <c r="E35" s="709">
        <v>0</v>
      </c>
      <c r="F35" s="709">
        <v>0</v>
      </c>
      <c r="G35" s="709">
        <v>0</v>
      </c>
      <c r="H35" s="709">
        <v>0</v>
      </c>
      <c r="I35" s="709">
        <v>0</v>
      </c>
      <c r="J35" s="709">
        <v>0</v>
      </c>
    </row>
    <row r="36" spans="1:10" ht="15" customHeight="1">
      <c r="A36" s="2"/>
      <c r="B36" s="716" t="s">
        <v>489</v>
      </c>
      <c r="C36" s="709">
        <v>113</v>
      </c>
      <c r="D36" s="709">
        <v>100</v>
      </c>
      <c r="E36" s="709">
        <v>94</v>
      </c>
      <c r="F36" s="709">
        <v>6</v>
      </c>
      <c r="G36" s="709">
        <v>5</v>
      </c>
      <c r="H36" s="709">
        <v>0</v>
      </c>
      <c r="I36" s="709">
        <v>0</v>
      </c>
      <c r="J36" s="709">
        <v>1</v>
      </c>
    </row>
    <row r="37" spans="1:10" ht="15" customHeight="1">
      <c r="A37" s="2"/>
      <c r="B37" s="716" t="s">
        <v>490</v>
      </c>
      <c r="C37" s="709">
        <v>11</v>
      </c>
      <c r="D37" s="709">
        <v>11</v>
      </c>
      <c r="E37" s="709">
        <v>11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</row>
    <row r="38" spans="1:10" ht="15" customHeight="1">
      <c r="A38" s="2"/>
      <c r="B38" s="716" t="s">
        <v>491</v>
      </c>
      <c r="C38" s="709">
        <v>9</v>
      </c>
      <c r="D38" s="709">
        <v>3</v>
      </c>
      <c r="E38" s="709">
        <v>3</v>
      </c>
      <c r="F38" s="709">
        <v>0</v>
      </c>
      <c r="G38" s="709">
        <v>0</v>
      </c>
      <c r="H38" s="709">
        <v>0</v>
      </c>
      <c r="I38" s="709">
        <v>0</v>
      </c>
      <c r="J38" s="709">
        <v>0</v>
      </c>
    </row>
    <row r="39" spans="1:10" ht="15" customHeight="1">
      <c r="A39" s="2" t="s">
        <v>492</v>
      </c>
      <c r="B39" s="716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16" t="s">
        <v>494</v>
      </c>
      <c r="C40" s="709">
        <v>17</v>
      </c>
      <c r="D40" s="709">
        <v>9</v>
      </c>
      <c r="E40" s="709">
        <v>9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</row>
    <row r="41" spans="1:10" ht="15" customHeight="1">
      <c r="A41" s="2"/>
      <c r="B41" s="716" t="s">
        <v>495</v>
      </c>
      <c r="C41" s="709">
        <v>61</v>
      </c>
      <c r="D41" s="709">
        <v>61</v>
      </c>
      <c r="E41" s="709">
        <v>57</v>
      </c>
      <c r="F41" s="709">
        <v>4</v>
      </c>
      <c r="G41" s="709">
        <v>2</v>
      </c>
      <c r="H41" s="709">
        <v>2</v>
      </c>
      <c r="I41" s="709">
        <v>0</v>
      </c>
      <c r="J41" s="709">
        <v>0</v>
      </c>
    </row>
    <row r="42" spans="1:10" ht="15" customHeight="1">
      <c r="A42" s="2"/>
      <c r="B42" s="716" t="s">
        <v>496</v>
      </c>
      <c r="C42" s="709">
        <v>2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</row>
    <row r="43" spans="1:10" ht="15" customHeight="1">
      <c r="A43" s="2" t="s">
        <v>497</v>
      </c>
      <c r="B43" s="716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16" t="s">
        <v>499</v>
      </c>
      <c r="C44" s="709">
        <v>2</v>
      </c>
      <c r="D44" s="709">
        <v>2</v>
      </c>
      <c r="E44" s="709">
        <v>2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</row>
    <row r="45" spans="1:10" ht="15" customHeight="1">
      <c r="A45" s="2"/>
      <c r="B45" s="716" t="s">
        <v>500</v>
      </c>
      <c r="C45" s="709">
        <v>6</v>
      </c>
      <c r="D45" s="709">
        <v>6</v>
      </c>
      <c r="E45" s="709">
        <v>6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</row>
    <row r="46" spans="1:10" ht="15" customHeight="1">
      <c r="A46" s="2"/>
      <c r="B46" s="716" t="s">
        <v>501</v>
      </c>
      <c r="C46" s="709">
        <v>4</v>
      </c>
      <c r="D46" s="709">
        <v>4</v>
      </c>
      <c r="E46" s="709">
        <v>4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</row>
    <row r="47" spans="1:10" ht="15" customHeight="1">
      <c r="A47" s="2"/>
      <c r="B47" s="716" t="s">
        <v>502</v>
      </c>
      <c r="C47" s="709">
        <v>2</v>
      </c>
      <c r="D47" s="709">
        <v>1</v>
      </c>
      <c r="E47" s="709">
        <v>1</v>
      </c>
      <c r="F47" s="709">
        <v>0</v>
      </c>
      <c r="G47" s="709">
        <v>0</v>
      </c>
      <c r="H47" s="709">
        <v>0</v>
      </c>
      <c r="I47" s="709">
        <v>0</v>
      </c>
      <c r="J47" s="709">
        <v>0</v>
      </c>
    </row>
    <row r="48" spans="1:10" ht="15" customHeight="1">
      <c r="A48" s="2"/>
      <c r="B48" s="716" t="s">
        <v>503</v>
      </c>
      <c r="C48" s="709">
        <v>7</v>
      </c>
      <c r="D48" s="709">
        <v>5</v>
      </c>
      <c r="E48" s="709">
        <v>4</v>
      </c>
      <c r="F48" s="709">
        <v>1</v>
      </c>
      <c r="G48" s="709">
        <v>1</v>
      </c>
      <c r="H48" s="709">
        <v>0</v>
      </c>
      <c r="I48" s="709">
        <v>0</v>
      </c>
      <c r="J48" s="709">
        <v>0</v>
      </c>
    </row>
    <row r="49" spans="1:10" ht="15" customHeight="1">
      <c r="A49" s="2"/>
      <c r="B49" s="716" t="s">
        <v>504</v>
      </c>
      <c r="C49" s="709">
        <v>83</v>
      </c>
      <c r="D49" s="709">
        <v>53</v>
      </c>
      <c r="E49" s="709">
        <v>53</v>
      </c>
      <c r="F49" s="709">
        <v>0</v>
      </c>
      <c r="G49" s="709">
        <v>0</v>
      </c>
      <c r="H49" s="709">
        <v>0</v>
      </c>
      <c r="I49" s="709">
        <v>0</v>
      </c>
      <c r="J49" s="709">
        <v>0</v>
      </c>
    </row>
    <row r="50" spans="1:10" ht="15" customHeight="1">
      <c r="A50" s="2"/>
      <c r="B50" s="716" t="s">
        <v>505</v>
      </c>
      <c r="C50" s="709">
        <v>17</v>
      </c>
      <c r="D50" s="709">
        <v>17</v>
      </c>
      <c r="E50" s="709">
        <v>15</v>
      </c>
      <c r="F50" s="709">
        <v>2</v>
      </c>
      <c r="G50" s="709">
        <v>2</v>
      </c>
      <c r="H50" s="709">
        <v>0</v>
      </c>
      <c r="I50" s="709">
        <v>0</v>
      </c>
      <c r="J50" s="709">
        <v>0</v>
      </c>
    </row>
    <row r="51" spans="1:10" ht="15" customHeight="1">
      <c r="A51" s="2" t="s">
        <v>506</v>
      </c>
      <c r="B51" s="716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16" t="s">
        <v>508</v>
      </c>
      <c r="C52" s="709">
        <v>56</v>
      </c>
      <c r="D52" s="709">
        <v>54</v>
      </c>
      <c r="E52" s="709">
        <v>52</v>
      </c>
      <c r="F52" s="709">
        <v>2</v>
      </c>
      <c r="G52" s="709">
        <v>2</v>
      </c>
      <c r="H52" s="709">
        <v>0</v>
      </c>
      <c r="I52" s="709">
        <v>0</v>
      </c>
      <c r="J52" s="709">
        <v>0</v>
      </c>
    </row>
    <row r="53" spans="1:10" ht="15" customHeight="1">
      <c r="A53" s="2"/>
      <c r="B53" s="716" t="s">
        <v>509</v>
      </c>
      <c r="C53" s="709">
        <v>8</v>
      </c>
      <c r="D53" s="709">
        <v>4</v>
      </c>
      <c r="E53" s="709">
        <v>4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</row>
    <row r="54" spans="1:10" ht="15" customHeight="1">
      <c r="A54" s="2"/>
      <c r="B54" s="716" t="s">
        <v>510</v>
      </c>
      <c r="C54" s="709">
        <v>1</v>
      </c>
      <c r="D54" s="709">
        <v>1</v>
      </c>
      <c r="E54" s="709">
        <v>0</v>
      </c>
      <c r="F54" s="709">
        <v>1</v>
      </c>
      <c r="G54" s="709">
        <v>0</v>
      </c>
      <c r="H54" s="709">
        <v>1</v>
      </c>
      <c r="I54" s="709">
        <v>0</v>
      </c>
      <c r="J54" s="709">
        <v>0</v>
      </c>
    </row>
    <row r="55" spans="1:10" ht="15" customHeight="1">
      <c r="A55" s="2"/>
      <c r="B55" s="716" t="s">
        <v>511</v>
      </c>
      <c r="C55" s="709">
        <v>10</v>
      </c>
      <c r="D55" s="709">
        <v>10</v>
      </c>
      <c r="E55" s="709">
        <v>8</v>
      </c>
      <c r="F55" s="709">
        <v>2</v>
      </c>
      <c r="G55" s="709">
        <v>1</v>
      </c>
      <c r="H55" s="709">
        <v>0</v>
      </c>
      <c r="I55" s="709">
        <v>0</v>
      </c>
      <c r="J55" s="709">
        <v>1</v>
      </c>
    </row>
    <row r="56" spans="1:10" ht="15" customHeight="1">
      <c r="A56" s="2"/>
      <c r="B56" s="716" t="s">
        <v>512</v>
      </c>
      <c r="C56" s="713">
        <v>5</v>
      </c>
      <c r="D56" s="713">
        <v>5</v>
      </c>
      <c r="E56" s="713">
        <v>4</v>
      </c>
      <c r="F56" s="713">
        <v>1</v>
      </c>
      <c r="G56" s="713">
        <v>1</v>
      </c>
      <c r="H56" s="713">
        <v>0</v>
      </c>
      <c r="I56" s="713">
        <v>0</v>
      </c>
      <c r="J56" s="713">
        <v>0</v>
      </c>
    </row>
    <row r="57" spans="1:10" ht="15" customHeight="1">
      <c r="A57" s="2"/>
      <c r="B57" s="716" t="s">
        <v>513</v>
      </c>
      <c r="C57" s="713">
        <v>19</v>
      </c>
      <c r="D57" s="713">
        <v>21</v>
      </c>
      <c r="E57" s="713">
        <v>19</v>
      </c>
      <c r="F57" s="713">
        <v>2</v>
      </c>
      <c r="G57" s="713">
        <v>1</v>
      </c>
      <c r="H57" s="713">
        <v>1</v>
      </c>
      <c r="I57" s="713">
        <v>0</v>
      </c>
      <c r="J57" s="713">
        <v>0</v>
      </c>
    </row>
    <row r="58" spans="1:10" ht="15" customHeight="1">
      <c r="A58" s="2"/>
      <c r="B58" s="716" t="s">
        <v>514</v>
      </c>
      <c r="C58" s="709">
        <v>6</v>
      </c>
      <c r="D58" s="709">
        <v>5</v>
      </c>
      <c r="E58" s="709">
        <v>4</v>
      </c>
      <c r="F58" s="709">
        <v>1</v>
      </c>
      <c r="G58" s="709">
        <v>0</v>
      </c>
      <c r="H58" s="709">
        <v>1</v>
      </c>
      <c r="I58" s="709">
        <v>0</v>
      </c>
      <c r="J58" s="709">
        <v>0</v>
      </c>
    </row>
    <row r="59" spans="1:10" ht="15" customHeight="1">
      <c r="A59" s="2" t="s">
        <v>515</v>
      </c>
      <c r="B59" s="716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16" t="s">
        <v>517</v>
      </c>
      <c r="C60" s="709">
        <v>23</v>
      </c>
      <c r="D60" s="709">
        <v>22</v>
      </c>
      <c r="E60" s="709">
        <v>21</v>
      </c>
      <c r="F60" s="709">
        <v>1</v>
      </c>
      <c r="G60" s="709">
        <v>1</v>
      </c>
      <c r="H60" s="709">
        <v>0</v>
      </c>
      <c r="I60" s="709">
        <v>0</v>
      </c>
      <c r="J60" s="709">
        <v>0</v>
      </c>
    </row>
    <row r="61" spans="1:10" ht="15" customHeight="1">
      <c r="A61" s="2"/>
      <c r="B61" s="716" t="s">
        <v>518</v>
      </c>
      <c r="C61" s="709">
        <v>5</v>
      </c>
      <c r="D61" s="709">
        <v>2</v>
      </c>
      <c r="E61" s="709">
        <v>2</v>
      </c>
      <c r="F61" s="709">
        <v>0</v>
      </c>
      <c r="G61" s="709">
        <v>0</v>
      </c>
      <c r="H61" s="709">
        <v>0</v>
      </c>
      <c r="I61" s="709">
        <v>0</v>
      </c>
      <c r="J61" s="709">
        <v>0</v>
      </c>
    </row>
    <row r="62" spans="1:10" ht="15" customHeight="1">
      <c r="A62" s="2"/>
      <c r="B62" s="716" t="s">
        <v>519</v>
      </c>
      <c r="C62" s="709">
        <v>29</v>
      </c>
      <c r="D62" s="709">
        <v>25</v>
      </c>
      <c r="E62" s="709">
        <v>25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</row>
    <row r="63" spans="1:10" ht="15" customHeight="1">
      <c r="A63" s="2"/>
      <c r="B63" s="716" t="s">
        <v>520</v>
      </c>
      <c r="C63" s="709">
        <v>6</v>
      </c>
      <c r="D63" s="709">
        <v>5</v>
      </c>
      <c r="E63" s="709">
        <v>5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</row>
    <row r="64" spans="1:10" ht="15" customHeight="1">
      <c r="A64" s="2" t="s">
        <v>521</v>
      </c>
      <c r="B64" s="716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16" t="s">
        <v>523</v>
      </c>
      <c r="C65" s="709">
        <v>7</v>
      </c>
      <c r="D65" s="709">
        <v>6</v>
      </c>
      <c r="E65" s="709">
        <v>6</v>
      </c>
      <c r="F65" s="709">
        <v>0</v>
      </c>
      <c r="G65" s="709">
        <v>0</v>
      </c>
      <c r="H65" s="709">
        <v>0</v>
      </c>
      <c r="I65" s="709">
        <v>0</v>
      </c>
      <c r="J65" s="709">
        <v>0</v>
      </c>
    </row>
    <row r="66" spans="1:10" ht="15" customHeight="1">
      <c r="A66" s="2"/>
      <c r="B66" s="716" t="s">
        <v>524</v>
      </c>
      <c r="C66" s="709">
        <v>42</v>
      </c>
      <c r="D66" s="709">
        <v>35</v>
      </c>
      <c r="E66" s="709">
        <v>35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</row>
    <row r="67" spans="1:10" ht="15" customHeight="1">
      <c r="A67" s="2"/>
      <c r="B67" s="716" t="s">
        <v>525</v>
      </c>
      <c r="C67" s="709">
        <v>26</v>
      </c>
      <c r="D67" s="709">
        <v>26</v>
      </c>
      <c r="E67" s="709">
        <v>25</v>
      </c>
      <c r="F67" s="709">
        <v>1</v>
      </c>
      <c r="G67" s="709">
        <v>1</v>
      </c>
      <c r="H67" s="709">
        <v>0</v>
      </c>
      <c r="I67" s="709">
        <v>0</v>
      </c>
      <c r="J67" s="709">
        <v>0</v>
      </c>
    </row>
    <row r="68" spans="1:10" ht="15" customHeight="1">
      <c r="A68" s="2" t="s">
        <v>526</v>
      </c>
      <c r="B68" s="716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16" t="s">
        <v>527</v>
      </c>
      <c r="C69" s="709">
        <v>64</v>
      </c>
      <c r="D69" s="709">
        <v>36</v>
      </c>
      <c r="E69" s="709">
        <v>27</v>
      </c>
      <c r="F69" s="709">
        <v>9</v>
      </c>
      <c r="G69" s="709">
        <v>5</v>
      </c>
      <c r="H69" s="709">
        <v>3</v>
      </c>
      <c r="I69" s="709">
        <v>0</v>
      </c>
      <c r="J69" s="709">
        <v>1</v>
      </c>
    </row>
    <row r="70" spans="1:10" ht="15" customHeight="1">
      <c r="A70" s="2"/>
      <c r="B70" s="716" t="s">
        <v>528</v>
      </c>
      <c r="C70" s="709">
        <v>2</v>
      </c>
      <c r="D70" s="709">
        <v>1</v>
      </c>
      <c r="E70" s="709">
        <v>1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</row>
    <row r="71" spans="1:10" ht="15" customHeight="1">
      <c r="A71" s="2"/>
      <c r="B71" s="716" t="s">
        <v>529</v>
      </c>
      <c r="C71" s="709">
        <v>9</v>
      </c>
      <c r="D71" s="709">
        <v>5</v>
      </c>
      <c r="E71" s="709">
        <v>5</v>
      </c>
      <c r="F71" s="709">
        <v>0</v>
      </c>
      <c r="G71" s="709">
        <v>0</v>
      </c>
      <c r="H71" s="709">
        <v>0</v>
      </c>
      <c r="I71" s="709">
        <v>0</v>
      </c>
      <c r="J71" s="709">
        <v>0</v>
      </c>
    </row>
    <row r="72" spans="1:10" ht="15" customHeight="1">
      <c r="A72" s="2" t="s">
        <v>530</v>
      </c>
      <c r="B72" s="716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16" t="s">
        <v>531</v>
      </c>
      <c r="C73" s="709">
        <v>1</v>
      </c>
      <c r="D73" s="709">
        <v>1</v>
      </c>
      <c r="E73" s="709">
        <v>1</v>
      </c>
      <c r="F73" s="709">
        <v>0</v>
      </c>
      <c r="G73" s="709">
        <v>0</v>
      </c>
      <c r="H73" s="709">
        <v>0</v>
      </c>
      <c r="I73" s="709">
        <v>0</v>
      </c>
      <c r="J73" s="709">
        <v>0</v>
      </c>
    </row>
    <row r="74" spans="1:10" ht="15" customHeight="1">
      <c r="A74" s="2" t="s">
        <v>532</v>
      </c>
      <c r="B74" s="716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16" t="s">
        <v>533</v>
      </c>
      <c r="C75" s="709">
        <v>13</v>
      </c>
      <c r="D75" s="709">
        <v>3</v>
      </c>
      <c r="E75" s="709">
        <v>3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</row>
    <row r="76" spans="1:10" ht="15" customHeight="1">
      <c r="A76" s="2"/>
      <c r="B76" s="716" t="s">
        <v>534</v>
      </c>
      <c r="C76" s="709">
        <v>8</v>
      </c>
      <c r="D76" s="709">
        <v>8</v>
      </c>
      <c r="E76" s="709">
        <v>7</v>
      </c>
      <c r="F76" s="709">
        <v>1</v>
      </c>
      <c r="G76" s="709">
        <v>1</v>
      </c>
      <c r="H76" s="709">
        <v>0</v>
      </c>
      <c r="I76" s="709">
        <v>0</v>
      </c>
      <c r="J76" s="709">
        <v>0</v>
      </c>
    </row>
    <row r="77" spans="1:10" ht="15" customHeight="1">
      <c r="A77" s="2"/>
      <c r="B77" s="716" t="s">
        <v>535</v>
      </c>
      <c r="C77" s="709">
        <v>5</v>
      </c>
      <c r="D77" s="709">
        <v>6</v>
      </c>
      <c r="E77" s="709">
        <v>6</v>
      </c>
      <c r="F77" s="709">
        <v>0</v>
      </c>
      <c r="G77" s="709">
        <v>0</v>
      </c>
      <c r="H77" s="709">
        <v>0</v>
      </c>
      <c r="I77" s="709">
        <v>0</v>
      </c>
      <c r="J77" s="709">
        <v>0</v>
      </c>
    </row>
    <row r="78" spans="1:10" ht="15" customHeight="1">
      <c r="A78" s="2" t="s">
        <v>536</v>
      </c>
      <c r="B78" s="716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16" t="s">
        <v>538</v>
      </c>
      <c r="C79" s="709">
        <v>141</v>
      </c>
      <c r="D79" s="709">
        <v>113</v>
      </c>
      <c r="E79" s="709">
        <v>112</v>
      </c>
      <c r="F79" s="709">
        <v>1</v>
      </c>
      <c r="G79" s="709">
        <v>0</v>
      </c>
      <c r="H79" s="709">
        <v>0</v>
      </c>
      <c r="I79" s="709">
        <v>0</v>
      </c>
      <c r="J79" s="709">
        <v>0</v>
      </c>
    </row>
    <row r="80" spans="1:10" ht="15" customHeight="1">
      <c r="A80" s="2"/>
      <c r="B80" s="716" t="s">
        <v>539</v>
      </c>
      <c r="C80" s="713">
        <v>4</v>
      </c>
      <c r="D80" s="713">
        <v>4</v>
      </c>
      <c r="E80" s="713">
        <v>4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</row>
    <row r="81" spans="1:10" ht="15" customHeight="1">
      <c r="A81" s="2"/>
      <c r="B81" s="716" t="s">
        <v>540</v>
      </c>
      <c r="C81" s="713">
        <v>10</v>
      </c>
      <c r="D81" s="713">
        <v>10</v>
      </c>
      <c r="E81" s="713">
        <v>10</v>
      </c>
      <c r="F81" s="713">
        <v>0</v>
      </c>
      <c r="G81" s="713">
        <v>0</v>
      </c>
      <c r="H81" s="713">
        <v>0</v>
      </c>
      <c r="I81" s="713">
        <v>0</v>
      </c>
      <c r="J81" s="713">
        <v>0</v>
      </c>
    </row>
    <row r="82" spans="1:10" ht="15" customHeight="1">
      <c r="A82" s="2" t="s">
        <v>541</v>
      </c>
      <c r="B82" s="716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16" t="s">
        <v>542</v>
      </c>
      <c r="C83" s="709">
        <v>0</v>
      </c>
      <c r="D83" s="709">
        <v>0</v>
      </c>
      <c r="E83" s="709">
        <v>0</v>
      </c>
      <c r="F83" s="709">
        <v>0</v>
      </c>
      <c r="G83" s="709">
        <v>0</v>
      </c>
      <c r="H83" s="709">
        <v>0</v>
      </c>
      <c r="I83" s="709">
        <v>0</v>
      </c>
      <c r="J83" s="709">
        <v>0</v>
      </c>
    </row>
    <row r="84" spans="1:10" ht="15" customHeight="1">
      <c r="A84" s="2" t="s">
        <v>543</v>
      </c>
      <c r="B84" s="716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16" t="s">
        <v>545</v>
      </c>
      <c r="C85" s="709">
        <v>7</v>
      </c>
      <c r="D85" s="709">
        <v>7</v>
      </c>
      <c r="E85" s="709">
        <v>6</v>
      </c>
      <c r="F85" s="709">
        <v>1</v>
      </c>
      <c r="G85" s="709">
        <v>1</v>
      </c>
      <c r="H85" s="709">
        <v>0</v>
      </c>
      <c r="I85" s="709">
        <v>0</v>
      </c>
      <c r="J85" s="709">
        <v>0</v>
      </c>
    </row>
    <row r="86" spans="1:10" ht="15" customHeight="1">
      <c r="A86" s="2"/>
      <c r="B86" s="716" t="s">
        <v>546</v>
      </c>
      <c r="C86" s="709">
        <v>210</v>
      </c>
      <c r="D86" s="709">
        <v>166</v>
      </c>
      <c r="E86" s="709">
        <v>161</v>
      </c>
      <c r="F86" s="709">
        <v>2</v>
      </c>
      <c r="G86" s="709">
        <v>1</v>
      </c>
      <c r="H86" s="709">
        <v>1</v>
      </c>
      <c r="I86" s="709">
        <v>0</v>
      </c>
      <c r="J86" s="709">
        <v>1</v>
      </c>
    </row>
    <row r="87" spans="1:10" ht="15" customHeight="1">
      <c r="A87" s="2"/>
      <c r="B87" s="716" t="s">
        <v>547</v>
      </c>
      <c r="C87" s="709">
        <v>1</v>
      </c>
      <c r="D87" s="709">
        <v>2</v>
      </c>
      <c r="E87" s="709">
        <v>2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</row>
    <row r="88" spans="1:10" ht="14" customHeight="1">
      <c r="A88" s="2"/>
      <c r="B88" s="716" t="s">
        <v>548</v>
      </c>
      <c r="C88" s="709">
        <v>0</v>
      </c>
      <c r="D88" s="709">
        <v>0</v>
      </c>
      <c r="E88" s="709">
        <v>0</v>
      </c>
      <c r="F88" s="709">
        <v>0</v>
      </c>
      <c r="G88" s="709">
        <v>0</v>
      </c>
      <c r="H88" s="709">
        <v>0</v>
      </c>
      <c r="I88" s="709">
        <v>0</v>
      </c>
      <c r="J88" s="709">
        <v>0</v>
      </c>
    </row>
    <row r="89" spans="1:10" ht="13.5" customHeight="1">
      <c r="A89" s="2"/>
      <c r="B89" s="716" t="s">
        <v>549</v>
      </c>
      <c r="C89" s="713">
        <v>7</v>
      </c>
      <c r="D89" s="713">
        <v>5</v>
      </c>
      <c r="E89" s="713">
        <v>5</v>
      </c>
      <c r="F89" s="713">
        <v>0</v>
      </c>
      <c r="G89" s="713">
        <v>0</v>
      </c>
      <c r="H89" s="713">
        <v>0</v>
      </c>
      <c r="I89" s="713">
        <v>0</v>
      </c>
      <c r="J89" s="713">
        <v>0</v>
      </c>
    </row>
    <row r="90" spans="1:10" ht="13.5" customHeight="1">
      <c r="A90" s="2"/>
      <c r="B90" s="716" t="s">
        <v>550</v>
      </c>
      <c r="C90" s="709">
        <v>2</v>
      </c>
      <c r="D90" s="709">
        <v>2</v>
      </c>
      <c r="E90" s="709">
        <v>2</v>
      </c>
      <c r="F90" s="709">
        <v>0</v>
      </c>
      <c r="G90" s="709">
        <v>0</v>
      </c>
      <c r="H90" s="709">
        <v>0</v>
      </c>
      <c r="I90" s="709">
        <v>0</v>
      </c>
      <c r="J90" s="709">
        <v>0</v>
      </c>
    </row>
    <row r="91" spans="1:10" ht="13.5" customHeight="1" thickBot="1">
      <c r="A91" s="281" t="s">
        <v>553</v>
      </c>
      <c r="B91" s="717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71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14" customWidth="1"/>
    <col min="2" max="2" width="21.53125" style="414" customWidth="1"/>
    <col min="3" max="3" width="13" style="414" customWidth="1"/>
    <col min="4" max="4" width="7.796875" style="414" customWidth="1"/>
    <col min="5" max="5" width="10.3984375" style="414" customWidth="1"/>
    <col min="6" max="8" width="7.796875" style="414" customWidth="1"/>
    <col min="9" max="9" width="7.19921875" style="414" customWidth="1"/>
    <col min="10" max="11" width="7.796875" style="414" customWidth="1"/>
    <col min="12" max="249" width="11.3984375" style="414" customWidth="1"/>
    <col min="250" max="250" width="1.796875" style="414" customWidth="1"/>
    <col min="251" max="251" width="14.19921875" style="414" customWidth="1"/>
    <col min="252" max="252" width="7" style="414" customWidth="1"/>
    <col min="253" max="253" width="8.19921875" style="414" customWidth="1"/>
    <col min="254" max="254" width="8.53125" style="414" customWidth="1"/>
    <col min="255" max="256" width="6.796875" style="414" customWidth="1"/>
    <col min="257" max="16384" width="6.796875" style="414"/>
  </cols>
  <sheetData>
    <row r="1" spans="1:11" s="417" customFormat="1" ht="23.25" customHeight="1">
      <c r="A1" s="106" t="s">
        <v>1989</v>
      </c>
    </row>
    <row r="2" spans="1:11" ht="21.5" customHeight="1">
      <c r="A2" s="1089" t="s">
        <v>660</v>
      </c>
      <c r="B2" s="938"/>
      <c r="C2" s="1087" t="s">
        <v>1981</v>
      </c>
      <c r="D2" s="1090" t="s">
        <v>1990</v>
      </c>
      <c r="E2" s="942"/>
      <c r="F2" s="942"/>
      <c r="G2" s="942"/>
      <c r="H2" s="942"/>
      <c r="I2" s="942"/>
      <c r="J2" s="942"/>
      <c r="K2" s="942"/>
    </row>
    <row r="3" spans="1:11" s="416" customFormat="1" ht="20.25" customHeight="1" thickBot="1">
      <c r="A3" s="884"/>
      <c r="B3" s="884"/>
      <c r="C3" s="884"/>
      <c r="D3" s="415" t="s">
        <v>434</v>
      </c>
      <c r="E3" s="415" t="s">
        <v>1984</v>
      </c>
      <c r="F3" s="415" t="s">
        <v>1896</v>
      </c>
      <c r="G3" s="415" t="s">
        <v>1991</v>
      </c>
      <c r="H3" s="415" t="s">
        <v>1992</v>
      </c>
      <c r="I3" s="415" t="s">
        <v>1993</v>
      </c>
      <c r="J3" s="415" t="s">
        <v>1994</v>
      </c>
      <c r="K3" s="415" t="s">
        <v>1995</v>
      </c>
    </row>
    <row r="4" spans="1:11" ht="15" customHeight="1">
      <c r="A4" s="2" t="s">
        <v>445</v>
      </c>
      <c r="B4" s="716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16" t="s">
        <v>447</v>
      </c>
      <c r="C5" s="713">
        <v>14</v>
      </c>
      <c r="D5" s="713">
        <v>0</v>
      </c>
      <c r="E5" s="713">
        <v>0</v>
      </c>
      <c r="F5" s="713">
        <v>0</v>
      </c>
      <c r="G5" s="713">
        <v>0</v>
      </c>
      <c r="H5" s="713">
        <v>0</v>
      </c>
      <c r="I5" s="713">
        <v>0</v>
      </c>
      <c r="J5" s="713">
        <v>0</v>
      </c>
      <c r="K5" s="713">
        <v>0</v>
      </c>
    </row>
    <row r="6" spans="1:11" ht="15" customHeight="1">
      <c r="A6" s="2"/>
      <c r="B6" s="716" t="s">
        <v>448</v>
      </c>
      <c r="C6" s="709">
        <v>24</v>
      </c>
      <c r="D6" s="709">
        <v>0</v>
      </c>
      <c r="E6" s="709">
        <v>0</v>
      </c>
      <c r="F6" s="709">
        <v>0</v>
      </c>
      <c r="G6" s="709">
        <v>0</v>
      </c>
      <c r="H6" s="709">
        <v>0</v>
      </c>
      <c r="I6" s="709">
        <v>0</v>
      </c>
      <c r="J6" s="709">
        <v>0</v>
      </c>
      <c r="K6" s="709">
        <v>0</v>
      </c>
    </row>
    <row r="7" spans="1:11" ht="15" customHeight="1">
      <c r="A7" s="2"/>
      <c r="B7" s="716" t="s">
        <v>449</v>
      </c>
      <c r="C7" s="709">
        <v>5</v>
      </c>
      <c r="D7" s="709">
        <v>0</v>
      </c>
      <c r="E7" s="709">
        <v>0</v>
      </c>
      <c r="F7" s="709">
        <v>0</v>
      </c>
      <c r="G7" s="709">
        <v>0</v>
      </c>
      <c r="H7" s="709">
        <v>0</v>
      </c>
      <c r="I7" s="709">
        <v>0</v>
      </c>
      <c r="J7" s="709">
        <v>0</v>
      </c>
      <c r="K7" s="709">
        <v>0</v>
      </c>
    </row>
    <row r="8" spans="1:11" ht="15" customHeight="1">
      <c r="A8" s="2" t="s">
        <v>450</v>
      </c>
      <c r="B8" s="716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16" t="s">
        <v>452</v>
      </c>
      <c r="C9" s="709">
        <v>58</v>
      </c>
      <c r="D9" s="709">
        <v>10</v>
      </c>
      <c r="E9" s="709">
        <v>6</v>
      </c>
      <c r="F9" s="709">
        <v>4</v>
      </c>
      <c r="G9" s="709">
        <v>0</v>
      </c>
      <c r="H9" s="709">
        <v>1</v>
      </c>
      <c r="I9" s="709">
        <v>1</v>
      </c>
      <c r="J9" s="709">
        <v>2</v>
      </c>
      <c r="K9" s="709">
        <v>0</v>
      </c>
    </row>
    <row r="10" spans="1:11" ht="15" customHeight="1">
      <c r="A10" s="2"/>
      <c r="B10" s="716" t="s">
        <v>453</v>
      </c>
      <c r="C10" s="709">
        <v>26</v>
      </c>
      <c r="D10" s="709">
        <v>0</v>
      </c>
      <c r="E10" s="709">
        <v>0</v>
      </c>
      <c r="F10" s="709">
        <v>0</v>
      </c>
      <c r="G10" s="709">
        <v>0</v>
      </c>
      <c r="H10" s="709">
        <v>0</v>
      </c>
      <c r="I10" s="709">
        <v>0</v>
      </c>
      <c r="J10" s="709">
        <v>0</v>
      </c>
      <c r="K10" s="709">
        <v>0</v>
      </c>
    </row>
    <row r="11" spans="1:11" ht="15" customHeight="1">
      <c r="A11" s="2"/>
      <c r="B11" s="716" t="s">
        <v>454</v>
      </c>
      <c r="C11" s="709">
        <v>13</v>
      </c>
      <c r="D11" s="709">
        <v>0</v>
      </c>
      <c r="E11" s="709">
        <v>0</v>
      </c>
      <c r="F11" s="709">
        <v>0</v>
      </c>
      <c r="G11" s="709">
        <v>0</v>
      </c>
      <c r="H11" s="709">
        <v>0</v>
      </c>
      <c r="I11" s="709">
        <v>0</v>
      </c>
      <c r="J11" s="709">
        <v>0</v>
      </c>
      <c r="K11" s="709">
        <v>0</v>
      </c>
    </row>
    <row r="12" spans="1:11" ht="15" customHeight="1">
      <c r="A12" s="2"/>
      <c r="B12" s="716" t="s">
        <v>455</v>
      </c>
      <c r="C12" s="709">
        <v>113</v>
      </c>
      <c r="D12" s="709">
        <v>6</v>
      </c>
      <c r="E12" s="709">
        <v>0</v>
      </c>
      <c r="F12" s="709">
        <v>6</v>
      </c>
      <c r="G12" s="709">
        <v>0</v>
      </c>
      <c r="H12" s="709">
        <v>6</v>
      </c>
      <c r="I12" s="709">
        <v>0</v>
      </c>
      <c r="J12" s="709">
        <v>0</v>
      </c>
      <c r="K12" s="709">
        <v>0</v>
      </c>
    </row>
    <row r="13" spans="1:11" ht="15" customHeight="1">
      <c r="A13" s="2"/>
      <c r="B13" s="716" t="s">
        <v>456</v>
      </c>
      <c r="C13" s="709">
        <v>1</v>
      </c>
      <c r="D13" s="709">
        <v>0</v>
      </c>
      <c r="E13" s="709">
        <v>0</v>
      </c>
      <c r="F13" s="709">
        <v>0</v>
      </c>
      <c r="G13" s="709">
        <v>0</v>
      </c>
      <c r="H13" s="709">
        <v>0</v>
      </c>
      <c r="I13" s="709">
        <v>0</v>
      </c>
      <c r="J13" s="709">
        <v>0</v>
      </c>
      <c r="K13" s="709">
        <v>0</v>
      </c>
    </row>
    <row r="14" spans="1:11" ht="15" customHeight="1">
      <c r="A14" s="2" t="s">
        <v>457</v>
      </c>
      <c r="B14" s="716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16" t="s">
        <v>459</v>
      </c>
      <c r="C15" s="709">
        <v>25</v>
      </c>
      <c r="D15" s="709">
        <v>2</v>
      </c>
      <c r="E15" s="709">
        <v>1</v>
      </c>
      <c r="F15" s="709">
        <v>1</v>
      </c>
      <c r="G15" s="709">
        <v>0</v>
      </c>
      <c r="H15" s="709">
        <v>0</v>
      </c>
      <c r="I15" s="709">
        <v>0</v>
      </c>
      <c r="J15" s="709">
        <v>0</v>
      </c>
      <c r="K15" s="709">
        <v>1</v>
      </c>
    </row>
    <row r="16" spans="1:11" ht="15" customHeight="1">
      <c r="A16" s="2"/>
      <c r="B16" s="716" t="s">
        <v>460</v>
      </c>
      <c r="C16" s="709">
        <v>3</v>
      </c>
      <c r="D16" s="709">
        <v>0</v>
      </c>
      <c r="E16" s="709">
        <v>0</v>
      </c>
      <c r="F16" s="709">
        <v>0</v>
      </c>
      <c r="G16" s="709">
        <v>0</v>
      </c>
      <c r="H16" s="709">
        <v>0</v>
      </c>
      <c r="I16" s="709">
        <v>0</v>
      </c>
      <c r="J16" s="709">
        <v>0</v>
      </c>
      <c r="K16" s="709">
        <v>0</v>
      </c>
    </row>
    <row r="17" spans="1:11" ht="15" customHeight="1">
      <c r="A17" s="2" t="s">
        <v>461</v>
      </c>
      <c r="B17" s="716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16" t="s">
        <v>463</v>
      </c>
      <c r="C18" s="709">
        <v>78</v>
      </c>
      <c r="D18" s="709">
        <v>0</v>
      </c>
      <c r="E18" s="709">
        <v>0</v>
      </c>
      <c r="F18" s="709">
        <v>0</v>
      </c>
      <c r="G18" s="709">
        <v>0</v>
      </c>
      <c r="H18" s="709">
        <v>0</v>
      </c>
      <c r="I18" s="709">
        <v>0</v>
      </c>
      <c r="J18" s="709">
        <v>0</v>
      </c>
      <c r="K18" s="709">
        <v>0</v>
      </c>
    </row>
    <row r="19" spans="1:11" ht="15" customHeight="1">
      <c r="A19" s="2"/>
      <c r="B19" s="716" t="s">
        <v>464</v>
      </c>
      <c r="C19" s="709">
        <v>14</v>
      </c>
      <c r="D19" s="709">
        <v>0</v>
      </c>
      <c r="E19" s="709">
        <v>0</v>
      </c>
      <c r="F19" s="709">
        <v>0</v>
      </c>
      <c r="G19" s="709">
        <v>0</v>
      </c>
      <c r="H19" s="709">
        <v>0</v>
      </c>
      <c r="I19" s="709">
        <v>0</v>
      </c>
      <c r="J19" s="709">
        <v>0</v>
      </c>
      <c r="K19" s="709">
        <v>0</v>
      </c>
    </row>
    <row r="20" spans="1:11" ht="15" customHeight="1">
      <c r="A20" s="2"/>
      <c r="B20" s="706" t="s">
        <v>465</v>
      </c>
      <c r="C20" s="713">
        <v>84</v>
      </c>
      <c r="D20" s="713">
        <v>0</v>
      </c>
      <c r="E20" s="713">
        <v>0</v>
      </c>
      <c r="F20" s="713">
        <v>0</v>
      </c>
      <c r="G20" s="713">
        <v>0</v>
      </c>
      <c r="H20" s="713">
        <v>0</v>
      </c>
      <c r="I20" s="713">
        <v>0</v>
      </c>
      <c r="J20" s="713">
        <v>0</v>
      </c>
      <c r="K20" s="713">
        <v>0</v>
      </c>
    </row>
    <row r="21" spans="1:11" ht="15" customHeight="1">
      <c r="A21" s="2"/>
      <c r="B21" s="706" t="s">
        <v>466</v>
      </c>
      <c r="C21" s="713">
        <v>62</v>
      </c>
      <c r="D21" s="713">
        <v>0</v>
      </c>
      <c r="E21" s="713">
        <v>0</v>
      </c>
      <c r="F21" s="713">
        <v>0</v>
      </c>
      <c r="G21" s="713">
        <v>0</v>
      </c>
      <c r="H21" s="713">
        <v>0</v>
      </c>
      <c r="I21" s="713">
        <v>0</v>
      </c>
      <c r="J21" s="713">
        <v>0</v>
      </c>
      <c r="K21" s="713">
        <v>0</v>
      </c>
    </row>
    <row r="22" spans="1:11" ht="15" customHeight="1">
      <c r="A22" s="2"/>
      <c r="B22" s="716" t="s">
        <v>467</v>
      </c>
      <c r="C22" s="709">
        <v>12</v>
      </c>
      <c r="D22" s="709">
        <v>0</v>
      </c>
      <c r="E22" s="709">
        <v>0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  <c r="K22" s="709">
        <v>0</v>
      </c>
    </row>
    <row r="23" spans="1:11" ht="15" customHeight="1">
      <c r="A23" s="2"/>
      <c r="B23" s="716" t="s">
        <v>468</v>
      </c>
      <c r="C23" s="709">
        <v>10</v>
      </c>
      <c r="D23" s="709">
        <v>0</v>
      </c>
      <c r="E23" s="709">
        <v>0</v>
      </c>
      <c r="F23" s="709">
        <v>0</v>
      </c>
      <c r="G23" s="709">
        <v>0</v>
      </c>
      <c r="H23" s="709">
        <v>0</v>
      </c>
      <c r="I23" s="709">
        <v>0</v>
      </c>
      <c r="J23" s="709">
        <v>0</v>
      </c>
      <c r="K23" s="709">
        <v>0</v>
      </c>
    </row>
    <row r="24" spans="1:11" ht="15" customHeight="1">
      <c r="A24" s="2"/>
      <c r="B24" s="716" t="s">
        <v>469</v>
      </c>
      <c r="C24" s="709">
        <v>7</v>
      </c>
      <c r="D24" s="709">
        <v>0</v>
      </c>
      <c r="E24" s="709">
        <v>0</v>
      </c>
      <c r="F24" s="709">
        <v>0</v>
      </c>
      <c r="G24" s="709">
        <v>0</v>
      </c>
      <c r="H24" s="709">
        <v>0</v>
      </c>
      <c r="I24" s="709">
        <v>0</v>
      </c>
      <c r="J24" s="709">
        <v>0</v>
      </c>
      <c r="K24" s="709">
        <v>0</v>
      </c>
    </row>
    <row r="25" spans="1:11" ht="15" customHeight="1">
      <c r="A25" s="2"/>
      <c r="B25" s="716" t="s">
        <v>470</v>
      </c>
      <c r="C25" s="709">
        <v>79</v>
      </c>
      <c r="D25" s="709">
        <v>0</v>
      </c>
      <c r="E25" s="709">
        <v>0</v>
      </c>
      <c r="F25" s="709">
        <v>0</v>
      </c>
      <c r="G25" s="709">
        <v>0</v>
      </c>
      <c r="H25" s="709">
        <v>0</v>
      </c>
      <c r="I25" s="709">
        <v>0</v>
      </c>
      <c r="J25" s="709">
        <v>0</v>
      </c>
      <c r="K25" s="709">
        <v>0</v>
      </c>
    </row>
    <row r="26" spans="1:11" ht="15" customHeight="1">
      <c r="A26" s="2" t="s">
        <v>471</v>
      </c>
      <c r="B26" s="716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16" t="s">
        <v>479</v>
      </c>
      <c r="C27" s="709">
        <v>39</v>
      </c>
      <c r="D27" s="709">
        <v>1</v>
      </c>
      <c r="E27" s="709">
        <v>1</v>
      </c>
      <c r="F27" s="709">
        <v>0</v>
      </c>
      <c r="G27" s="709">
        <v>0</v>
      </c>
      <c r="H27" s="709">
        <v>0</v>
      </c>
      <c r="I27" s="709">
        <v>0</v>
      </c>
      <c r="J27" s="709">
        <v>0</v>
      </c>
      <c r="K27" s="709">
        <v>0</v>
      </c>
    </row>
    <row r="28" spans="1:11" ht="15" customHeight="1">
      <c r="A28" s="2"/>
      <c r="B28" s="716" t="s">
        <v>480</v>
      </c>
      <c r="C28" s="709">
        <v>168</v>
      </c>
      <c r="D28" s="709">
        <v>11</v>
      </c>
      <c r="E28" s="709">
        <v>11</v>
      </c>
      <c r="F28" s="709">
        <v>0</v>
      </c>
      <c r="G28" s="709">
        <v>0</v>
      </c>
      <c r="H28" s="709">
        <v>0</v>
      </c>
      <c r="I28" s="709">
        <v>0</v>
      </c>
      <c r="J28" s="709">
        <v>0</v>
      </c>
      <c r="K28" s="709">
        <v>0</v>
      </c>
    </row>
    <row r="29" spans="1:11" ht="15" customHeight="1">
      <c r="A29" s="2"/>
      <c r="B29" s="716" t="s">
        <v>481</v>
      </c>
      <c r="C29" s="709">
        <v>97</v>
      </c>
      <c r="D29" s="709">
        <v>2</v>
      </c>
      <c r="E29" s="709">
        <v>2</v>
      </c>
      <c r="F29" s="709">
        <v>0</v>
      </c>
      <c r="G29" s="709">
        <v>0</v>
      </c>
      <c r="H29" s="709">
        <v>0</v>
      </c>
      <c r="I29" s="709">
        <v>0</v>
      </c>
      <c r="J29" s="709">
        <v>0</v>
      </c>
      <c r="K29" s="709">
        <v>0</v>
      </c>
    </row>
    <row r="30" spans="1:11" ht="15" customHeight="1">
      <c r="A30" s="2"/>
      <c r="B30" s="716" t="s">
        <v>482</v>
      </c>
      <c r="C30" s="709">
        <v>31</v>
      </c>
      <c r="D30" s="709">
        <v>0</v>
      </c>
      <c r="E30" s="709">
        <v>0</v>
      </c>
      <c r="F30" s="709">
        <v>0</v>
      </c>
      <c r="G30" s="709">
        <v>0</v>
      </c>
      <c r="H30" s="709">
        <v>0</v>
      </c>
      <c r="I30" s="709">
        <v>0</v>
      </c>
      <c r="J30" s="709">
        <v>0</v>
      </c>
      <c r="K30" s="709">
        <v>0</v>
      </c>
    </row>
    <row r="31" spans="1:11" ht="15" customHeight="1">
      <c r="A31" s="2"/>
      <c r="B31" s="716" t="s">
        <v>483</v>
      </c>
      <c r="C31" s="713">
        <v>1</v>
      </c>
      <c r="D31" s="713">
        <v>0</v>
      </c>
      <c r="E31" s="713">
        <v>0</v>
      </c>
      <c r="F31" s="713">
        <v>0</v>
      </c>
      <c r="G31" s="713">
        <v>0</v>
      </c>
      <c r="H31" s="713">
        <v>0</v>
      </c>
      <c r="I31" s="713">
        <v>0</v>
      </c>
      <c r="J31" s="713">
        <v>0</v>
      </c>
      <c r="K31" s="713">
        <v>0</v>
      </c>
    </row>
    <row r="32" spans="1:11" ht="15" customHeight="1">
      <c r="A32" s="2" t="s">
        <v>484</v>
      </c>
      <c r="B32" s="716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16" t="s">
        <v>486</v>
      </c>
      <c r="C33" s="709">
        <v>18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>
        <v>0</v>
      </c>
      <c r="J33" s="709">
        <v>0</v>
      </c>
      <c r="K33" s="709">
        <v>0</v>
      </c>
    </row>
    <row r="34" spans="1:11" ht="15" customHeight="1">
      <c r="A34" s="2"/>
      <c r="B34" s="716" t="s">
        <v>487</v>
      </c>
      <c r="C34" s="709">
        <v>9</v>
      </c>
      <c r="D34" s="709">
        <v>0</v>
      </c>
      <c r="E34" s="709">
        <v>0</v>
      </c>
      <c r="F34" s="709">
        <v>0</v>
      </c>
      <c r="G34" s="709">
        <v>0</v>
      </c>
      <c r="H34" s="709">
        <v>0</v>
      </c>
      <c r="I34" s="709">
        <v>0</v>
      </c>
      <c r="J34" s="709">
        <v>0</v>
      </c>
      <c r="K34" s="709">
        <v>0</v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09">
        <v>0</v>
      </c>
      <c r="F35" s="709">
        <v>0</v>
      </c>
      <c r="G35" s="709">
        <v>0</v>
      </c>
      <c r="H35" s="709">
        <v>0</v>
      </c>
      <c r="I35" s="709">
        <v>0</v>
      </c>
      <c r="J35" s="709">
        <v>0</v>
      </c>
      <c r="K35" s="709">
        <v>0</v>
      </c>
    </row>
    <row r="36" spans="1:11" ht="15" customHeight="1">
      <c r="A36" s="2"/>
      <c r="B36" s="716" t="s">
        <v>489</v>
      </c>
      <c r="C36" s="709">
        <v>113</v>
      </c>
      <c r="D36" s="709">
        <v>3</v>
      </c>
      <c r="E36" s="709">
        <v>3</v>
      </c>
      <c r="F36" s="709">
        <v>0</v>
      </c>
      <c r="G36" s="709">
        <v>0</v>
      </c>
      <c r="H36" s="709">
        <v>0</v>
      </c>
      <c r="I36" s="709">
        <v>0</v>
      </c>
      <c r="J36" s="709">
        <v>0</v>
      </c>
      <c r="K36" s="709">
        <v>0</v>
      </c>
    </row>
    <row r="37" spans="1:11" ht="15" customHeight="1">
      <c r="A37" s="2"/>
      <c r="B37" s="716" t="s">
        <v>490</v>
      </c>
      <c r="C37" s="709">
        <v>11</v>
      </c>
      <c r="D37" s="709">
        <v>0</v>
      </c>
      <c r="E37" s="709">
        <v>0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  <c r="K37" s="709">
        <v>0</v>
      </c>
    </row>
    <row r="38" spans="1:11" ht="15" customHeight="1">
      <c r="A38" s="2"/>
      <c r="B38" s="716" t="s">
        <v>491</v>
      </c>
      <c r="C38" s="709">
        <v>9</v>
      </c>
      <c r="D38" s="709">
        <v>0</v>
      </c>
      <c r="E38" s="709">
        <v>0</v>
      </c>
      <c r="F38" s="709">
        <v>0</v>
      </c>
      <c r="G38" s="709">
        <v>0</v>
      </c>
      <c r="H38" s="709">
        <v>0</v>
      </c>
      <c r="I38" s="709">
        <v>0</v>
      </c>
      <c r="J38" s="709">
        <v>0</v>
      </c>
      <c r="K38" s="709">
        <v>0</v>
      </c>
    </row>
    <row r="39" spans="1:11" ht="15" customHeight="1">
      <c r="A39" s="2" t="s">
        <v>492</v>
      </c>
      <c r="B39" s="716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16" t="s">
        <v>494</v>
      </c>
      <c r="C40" s="709">
        <v>17</v>
      </c>
      <c r="D40" s="709">
        <v>0</v>
      </c>
      <c r="E40" s="709">
        <v>0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  <c r="K40" s="709">
        <v>0</v>
      </c>
    </row>
    <row r="41" spans="1:11" ht="15" customHeight="1">
      <c r="A41" s="2"/>
      <c r="B41" s="716" t="s">
        <v>495</v>
      </c>
      <c r="C41" s="709">
        <v>61</v>
      </c>
      <c r="D41" s="709">
        <v>0</v>
      </c>
      <c r="E41" s="709">
        <v>0</v>
      </c>
      <c r="F41" s="709">
        <v>0</v>
      </c>
      <c r="G41" s="709">
        <v>0</v>
      </c>
      <c r="H41" s="709">
        <v>0</v>
      </c>
      <c r="I41" s="709">
        <v>0</v>
      </c>
      <c r="J41" s="709">
        <v>0</v>
      </c>
      <c r="K41" s="709">
        <v>0</v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  <c r="K42" s="709">
        <v>0</v>
      </c>
    </row>
    <row r="43" spans="1:11" ht="15" customHeight="1">
      <c r="A43" s="2" t="s">
        <v>497</v>
      </c>
      <c r="B43" s="716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16" t="s">
        <v>499</v>
      </c>
      <c r="C44" s="709">
        <v>2</v>
      </c>
      <c r="D44" s="709">
        <v>0</v>
      </c>
      <c r="E44" s="709">
        <v>0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  <c r="K44" s="709">
        <v>0</v>
      </c>
    </row>
    <row r="45" spans="1:11" ht="15" customHeight="1">
      <c r="A45" s="2"/>
      <c r="B45" s="716" t="s">
        <v>500</v>
      </c>
      <c r="C45" s="709">
        <v>6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  <c r="K45" s="709">
        <v>0</v>
      </c>
    </row>
    <row r="46" spans="1:11" ht="15" customHeight="1">
      <c r="A46" s="2"/>
      <c r="B46" s="716" t="s">
        <v>501</v>
      </c>
      <c r="C46" s="709">
        <v>4</v>
      </c>
      <c r="D46" s="709">
        <v>0</v>
      </c>
      <c r="E46" s="709">
        <v>0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  <c r="K46" s="709">
        <v>0</v>
      </c>
    </row>
    <row r="47" spans="1:11" ht="15" customHeight="1">
      <c r="A47" s="2"/>
      <c r="B47" s="716" t="s">
        <v>502</v>
      </c>
      <c r="C47" s="709">
        <v>2</v>
      </c>
      <c r="D47" s="709">
        <v>0</v>
      </c>
      <c r="E47" s="709">
        <v>0</v>
      </c>
      <c r="F47" s="709">
        <v>0</v>
      </c>
      <c r="G47" s="709">
        <v>0</v>
      </c>
      <c r="H47" s="709">
        <v>0</v>
      </c>
      <c r="I47" s="709">
        <v>0</v>
      </c>
      <c r="J47" s="709">
        <v>0</v>
      </c>
      <c r="K47" s="709">
        <v>0</v>
      </c>
    </row>
    <row r="48" spans="1:11" ht="15" customHeight="1">
      <c r="A48" s="2"/>
      <c r="B48" s="716" t="s">
        <v>503</v>
      </c>
      <c r="C48" s="709">
        <v>7</v>
      </c>
      <c r="D48" s="709">
        <v>0</v>
      </c>
      <c r="E48" s="709">
        <v>0</v>
      </c>
      <c r="F48" s="709">
        <v>0</v>
      </c>
      <c r="G48" s="709">
        <v>0</v>
      </c>
      <c r="H48" s="709">
        <v>0</v>
      </c>
      <c r="I48" s="709">
        <v>0</v>
      </c>
      <c r="J48" s="709">
        <v>0</v>
      </c>
      <c r="K48" s="709">
        <v>0</v>
      </c>
    </row>
    <row r="49" spans="1:11" ht="15" customHeight="1">
      <c r="A49" s="2"/>
      <c r="B49" s="716" t="s">
        <v>504</v>
      </c>
      <c r="C49" s="709">
        <v>83</v>
      </c>
      <c r="D49" s="709">
        <v>0</v>
      </c>
      <c r="E49" s="709">
        <v>0</v>
      </c>
      <c r="F49" s="709">
        <v>0</v>
      </c>
      <c r="G49" s="709">
        <v>0</v>
      </c>
      <c r="H49" s="709">
        <v>0</v>
      </c>
      <c r="I49" s="709">
        <v>0</v>
      </c>
      <c r="J49" s="709">
        <v>0</v>
      </c>
      <c r="K49" s="709">
        <v>0</v>
      </c>
    </row>
    <row r="50" spans="1:11" ht="15" customHeight="1">
      <c r="A50" s="2"/>
      <c r="B50" s="716" t="s">
        <v>505</v>
      </c>
      <c r="C50" s="709">
        <v>17</v>
      </c>
      <c r="D50" s="709">
        <v>0</v>
      </c>
      <c r="E50" s="709">
        <v>0</v>
      </c>
      <c r="F50" s="709">
        <v>0</v>
      </c>
      <c r="G50" s="709">
        <v>0</v>
      </c>
      <c r="H50" s="709">
        <v>0</v>
      </c>
      <c r="I50" s="709">
        <v>0</v>
      </c>
      <c r="J50" s="709">
        <v>0</v>
      </c>
      <c r="K50" s="709">
        <v>0</v>
      </c>
    </row>
    <row r="51" spans="1:11" ht="15" customHeight="1">
      <c r="A51" s="2" t="s">
        <v>506</v>
      </c>
      <c r="B51" s="716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16" t="s">
        <v>508</v>
      </c>
      <c r="C52" s="709">
        <v>56</v>
      </c>
      <c r="D52" s="709">
        <v>0</v>
      </c>
      <c r="E52" s="709">
        <v>0</v>
      </c>
      <c r="F52" s="709">
        <v>0</v>
      </c>
      <c r="G52" s="709">
        <v>0</v>
      </c>
      <c r="H52" s="709">
        <v>0</v>
      </c>
      <c r="I52" s="709">
        <v>0</v>
      </c>
      <c r="J52" s="709">
        <v>0</v>
      </c>
      <c r="K52" s="709">
        <v>0</v>
      </c>
    </row>
    <row r="53" spans="1:11" ht="15" customHeight="1">
      <c r="A53" s="2"/>
      <c r="B53" s="716" t="s">
        <v>509</v>
      </c>
      <c r="C53" s="709">
        <v>8</v>
      </c>
      <c r="D53" s="709">
        <v>0</v>
      </c>
      <c r="E53" s="709">
        <v>0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  <c r="K53" s="709">
        <v>0</v>
      </c>
    </row>
    <row r="54" spans="1:11" ht="15" customHeight="1">
      <c r="A54" s="2"/>
      <c r="B54" s="716" t="s">
        <v>510</v>
      </c>
      <c r="C54" s="709">
        <v>1</v>
      </c>
      <c r="D54" s="709">
        <v>0</v>
      </c>
      <c r="E54" s="709">
        <v>0</v>
      </c>
      <c r="F54" s="709">
        <v>0</v>
      </c>
      <c r="G54" s="709">
        <v>0</v>
      </c>
      <c r="H54" s="709">
        <v>0</v>
      </c>
      <c r="I54" s="709">
        <v>0</v>
      </c>
      <c r="J54" s="709">
        <v>0</v>
      </c>
      <c r="K54" s="709">
        <v>0</v>
      </c>
    </row>
    <row r="55" spans="1:11" ht="15" customHeight="1">
      <c r="A55" s="2"/>
      <c r="B55" s="716" t="s">
        <v>511</v>
      </c>
      <c r="C55" s="709">
        <v>10</v>
      </c>
      <c r="D55" s="709">
        <v>0</v>
      </c>
      <c r="E55" s="709">
        <v>0</v>
      </c>
      <c r="F55" s="709">
        <v>0</v>
      </c>
      <c r="G55" s="709">
        <v>0</v>
      </c>
      <c r="H55" s="709">
        <v>0</v>
      </c>
      <c r="I55" s="709">
        <v>0</v>
      </c>
      <c r="J55" s="709">
        <v>0</v>
      </c>
      <c r="K55" s="709">
        <v>0</v>
      </c>
    </row>
    <row r="56" spans="1:11" ht="15" customHeight="1">
      <c r="A56" s="2"/>
      <c r="B56" s="716" t="s">
        <v>512</v>
      </c>
      <c r="C56" s="713">
        <v>5</v>
      </c>
      <c r="D56" s="713">
        <v>0</v>
      </c>
      <c r="E56" s="713">
        <v>0</v>
      </c>
      <c r="F56" s="713">
        <v>0</v>
      </c>
      <c r="G56" s="713">
        <v>0</v>
      </c>
      <c r="H56" s="713">
        <v>0</v>
      </c>
      <c r="I56" s="713">
        <v>0</v>
      </c>
      <c r="J56" s="713">
        <v>0</v>
      </c>
      <c r="K56" s="713">
        <v>0</v>
      </c>
    </row>
    <row r="57" spans="1:11" ht="15" customHeight="1">
      <c r="A57" s="2"/>
      <c r="B57" s="716" t="s">
        <v>513</v>
      </c>
      <c r="C57" s="713">
        <v>19</v>
      </c>
      <c r="D57" s="713">
        <v>0</v>
      </c>
      <c r="E57" s="713">
        <v>0</v>
      </c>
      <c r="F57" s="713">
        <v>0</v>
      </c>
      <c r="G57" s="713">
        <v>0</v>
      </c>
      <c r="H57" s="713">
        <v>0</v>
      </c>
      <c r="I57" s="713">
        <v>0</v>
      </c>
      <c r="J57" s="713">
        <v>0</v>
      </c>
      <c r="K57" s="713">
        <v>0</v>
      </c>
    </row>
    <row r="58" spans="1:11" ht="15" customHeight="1">
      <c r="A58" s="2"/>
      <c r="B58" s="716" t="s">
        <v>514</v>
      </c>
      <c r="C58" s="709">
        <v>6</v>
      </c>
      <c r="D58" s="709">
        <v>0</v>
      </c>
      <c r="E58" s="709">
        <v>0</v>
      </c>
      <c r="F58" s="709">
        <v>0</v>
      </c>
      <c r="G58" s="709">
        <v>0</v>
      </c>
      <c r="H58" s="709">
        <v>0</v>
      </c>
      <c r="I58" s="709">
        <v>0</v>
      </c>
      <c r="J58" s="709">
        <v>0</v>
      </c>
      <c r="K58" s="709">
        <v>0</v>
      </c>
    </row>
    <row r="59" spans="1:11" ht="15" customHeight="1">
      <c r="A59" s="2" t="s">
        <v>515</v>
      </c>
      <c r="B59" s="716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16" t="s">
        <v>517</v>
      </c>
      <c r="C60" s="709">
        <v>23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  <c r="K60" s="709">
        <v>0</v>
      </c>
    </row>
    <row r="61" spans="1:11" ht="15" customHeight="1">
      <c r="A61" s="2"/>
      <c r="B61" s="716" t="s">
        <v>518</v>
      </c>
      <c r="C61" s="709">
        <v>5</v>
      </c>
      <c r="D61" s="709">
        <v>0</v>
      </c>
      <c r="E61" s="709">
        <v>0</v>
      </c>
      <c r="F61" s="709">
        <v>0</v>
      </c>
      <c r="G61" s="709">
        <v>0</v>
      </c>
      <c r="H61" s="709">
        <v>0</v>
      </c>
      <c r="I61" s="709">
        <v>0</v>
      </c>
      <c r="J61" s="709">
        <v>0</v>
      </c>
      <c r="K61" s="709">
        <v>0</v>
      </c>
    </row>
    <row r="62" spans="1:11" ht="15" customHeight="1">
      <c r="A62" s="2"/>
      <c r="B62" s="716" t="s">
        <v>519</v>
      </c>
      <c r="C62" s="709">
        <v>29</v>
      </c>
      <c r="D62" s="709">
        <v>0</v>
      </c>
      <c r="E62" s="709">
        <v>0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  <c r="K62" s="709">
        <v>0</v>
      </c>
    </row>
    <row r="63" spans="1:11" ht="15" customHeight="1">
      <c r="A63" s="2"/>
      <c r="B63" s="716" t="s">
        <v>520</v>
      </c>
      <c r="C63" s="709">
        <v>6</v>
      </c>
      <c r="D63" s="709">
        <v>0</v>
      </c>
      <c r="E63" s="709">
        <v>0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  <c r="K63" s="709">
        <v>0</v>
      </c>
    </row>
    <row r="64" spans="1:11" ht="15" customHeight="1">
      <c r="A64" s="2" t="s">
        <v>521</v>
      </c>
      <c r="B64" s="716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16" t="s">
        <v>523</v>
      </c>
      <c r="C65" s="709">
        <v>7</v>
      </c>
      <c r="D65" s="709">
        <v>0</v>
      </c>
      <c r="E65" s="709">
        <v>0</v>
      </c>
      <c r="F65" s="709">
        <v>0</v>
      </c>
      <c r="G65" s="709">
        <v>0</v>
      </c>
      <c r="H65" s="709">
        <v>0</v>
      </c>
      <c r="I65" s="709">
        <v>0</v>
      </c>
      <c r="J65" s="709">
        <v>0</v>
      </c>
      <c r="K65" s="709">
        <v>0</v>
      </c>
    </row>
    <row r="66" spans="1:11" ht="15" customHeight="1">
      <c r="A66" s="2"/>
      <c r="B66" s="716" t="s">
        <v>524</v>
      </c>
      <c r="C66" s="709">
        <v>42</v>
      </c>
      <c r="D66" s="709">
        <v>0</v>
      </c>
      <c r="E66" s="709">
        <v>0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  <c r="K66" s="709">
        <v>0</v>
      </c>
    </row>
    <row r="67" spans="1:11" ht="15" customHeight="1">
      <c r="A67" s="2"/>
      <c r="B67" s="716" t="s">
        <v>525</v>
      </c>
      <c r="C67" s="709">
        <v>26</v>
      </c>
      <c r="D67" s="709">
        <v>0</v>
      </c>
      <c r="E67" s="709">
        <v>0</v>
      </c>
      <c r="F67" s="709">
        <v>0</v>
      </c>
      <c r="G67" s="709">
        <v>0</v>
      </c>
      <c r="H67" s="709">
        <v>0</v>
      </c>
      <c r="I67" s="709">
        <v>0</v>
      </c>
      <c r="J67" s="709">
        <v>0</v>
      </c>
      <c r="K67" s="709">
        <v>0</v>
      </c>
    </row>
    <row r="68" spans="1:11" ht="15" customHeight="1">
      <c r="A68" s="2" t="s">
        <v>526</v>
      </c>
      <c r="B68" s="716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16" t="s">
        <v>527</v>
      </c>
      <c r="C69" s="709">
        <v>64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  <c r="K69" s="709">
        <v>0</v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09">
        <v>0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  <c r="K70" s="709">
        <v>0</v>
      </c>
    </row>
    <row r="71" spans="1:11" ht="15" customHeight="1">
      <c r="A71" s="2"/>
      <c r="B71" s="716" t="s">
        <v>529</v>
      </c>
      <c r="C71" s="709">
        <v>9</v>
      </c>
      <c r="D71" s="709">
        <v>0</v>
      </c>
      <c r="E71" s="709">
        <v>0</v>
      </c>
      <c r="F71" s="709">
        <v>0</v>
      </c>
      <c r="G71" s="709">
        <v>0</v>
      </c>
      <c r="H71" s="709">
        <v>0</v>
      </c>
      <c r="I71" s="709">
        <v>0</v>
      </c>
      <c r="J71" s="709">
        <v>0</v>
      </c>
      <c r="K71" s="709">
        <v>0</v>
      </c>
    </row>
    <row r="72" spans="1:11" ht="15" customHeight="1">
      <c r="A72" s="2" t="s">
        <v>530</v>
      </c>
      <c r="B72" s="716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16" t="s">
        <v>531</v>
      </c>
      <c r="C73" s="709">
        <v>1</v>
      </c>
      <c r="D73" s="709">
        <v>0</v>
      </c>
      <c r="E73" s="709">
        <v>0</v>
      </c>
      <c r="F73" s="709">
        <v>0</v>
      </c>
      <c r="G73" s="709">
        <v>0</v>
      </c>
      <c r="H73" s="709">
        <v>0</v>
      </c>
      <c r="I73" s="709">
        <v>0</v>
      </c>
      <c r="J73" s="709">
        <v>0</v>
      </c>
      <c r="K73" s="709">
        <v>0</v>
      </c>
    </row>
    <row r="74" spans="1:11" ht="15" customHeight="1">
      <c r="A74" s="2" t="s">
        <v>532</v>
      </c>
      <c r="B74" s="716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16" t="s">
        <v>533</v>
      </c>
      <c r="C75" s="709">
        <v>13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  <c r="K75" s="709">
        <v>0</v>
      </c>
    </row>
    <row r="76" spans="1:11" ht="15" customHeight="1">
      <c r="A76" s="2"/>
      <c r="B76" s="716" t="s">
        <v>534</v>
      </c>
      <c r="C76" s="709">
        <v>8</v>
      </c>
      <c r="D76" s="709">
        <v>0</v>
      </c>
      <c r="E76" s="709">
        <v>0</v>
      </c>
      <c r="F76" s="709">
        <v>0</v>
      </c>
      <c r="G76" s="709">
        <v>0</v>
      </c>
      <c r="H76" s="709">
        <v>0</v>
      </c>
      <c r="I76" s="709">
        <v>0</v>
      </c>
      <c r="J76" s="709">
        <v>0</v>
      </c>
      <c r="K76" s="709">
        <v>0</v>
      </c>
    </row>
    <row r="77" spans="1:11" ht="15" customHeight="1">
      <c r="A77" s="2"/>
      <c r="B77" s="716" t="s">
        <v>535</v>
      </c>
      <c r="C77" s="709">
        <v>5</v>
      </c>
      <c r="D77" s="709">
        <v>0</v>
      </c>
      <c r="E77" s="709">
        <v>0</v>
      </c>
      <c r="F77" s="709">
        <v>0</v>
      </c>
      <c r="G77" s="709">
        <v>0</v>
      </c>
      <c r="H77" s="709">
        <v>0</v>
      </c>
      <c r="I77" s="709">
        <v>0</v>
      </c>
      <c r="J77" s="709">
        <v>0</v>
      </c>
      <c r="K77" s="709">
        <v>0</v>
      </c>
    </row>
    <row r="78" spans="1:11" ht="15" customHeight="1">
      <c r="A78" s="2" t="s">
        <v>536</v>
      </c>
      <c r="B78" s="716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16" t="s">
        <v>538</v>
      </c>
      <c r="C79" s="709">
        <v>141</v>
      </c>
      <c r="D79" s="709">
        <v>0</v>
      </c>
      <c r="E79" s="709">
        <v>0</v>
      </c>
      <c r="F79" s="709">
        <v>0</v>
      </c>
      <c r="G79" s="709">
        <v>0</v>
      </c>
      <c r="H79" s="709">
        <v>0</v>
      </c>
      <c r="I79" s="709">
        <v>0</v>
      </c>
      <c r="J79" s="709">
        <v>0</v>
      </c>
      <c r="K79" s="709">
        <v>0</v>
      </c>
    </row>
    <row r="80" spans="1:11" ht="15" customHeight="1">
      <c r="A80" s="2"/>
      <c r="B80" s="716" t="s">
        <v>539</v>
      </c>
      <c r="C80" s="713">
        <v>4</v>
      </c>
      <c r="D80" s="713">
        <v>0</v>
      </c>
      <c r="E80" s="713">
        <v>0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  <c r="K80" s="713">
        <v>0</v>
      </c>
    </row>
    <row r="81" spans="1:11" ht="15" customHeight="1">
      <c r="A81" s="2"/>
      <c r="B81" s="716" t="s">
        <v>540</v>
      </c>
      <c r="C81" s="713">
        <v>10</v>
      </c>
      <c r="D81" s="713">
        <v>0</v>
      </c>
      <c r="E81" s="713">
        <v>0</v>
      </c>
      <c r="F81" s="713">
        <v>0</v>
      </c>
      <c r="G81" s="713">
        <v>0</v>
      </c>
      <c r="H81" s="713">
        <v>0</v>
      </c>
      <c r="I81" s="713">
        <v>0</v>
      </c>
      <c r="J81" s="713">
        <v>0</v>
      </c>
      <c r="K81" s="713">
        <v>0</v>
      </c>
    </row>
    <row r="82" spans="1:11" ht="15" customHeight="1">
      <c r="A82" s="2" t="s">
        <v>541</v>
      </c>
      <c r="B82" s="716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09">
        <v>0</v>
      </c>
      <c r="F83" s="709">
        <v>0</v>
      </c>
      <c r="G83" s="709">
        <v>0</v>
      </c>
      <c r="H83" s="709">
        <v>0</v>
      </c>
      <c r="I83" s="709">
        <v>0</v>
      </c>
      <c r="J83" s="709">
        <v>0</v>
      </c>
      <c r="K83" s="709">
        <v>0</v>
      </c>
    </row>
    <row r="84" spans="1:11" ht="15" customHeight="1">
      <c r="A84" s="2" t="s">
        <v>543</v>
      </c>
      <c r="B84" s="716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16" t="s">
        <v>545</v>
      </c>
      <c r="C85" s="709">
        <v>7</v>
      </c>
      <c r="D85" s="709">
        <v>0</v>
      </c>
      <c r="E85" s="709">
        <v>0</v>
      </c>
      <c r="F85" s="709">
        <v>0</v>
      </c>
      <c r="G85" s="709">
        <v>0</v>
      </c>
      <c r="H85" s="709">
        <v>0</v>
      </c>
      <c r="I85" s="709">
        <v>0</v>
      </c>
      <c r="J85" s="709">
        <v>0</v>
      </c>
      <c r="K85" s="709">
        <v>0</v>
      </c>
    </row>
    <row r="86" spans="1:11" ht="15" customHeight="1">
      <c r="A86" s="2"/>
      <c r="B86" s="716" t="s">
        <v>546</v>
      </c>
      <c r="C86" s="709">
        <v>210</v>
      </c>
      <c r="D86" s="709">
        <v>0</v>
      </c>
      <c r="E86" s="709">
        <v>0</v>
      </c>
      <c r="F86" s="709">
        <v>0</v>
      </c>
      <c r="G86" s="709">
        <v>0</v>
      </c>
      <c r="H86" s="709">
        <v>0</v>
      </c>
      <c r="I86" s="709">
        <v>0</v>
      </c>
      <c r="J86" s="709">
        <v>0</v>
      </c>
      <c r="K86" s="709">
        <v>0</v>
      </c>
    </row>
    <row r="87" spans="1:11" ht="15" customHeight="1">
      <c r="A87" s="2"/>
      <c r="B87" s="716" t="s">
        <v>547</v>
      </c>
      <c r="C87" s="709">
        <v>1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  <c r="K87" s="709">
        <v>0</v>
      </c>
    </row>
    <row r="88" spans="1:11" ht="14" customHeight="1">
      <c r="A88" s="2"/>
      <c r="B88" s="716" t="s">
        <v>548</v>
      </c>
      <c r="C88" s="709">
        <v>0</v>
      </c>
      <c r="D88" s="709">
        <v>0</v>
      </c>
      <c r="E88" s="709">
        <v>0</v>
      </c>
      <c r="F88" s="709">
        <v>0</v>
      </c>
      <c r="G88" s="709">
        <v>0</v>
      </c>
      <c r="H88" s="709">
        <v>0</v>
      </c>
      <c r="I88" s="709">
        <v>0</v>
      </c>
      <c r="J88" s="709">
        <v>0</v>
      </c>
      <c r="K88" s="709">
        <v>0</v>
      </c>
    </row>
    <row r="89" spans="1:11" ht="13.5" customHeight="1">
      <c r="A89" s="2"/>
      <c r="B89" s="716" t="s">
        <v>549</v>
      </c>
      <c r="C89" s="713">
        <v>7</v>
      </c>
      <c r="D89" s="713">
        <v>0</v>
      </c>
      <c r="E89" s="713">
        <v>0</v>
      </c>
      <c r="F89" s="713">
        <v>0</v>
      </c>
      <c r="G89" s="713">
        <v>0</v>
      </c>
      <c r="H89" s="713">
        <v>0</v>
      </c>
      <c r="I89" s="713">
        <v>0</v>
      </c>
      <c r="J89" s="713">
        <v>0</v>
      </c>
      <c r="K89" s="713">
        <v>0</v>
      </c>
    </row>
    <row r="90" spans="1:11" ht="13.5" customHeight="1">
      <c r="A90" s="2"/>
      <c r="B90" s="716" t="s">
        <v>550</v>
      </c>
      <c r="C90" s="709">
        <v>2</v>
      </c>
      <c r="D90" s="709">
        <v>0</v>
      </c>
      <c r="E90" s="709">
        <v>0</v>
      </c>
      <c r="F90" s="709">
        <v>0</v>
      </c>
      <c r="G90" s="709">
        <v>0</v>
      </c>
      <c r="H90" s="709">
        <v>0</v>
      </c>
      <c r="I90" s="709">
        <v>0</v>
      </c>
      <c r="J90" s="709">
        <v>0</v>
      </c>
      <c r="K90" s="709">
        <v>0</v>
      </c>
    </row>
    <row r="91" spans="1:11" ht="13.5" customHeight="1" thickBot="1">
      <c r="A91" s="281" t="s">
        <v>553</v>
      </c>
      <c r="B91" s="717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70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14" customWidth="1"/>
    <col min="2" max="2" width="19.796875" style="414" customWidth="1"/>
    <col min="3" max="5" width="10.46484375" style="414" customWidth="1"/>
    <col min="6" max="6" width="9.53125" style="414" customWidth="1"/>
    <col min="7" max="7" width="7.1328125" style="414" customWidth="1"/>
    <col min="8" max="8" width="9.46484375" style="414" customWidth="1"/>
    <col min="9" max="10" width="10.46484375" style="414" customWidth="1"/>
    <col min="11" max="16384" width="9.06640625" style="414"/>
  </cols>
  <sheetData>
    <row r="1" spans="1:10" s="106" customFormat="1" ht="16.5" customHeight="1">
      <c r="A1" s="106" t="s">
        <v>1996</v>
      </c>
    </row>
    <row r="2" spans="1:10" ht="13.9" customHeight="1" thickBot="1">
      <c r="A2" s="418" t="s">
        <v>660</v>
      </c>
      <c r="B2" s="418"/>
      <c r="C2" s="419" t="s">
        <v>1895</v>
      </c>
      <c r="D2" s="419" t="s">
        <v>1992</v>
      </c>
      <c r="E2" s="419" t="s">
        <v>1995</v>
      </c>
      <c r="F2" s="419" t="s">
        <v>1997</v>
      </c>
      <c r="G2" s="419" t="s">
        <v>1994</v>
      </c>
      <c r="H2" s="419" t="s">
        <v>1998</v>
      </c>
      <c r="I2" s="419" t="s">
        <v>2864</v>
      </c>
      <c r="J2" s="419" t="s">
        <v>2865</v>
      </c>
    </row>
    <row r="3" spans="1:10" ht="15" customHeight="1">
      <c r="A3" s="2" t="s">
        <v>445</v>
      </c>
      <c r="B3" s="716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16" t="s">
        <v>447</v>
      </c>
      <c r="C4" s="713">
        <v>8</v>
      </c>
      <c r="D4" s="713">
        <v>0</v>
      </c>
      <c r="E4" s="713">
        <v>1</v>
      </c>
      <c r="F4" s="713">
        <v>0</v>
      </c>
      <c r="G4" s="713">
        <v>5</v>
      </c>
      <c r="H4" s="713">
        <v>0</v>
      </c>
      <c r="I4" s="713">
        <v>0</v>
      </c>
      <c r="J4" s="713">
        <v>0</v>
      </c>
    </row>
    <row r="5" spans="1:10" ht="15" customHeight="1">
      <c r="A5" s="2"/>
      <c r="B5" s="716" t="s">
        <v>448</v>
      </c>
      <c r="C5" s="709">
        <v>8</v>
      </c>
      <c r="D5" s="709">
        <v>0</v>
      </c>
      <c r="E5" s="709">
        <v>0</v>
      </c>
      <c r="F5" s="709">
        <v>0</v>
      </c>
      <c r="G5" s="709">
        <v>6</v>
      </c>
      <c r="H5" s="709">
        <v>0</v>
      </c>
      <c r="I5" s="709">
        <v>0</v>
      </c>
      <c r="J5" s="709">
        <v>0</v>
      </c>
    </row>
    <row r="6" spans="1:10" ht="15" customHeight="1">
      <c r="A6" s="2"/>
      <c r="B6" s="716" t="s">
        <v>449</v>
      </c>
      <c r="C6" s="709">
        <v>2</v>
      </c>
      <c r="D6" s="709">
        <v>0</v>
      </c>
      <c r="E6" s="709">
        <v>0</v>
      </c>
      <c r="F6" s="709">
        <v>0</v>
      </c>
      <c r="G6" s="709">
        <v>0</v>
      </c>
      <c r="H6" s="709">
        <v>0</v>
      </c>
      <c r="I6" s="709">
        <v>0</v>
      </c>
      <c r="J6" s="709">
        <v>0</v>
      </c>
    </row>
    <row r="7" spans="1:10" ht="15" customHeight="1">
      <c r="A7" s="2" t="s">
        <v>450</v>
      </c>
      <c r="B7" s="716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16" t="s">
        <v>452</v>
      </c>
      <c r="C8" s="709">
        <v>36</v>
      </c>
      <c r="D8" s="709">
        <v>0</v>
      </c>
      <c r="E8" s="709">
        <v>0</v>
      </c>
      <c r="F8" s="709">
        <v>0</v>
      </c>
      <c r="G8" s="709">
        <v>7</v>
      </c>
      <c r="H8" s="709">
        <v>0</v>
      </c>
      <c r="I8" s="709">
        <v>5</v>
      </c>
      <c r="J8" s="709">
        <v>0</v>
      </c>
    </row>
    <row r="9" spans="1:10" ht="15" customHeight="1">
      <c r="A9" s="2"/>
      <c r="B9" s="716" t="s">
        <v>453</v>
      </c>
      <c r="C9" s="709">
        <v>18</v>
      </c>
      <c r="D9" s="709">
        <v>1</v>
      </c>
      <c r="E9" s="709">
        <v>0</v>
      </c>
      <c r="F9" s="709">
        <v>1</v>
      </c>
      <c r="G9" s="709">
        <v>1</v>
      </c>
      <c r="H9" s="709">
        <v>0</v>
      </c>
      <c r="I9" s="709">
        <v>0</v>
      </c>
      <c r="J9" s="709">
        <v>1</v>
      </c>
    </row>
    <row r="10" spans="1:10" ht="15" customHeight="1">
      <c r="A10" s="2"/>
      <c r="B10" s="716" t="s">
        <v>454</v>
      </c>
      <c r="C10" s="709">
        <v>8</v>
      </c>
      <c r="D10" s="709">
        <v>0</v>
      </c>
      <c r="E10" s="709">
        <v>0</v>
      </c>
      <c r="F10" s="709">
        <v>0</v>
      </c>
      <c r="G10" s="709">
        <v>1</v>
      </c>
      <c r="H10" s="709">
        <v>0</v>
      </c>
      <c r="I10" s="709">
        <v>0</v>
      </c>
      <c r="J10" s="709">
        <v>0</v>
      </c>
    </row>
    <row r="11" spans="1:10" ht="15" customHeight="1">
      <c r="A11" s="2"/>
      <c r="B11" s="716" t="s">
        <v>455</v>
      </c>
      <c r="C11" s="709">
        <v>95</v>
      </c>
      <c r="D11" s="709">
        <v>18</v>
      </c>
      <c r="E11" s="709">
        <v>1</v>
      </c>
      <c r="F11" s="709">
        <v>0</v>
      </c>
      <c r="G11" s="709">
        <v>9</v>
      </c>
      <c r="H11" s="709">
        <v>0</v>
      </c>
      <c r="I11" s="709">
        <v>0</v>
      </c>
      <c r="J11" s="709">
        <v>0</v>
      </c>
    </row>
    <row r="12" spans="1:10" ht="15" customHeight="1">
      <c r="A12" s="2"/>
      <c r="B12" s="716" t="s">
        <v>456</v>
      </c>
      <c r="C12" s="709">
        <v>0</v>
      </c>
      <c r="D12" s="709">
        <v>0</v>
      </c>
      <c r="E12" s="709">
        <v>0</v>
      </c>
      <c r="F12" s="709">
        <v>0</v>
      </c>
      <c r="G12" s="709">
        <v>1</v>
      </c>
      <c r="H12" s="709">
        <v>0</v>
      </c>
      <c r="I12" s="709">
        <v>0</v>
      </c>
      <c r="J12" s="709">
        <v>0</v>
      </c>
    </row>
    <row r="13" spans="1:10" ht="15" customHeight="1">
      <c r="A13" s="2" t="s">
        <v>457</v>
      </c>
      <c r="B13" s="716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16" t="s">
        <v>459</v>
      </c>
      <c r="C14" s="709">
        <v>6</v>
      </c>
      <c r="D14" s="709">
        <v>0</v>
      </c>
      <c r="E14" s="709">
        <v>2</v>
      </c>
      <c r="F14" s="709">
        <v>1</v>
      </c>
      <c r="G14" s="709">
        <v>2</v>
      </c>
      <c r="H14" s="709">
        <v>0</v>
      </c>
      <c r="I14" s="709">
        <v>0</v>
      </c>
      <c r="J14" s="709">
        <v>1</v>
      </c>
    </row>
    <row r="15" spans="1:10" ht="15" customHeight="1">
      <c r="A15" s="2"/>
      <c r="B15" s="716" t="s">
        <v>460</v>
      </c>
      <c r="C15" s="709">
        <v>0</v>
      </c>
      <c r="D15" s="709">
        <v>0</v>
      </c>
      <c r="E15" s="709">
        <v>0</v>
      </c>
      <c r="F15" s="709">
        <v>0</v>
      </c>
      <c r="G15" s="709">
        <v>0</v>
      </c>
      <c r="H15" s="709">
        <v>0</v>
      </c>
      <c r="I15" s="709">
        <v>0</v>
      </c>
      <c r="J15" s="709">
        <v>0</v>
      </c>
    </row>
    <row r="16" spans="1:10" ht="15" customHeight="1">
      <c r="A16" s="2" t="s">
        <v>461</v>
      </c>
      <c r="B16" s="716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16" t="s">
        <v>463</v>
      </c>
      <c r="C17" s="709">
        <v>62</v>
      </c>
      <c r="D17" s="709">
        <v>1</v>
      </c>
      <c r="E17" s="709">
        <v>1</v>
      </c>
      <c r="F17" s="709">
        <v>0</v>
      </c>
      <c r="G17" s="709">
        <v>4</v>
      </c>
      <c r="H17" s="709">
        <v>0</v>
      </c>
      <c r="I17" s="709">
        <v>0</v>
      </c>
      <c r="J17" s="709">
        <v>0</v>
      </c>
    </row>
    <row r="18" spans="1:10" ht="15" customHeight="1">
      <c r="A18" s="2"/>
      <c r="B18" s="716" t="s">
        <v>464</v>
      </c>
      <c r="C18" s="709">
        <v>12</v>
      </c>
      <c r="D18" s="709">
        <v>0</v>
      </c>
      <c r="E18" s="709">
        <v>0</v>
      </c>
      <c r="F18" s="709">
        <v>0</v>
      </c>
      <c r="G18" s="709">
        <v>0</v>
      </c>
      <c r="H18" s="709">
        <v>0</v>
      </c>
      <c r="I18" s="709">
        <v>0</v>
      </c>
      <c r="J18" s="709">
        <v>0</v>
      </c>
    </row>
    <row r="19" spans="1:10" ht="15" customHeight="1">
      <c r="A19" s="2"/>
      <c r="B19" s="706" t="s">
        <v>465</v>
      </c>
      <c r="C19" s="713">
        <v>64</v>
      </c>
      <c r="D19" s="713">
        <v>0</v>
      </c>
      <c r="E19" s="713">
        <v>0</v>
      </c>
      <c r="F19" s="713">
        <v>0</v>
      </c>
      <c r="G19" s="713">
        <v>7</v>
      </c>
      <c r="H19" s="713">
        <v>0</v>
      </c>
      <c r="I19" s="713">
        <v>0</v>
      </c>
      <c r="J19" s="713">
        <v>1</v>
      </c>
    </row>
    <row r="20" spans="1:10" ht="15" customHeight="1">
      <c r="A20" s="2"/>
      <c r="B20" s="706" t="s">
        <v>466</v>
      </c>
      <c r="C20" s="713">
        <v>25</v>
      </c>
      <c r="D20" s="713">
        <v>0</v>
      </c>
      <c r="E20" s="713">
        <v>1</v>
      </c>
      <c r="F20" s="713">
        <v>1</v>
      </c>
      <c r="G20" s="713">
        <v>0</v>
      </c>
      <c r="H20" s="713">
        <v>0</v>
      </c>
      <c r="I20" s="713">
        <v>0</v>
      </c>
      <c r="J20" s="713">
        <v>0</v>
      </c>
    </row>
    <row r="21" spans="1:10" ht="15" customHeight="1">
      <c r="A21" s="2"/>
      <c r="B21" s="716" t="s">
        <v>467</v>
      </c>
      <c r="C21" s="709">
        <v>8</v>
      </c>
      <c r="D21" s="709">
        <v>0</v>
      </c>
      <c r="E21" s="709">
        <v>0</v>
      </c>
      <c r="F21" s="709">
        <v>0</v>
      </c>
      <c r="G21" s="709">
        <v>0</v>
      </c>
      <c r="H21" s="709">
        <v>0</v>
      </c>
      <c r="I21" s="709">
        <v>0</v>
      </c>
      <c r="J21" s="709">
        <v>0</v>
      </c>
    </row>
    <row r="22" spans="1:10" ht="15" customHeight="1">
      <c r="A22" s="2"/>
      <c r="B22" s="716" t="s">
        <v>468</v>
      </c>
      <c r="C22" s="709">
        <v>9</v>
      </c>
      <c r="D22" s="709">
        <v>0</v>
      </c>
      <c r="E22" s="709">
        <v>0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</row>
    <row r="23" spans="1:10" ht="15" customHeight="1">
      <c r="A23" s="2"/>
      <c r="B23" s="716" t="s">
        <v>469</v>
      </c>
      <c r="C23" s="709">
        <v>5</v>
      </c>
      <c r="D23" s="709">
        <v>0</v>
      </c>
      <c r="E23" s="709">
        <v>0</v>
      </c>
      <c r="F23" s="709">
        <v>0</v>
      </c>
      <c r="G23" s="709">
        <v>1</v>
      </c>
      <c r="H23" s="709">
        <v>0</v>
      </c>
      <c r="I23" s="709">
        <v>0</v>
      </c>
      <c r="J23" s="709">
        <v>0</v>
      </c>
    </row>
    <row r="24" spans="1:10" ht="15" customHeight="1">
      <c r="A24" s="2"/>
      <c r="B24" s="716" t="s">
        <v>470</v>
      </c>
      <c r="C24" s="709">
        <v>70</v>
      </c>
      <c r="D24" s="709">
        <v>0</v>
      </c>
      <c r="E24" s="709">
        <v>1</v>
      </c>
      <c r="F24" s="709">
        <v>0</v>
      </c>
      <c r="G24" s="709">
        <v>1</v>
      </c>
      <c r="H24" s="709">
        <v>0</v>
      </c>
      <c r="I24" s="709">
        <v>0</v>
      </c>
      <c r="J24" s="709">
        <v>0</v>
      </c>
    </row>
    <row r="25" spans="1:10" ht="15" customHeight="1">
      <c r="A25" s="2" t="s">
        <v>471</v>
      </c>
      <c r="B25" s="716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16" t="s">
        <v>479</v>
      </c>
      <c r="C26" s="709">
        <v>30</v>
      </c>
      <c r="D26" s="709">
        <v>0</v>
      </c>
      <c r="E26" s="709">
        <v>0</v>
      </c>
      <c r="F26" s="709">
        <v>0</v>
      </c>
      <c r="G26" s="709">
        <v>0</v>
      </c>
      <c r="H26" s="709">
        <v>0</v>
      </c>
      <c r="I26" s="709">
        <v>0</v>
      </c>
      <c r="J26" s="709">
        <v>0</v>
      </c>
    </row>
    <row r="27" spans="1:10" ht="15" customHeight="1">
      <c r="A27" s="2"/>
      <c r="B27" s="716" t="s">
        <v>480</v>
      </c>
      <c r="C27" s="709">
        <v>107</v>
      </c>
      <c r="D27" s="709">
        <v>0</v>
      </c>
      <c r="E27" s="709">
        <v>0</v>
      </c>
      <c r="F27" s="709">
        <v>0</v>
      </c>
      <c r="G27" s="709">
        <v>5</v>
      </c>
      <c r="H27" s="709">
        <v>0</v>
      </c>
      <c r="I27" s="709">
        <v>0</v>
      </c>
      <c r="J27" s="709">
        <v>0</v>
      </c>
    </row>
    <row r="28" spans="1:10" ht="15" customHeight="1">
      <c r="A28" s="2"/>
      <c r="B28" s="716" t="s">
        <v>481</v>
      </c>
      <c r="C28" s="709">
        <v>83</v>
      </c>
      <c r="D28" s="709">
        <v>0</v>
      </c>
      <c r="E28" s="709">
        <v>0</v>
      </c>
      <c r="F28" s="709">
        <v>0</v>
      </c>
      <c r="G28" s="709">
        <v>4</v>
      </c>
      <c r="H28" s="709">
        <v>0</v>
      </c>
      <c r="I28" s="709">
        <v>0</v>
      </c>
      <c r="J28" s="709">
        <v>0</v>
      </c>
    </row>
    <row r="29" spans="1:10" ht="15" customHeight="1">
      <c r="A29" s="2"/>
      <c r="B29" s="716" t="s">
        <v>482</v>
      </c>
      <c r="C29" s="709">
        <v>14</v>
      </c>
      <c r="D29" s="709">
        <v>0</v>
      </c>
      <c r="E29" s="709">
        <v>0</v>
      </c>
      <c r="F29" s="709">
        <v>0</v>
      </c>
      <c r="G29" s="709">
        <v>2</v>
      </c>
      <c r="H29" s="709">
        <v>0</v>
      </c>
      <c r="I29" s="709">
        <v>0</v>
      </c>
      <c r="J29" s="709">
        <v>0</v>
      </c>
    </row>
    <row r="30" spans="1:10" ht="15" customHeight="1">
      <c r="A30" s="2"/>
      <c r="B30" s="716" t="s">
        <v>483</v>
      </c>
      <c r="C30" s="713">
        <v>0</v>
      </c>
      <c r="D30" s="713">
        <v>0</v>
      </c>
      <c r="E30" s="713">
        <v>0</v>
      </c>
      <c r="F30" s="713">
        <v>0</v>
      </c>
      <c r="G30" s="713">
        <v>0</v>
      </c>
      <c r="H30" s="713">
        <v>0</v>
      </c>
      <c r="I30" s="713">
        <v>0</v>
      </c>
      <c r="J30" s="713">
        <v>0</v>
      </c>
    </row>
    <row r="31" spans="1:10" ht="15" customHeight="1">
      <c r="A31" s="2" t="s">
        <v>484</v>
      </c>
      <c r="B31" s="716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16" t="s">
        <v>486</v>
      </c>
      <c r="C32" s="709">
        <v>16</v>
      </c>
      <c r="D32" s="709">
        <v>0</v>
      </c>
      <c r="E32" s="709">
        <v>0</v>
      </c>
      <c r="F32" s="709">
        <v>0</v>
      </c>
      <c r="G32" s="709">
        <v>2</v>
      </c>
      <c r="H32" s="709">
        <v>0</v>
      </c>
      <c r="I32" s="709">
        <v>0</v>
      </c>
      <c r="J32" s="709">
        <v>0</v>
      </c>
    </row>
    <row r="33" spans="1:10" ht="15" customHeight="1">
      <c r="A33" s="2"/>
      <c r="B33" s="716" t="s">
        <v>487</v>
      </c>
      <c r="C33" s="709">
        <v>9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>
        <v>0</v>
      </c>
      <c r="J33" s="709">
        <v>0</v>
      </c>
    </row>
    <row r="34" spans="1:10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2"/>
      <c r="B35" s="716" t="s">
        <v>489</v>
      </c>
      <c r="C35" s="709">
        <v>74</v>
      </c>
      <c r="D35" s="709">
        <v>0</v>
      </c>
      <c r="E35" s="709">
        <v>1</v>
      </c>
      <c r="F35" s="709">
        <v>0</v>
      </c>
      <c r="G35" s="709">
        <v>8</v>
      </c>
      <c r="H35" s="709">
        <v>0</v>
      </c>
      <c r="I35" s="709">
        <v>0</v>
      </c>
      <c r="J35" s="709">
        <v>0</v>
      </c>
    </row>
    <row r="36" spans="1:10" ht="15" customHeight="1">
      <c r="A36" s="2"/>
      <c r="B36" s="716" t="s">
        <v>490</v>
      </c>
      <c r="C36" s="709">
        <v>6</v>
      </c>
      <c r="D36" s="709">
        <v>0</v>
      </c>
      <c r="E36" s="709">
        <v>0</v>
      </c>
      <c r="F36" s="709">
        <v>0</v>
      </c>
      <c r="G36" s="709">
        <v>0</v>
      </c>
      <c r="H36" s="709">
        <v>0</v>
      </c>
      <c r="I36" s="709">
        <v>0</v>
      </c>
      <c r="J36" s="709">
        <v>0</v>
      </c>
    </row>
    <row r="37" spans="1:10" ht="15" customHeight="1">
      <c r="A37" s="2"/>
      <c r="B37" s="716" t="s">
        <v>491</v>
      </c>
      <c r="C37" s="709">
        <v>5</v>
      </c>
      <c r="D37" s="709">
        <v>0</v>
      </c>
      <c r="E37" s="709">
        <v>0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</row>
    <row r="38" spans="1:10" ht="15" customHeight="1">
      <c r="A38" s="2" t="s">
        <v>492</v>
      </c>
      <c r="B38" s="716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16" t="s">
        <v>494</v>
      </c>
      <c r="C39" s="709">
        <v>0</v>
      </c>
      <c r="D39" s="709">
        <v>0</v>
      </c>
      <c r="E39" s="709">
        <v>0</v>
      </c>
      <c r="F39" s="709">
        <v>0</v>
      </c>
      <c r="G39" s="709">
        <v>0</v>
      </c>
      <c r="H39" s="709">
        <v>0</v>
      </c>
      <c r="I39" s="709">
        <v>0</v>
      </c>
      <c r="J39" s="709">
        <v>0</v>
      </c>
    </row>
    <row r="40" spans="1:10" ht="15" customHeight="1">
      <c r="A40" s="2"/>
      <c r="B40" s="716" t="s">
        <v>495</v>
      </c>
      <c r="C40" s="709">
        <v>0</v>
      </c>
      <c r="D40" s="709">
        <v>0</v>
      </c>
      <c r="E40" s="709">
        <v>0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</row>
    <row r="41" spans="1:10" ht="15" customHeight="1">
      <c r="A41" s="2"/>
      <c r="B41" s="716" t="s">
        <v>496</v>
      </c>
      <c r="C41" s="709">
        <v>0</v>
      </c>
      <c r="D41" s="709">
        <v>0</v>
      </c>
      <c r="E41" s="709">
        <v>0</v>
      </c>
      <c r="F41" s="709">
        <v>0</v>
      </c>
      <c r="G41" s="709">
        <v>0</v>
      </c>
      <c r="H41" s="709">
        <v>0</v>
      </c>
      <c r="I41" s="709">
        <v>0</v>
      </c>
      <c r="J41" s="709">
        <v>0</v>
      </c>
    </row>
    <row r="42" spans="1:10" ht="15" customHeight="1">
      <c r="A42" s="2" t="s">
        <v>497</v>
      </c>
      <c r="B42" s="716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16" t="s">
        <v>499</v>
      </c>
      <c r="C43" s="709">
        <v>2</v>
      </c>
      <c r="D43" s="709">
        <v>0</v>
      </c>
      <c r="E43" s="709">
        <v>0</v>
      </c>
      <c r="F43" s="709">
        <v>0</v>
      </c>
      <c r="G43" s="709">
        <v>0</v>
      </c>
      <c r="H43" s="709">
        <v>0</v>
      </c>
      <c r="I43" s="709">
        <v>0</v>
      </c>
      <c r="J43" s="709">
        <v>0</v>
      </c>
    </row>
    <row r="44" spans="1:10" ht="15" customHeight="1">
      <c r="A44" s="2"/>
      <c r="B44" s="716" t="s">
        <v>500</v>
      </c>
      <c r="C44" s="709">
        <v>6</v>
      </c>
      <c r="D44" s="709">
        <v>0</v>
      </c>
      <c r="E44" s="709">
        <v>0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</row>
    <row r="45" spans="1:10" ht="15" customHeight="1">
      <c r="A45" s="2"/>
      <c r="B45" s="716" t="s">
        <v>501</v>
      </c>
      <c r="C45" s="709">
        <v>1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</row>
    <row r="46" spans="1:10" ht="15" customHeight="1">
      <c r="A46" s="2"/>
      <c r="B46" s="716" t="s">
        <v>502</v>
      </c>
      <c r="C46" s="709">
        <v>2</v>
      </c>
      <c r="D46" s="709">
        <v>0</v>
      </c>
      <c r="E46" s="709">
        <v>0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</row>
    <row r="47" spans="1:10" ht="15" customHeight="1">
      <c r="A47" s="2"/>
      <c r="B47" s="716" t="s">
        <v>503</v>
      </c>
      <c r="C47" s="709">
        <v>5</v>
      </c>
      <c r="D47" s="709">
        <v>0</v>
      </c>
      <c r="E47" s="709">
        <v>0</v>
      </c>
      <c r="F47" s="709">
        <v>0</v>
      </c>
      <c r="G47" s="709">
        <v>1</v>
      </c>
      <c r="H47" s="709">
        <v>0</v>
      </c>
      <c r="I47" s="709">
        <v>0</v>
      </c>
      <c r="J47" s="709">
        <v>1</v>
      </c>
    </row>
    <row r="48" spans="1:10" ht="15" customHeight="1">
      <c r="A48" s="2"/>
      <c r="B48" s="716" t="s">
        <v>504</v>
      </c>
      <c r="C48" s="709">
        <v>75</v>
      </c>
      <c r="D48" s="709">
        <v>0</v>
      </c>
      <c r="E48" s="709">
        <v>0</v>
      </c>
      <c r="F48" s="709">
        <v>0</v>
      </c>
      <c r="G48" s="709">
        <v>3</v>
      </c>
      <c r="H48" s="709">
        <v>0</v>
      </c>
      <c r="I48" s="709">
        <v>0</v>
      </c>
      <c r="J48" s="709">
        <v>0</v>
      </c>
    </row>
    <row r="49" spans="1:10" ht="15" customHeight="1">
      <c r="A49" s="2"/>
      <c r="B49" s="716" t="s">
        <v>505</v>
      </c>
      <c r="C49" s="709">
        <v>7</v>
      </c>
      <c r="D49" s="709">
        <v>0</v>
      </c>
      <c r="E49" s="709">
        <v>0</v>
      </c>
      <c r="F49" s="709">
        <v>0</v>
      </c>
      <c r="G49" s="709">
        <v>1</v>
      </c>
      <c r="H49" s="709">
        <v>0</v>
      </c>
      <c r="I49" s="709">
        <v>0</v>
      </c>
      <c r="J49" s="709">
        <v>0</v>
      </c>
    </row>
    <row r="50" spans="1:10" ht="15" customHeight="1">
      <c r="A50" s="2" t="s">
        <v>506</v>
      </c>
      <c r="B50" s="716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16" t="s">
        <v>508</v>
      </c>
      <c r="C51" s="709">
        <v>41</v>
      </c>
      <c r="D51" s="709">
        <v>0</v>
      </c>
      <c r="E51" s="709">
        <v>0</v>
      </c>
      <c r="F51" s="709">
        <v>0</v>
      </c>
      <c r="G51" s="709">
        <v>4</v>
      </c>
      <c r="H51" s="709">
        <v>0</v>
      </c>
      <c r="I51" s="709">
        <v>0</v>
      </c>
      <c r="J51" s="709">
        <v>0</v>
      </c>
    </row>
    <row r="52" spans="1:10" ht="15" customHeight="1">
      <c r="A52" s="2"/>
      <c r="B52" s="716" t="s">
        <v>509</v>
      </c>
      <c r="C52" s="709">
        <v>9</v>
      </c>
      <c r="D52" s="709">
        <v>0</v>
      </c>
      <c r="E52" s="709">
        <v>0</v>
      </c>
      <c r="F52" s="709">
        <v>0</v>
      </c>
      <c r="G52" s="709">
        <v>1</v>
      </c>
      <c r="H52" s="709">
        <v>0</v>
      </c>
      <c r="I52" s="709">
        <v>0</v>
      </c>
      <c r="J52" s="709">
        <v>0</v>
      </c>
    </row>
    <row r="53" spans="1:10" ht="15" customHeight="1">
      <c r="A53" s="2"/>
      <c r="B53" s="716" t="s">
        <v>510</v>
      </c>
      <c r="C53" s="709">
        <v>1</v>
      </c>
      <c r="D53" s="709">
        <v>0</v>
      </c>
      <c r="E53" s="709">
        <v>0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</row>
    <row r="54" spans="1:10" ht="15" customHeight="1">
      <c r="A54" s="2"/>
      <c r="B54" s="716" t="s">
        <v>511</v>
      </c>
      <c r="C54" s="709">
        <v>6</v>
      </c>
      <c r="D54" s="709">
        <v>0</v>
      </c>
      <c r="E54" s="709">
        <v>0</v>
      </c>
      <c r="F54" s="709">
        <v>0</v>
      </c>
      <c r="G54" s="709">
        <v>3</v>
      </c>
      <c r="H54" s="709">
        <v>0</v>
      </c>
      <c r="I54" s="709">
        <v>1</v>
      </c>
      <c r="J54" s="709">
        <v>0</v>
      </c>
    </row>
    <row r="55" spans="1:10" ht="15" customHeight="1">
      <c r="A55" s="2"/>
      <c r="B55" s="716" t="s">
        <v>512</v>
      </c>
      <c r="C55" s="713">
        <v>3</v>
      </c>
      <c r="D55" s="713">
        <v>0</v>
      </c>
      <c r="E55" s="713">
        <v>0</v>
      </c>
      <c r="F55" s="713">
        <v>0</v>
      </c>
      <c r="G55" s="713">
        <v>1</v>
      </c>
      <c r="H55" s="713">
        <v>0</v>
      </c>
      <c r="I55" s="713">
        <v>0</v>
      </c>
      <c r="J55" s="713">
        <v>0</v>
      </c>
    </row>
    <row r="56" spans="1:10" ht="15" customHeight="1">
      <c r="A56" s="2"/>
      <c r="B56" s="716" t="s">
        <v>513</v>
      </c>
      <c r="C56" s="713">
        <v>8</v>
      </c>
      <c r="D56" s="713">
        <v>0</v>
      </c>
      <c r="E56" s="713">
        <v>1</v>
      </c>
      <c r="F56" s="713">
        <v>0</v>
      </c>
      <c r="G56" s="713">
        <v>2</v>
      </c>
      <c r="H56" s="713">
        <v>0</v>
      </c>
      <c r="I56" s="713">
        <v>0</v>
      </c>
      <c r="J56" s="713">
        <v>0</v>
      </c>
    </row>
    <row r="57" spans="1:10" ht="15" customHeight="1">
      <c r="A57" s="2"/>
      <c r="B57" s="716" t="s">
        <v>514</v>
      </c>
      <c r="C57" s="709">
        <v>6</v>
      </c>
      <c r="D57" s="709">
        <v>0</v>
      </c>
      <c r="E57" s="709">
        <v>0</v>
      </c>
      <c r="F57" s="709">
        <v>0</v>
      </c>
      <c r="G57" s="709">
        <v>0</v>
      </c>
      <c r="H57" s="709">
        <v>0</v>
      </c>
      <c r="I57" s="709">
        <v>0</v>
      </c>
      <c r="J57" s="709">
        <v>0</v>
      </c>
    </row>
    <row r="58" spans="1:10" ht="15" customHeight="1">
      <c r="A58" s="2" t="s">
        <v>515</v>
      </c>
      <c r="B58" s="716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16" t="s">
        <v>517</v>
      </c>
      <c r="C59" s="709">
        <v>20</v>
      </c>
      <c r="D59" s="709">
        <v>0</v>
      </c>
      <c r="E59" s="709">
        <v>0</v>
      </c>
      <c r="F59" s="709">
        <v>0</v>
      </c>
      <c r="G59" s="709">
        <v>3</v>
      </c>
      <c r="H59" s="709">
        <v>0</v>
      </c>
      <c r="I59" s="709">
        <v>0</v>
      </c>
      <c r="J59" s="709">
        <v>0</v>
      </c>
    </row>
    <row r="60" spans="1:10" ht="15" customHeight="1">
      <c r="A60" s="2"/>
      <c r="B60" s="716" t="s">
        <v>518</v>
      </c>
      <c r="C60" s="709">
        <v>1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</row>
    <row r="61" spans="1:10" ht="15" customHeight="1">
      <c r="A61" s="2"/>
      <c r="B61" s="716" t="s">
        <v>519</v>
      </c>
      <c r="C61" s="709">
        <v>22</v>
      </c>
      <c r="D61" s="709">
        <v>0</v>
      </c>
      <c r="E61" s="709">
        <v>0</v>
      </c>
      <c r="F61" s="709">
        <v>0</v>
      </c>
      <c r="G61" s="709">
        <v>1</v>
      </c>
      <c r="H61" s="709">
        <v>0</v>
      </c>
      <c r="I61" s="709">
        <v>0</v>
      </c>
      <c r="J61" s="709">
        <v>0</v>
      </c>
    </row>
    <row r="62" spans="1:10" ht="15" customHeight="1">
      <c r="A62" s="2"/>
      <c r="B62" s="716" t="s">
        <v>520</v>
      </c>
      <c r="C62" s="709">
        <v>2</v>
      </c>
      <c r="D62" s="709">
        <v>0</v>
      </c>
      <c r="E62" s="709">
        <v>0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</row>
    <row r="63" spans="1:10" ht="15" customHeight="1">
      <c r="A63" s="2" t="s">
        <v>521</v>
      </c>
      <c r="B63" s="716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16" t="s">
        <v>523</v>
      </c>
      <c r="C64" s="709">
        <v>4</v>
      </c>
      <c r="D64" s="709">
        <v>0</v>
      </c>
      <c r="E64" s="709">
        <v>0</v>
      </c>
      <c r="F64" s="709">
        <v>1</v>
      </c>
      <c r="G64" s="709">
        <v>0</v>
      </c>
      <c r="H64" s="709">
        <v>0</v>
      </c>
      <c r="I64" s="709">
        <v>0</v>
      </c>
      <c r="J64" s="709">
        <v>0</v>
      </c>
    </row>
    <row r="65" spans="1:10" ht="15" customHeight="1">
      <c r="A65" s="2"/>
      <c r="B65" s="716" t="s">
        <v>524</v>
      </c>
      <c r="C65" s="709">
        <v>37</v>
      </c>
      <c r="D65" s="709">
        <v>0</v>
      </c>
      <c r="E65" s="709">
        <v>0</v>
      </c>
      <c r="F65" s="709">
        <v>2</v>
      </c>
      <c r="G65" s="709">
        <v>1</v>
      </c>
      <c r="H65" s="709">
        <v>0</v>
      </c>
      <c r="I65" s="709">
        <v>0</v>
      </c>
      <c r="J65" s="709">
        <v>0</v>
      </c>
    </row>
    <row r="66" spans="1:10" ht="15" customHeight="1">
      <c r="A66" s="2"/>
      <c r="B66" s="716" t="s">
        <v>525</v>
      </c>
      <c r="C66" s="709">
        <v>19</v>
      </c>
      <c r="D66" s="709">
        <v>0</v>
      </c>
      <c r="E66" s="709">
        <v>0</v>
      </c>
      <c r="F66" s="709">
        <v>2</v>
      </c>
      <c r="G66" s="709">
        <v>3</v>
      </c>
      <c r="H66" s="709">
        <v>0</v>
      </c>
      <c r="I66" s="709">
        <v>0</v>
      </c>
      <c r="J66" s="709">
        <v>0</v>
      </c>
    </row>
    <row r="67" spans="1:10" ht="15" customHeight="1">
      <c r="A67" s="2" t="s">
        <v>526</v>
      </c>
      <c r="B67" s="716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16" t="s">
        <v>527</v>
      </c>
      <c r="C68" s="709">
        <v>39</v>
      </c>
      <c r="D68" s="709">
        <v>0</v>
      </c>
      <c r="E68" s="709">
        <v>0</v>
      </c>
      <c r="F68" s="709">
        <v>0</v>
      </c>
      <c r="G68" s="709">
        <v>11</v>
      </c>
      <c r="H68" s="709">
        <v>0</v>
      </c>
      <c r="I68" s="709">
        <v>6</v>
      </c>
      <c r="J68" s="709">
        <v>3</v>
      </c>
    </row>
    <row r="69" spans="1:10" ht="15" customHeight="1">
      <c r="A69" s="2"/>
      <c r="B69" s="716" t="s">
        <v>528</v>
      </c>
      <c r="C69" s="709">
        <v>1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</row>
    <row r="70" spans="1:10" ht="15" customHeight="1">
      <c r="A70" s="2"/>
      <c r="B70" s="716" t="s">
        <v>529</v>
      </c>
      <c r="C70" s="709">
        <v>0</v>
      </c>
      <c r="D70" s="709">
        <v>0</v>
      </c>
      <c r="E70" s="709">
        <v>0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</row>
    <row r="71" spans="1:10" ht="15" customHeight="1">
      <c r="A71" s="2" t="s">
        <v>530</v>
      </c>
      <c r="B71" s="716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16" t="s">
        <v>531</v>
      </c>
      <c r="C72" s="709">
        <v>1</v>
      </c>
      <c r="D72" s="709">
        <v>0</v>
      </c>
      <c r="E72" s="709">
        <v>0</v>
      </c>
      <c r="F72" s="709">
        <v>0</v>
      </c>
      <c r="G72" s="709">
        <v>0</v>
      </c>
      <c r="H72" s="709">
        <v>0</v>
      </c>
      <c r="I72" s="709">
        <v>0</v>
      </c>
      <c r="J72" s="709">
        <v>0</v>
      </c>
    </row>
    <row r="73" spans="1:10" ht="15" customHeight="1">
      <c r="A73" s="2" t="s">
        <v>532</v>
      </c>
      <c r="B73" s="716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16" t="s">
        <v>533</v>
      </c>
      <c r="C74" s="709">
        <v>0</v>
      </c>
      <c r="D74" s="709">
        <v>0</v>
      </c>
      <c r="E74" s="709">
        <v>0</v>
      </c>
      <c r="F74" s="709">
        <v>0</v>
      </c>
      <c r="G74" s="709"/>
      <c r="H74" s="709">
        <v>0</v>
      </c>
      <c r="I74" s="709">
        <v>0</v>
      </c>
      <c r="J74" s="709">
        <v>0</v>
      </c>
    </row>
    <row r="75" spans="1:10" ht="15" customHeight="1">
      <c r="A75" s="2"/>
      <c r="B75" s="716" t="s">
        <v>534</v>
      </c>
      <c r="C75" s="709">
        <v>7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</row>
    <row r="76" spans="1:10" ht="15" customHeight="1">
      <c r="A76" s="2"/>
      <c r="B76" s="716" t="s">
        <v>535</v>
      </c>
      <c r="C76" s="709">
        <v>0</v>
      </c>
      <c r="D76" s="709">
        <v>0</v>
      </c>
      <c r="E76" s="709">
        <v>0</v>
      </c>
      <c r="F76" s="709">
        <v>0</v>
      </c>
      <c r="G76" s="709">
        <v>0</v>
      </c>
      <c r="H76" s="709">
        <v>0</v>
      </c>
      <c r="I76" s="709">
        <v>0</v>
      </c>
      <c r="J76" s="709">
        <v>0</v>
      </c>
    </row>
    <row r="77" spans="1:10" ht="15" customHeight="1">
      <c r="A77" s="2" t="s">
        <v>536</v>
      </c>
      <c r="B77" s="716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16" t="s">
        <v>538</v>
      </c>
      <c r="C78" s="709">
        <v>119</v>
      </c>
      <c r="D78" s="709">
        <v>0</v>
      </c>
      <c r="E78" s="709">
        <v>0</v>
      </c>
      <c r="F78" s="709">
        <v>3</v>
      </c>
      <c r="G78" s="709">
        <v>7</v>
      </c>
      <c r="H78" s="709">
        <v>1</v>
      </c>
      <c r="I78" s="709">
        <v>0</v>
      </c>
      <c r="J78" s="709">
        <v>0</v>
      </c>
    </row>
    <row r="79" spans="1:10" ht="15" customHeight="1">
      <c r="A79" s="2"/>
      <c r="B79" s="716" t="s">
        <v>539</v>
      </c>
      <c r="C79" s="713">
        <v>2</v>
      </c>
      <c r="D79" s="713">
        <v>0</v>
      </c>
      <c r="E79" s="713">
        <v>0</v>
      </c>
      <c r="F79" s="713">
        <v>0</v>
      </c>
      <c r="G79" s="713">
        <v>0</v>
      </c>
      <c r="H79" s="713">
        <v>0</v>
      </c>
      <c r="I79" s="713">
        <v>0</v>
      </c>
      <c r="J79" s="713">
        <v>0</v>
      </c>
    </row>
    <row r="80" spans="1:10" ht="15" customHeight="1">
      <c r="A80" s="2"/>
      <c r="B80" s="716" t="s">
        <v>540</v>
      </c>
      <c r="C80" s="713">
        <v>10</v>
      </c>
      <c r="D80" s="713">
        <v>0</v>
      </c>
      <c r="E80" s="713">
        <v>0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</row>
    <row r="81" spans="1:10" ht="15" customHeight="1">
      <c r="A81" s="2" t="s">
        <v>541</v>
      </c>
      <c r="B81" s="716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2" t="s">
        <v>543</v>
      </c>
      <c r="B83" s="716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16" t="s">
        <v>545</v>
      </c>
      <c r="C84" s="709">
        <v>0</v>
      </c>
      <c r="D84" s="709">
        <v>0</v>
      </c>
      <c r="E84" s="709">
        <v>0</v>
      </c>
      <c r="F84" s="709">
        <v>0</v>
      </c>
      <c r="G84" s="709">
        <v>0</v>
      </c>
      <c r="H84" s="709">
        <v>0</v>
      </c>
      <c r="I84" s="709">
        <v>0</v>
      </c>
      <c r="J84" s="709">
        <v>0</v>
      </c>
    </row>
    <row r="85" spans="1:10" ht="15" customHeight="1">
      <c r="A85" s="2"/>
      <c r="B85" s="716" t="s">
        <v>546</v>
      </c>
      <c r="C85" s="709">
        <v>55</v>
      </c>
      <c r="D85" s="709">
        <v>0</v>
      </c>
      <c r="E85" s="709">
        <v>0</v>
      </c>
      <c r="F85" s="709">
        <v>0</v>
      </c>
      <c r="G85" s="709">
        <v>4</v>
      </c>
      <c r="H85" s="709">
        <v>0</v>
      </c>
      <c r="I85" s="709">
        <v>0</v>
      </c>
      <c r="J85" s="709">
        <v>1</v>
      </c>
    </row>
    <row r="86" spans="1:10" ht="15" customHeight="1">
      <c r="A86" s="2"/>
      <c r="B86" s="716" t="s">
        <v>547</v>
      </c>
      <c r="C86" s="709">
        <v>1</v>
      </c>
      <c r="D86" s="709">
        <v>0</v>
      </c>
      <c r="E86" s="709">
        <v>0</v>
      </c>
      <c r="F86" s="709">
        <v>0</v>
      </c>
      <c r="G86" s="709">
        <v>0</v>
      </c>
      <c r="H86" s="709">
        <v>0</v>
      </c>
      <c r="I86" s="709">
        <v>0</v>
      </c>
      <c r="J86" s="709">
        <v>0</v>
      </c>
    </row>
    <row r="87" spans="1:10" ht="13.9" customHeight="1">
      <c r="A87" s="2"/>
      <c r="B87" s="716" t="s">
        <v>548</v>
      </c>
      <c r="C87" s="709">
        <v>0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</row>
    <row r="88" spans="1:10" ht="13.9" customHeight="1">
      <c r="A88" s="2"/>
      <c r="B88" s="716" t="s">
        <v>549</v>
      </c>
      <c r="C88" s="713">
        <v>3</v>
      </c>
      <c r="D88" s="713">
        <v>0</v>
      </c>
      <c r="E88" s="713">
        <v>0</v>
      </c>
      <c r="F88" s="713">
        <v>0</v>
      </c>
      <c r="G88" s="713">
        <v>0</v>
      </c>
      <c r="H88" s="713">
        <v>0</v>
      </c>
      <c r="I88" s="713">
        <v>0</v>
      </c>
      <c r="J88" s="713">
        <v>0</v>
      </c>
    </row>
    <row r="89" spans="1:10" ht="13.9" customHeight="1">
      <c r="A89" s="2"/>
      <c r="B89" s="716" t="s">
        <v>550</v>
      </c>
      <c r="C89" s="709">
        <v>2</v>
      </c>
      <c r="D89" s="709">
        <v>0</v>
      </c>
      <c r="E89" s="709">
        <v>0</v>
      </c>
      <c r="F89" s="709">
        <v>0</v>
      </c>
      <c r="G89" s="709">
        <v>0</v>
      </c>
      <c r="H89" s="709">
        <v>0</v>
      </c>
      <c r="I89" s="709">
        <v>0</v>
      </c>
      <c r="J89" s="709">
        <v>0</v>
      </c>
    </row>
    <row r="90" spans="1:10" ht="14.25" customHeight="1" thickBot="1">
      <c r="A90" s="281" t="s">
        <v>553</v>
      </c>
      <c r="B90" s="717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708" priority="885"/>
  </conditionalFormatting>
  <conditionalFormatting sqref="C3:J90">
    <cfRule type="containsBlanks" dxfId="70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395" customWidth="1"/>
    <col min="2" max="2" width="20.53125" style="395" customWidth="1"/>
    <col min="3" max="3" width="10.06640625" style="395" customWidth="1"/>
    <col min="4" max="5" width="9.53125" style="395" customWidth="1"/>
    <col min="6" max="6" width="10.53125" style="395" customWidth="1"/>
    <col min="7" max="7" width="13.06640625" style="395" customWidth="1"/>
    <col min="8" max="8" width="10.19921875" style="395" customWidth="1"/>
    <col min="9" max="9" width="12.06640625" style="395" customWidth="1"/>
    <col min="10" max="14" width="10.796875" style="395" customWidth="1"/>
    <col min="15" max="16" width="14.3984375" style="395" customWidth="1"/>
    <col min="17" max="16384" width="14.3984375" style="395"/>
  </cols>
  <sheetData>
    <row r="1" spans="1:14" ht="14.25" customHeight="1">
      <c r="A1" s="104" t="s">
        <v>1999</v>
      </c>
      <c r="B1" s="421"/>
    </row>
    <row r="2" spans="1:14" ht="55.05" customHeight="1" thickBot="1">
      <c r="A2" s="1091" t="s">
        <v>2000</v>
      </c>
      <c r="B2" s="890"/>
      <c r="C2" s="422" t="s">
        <v>2001</v>
      </c>
      <c r="D2" s="422" t="s">
        <v>2002</v>
      </c>
      <c r="E2" s="422" t="s">
        <v>2003</v>
      </c>
      <c r="F2" s="422" t="s">
        <v>2004</v>
      </c>
      <c r="G2" s="422" t="s">
        <v>2005</v>
      </c>
      <c r="H2" s="422" t="s">
        <v>2006</v>
      </c>
      <c r="I2" s="422" t="s">
        <v>2007</v>
      </c>
      <c r="J2" s="422" t="s">
        <v>2008</v>
      </c>
      <c r="K2" s="422" t="s">
        <v>2009</v>
      </c>
      <c r="L2" s="422" t="s">
        <v>2010</v>
      </c>
      <c r="M2" s="422" t="s">
        <v>2011</v>
      </c>
      <c r="N2" s="422" t="s">
        <v>2012</v>
      </c>
    </row>
    <row r="3" spans="1:14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</row>
    <row r="8" spans="1:14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</row>
    <row r="14" spans="1:14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</row>
    <row r="17" spans="1:14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</row>
    <row r="26" spans="1:14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/>
      <c r="L31" s="709"/>
      <c r="M31" s="709"/>
      <c r="N31" s="709"/>
    </row>
    <row r="32" spans="1:14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</row>
    <row r="39" spans="1:14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</row>
    <row r="59" spans="1:14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</row>
    <row r="64" spans="1:14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</row>
    <row r="68" spans="1:14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</row>
    <row r="72" spans="1:14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</row>
    <row r="78" spans="1:14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</row>
    <row r="82" spans="1:14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</row>
    <row r="84" spans="1:14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</row>
    <row r="92" spans="1:14" ht="1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</row>
    <row r="93" spans="1:14" ht="1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</row>
    <row r="94" spans="1:14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</row>
    <row r="96" spans="1:14" ht="1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</row>
    <row r="97" spans="1:14" ht="1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</row>
    <row r="98" spans="1:14" ht="1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</row>
    <row r="99" spans="1:14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</row>
    <row r="101" spans="1:14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</row>
    <row r="103" spans="1:14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</row>
    <row r="104" spans="1:14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</row>
    <row r="105" spans="1:14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</row>
    <row r="106" spans="1:14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</row>
    <row r="107" spans="1:14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</row>
    <row r="108" spans="1:14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</row>
    <row r="109" spans="1:14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</row>
    <row r="110" spans="1:14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</row>
  </sheetData>
  <mergeCells count="1">
    <mergeCell ref="A2:B2"/>
  </mergeCells>
  <conditionalFormatting sqref="C3:D93">
    <cfRule type="containsBlanks" dxfId="706" priority="6">
      <formula>LEN(TRIM(C3))=0</formula>
    </cfRule>
  </conditionalFormatting>
  <conditionalFormatting sqref="C94:D99">
    <cfRule type="containsBlanks" dxfId="705" priority="8">
      <formula>LEN(TRIM(C94))=0</formula>
    </cfRule>
  </conditionalFormatting>
  <conditionalFormatting sqref="C100:D108">
    <cfRule type="containsBlanks" dxfId="704" priority="5">
      <formula>LEN(TRIM(C100))=0</formula>
    </cfRule>
  </conditionalFormatting>
  <conditionalFormatting sqref="C98:N98">
    <cfRule type="containsBlanks" dxfId="703" priority="7" stopIfTrue="1">
      <formula>LEN(TRIM(C98))=0</formula>
    </cfRule>
  </conditionalFormatting>
  <conditionalFormatting sqref="C110:N110">
    <cfRule type="containsBlanks" dxfId="702" priority="4">
      <formula>LEN(TRIM(C110))=0</formula>
    </cfRule>
  </conditionalFormatting>
  <conditionalFormatting sqref="E3:N108">
    <cfRule type="containsBlanks" dxfId="70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P111"/>
  <sheetViews>
    <sheetView view="pageBreakPreview" zoomScale="80" zoomScaleNormal="100" zoomScaleSheetLayoutView="80" workbookViewId="0">
      <pane ySplit="2" topLeftCell="A90" activePane="bottomLeft" state="frozen"/>
      <selection activeCell="A28" sqref="A28"/>
      <selection pane="bottomLeft" activeCell="O93" sqref="O93"/>
    </sheetView>
  </sheetViews>
  <sheetFormatPr baseColWidth="10" defaultColWidth="14.3984375" defaultRowHeight="15" customHeight="1"/>
  <cols>
    <col min="1" max="1" width="0.796875" style="395" customWidth="1"/>
    <col min="2" max="2" width="17.53125" style="395" customWidth="1"/>
    <col min="3" max="4" width="10.796875" style="395" customWidth="1"/>
    <col min="5" max="5" width="8.53125" style="395" customWidth="1"/>
    <col min="6" max="6" width="7.796875" style="395" customWidth="1"/>
    <col min="7" max="8" width="10.796875" style="395" customWidth="1"/>
    <col min="9" max="9" width="8.53125" style="395" customWidth="1"/>
    <col min="10" max="10" width="9.06640625" style="395" customWidth="1"/>
    <col min="11" max="11" width="6.53125" style="395" customWidth="1"/>
    <col min="12" max="12" width="10.796875" style="395" customWidth="1"/>
    <col min="13" max="13" width="9.73046875" style="395" customWidth="1"/>
    <col min="14" max="15" width="12.796875" style="395" customWidth="1"/>
    <col min="16" max="16" width="9.86328125" style="395" customWidth="1"/>
    <col min="17" max="18" width="14.3984375" style="395" customWidth="1"/>
    <col min="19" max="16384" width="14.3984375" style="395"/>
  </cols>
  <sheetData>
    <row r="1" spans="1:16" ht="14.25" customHeight="1">
      <c r="A1" s="104" t="s">
        <v>2013</v>
      </c>
      <c r="B1" s="104"/>
    </row>
    <row r="2" spans="1:16" ht="87" customHeight="1" thickBot="1">
      <c r="A2" s="1091" t="s">
        <v>2000</v>
      </c>
      <c r="B2" s="890"/>
      <c r="C2" s="201" t="s">
        <v>2014</v>
      </c>
      <c r="D2" s="201" t="s">
        <v>2015</v>
      </c>
      <c r="E2" s="201" t="s">
        <v>2016</v>
      </c>
      <c r="F2" s="201" t="s">
        <v>2017</v>
      </c>
      <c r="G2" s="201" t="s">
        <v>2018</v>
      </c>
      <c r="H2" s="201" t="s">
        <v>2019</v>
      </c>
      <c r="I2" s="201" t="s">
        <v>2020</v>
      </c>
      <c r="J2" s="201" t="s">
        <v>2021</v>
      </c>
      <c r="K2" s="201" t="s">
        <v>2022</v>
      </c>
      <c r="L2" s="201" t="s">
        <v>2023</v>
      </c>
      <c r="M2" s="201" t="s">
        <v>2024</v>
      </c>
      <c r="N2" s="201" t="s">
        <v>2025</v>
      </c>
      <c r="O2" s="201" t="s">
        <v>3012</v>
      </c>
      <c r="P2" s="201" t="s">
        <v>2026</v>
      </c>
    </row>
    <row r="3" spans="1:16" ht="14.2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1:16" ht="14.2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  <c r="O4" s="713"/>
      <c r="P4" s="713"/>
    </row>
    <row r="5" spans="1:16" ht="14.2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  <c r="O5" s="709"/>
      <c r="P5" s="709"/>
    </row>
    <row r="6" spans="1:16" ht="14.2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</row>
    <row r="7" spans="1:16" ht="14.2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</row>
    <row r="8" spans="1:16" ht="14.2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</row>
    <row r="9" spans="1:16" ht="14.2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  <c r="P9" s="709"/>
    </row>
    <row r="10" spans="1:16" ht="14.2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</row>
    <row r="11" spans="1:16" ht="14.2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</row>
    <row r="12" spans="1:16" ht="14.2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</row>
    <row r="13" spans="1:16" ht="14.2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</row>
    <row r="14" spans="1:16" ht="14.2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  <c r="P14" s="709"/>
    </row>
    <row r="15" spans="1:16" ht="14.2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</row>
    <row r="16" spans="1:16" ht="14.2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  <c r="O16" s="709"/>
      <c r="P16" s="709"/>
    </row>
    <row r="17" spans="1:16" ht="14.2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  <c r="P17" s="709"/>
    </row>
    <row r="18" spans="1:16" ht="14.2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</row>
    <row r="19" spans="1:16" ht="14.2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</row>
    <row r="20" spans="1:16" ht="14.2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  <c r="P20" s="713"/>
    </row>
    <row r="21" spans="1:16" ht="14.2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09"/>
      <c r="P21" s="709"/>
    </row>
    <row r="22" spans="1:16" ht="14.2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</row>
    <row r="23" spans="1:16" ht="14.2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</row>
    <row r="24" spans="1:16" ht="14.2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</row>
    <row r="25" spans="1:16" ht="14.2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</row>
    <row r="26" spans="1:16" ht="14.2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  <c r="P26" s="709"/>
    </row>
    <row r="27" spans="1:16" ht="14.2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</row>
    <row r="28" spans="1:16" ht="14.2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</row>
    <row r="29" spans="1:16" ht="14.2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</row>
    <row r="30" spans="1:16" ht="14.2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  <c r="O30" s="713"/>
      <c r="P30" s="713"/>
    </row>
    <row r="31" spans="1:16" ht="14.2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/>
      <c r="L31" s="709"/>
      <c r="M31" s="709"/>
      <c r="N31" s="709"/>
      <c r="O31" s="709"/>
      <c r="P31" s="709"/>
    </row>
    <row r="32" spans="1:16" ht="14.2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  <c r="P32" s="709"/>
    </row>
    <row r="33" spans="1:16" ht="14.2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</row>
    <row r="34" spans="1:16" ht="14.2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</row>
    <row r="35" spans="1:16" ht="14.2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</row>
    <row r="36" spans="1:16" ht="14.2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</row>
    <row r="37" spans="1:16" ht="14.2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</row>
    <row r="38" spans="1:16" ht="14.2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</row>
    <row r="39" spans="1:16" ht="14.2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  <c r="P39" s="709"/>
    </row>
    <row r="40" spans="1:16" ht="14.2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</row>
    <row r="41" spans="1:16" ht="14.2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</row>
    <row r="42" spans="1:16" ht="14.2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</row>
    <row r="43" spans="1:16" ht="14.2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  <c r="O43" s="709"/>
      <c r="P43" s="709"/>
    </row>
    <row r="44" spans="1:16" ht="14.2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</row>
    <row r="45" spans="1:16" ht="14.2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</row>
    <row r="46" spans="1:16" ht="14.2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</row>
    <row r="47" spans="1:16" ht="14.2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</row>
    <row r="48" spans="1:16" ht="14.2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</row>
    <row r="49" spans="1:16" ht="14.2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</row>
    <row r="50" spans="1:16" ht="14.2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</row>
    <row r="51" spans="1:16" ht="14.2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  <c r="O51" s="709"/>
      <c r="P51" s="709"/>
    </row>
    <row r="52" spans="1:16" ht="14.2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</row>
    <row r="53" spans="1:16" ht="14.2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</row>
    <row r="54" spans="1:16" ht="14.2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</row>
    <row r="55" spans="1:16" ht="14.2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</row>
    <row r="56" spans="1:16" ht="14.2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  <c r="P56" s="713"/>
    </row>
    <row r="57" spans="1:16" ht="14.2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  <c r="O57" s="709"/>
      <c r="P57" s="709"/>
    </row>
    <row r="58" spans="1:16" ht="14.2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</row>
    <row r="59" spans="1:16" ht="14.2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  <c r="P59" s="709"/>
    </row>
    <row r="60" spans="1:16" ht="14.2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</row>
    <row r="61" spans="1:16" ht="14.2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</row>
    <row r="62" spans="1:16" ht="14.2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</row>
    <row r="63" spans="1:16" ht="14.2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</row>
    <row r="64" spans="1:16" ht="14.2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</row>
    <row r="65" spans="1:16" ht="14.2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  <c r="P65" s="709"/>
    </row>
    <row r="66" spans="1:16" ht="14.2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</row>
    <row r="67" spans="1:16" ht="14.2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</row>
    <row r="68" spans="1:16" ht="14.2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  <c r="P68" s="709"/>
    </row>
    <row r="69" spans="1:16" ht="14.2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</row>
    <row r="70" spans="1:16" ht="14.2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</row>
    <row r="71" spans="1:16" ht="14.2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</row>
    <row r="72" spans="1:16" ht="14.2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  <c r="P72" s="709"/>
    </row>
    <row r="73" spans="1:16" ht="14.2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</row>
    <row r="74" spans="1:16" ht="14.2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  <c r="P74" s="709"/>
    </row>
    <row r="75" spans="1:16" ht="14.2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</row>
    <row r="76" spans="1:16" ht="14.2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</row>
    <row r="77" spans="1:16" ht="14.2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</row>
    <row r="78" spans="1:16" ht="14.2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  <c r="P78" s="709"/>
    </row>
    <row r="79" spans="1:16" ht="14.2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</row>
    <row r="80" spans="1:16" ht="14.2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  <c r="P80" s="713"/>
    </row>
    <row r="81" spans="1:16" ht="14.2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  <c r="O81" s="709"/>
      <c r="P81" s="709"/>
    </row>
    <row r="82" spans="1:16" ht="14.2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  <c r="P82" s="709"/>
    </row>
    <row r="83" spans="1:16" ht="14.2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</row>
    <row r="84" spans="1:16" ht="14.2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</row>
    <row r="85" spans="1:16" ht="14.2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</row>
    <row r="86" spans="1:16" ht="14.2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</row>
    <row r="87" spans="1:16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</row>
    <row r="88" spans="1:16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</row>
    <row r="89" spans="1:16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  <c r="P89" s="709"/>
    </row>
    <row r="90" spans="1:16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</row>
    <row r="91" spans="1:16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  <c r="O91" s="709"/>
      <c r="P91" s="709"/>
    </row>
    <row r="92" spans="1:16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</row>
    <row r="93" spans="1:16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</row>
    <row r="94" spans="1:16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</row>
    <row r="95" spans="1:16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  <c r="O95" s="709"/>
      <c r="P95" s="709"/>
    </row>
    <row r="96" spans="1:16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</row>
    <row r="97" spans="1:16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</row>
    <row r="98" spans="1:16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</row>
    <row r="99" spans="1:16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</row>
    <row r="100" spans="1:16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  <c r="O100" s="709"/>
      <c r="P100" s="709"/>
    </row>
    <row r="101" spans="1:16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</row>
    <row r="102" spans="1:16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  <c r="O102" s="709"/>
      <c r="P102" s="709"/>
    </row>
    <row r="103" spans="1:16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</row>
    <row r="104" spans="1:16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</row>
    <row r="105" spans="1:16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</row>
    <row r="106" spans="1:16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</row>
    <row r="107" spans="1:16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</row>
    <row r="108" spans="1:16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</row>
    <row r="109" spans="1:16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</row>
    <row r="110" spans="1:16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</row>
    <row r="111" spans="1:16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</row>
  </sheetData>
  <mergeCells count="1">
    <mergeCell ref="A2:B2"/>
  </mergeCells>
  <conditionalFormatting sqref="C3:P93">
    <cfRule type="containsBlanks" dxfId="700" priority="3">
      <formula>LEN(TRIM(C3))=0</formula>
    </cfRule>
  </conditionalFormatting>
  <conditionalFormatting sqref="C94:P99">
    <cfRule type="containsBlanks" dxfId="699" priority="5">
      <formula>LEN(TRIM(C94))=0</formula>
    </cfRule>
  </conditionalFormatting>
  <conditionalFormatting sqref="C98:P98">
    <cfRule type="containsBlanks" dxfId="698" priority="4" stopIfTrue="1">
      <formula>LEN(TRIM(C98))=0</formula>
    </cfRule>
  </conditionalFormatting>
  <conditionalFormatting sqref="C100:P108">
    <cfRule type="containsBlanks" dxfId="697" priority="2">
      <formula>LEN(TRIM(C100))=0</formula>
    </cfRule>
  </conditionalFormatting>
  <conditionalFormatting sqref="C110:P110">
    <cfRule type="containsBlanks" dxfId="69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2027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092" t="s">
        <v>2000</v>
      </c>
      <c r="B2" s="890"/>
      <c r="C2" s="105" t="s">
        <v>2028</v>
      </c>
      <c r="D2" s="105" t="s">
        <v>2029</v>
      </c>
      <c r="E2" s="105" t="s">
        <v>2030</v>
      </c>
      <c r="F2" s="105" t="s">
        <v>434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18"/>
      <c r="B4" s="716" t="s">
        <v>446</v>
      </c>
      <c r="C4" s="713"/>
      <c r="D4" s="713"/>
      <c r="E4" s="713"/>
      <c r="F4" s="713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18"/>
      <c r="B5" s="716" t="s">
        <v>447</v>
      </c>
      <c r="C5" s="709"/>
      <c r="D5" s="709"/>
      <c r="E5" s="709"/>
      <c r="F5" s="709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18"/>
      <c r="B6" s="716" t="s">
        <v>448</v>
      </c>
      <c r="C6" s="709"/>
      <c r="D6" s="709"/>
      <c r="E6" s="709"/>
      <c r="F6" s="70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18"/>
      <c r="B7" s="716" t="s">
        <v>449</v>
      </c>
      <c r="C7" s="709"/>
      <c r="D7" s="709"/>
      <c r="E7" s="709"/>
      <c r="F7" s="70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18"/>
      <c r="B9" s="716" t="s">
        <v>451</v>
      </c>
      <c r="C9" s="709"/>
      <c r="D9" s="709"/>
      <c r="E9" s="709"/>
      <c r="F9" s="70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18"/>
      <c r="B10" s="716" t="s">
        <v>452</v>
      </c>
      <c r="C10" s="709"/>
      <c r="D10" s="709"/>
      <c r="E10" s="709"/>
      <c r="F10" s="70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18"/>
      <c r="B11" s="716" t="s">
        <v>453</v>
      </c>
      <c r="C11" s="709"/>
      <c r="D11" s="709"/>
      <c r="E11" s="709"/>
      <c r="F11" s="70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18"/>
      <c r="B12" s="716" t="s">
        <v>454</v>
      </c>
      <c r="C12" s="709"/>
      <c r="D12" s="709"/>
      <c r="E12" s="709"/>
      <c r="F12" s="70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18"/>
      <c r="B13" s="716" t="s">
        <v>455</v>
      </c>
      <c r="C13" s="709"/>
      <c r="D13" s="709"/>
      <c r="E13" s="709"/>
      <c r="F13" s="70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18"/>
      <c r="B14" s="716" t="s">
        <v>456</v>
      </c>
      <c r="C14" s="709"/>
      <c r="D14" s="709"/>
      <c r="E14" s="709"/>
      <c r="F14" s="709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16"/>
      <c r="B16" s="716" t="s">
        <v>458</v>
      </c>
      <c r="C16" s="709"/>
      <c r="D16" s="709"/>
      <c r="E16" s="709"/>
      <c r="F16" s="70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18"/>
      <c r="B17" s="716" t="s">
        <v>459</v>
      </c>
      <c r="C17" s="709"/>
      <c r="D17" s="709"/>
      <c r="E17" s="709"/>
      <c r="F17" s="709"/>
    </row>
    <row r="18" spans="1:6" ht="15" customHeight="1">
      <c r="A18" s="718"/>
      <c r="B18" s="716" t="s">
        <v>460</v>
      </c>
      <c r="C18" s="709"/>
      <c r="D18" s="709"/>
      <c r="E18" s="709"/>
      <c r="F18" s="709"/>
    </row>
    <row r="19" spans="1:6" ht="15" customHeight="1">
      <c r="A19" s="2" t="s">
        <v>461</v>
      </c>
      <c r="B19" s="6"/>
      <c r="C19" s="49"/>
      <c r="D19" s="49"/>
      <c r="E19" s="49"/>
      <c r="F19" s="49"/>
    </row>
    <row r="20" spans="1:6" ht="15" customHeight="1">
      <c r="A20" s="716"/>
      <c r="B20" s="706" t="s">
        <v>462</v>
      </c>
      <c r="C20" s="713"/>
      <c r="D20" s="713"/>
      <c r="E20" s="713"/>
      <c r="F20" s="713"/>
    </row>
    <row r="21" spans="1:6" ht="15" customHeight="1">
      <c r="A21" s="718"/>
      <c r="B21" s="716" t="s">
        <v>463</v>
      </c>
      <c r="C21" s="709"/>
      <c r="D21" s="709"/>
      <c r="E21" s="709"/>
      <c r="F21" s="709"/>
    </row>
    <row r="22" spans="1:6" ht="15" customHeight="1">
      <c r="A22" s="718"/>
      <c r="B22" s="716" t="s">
        <v>464</v>
      </c>
      <c r="C22" s="709"/>
      <c r="D22" s="709"/>
      <c r="E22" s="709"/>
      <c r="F22" s="709"/>
    </row>
    <row r="23" spans="1:6" ht="15" customHeight="1">
      <c r="A23" s="718"/>
      <c r="B23" s="716" t="s">
        <v>465</v>
      </c>
      <c r="C23" s="709"/>
      <c r="D23" s="709"/>
      <c r="E23" s="709"/>
      <c r="F23" s="709"/>
    </row>
    <row r="24" spans="1:6" ht="15" customHeight="1">
      <c r="A24" s="718"/>
      <c r="B24" s="716" t="s">
        <v>466</v>
      </c>
      <c r="C24" s="709"/>
      <c r="D24" s="709"/>
      <c r="E24" s="709"/>
      <c r="F24" s="709"/>
    </row>
    <row r="25" spans="1:6" ht="15" customHeight="1">
      <c r="A25" s="718"/>
      <c r="B25" s="716" t="s">
        <v>467</v>
      </c>
      <c r="C25" s="709"/>
      <c r="D25" s="709"/>
      <c r="E25" s="709"/>
      <c r="F25" s="709"/>
    </row>
    <row r="26" spans="1:6" ht="15" customHeight="1">
      <c r="A26" s="718"/>
      <c r="B26" s="716" t="s">
        <v>468</v>
      </c>
      <c r="C26" s="709"/>
      <c r="D26" s="709"/>
      <c r="E26" s="709"/>
      <c r="F26" s="709"/>
    </row>
    <row r="27" spans="1:6" ht="15" customHeight="1">
      <c r="A27" s="718"/>
      <c r="B27" s="716" t="s">
        <v>469</v>
      </c>
      <c r="C27" s="709"/>
      <c r="D27" s="709"/>
      <c r="E27" s="709"/>
      <c r="F27" s="709"/>
    </row>
    <row r="28" spans="1:6" ht="15" customHeight="1">
      <c r="A28" s="718"/>
      <c r="B28" s="716" t="s">
        <v>470</v>
      </c>
      <c r="C28" s="709"/>
      <c r="D28" s="709"/>
      <c r="E28" s="709"/>
      <c r="F28" s="709"/>
    </row>
    <row r="29" spans="1:6" ht="15" customHeight="1">
      <c r="A29" s="2" t="s">
        <v>471</v>
      </c>
      <c r="B29" s="2"/>
      <c r="C29" s="25"/>
      <c r="D29" s="25"/>
      <c r="E29" s="25"/>
      <c r="F29" s="25"/>
    </row>
    <row r="30" spans="1:6" ht="15" customHeight="1">
      <c r="A30" s="716"/>
      <c r="B30" s="716" t="s">
        <v>472</v>
      </c>
      <c r="C30" s="713"/>
      <c r="D30" s="713"/>
      <c r="E30" s="713"/>
      <c r="F30" s="713"/>
    </row>
    <row r="31" spans="1:6" ht="15" customHeight="1">
      <c r="A31" s="716"/>
      <c r="B31" s="716" t="s">
        <v>473</v>
      </c>
      <c r="C31" s="709"/>
      <c r="D31" s="709"/>
      <c r="E31" s="709"/>
      <c r="F31" s="709"/>
    </row>
    <row r="32" spans="1:6" ht="15" customHeight="1">
      <c r="A32" s="716"/>
      <c r="B32" s="716" t="s">
        <v>474</v>
      </c>
      <c r="C32" s="709"/>
      <c r="D32" s="709"/>
      <c r="E32" s="709"/>
      <c r="F32" s="709"/>
    </row>
    <row r="33" spans="1:6" ht="15" customHeight="1">
      <c r="A33" s="716"/>
      <c r="B33" s="716" t="s">
        <v>475</v>
      </c>
      <c r="C33" s="709"/>
      <c r="D33" s="709"/>
      <c r="E33" s="709"/>
      <c r="F33" s="709"/>
    </row>
    <row r="34" spans="1:6" ht="15" customHeight="1">
      <c r="A34" s="716"/>
      <c r="B34" s="716" t="s">
        <v>476</v>
      </c>
      <c r="C34" s="709"/>
      <c r="D34" s="709"/>
      <c r="E34" s="709"/>
      <c r="F34" s="709"/>
    </row>
    <row r="35" spans="1:6" ht="15" customHeight="1">
      <c r="A35" s="716"/>
      <c r="B35" s="716" t="s">
        <v>477</v>
      </c>
      <c r="C35" s="709"/>
      <c r="D35" s="709"/>
      <c r="E35" s="709"/>
      <c r="F35" s="709"/>
    </row>
    <row r="36" spans="1:6" ht="15" customHeight="1">
      <c r="A36" s="716"/>
      <c r="B36" s="716" t="s">
        <v>478</v>
      </c>
      <c r="C36" s="709"/>
      <c r="D36" s="709"/>
      <c r="E36" s="709"/>
      <c r="F36" s="709"/>
    </row>
    <row r="37" spans="1:6" ht="15" customHeight="1">
      <c r="A37" s="718"/>
      <c r="B37" s="716" t="s">
        <v>479</v>
      </c>
      <c r="C37" s="709"/>
      <c r="D37" s="709"/>
      <c r="E37" s="709"/>
      <c r="F37" s="709"/>
    </row>
    <row r="38" spans="1:6" ht="15" customHeight="1">
      <c r="A38" s="718"/>
      <c r="B38" s="716" t="s">
        <v>480</v>
      </c>
      <c r="C38" s="709"/>
      <c r="D38" s="709"/>
      <c r="E38" s="709"/>
      <c r="F38" s="709"/>
    </row>
    <row r="39" spans="1:6" ht="15" customHeight="1">
      <c r="A39" s="718"/>
      <c r="B39" s="716" t="s">
        <v>481</v>
      </c>
      <c r="C39" s="709"/>
      <c r="D39" s="709"/>
      <c r="E39" s="709"/>
      <c r="F39" s="709"/>
    </row>
    <row r="40" spans="1:6" ht="15" customHeight="1">
      <c r="A40" s="718"/>
      <c r="B40" s="716" t="s">
        <v>482</v>
      </c>
      <c r="C40" s="709"/>
      <c r="D40" s="709"/>
      <c r="E40" s="709"/>
      <c r="F40" s="709"/>
    </row>
    <row r="41" spans="1:6" ht="15" customHeight="1">
      <c r="A41" s="718"/>
      <c r="B41" s="716" t="s">
        <v>483</v>
      </c>
      <c r="C41" s="709"/>
      <c r="D41" s="709"/>
      <c r="E41" s="709"/>
      <c r="F41" s="709"/>
    </row>
    <row r="42" spans="1:6" ht="15" customHeight="1">
      <c r="A42" s="2" t="s">
        <v>484</v>
      </c>
      <c r="B42" s="2"/>
      <c r="C42" s="25"/>
      <c r="D42" s="25"/>
      <c r="E42" s="25"/>
      <c r="F42" s="25"/>
    </row>
    <row r="43" spans="1:6" ht="15" customHeight="1">
      <c r="A43" s="716"/>
      <c r="B43" s="716" t="s">
        <v>485</v>
      </c>
      <c r="C43" s="709"/>
      <c r="D43" s="709"/>
      <c r="E43" s="709"/>
      <c r="F43" s="709"/>
    </row>
    <row r="44" spans="1:6" ht="15" customHeight="1">
      <c r="A44" s="718"/>
      <c r="B44" s="716" t="s">
        <v>486</v>
      </c>
      <c r="C44" s="709"/>
      <c r="D44" s="709"/>
      <c r="E44" s="709"/>
      <c r="F44" s="709"/>
    </row>
    <row r="45" spans="1:6" ht="15" customHeight="1">
      <c r="A45" s="718"/>
      <c r="B45" s="716" t="s">
        <v>487</v>
      </c>
      <c r="C45" s="709"/>
      <c r="D45" s="709"/>
      <c r="E45" s="709"/>
      <c r="F45" s="709"/>
    </row>
    <row r="46" spans="1:6" ht="15" customHeight="1">
      <c r="A46" s="718"/>
      <c r="B46" s="716" t="s">
        <v>488</v>
      </c>
      <c r="C46" s="709"/>
      <c r="D46" s="709"/>
      <c r="E46" s="709"/>
      <c r="F46" s="709"/>
    </row>
    <row r="47" spans="1:6" ht="15" customHeight="1">
      <c r="A47" s="718"/>
      <c r="B47" s="716" t="s">
        <v>489</v>
      </c>
      <c r="C47" s="709"/>
      <c r="D47" s="709"/>
      <c r="E47" s="709"/>
      <c r="F47" s="709"/>
    </row>
    <row r="48" spans="1:6" ht="15" customHeight="1">
      <c r="A48" s="718"/>
      <c r="B48" s="716" t="s">
        <v>490</v>
      </c>
      <c r="C48" s="709"/>
      <c r="D48" s="709"/>
      <c r="E48" s="709"/>
      <c r="F48" s="709"/>
    </row>
    <row r="49" spans="1:6" ht="15" customHeight="1">
      <c r="A49" s="718"/>
      <c r="B49" s="716" t="s">
        <v>491</v>
      </c>
      <c r="C49" s="709"/>
      <c r="D49" s="709"/>
      <c r="E49" s="709"/>
      <c r="F49" s="709"/>
    </row>
    <row r="50" spans="1:6" ht="15" customHeight="1">
      <c r="A50" s="2" t="s">
        <v>492</v>
      </c>
      <c r="B50" s="2"/>
      <c r="C50" s="25"/>
      <c r="D50" s="25"/>
      <c r="E50" s="25"/>
      <c r="F50" s="25"/>
    </row>
    <row r="51" spans="1:6" ht="15" customHeight="1">
      <c r="A51" s="716"/>
      <c r="B51" s="716" t="s">
        <v>493</v>
      </c>
      <c r="C51" s="709"/>
      <c r="D51" s="709"/>
      <c r="E51" s="709"/>
      <c r="F51" s="709"/>
    </row>
    <row r="52" spans="1:6" ht="15" customHeight="1">
      <c r="A52" s="718"/>
      <c r="B52" s="716" t="s">
        <v>494</v>
      </c>
      <c r="C52" s="709"/>
      <c r="D52" s="709"/>
      <c r="E52" s="709"/>
      <c r="F52" s="709"/>
    </row>
    <row r="53" spans="1:6" ht="15" customHeight="1">
      <c r="A53" s="718"/>
      <c r="B53" s="716" t="s">
        <v>495</v>
      </c>
      <c r="C53" s="709"/>
      <c r="D53" s="709"/>
      <c r="E53" s="709"/>
      <c r="F53" s="709"/>
    </row>
    <row r="54" spans="1:6" ht="15" customHeight="1">
      <c r="A54" s="718"/>
      <c r="B54" s="716" t="s">
        <v>496</v>
      </c>
      <c r="C54" s="709"/>
      <c r="D54" s="709"/>
      <c r="E54" s="709"/>
      <c r="F54" s="709"/>
    </row>
    <row r="55" spans="1:6" ht="15" customHeight="1">
      <c r="A55" s="2" t="s">
        <v>497</v>
      </c>
      <c r="B55" s="2"/>
      <c r="C55" s="49"/>
      <c r="D55" s="49"/>
      <c r="E55" s="49"/>
      <c r="F55" s="49"/>
    </row>
    <row r="56" spans="1:6" ht="15" customHeight="1">
      <c r="A56" s="716"/>
      <c r="B56" s="716" t="s">
        <v>498</v>
      </c>
      <c r="C56" s="713"/>
      <c r="D56" s="713"/>
      <c r="E56" s="713"/>
      <c r="F56" s="713"/>
    </row>
    <row r="57" spans="1:6" ht="15" customHeight="1">
      <c r="A57" s="718"/>
      <c r="B57" s="716" t="s">
        <v>499</v>
      </c>
      <c r="C57" s="709"/>
      <c r="D57" s="709"/>
      <c r="E57" s="709"/>
      <c r="F57" s="709"/>
    </row>
    <row r="58" spans="1:6" ht="15" customHeight="1">
      <c r="A58" s="718"/>
      <c r="B58" s="716" t="s">
        <v>500</v>
      </c>
      <c r="C58" s="709"/>
      <c r="D58" s="709"/>
      <c r="E58" s="709"/>
      <c r="F58" s="709"/>
    </row>
    <row r="59" spans="1:6" ht="15" customHeight="1">
      <c r="A59" s="718"/>
      <c r="B59" s="716" t="s">
        <v>501</v>
      </c>
      <c r="C59" s="709"/>
      <c r="D59" s="709"/>
      <c r="E59" s="709"/>
      <c r="F59" s="709"/>
    </row>
    <row r="60" spans="1:6" ht="15" customHeight="1">
      <c r="A60" s="718"/>
      <c r="B60" s="716" t="s">
        <v>502</v>
      </c>
      <c r="C60" s="709"/>
      <c r="D60" s="709"/>
      <c r="E60" s="709"/>
      <c r="F60" s="709"/>
    </row>
    <row r="61" spans="1:6" ht="15" customHeight="1">
      <c r="A61" s="718"/>
      <c r="B61" s="716" t="s">
        <v>503</v>
      </c>
      <c r="C61" s="709"/>
      <c r="D61" s="709"/>
      <c r="E61" s="709"/>
      <c r="F61" s="709"/>
    </row>
    <row r="62" spans="1:6" ht="15" customHeight="1">
      <c r="A62" s="718"/>
      <c r="B62" s="716" t="s">
        <v>504</v>
      </c>
      <c r="C62" s="709"/>
      <c r="D62" s="709"/>
      <c r="E62" s="709"/>
      <c r="F62" s="709"/>
    </row>
    <row r="63" spans="1:6" ht="15" customHeight="1">
      <c r="A63" s="718"/>
      <c r="B63" s="716" t="s">
        <v>505</v>
      </c>
      <c r="C63" s="709"/>
      <c r="D63" s="709"/>
      <c r="E63" s="709"/>
      <c r="F63" s="709"/>
    </row>
    <row r="64" spans="1:6" ht="15" customHeight="1">
      <c r="A64" s="2" t="s">
        <v>506</v>
      </c>
      <c r="B64" s="2"/>
      <c r="C64" s="25"/>
      <c r="D64" s="25"/>
      <c r="E64" s="25"/>
      <c r="F64" s="25"/>
    </row>
    <row r="65" spans="1:6" ht="15" customHeight="1">
      <c r="A65" s="716"/>
      <c r="B65" s="716" t="s">
        <v>507</v>
      </c>
      <c r="C65" s="709"/>
      <c r="D65" s="709"/>
      <c r="E65" s="709"/>
      <c r="F65" s="709"/>
    </row>
    <row r="66" spans="1:6" ht="15" customHeight="1">
      <c r="A66" s="718"/>
      <c r="B66" s="716" t="s">
        <v>508</v>
      </c>
      <c r="C66" s="709"/>
      <c r="D66" s="709"/>
      <c r="E66" s="709"/>
      <c r="F66" s="709"/>
    </row>
    <row r="67" spans="1:6" ht="15" customHeight="1">
      <c r="A67" s="718"/>
      <c r="B67" s="716" t="s">
        <v>509</v>
      </c>
      <c r="C67" s="709"/>
      <c r="D67" s="709"/>
      <c r="E67" s="709"/>
      <c r="F67" s="709"/>
    </row>
    <row r="68" spans="1:6" ht="15" customHeight="1">
      <c r="A68" s="718"/>
      <c r="B68" s="716" t="s">
        <v>510</v>
      </c>
      <c r="C68" s="709"/>
      <c r="D68" s="709"/>
      <c r="E68" s="709"/>
      <c r="F68" s="709"/>
    </row>
    <row r="69" spans="1:6" ht="15" customHeight="1">
      <c r="A69" s="718"/>
      <c r="B69" s="716" t="s">
        <v>511</v>
      </c>
      <c r="C69" s="709"/>
      <c r="D69" s="709"/>
      <c r="E69" s="709"/>
      <c r="F69" s="709"/>
    </row>
    <row r="70" spans="1:6" ht="15" customHeight="1">
      <c r="A70" s="718"/>
      <c r="B70" s="716" t="s">
        <v>512</v>
      </c>
      <c r="C70" s="709"/>
      <c r="D70" s="709"/>
      <c r="E70" s="709"/>
      <c r="F70" s="709"/>
    </row>
    <row r="71" spans="1:6" ht="15" customHeight="1">
      <c r="A71" s="718"/>
      <c r="B71" s="716" t="s">
        <v>513</v>
      </c>
      <c r="C71" s="709"/>
      <c r="D71" s="709"/>
      <c r="E71" s="709"/>
      <c r="F71" s="709"/>
    </row>
    <row r="72" spans="1:6" ht="15" customHeight="1">
      <c r="A72" s="718"/>
      <c r="B72" s="716" t="s">
        <v>514</v>
      </c>
      <c r="C72" s="709"/>
      <c r="D72" s="709"/>
      <c r="E72" s="709"/>
      <c r="F72" s="709"/>
    </row>
    <row r="73" spans="1:6" ht="15" customHeight="1">
      <c r="A73" s="2" t="s">
        <v>515</v>
      </c>
      <c r="B73" s="2"/>
      <c r="C73" s="25"/>
      <c r="D73" s="25"/>
      <c r="E73" s="25"/>
      <c r="F73" s="25"/>
    </row>
    <row r="74" spans="1:6" ht="15" customHeight="1">
      <c r="A74" s="716"/>
      <c r="B74" s="716" t="s">
        <v>516</v>
      </c>
      <c r="C74" s="709"/>
      <c r="D74" s="709"/>
      <c r="E74" s="709"/>
      <c r="F74" s="709"/>
    </row>
    <row r="75" spans="1:6" ht="15" customHeight="1">
      <c r="A75" s="718"/>
      <c r="B75" s="716" t="s">
        <v>517</v>
      </c>
      <c r="C75" s="709"/>
      <c r="D75" s="709"/>
      <c r="E75" s="709"/>
      <c r="F75" s="709"/>
    </row>
    <row r="76" spans="1:6" ht="15" customHeight="1">
      <c r="A76" s="718"/>
      <c r="B76" s="716" t="s">
        <v>518</v>
      </c>
      <c r="C76" s="709"/>
      <c r="D76" s="709"/>
      <c r="E76" s="709"/>
      <c r="F76" s="709"/>
    </row>
    <row r="77" spans="1:6" ht="15" customHeight="1">
      <c r="A77" s="718"/>
      <c r="B77" s="716" t="s">
        <v>519</v>
      </c>
      <c r="C77" s="709"/>
      <c r="D77" s="709"/>
      <c r="E77" s="709"/>
      <c r="F77" s="709"/>
    </row>
    <row r="78" spans="1:6" ht="15" customHeight="1">
      <c r="A78" s="718"/>
      <c r="B78" s="716" t="s">
        <v>520</v>
      </c>
      <c r="C78" s="709"/>
      <c r="D78" s="709"/>
      <c r="E78" s="709"/>
      <c r="F78" s="709"/>
    </row>
    <row r="79" spans="1:6" ht="15" customHeight="1">
      <c r="A79" s="2" t="s">
        <v>521</v>
      </c>
      <c r="B79" s="2"/>
      <c r="C79" s="49"/>
      <c r="D79" s="49"/>
      <c r="E79" s="49"/>
      <c r="F79" s="49"/>
    </row>
    <row r="80" spans="1:6" ht="15" customHeight="1">
      <c r="A80" s="716"/>
      <c r="B80" s="716" t="s">
        <v>522</v>
      </c>
      <c r="C80" s="713"/>
      <c r="D80" s="713"/>
      <c r="E80" s="713"/>
      <c r="F80" s="713"/>
    </row>
    <row r="81" spans="1:6" ht="15" customHeight="1">
      <c r="A81" s="718"/>
      <c r="B81" s="716" t="s">
        <v>523</v>
      </c>
      <c r="C81" s="709"/>
      <c r="D81" s="709"/>
      <c r="E81" s="709"/>
      <c r="F81" s="709"/>
    </row>
    <row r="82" spans="1:6" ht="15" customHeight="1">
      <c r="A82" s="718"/>
      <c r="B82" s="716" t="s">
        <v>524</v>
      </c>
      <c r="C82" s="709"/>
      <c r="D82" s="709"/>
      <c r="E82" s="709"/>
      <c r="F82" s="709"/>
    </row>
    <row r="83" spans="1:6" ht="15" customHeight="1">
      <c r="A83" s="718"/>
      <c r="B83" s="716" t="s">
        <v>525</v>
      </c>
      <c r="C83" s="709"/>
      <c r="D83" s="709"/>
      <c r="E83" s="709"/>
      <c r="F83" s="709"/>
    </row>
    <row r="84" spans="1:6" ht="15" customHeight="1">
      <c r="A84" s="2" t="s">
        <v>526</v>
      </c>
      <c r="B84" s="2"/>
      <c r="C84" s="25"/>
      <c r="D84" s="25"/>
      <c r="E84" s="25"/>
      <c r="F84" s="25"/>
    </row>
    <row r="85" spans="1:6" ht="15" customHeight="1">
      <c r="A85" s="718"/>
      <c r="B85" s="716" t="s">
        <v>527</v>
      </c>
      <c r="C85" s="709"/>
      <c r="D85" s="709"/>
      <c r="E85" s="709"/>
      <c r="F85" s="709"/>
    </row>
    <row r="86" spans="1:6" ht="15" customHeight="1">
      <c r="A86" s="718"/>
      <c r="B86" s="716" t="s">
        <v>528</v>
      </c>
      <c r="C86" s="709"/>
      <c r="D86" s="709"/>
      <c r="E86" s="709"/>
      <c r="F86" s="709"/>
    </row>
    <row r="87" spans="1:6" ht="15" customHeight="1">
      <c r="A87" s="718"/>
      <c r="B87" s="716" t="s">
        <v>529</v>
      </c>
      <c r="C87" s="709"/>
      <c r="D87" s="709"/>
      <c r="E87" s="709"/>
      <c r="F87" s="709"/>
    </row>
    <row r="88" spans="1:6" ht="15" customHeight="1">
      <c r="A88" s="2" t="s">
        <v>530</v>
      </c>
      <c r="B88" s="2"/>
      <c r="C88" s="49"/>
      <c r="D88" s="49"/>
      <c r="E88" s="49"/>
      <c r="F88" s="49"/>
    </row>
    <row r="89" spans="1:6" ht="15" customHeight="1">
      <c r="A89" s="718"/>
      <c r="B89" s="716" t="s">
        <v>531</v>
      </c>
      <c r="C89" s="709"/>
      <c r="D89" s="709"/>
      <c r="E89" s="709"/>
      <c r="F89" s="709"/>
    </row>
    <row r="90" spans="1:6" ht="15" customHeight="1">
      <c r="A90" s="2" t="s">
        <v>532</v>
      </c>
      <c r="B90" s="2"/>
      <c r="C90" s="25"/>
      <c r="D90" s="25"/>
      <c r="E90" s="25"/>
      <c r="F90" s="25"/>
    </row>
    <row r="91" spans="1:6" ht="15" customHeight="1">
      <c r="A91" s="718"/>
      <c r="B91" s="716" t="s">
        <v>533</v>
      </c>
      <c r="C91" s="709"/>
      <c r="D91" s="709"/>
      <c r="E91" s="709"/>
      <c r="F91" s="709"/>
    </row>
    <row r="92" spans="1:6" ht="15" customHeight="1">
      <c r="A92" s="718"/>
      <c r="B92" s="716" t="s">
        <v>534</v>
      </c>
      <c r="C92" s="709"/>
      <c r="D92" s="709"/>
      <c r="E92" s="709"/>
      <c r="F92" s="709"/>
    </row>
    <row r="93" spans="1:6" ht="15" customHeight="1">
      <c r="A93" s="718"/>
      <c r="B93" s="716" t="s">
        <v>535</v>
      </c>
      <c r="C93" s="709"/>
      <c r="D93" s="709"/>
      <c r="E93" s="709"/>
      <c r="F93" s="709"/>
    </row>
    <row r="94" spans="1:6" ht="15" customHeight="1">
      <c r="A94" s="2" t="s">
        <v>536</v>
      </c>
      <c r="B94" s="2"/>
      <c r="C94" s="25"/>
      <c r="D94" s="25"/>
      <c r="E94" s="25"/>
      <c r="F94" s="25"/>
    </row>
    <row r="95" spans="1:6" ht="15" customHeight="1">
      <c r="A95" s="716"/>
      <c r="B95" s="716" t="s">
        <v>537</v>
      </c>
      <c r="C95" s="709"/>
      <c r="D95" s="709"/>
      <c r="E95" s="709"/>
      <c r="F95" s="709"/>
    </row>
    <row r="96" spans="1:6" ht="15" customHeight="1">
      <c r="A96" s="716"/>
      <c r="B96" s="716" t="s">
        <v>538</v>
      </c>
      <c r="C96" s="709"/>
      <c r="D96" s="709"/>
      <c r="E96" s="709"/>
      <c r="F96" s="709"/>
    </row>
    <row r="97" spans="1:6" ht="15" customHeight="1">
      <c r="A97" s="716"/>
      <c r="B97" s="716" t="s">
        <v>539</v>
      </c>
      <c r="C97" s="709"/>
      <c r="D97" s="709"/>
      <c r="E97" s="709"/>
      <c r="F97" s="709"/>
    </row>
    <row r="98" spans="1:6" ht="15" customHeight="1">
      <c r="A98" s="716"/>
      <c r="B98" s="716" t="s">
        <v>540</v>
      </c>
      <c r="C98" s="709"/>
      <c r="D98" s="709"/>
      <c r="E98" s="709"/>
      <c r="F98" s="709"/>
    </row>
    <row r="99" spans="1:6" ht="15" customHeight="1">
      <c r="A99" s="2" t="s">
        <v>541</v>
      </c>
      <c r="B99" s="2"/>
      <c r="C99" s="49"/>
      <c r="D99" s="49"/>
      <c r="E99" s="49"/>
      <c r="F99" s="49"/>
    </row>
    <row r="100" spans="1:6" ht="15" customHeight="1">
      <c r="A100" s="718"/>
      <c r="B100" s="716" t="s">
        <v>542</v>
      </c>
      <c r="C100" s="709"/>
      <c r="D100" s="709"/>
      <c r="E100" s="709"/>
      <c r="F100" s="709"/>
    </row>
    <row r="101" spans="1:6" ht="15" customHeight="1">
      <c r="A101" s="2" t="s">
        <v>543</v>
      </c>
      <c r="B101" s="2"/>
      <c r="C101" s="25"/>
      <c r="D101" s="25"/>
      <c r="E101" s="25"/>
      <c r="F101" s="25"/>
    </row>
    <row r="102" spans="1:6" ht="15" customHeight="1">
      <c r="A102" s="716"/>
      <c r="B102" s="716" t="s">
        <v>544</v>
      </c>
      <c r="C102" s="709"/>
      <c r="D102" s="709"/>
      <c r="E102" s="709"/>
      <c r="F102" s="709"/>
    </row>
    <row r="103" spans="1:6" ht="15" customHeight="1">
      <c r="A103" s="718"/>
      <c r="B103" s="716" t="s">
        <v>545</v>
      </c>
      <c r="C103" s="709"/>
      <c r="D103" s="709"/>
      <c r="E103" s="709"/>
      <c r="F103" s="709"/>
    </row>
    <row r="104" spans="1:6" ht="15" customHeight="1">
      <c r="A104" s="718"/>
      <c r="B104" s="716" t="s">
        <v>546</v>
      </c>
      <c r="C104" s="709"/>
      <c r="D104" s="709"/>
      <c r="E104" s="709"/>
      <c r="F104" s="709"/>
    </row>
    <row r="105" spans="1:6" ht="15" customHeight="1">
      <c r="A105" s="718"/>
      <c r="B105" s="716" t="s">
        <v>547</v>
      </c>
      <c r="C105" s="709"/>
      <c r="D105" s="709"/>
      <c r="E105" s="709"/>
      <c r="F105" s="709"/>
    </row>
    <row r="106" spans="1:6" ht="14.25" customHeight="1">
      <c r="A106" s="718"/>
      <c r="B106" s="716" t="s">
        <v>548</v>
      </c>
      <c r="C106" s="709"/>
      <c r="D106" s="709"/>
      <c r="E106" s="709"/>
      <c r="F106" s="709"/>
    </row>
    <row r="107" spans="1:6" ht="14.25" customHeight="1">
      <c r="A107" s="718"/>
      <c r="B107" s="716" t="s">
        <v>549</v>
      </c>
      <c r="C107" s="709"/>
      <c r="D107" s="709"/>
      <c r="E107" s="709"/>
      <c r="F107" s="709"/>
    </row>
    <row r="108" spans="1:6" ht="14.25" customHeight="1">
      <c r="A108" s="718"/>
      <c r="B108" s="716" t="s">
        <v>550</v>
      </c>
      <c r="C108" s="709"/>
      <c r="D108" s="709"/>
      <c r="E108" s="709"/>
      <c r="F108" s="709"/>
    </row>
    <row r="109" spans="1:6" ht="14.25" customHeight="1">
      <c r="A109" s="2" t="s">
        <v>551</v>
      </c>
      <c r="B109" s="2"/>
      <c r="C109" s="643"/>
      <c r="D109" s="643"/>
      <c r="E109" s="643"/>
      <c r="F109" s="64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/>
    </row>
  </sheetData>
  <mergeCells count="1">
    <mergeCell ref="A2:B2"/>
  </mergeCells>
  <conditionalFormatting sqref="C3:F93">
    <cfRule type="containsBlanks" dxfId="695" priority="3">
      <formula>LEN(TRIM(C3))=0</formula>
    </cfRule>
  </conditionalFormatting>
  <conditionalFormatting sqref="C94:F99">
    <cfRule type="containsBlanks" dxfId="694" priority="5">
      <formula>LEN(TRIM(C94))=0</formula>
    </cfRule>
  </conditionalFormatting>
  <conditionalFormatting sqref="C98:F98">
    <cfRule type="containsBlanks" dxfId="693" priority="4" stopIfTrue="1">
      <formula>LEN(TRIM(C98))=0</formula>
    </cfRule>
  </conditionalFormatting>
  <conditionalFormatting sqref="C100:F108">
    <cfRule type="containsBlanks" dxfId="692" priority="2">
      <formula>LEN(TRIM(C100))=0</formula>
    </cfRule>
  </conditionalFormatting>
  <conditionalFormatting sqref="C110:F110">
    <cfRule type="containsBlanks" dxfId="69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8.796875" style="395" customWidth="1"/>
    <col min="4" max="4" width="9.3984375" style="395" customWidth="1"/>
    <col min="5" max="5" width="8.06640625" style="395" customWidth="1"/>
    <col min="6" max="6" width="9" style="395" customWidth="1"/>
    <col min="7" max="7" width="5.796875" style="395" bestFit="1" customWidth="1"/>
    <col min="8" max="8" width="7.06640625" style="395" customWidth="1"/>
    <col min="9" max="9" width="6.19921875" style="395" customWidth="1"/>
    <col min="10" max="10" width="10.33203125" style="395" customWidth="1"/>
    <col min="11" max="15" width="10.796875" style="395" customWidth="1"/>
    <col min="16" max="17" width="14.3984375" style="395" customWidth="1"/>
    <col min="18" max="16384" width="14.3984375" style="395"/>
  </cols>
  <sheetData>
    <row r="1" spans="1:15" s="425" customFormat="1" ht="21.75" customHeight="1">
      <c r="A1" s="14" t="s">
        <v>2031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27" t="s">
        <v>2000</v>
      </c>
      <c r="B2" s="427"/>
      <c r="C2" s="428" t="s">
        <v>2032</v>
      </c>
      <c r="D2" s="428" t="s">
        <v>2033</v>
      </c>
      <c r="E2" s="428" t="s">
        <v>2034</v>
      </c>
      <c r="F2" s="428" t="s">
        <v>2035</v>
      </c>
      <c r="G2" s="428" t="s">
        <v>2036</v>
      </c>
      <c r="H2" s="428" t="s">
        <v>2037</v>
      </c>
      <c r="I2" s="428" t="s">
        <v>2038</v>
      </c>
      <c r="J2" s="428" t="s">
        <v>2039</v>
      </c>
      <c r="K2" s="429" t="s">
        <v>434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>
        <f t="shared" si="0"/>
        <v>0</v>
      </c>
      <c r="L4" s="425"/>
      <c r="M4" s="425"/>
      <c r="N4" s="425"/>
      <c r="O4" s="425"/>
    </row>
    <row r="5" spans="1:15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>
        <f t="shared" si="0"/>
        <v>0</v>
      </c>
      <c r="L5" s="425"/>
      <c r="M5" s="425"/>
      <c r="N5" s="425"/>
      <c r="O5" s="425"/>
    </row>
    <row r="6" spans="1:15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>
        <f t="shared" si="0"/>
        <v>0</v>
      </c>
      <c r="L6" s="425"/>
      <c r="M6" s="425"/>
      <c r="N6" s="425"/>
      <c r="O6" s="425"/>
    </row>
    <row r="7" spans="1:15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>
        <f t="shared" si="0"/>
        <v>0</v>
      </c>
      <c r="L7" s="425"/>
      <c r="M7" s="425"/>
      <c r="N7" s="425"/>
      <c r="O7" s="425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25"/>
      <c r="M8" s="425"/>
      <c r="N8" s="425"/>
      <c r="O8" s="425"/>
    </row>
    <row r="9" spans="1:15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>
        <f t="shared" si="0"/>
        <v>0</v>
      </c>
      <c r="L9" s="425"/>
      <c r="M9" s="425"/>
      <c r="N9" s="425"/>
      <c r="O9" s="425"/>
    </row>
    <row r="10" spans="1:15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>
        <f t="shared" si="0"/>
        <v>0</v>
      </c>
      <c r="L10" s="14"/>
      <c r="M10" s="14"/>
      <c r="N10" s="14"/>
      <c r="O10" s="14"/>
    </row>
    <row r="11" spans="1:15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>
        <f t="shared" si="0"/>
        <v>0</v>
      </c>
      <c r="L11" s="425"/>
      <c r="M11" s="425"/>
      <c r="N11" s="425"/>
      <c r="O11" s="425"/>
    </row>
    <row r="12" spans="1:15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>
        <f t="shared" si="0"/>
        <v>0</v>
      </c>
      <c r="L12" s="425"/>
      <c r="M12" s="425"/>
      <c r="N12" s="425"/>
      <c r="O12" s="425"/>
    </row>
    <row r="13" spans="1:15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>
        <f t="shared" si="0"/>
        <v>0</v>
      </c>
      <c r="L13" s="425"/>
      <c r="M13" s="425"/>
      <c r="N13" s="425"/>
      <c r="O13" s="425"/>
    </row>
    <row r="14" spans="1:15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>
        <f t="shared" si="0"/>
        <v>0</v>
      </c>
      <c r="L14" s="14"/>
      <c r="M14" s="14"/>
      <c r="N14" s="14"/>
      <c r="O14" s="14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25"/>
      <c r="M15" s="425"/>
      <c r="N15" s="425"/>
      <c r="O15" s="425"/>
    </row>
    <row r="16" spans="1:15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>
        <f t="shared" si="0"/>
        <v>0</v>
      </c>
      <c r="L16" s="425"/>
      <c r="M16" s="425"/>
      <c r="N16" s="425"/>
      <c r="O16" s="425"/>
    </row>
    <row r="17" spans="1:11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>
        <f t="shared" si="0"/>
        <v>0</v>
      </c>
    </row>
    <row r="18" spans="1:11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>
        <f t="shared" si="0"/>
        <v>0</v>
      </c>
    </row>
    <row r="19" spans="1:11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>
        <f t="shared" si="0"/>
        <v>0</v>
      </c>
    </row>
    <row r="21" spans="1:11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>
        <f t="shared" si="0"/>
        <v>0</v>
      </c>
    </row>
    <row r="22" spans="1:11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>
        <f t="shared" si="0"/>
        <v>0</v>
      </c>
    </row>
    <row r="23" spans="1:11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>
        <f t="shared" si="0"/>
        <v>0</v>
      </c>
    </row>
    <row r="24" spans="1:11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>
        <f t="shared" si="0"/>
        <v>0</v>
      </c>
    </row>
    <row r="25" spans="1:11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>
        <f t="shared" si="0"/>
        <v>0</v>
      </c>
    </row>
    <row r="26" spans="1:11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>
        <f t="shared" si="0"/>
        <v>0</v>
      </c>
    </row>
    <row r="27" spans="1:11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>
        <f t="shared" si="0"/>
        <v>0</v>
      </c>
    </row>
    <row r="28" spans="1:11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>
        <f t="shared" si="0"/>
        <v>0</v>
      </c>
    </row>
    <row r="29" spans="1:1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>
        <f t="shared" si="0"/>
        <v>0</v>
      </c>
    </row>
    <row r="31" spans="1:11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>
        <f t="shared" si="0"/>
        <v>0</v>
      </c>
    </row>
    <row r="32" spans="1:11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>
        <f t="shared" si="0"/>
        <v>0</v>
      </c>
    </row>
    <row r="33" spans="1:11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>
        <f t="shared" si="0"/>
        <v>0</v>
      </c>
    </row>
    <row r="34" spans="1:11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>
        <f t="shared" si="0"/>
        <v>0</v>
      </c>
    </row>
    <row r="35" spans="1:11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>
        <f t="shared" ref="K35:K66" si="1">+SUM(C35:J35)</f>
        <v>0</v>
      </c>
    </row>
    <row r="36" spans="1:11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>
        <f t="shared" si="1"/>
        <v>0</v>
      </c>
    </row>
    <row r="37" spans="1:11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>
        <f t="shared" si="1"/>
        <v>0</v>
      </c>
    </row>
    <row r="38" spans="1:11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>
        <f t="shared" si="1"/>
        <v>0</v>
      </c>
    </row>
    <row r="39" spans="1:11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>
        <f t="shared" si="1"/>
        <v>0</v>
      </c>
    </row>
    <row r="40" spans="1:11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>
        <f t="shared" si="1"/>
        <v>0</v>
      </c>
    </row>
    <row r="41" spans="1:11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>
        <f t="shared" si="1"/>
        <v>0</v>
      </c>
    </row>
    <row r="42" spans="1:1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>
        <f t="shared" si="1"/>
        <v>0</v>
      </c>
    </row>
    <row r="44" spans="1:11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>
        <f t="shared" si="1"/>
        <v>0</v>
      </c>
    </row>
    <row r="45" spans="1:11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>
        <f t="shared" si="1"/>
        <v>0</v>
      </c>
    </row>
    <row r="46" spans="1:11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>
        <f t="shared" si="1"/>
        <v>0</v>
      </c>
    </row>
    <row r="47" spans="1:11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>
        <f t="shared" si="1"/>
        <v>0</v>
      </c>
    </row>
    <row r="48" spans="1:11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>
        <f t="shared" si="1"/>
        <v>0</v>
      </c>
    </row>
    <row r="49" spans="1:11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>
        <f t="shared" si="1"/>
        <v>0</v>
      </c>
    </row>
    <row r="50" spans="1:1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>
        <f t="shared" si="1"/>
        <v>0</v>
      </c>
    </row>
    <row r="52" spans="1:11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>
        <f t="shared" si="1"/>
        <v>0</v>
      </c>
    </row>
    <row r="53" spans="1:11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>
        <f t="shared" si="1"/>
        <v>0</v>
      </c>
    </row>
    <row r="54" spans="1:11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>
        <f t="shared" si="1"/>
        <v>0</v>
      </c>
    </row>
    <row r="55" spans="1:1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>
        <f t="shared" si="1"/>
        <v>0</v>
      </c>
    </row>
    <row r="57" spans="1:11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>
        <f t="shared" si="1"/>
        <v>0</v>
      </c>
    </row>
    <row r="58" spans="1:11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>
        <f t="shared" si="1"/>
        <v>0</v>
      </c>
    </row>
    <row r="59" spans="1:11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>
        <f t="shared" si="1"/>
        <v>0</v>
      </c>
    </row>
    <row r="60" spans="1:11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>
        <f t="shared" si="1"/>
        <v>0</v>
      </c>
    </row>
    <row r="61" spans="1:11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>
        <f t="shared" si="1"/>
        <v>0</v>
      </c>
    </row>
    <row r="62" spans="1:11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>
        <f t="shared" si="1"/>
        <v>0</v>
      </c>
    </row>
    <row r="63" spans="1:11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>
        <f t="shared" si="1"/>
        <v>0</v>
      </c>
    </row>
    <row r="64" spans="1:1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>
        <f t="shared" si="1"/>
        <v>0</v>
      </c>
    </row>
    <row r="66" spans="1:11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>
        <f t="shared" si="1"/>
        <v>0</v>
      </c>
    </row>
    <row r="67" spans="1:11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>
        <f t="shared" ref="K67:K85" si="2">+SUM(C67:J67)</f>
        <v>0</v>
      </c>
    </row>
    <row r="68" spans="1:11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>
        <f t="shared" si="2"/>
        <v>0</v>
      </c>
    </row>
    <row r="69" spans="1:11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>
        <f t="shared" si="2"/>
        <v>0</v>
      </c>
    </row>
    <row r="70" spans="1:11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>
        <f t="shared" si="2"/>
        <v>0</v>
      </c>
    </row>
    <row r="71" spans="1:11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>
        <f t="shared" si="2"/>
        <v>0</v>
      </c>
    </row>
    <row r="72" spans="1:11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>
        <f t="shared" si="2"/>
        <v>0</v>
      </c>
    </row>
    <row r="73" spans="1:1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>
        <f t="shared" si="2"/>
        <v>0</v>
      </c>
    </row>
    <row r="75" spans="1:11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>
        <f t="shared" si="2"/>
        <v>0</v>
      </c>
    </row>
    <row r="76" spans="1:11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>
        <f t="shared" si="2"/>
        <v>0</v>
      </c>
    </row>
    <row r="77" spans="1:11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>
        <f t="shared" si="2"/>
        <v>0</v>
      </c>
    </row>
    <row r="78" spans="1:11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>
        <f t="shared" si="2"/>
        <v>0</v>
      </c>
    </row>
    <row r="79" spans="1:1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>
        <f t="shared" si="2"/>
        <v>0</v>
      </c>
    </row>
    <row r="81" spans="1:11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>
        <f t="shared" si="2"/>
        <v>0</v>
      </c>
    </row>
    <row r="82" spans="1:11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>
        <f t="shared" si="2"/>
        <v>0</v>
      </c>
    </row>
    <row r="83" spans="1:11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>
        <f t="shared" si="2"/>
        <v>0</v>
      </c>
    </row>
    <row r="84" spans="1:1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>
        <f t="shared" si="2"/>
        <v>0</v>
      </c>
    </row>
    <row r="86" spans="1:11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>
        <f>+SUM(C86:J86)</f>
        <v>0</v>
      </c>
    </row>
    <row r="87" spans="1:11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>
        <f t="shared" ref="K87:K111" si="3">+SUM(C87:J87)</f>
        <v>0</v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>
        <f t="shared" si="3"/>
        <v>0</v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>
        <f t="shared" si="3"/>
        <v>0</v>
      </c>
    </row>
    <row r="92" spans="1:11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>
        <f t="shared" si="3"/>
        <v>0</v>
      </c>
    </row>
    <row r="93" spans="1:11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>
        <f t="shared" si="3"/>
        <v>0</v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>
        <f t="shared" si="3"/>
        <v>0</v>
      </c>
    </row>
    <row r="96" spans="1:11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>
        <f t="shared" si="3"/>
        <v>0</v>
      </c>
    </row>
    <row r="97" spans="1:11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>
        <f t="shared" si="3"/>
        <v>0</v>
      </c>
    </row>
    <row r="98" spans="1:11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>
        <f t="shared" si="3"/>
        <v>0</v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>
        <f t="shared" si="3"/>
        <v>0</v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>
        <f t="shared" si="3"/>
        <v>0</v>
      </c>
    </row>
    <row r="103" spans="1:11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>
        <f t="shared" si="3"/>
        <v>0</v>
      </c>
    </row>
    <row r="104" spans="1:11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>
        <f t="shared" si="3"/>
        <v>0</v>
      </c>
    </row>
    <row r="105" spans="1:11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>
        <f t="shared" si="3"/>
        <v>0</v>
      </c>
    </row>
    <row r="106" spans="1:11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>
        <f t="shared" si="3"/>
        <v>0</v>
      </c>
    </row>
    <row r="107" spans="1:11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>
        <f t="shared" si="3"/>
        <v>0</v>
      </c>
    </row>
    <row r="108" spans="1:11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>
        <f t="shared" si="3"/>
        <v>0</v>
      </c>
    </row>
    <row r="109" spans="1:11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>
        <f t="shared" si="3"/>
        <v>0</v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>
        <f t="shared" si="3"/>
        <v>0</v>
      </c>
    </row>
  </sheetData>
  <conditionalFormatting sqref="C3:K93">
    <cfRule type="containsBlanks" dxfId="690" priority="3">
      <formula>LEN(TRIM(C3))=0</formula>
    </cfRule>
  </conditionalFormatting>
  <conditionalFormatting sqref="C94:K99">
    <cfRule type="containsBlanks" dxfId="689" priority="5">
      <formula>LEN(TRIM(C94))=0</formula>
    </cfRule>
  </conditionalFormatting>
  <conditionalFormatting sqref="C98:K98">
    <cfRule type="containsBlanks" dxfId="688" priority="4" stopIfTrue="1">
      <formula>LEN(TRIM(C98))=0</formula>
    </cfRule>
  </conditionalFormatting>
  <conditionalFormatting sqref="C100:K108">
    <cfRule type="containsBlanks" dxfId="687" priority="2">
      <formula>LEN(TRIM(C100))=0</formula>
    </cfRule>
  </conditionalFormatting>
  <conditionalFormatting sqref="C110:K110">
    <cfRule type="containsBlanks" dxfId="68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9.53125" style="395" customWidth="1"/>
    <col min="4" max="4" width="9.86328125" style="395" customWidth="1"/>
    <col min="5" max="5" width="8.19921875" style="395" customWidth="1"/>
    <col min="6" max="6" width="11.796875" style="395" customWidth="1"/>
    <col min="7" max="7" width="8.6640625" style="395" customWidth="1"/>
    <col min="8" max="8" width="9.796875" style="395" customWidth="1"/>
    <col min="9" max="9" width="10.796875" style="395" customWidth="1"/>
    <col min="10" max="10" width="10.19921875" style="395" customWidth="1"/>
    <col min="11" max="12" width="14.3984375" style="395" customWidth="1"/>
    <col min="13" max="16384" width="14.3984375" style="395"/>
  </cols>
  <sheetData>
    <row r="1" spans="1:10" s="425" customFormat="1" ht="21.75" customHeight="1">
      <c r="A1" s="14" t="s">
        <v>2040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27" t="s">
        <v>2000</v>
      </c>
      <c r="B2" s="431"/>
      <c r="C2" s="431" t="s">
        <v>2041</v>
      </c>
      <c r="D2" s="431" t="s">
        <v>2042</v>
      </c>
      <c r="E2" s="431" t="s">
        <v>2043</v>
      </c>
      <c r="F2" s="431" t="s">
        <v>2044</v>
      </c>
      <c r="G2" s="431" t="s">
        <v>2045</v>
      </c>
      <c r="H2" s="431" t="s">
        <v>2046</v>
      </c>
      <c r="I2" s="431" t="s">
        <v>2047</v>
      </c>
      <c r="J2" s="431" t="s">
        <v>2048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</row>
    <row r="14" spans="1:10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</row>
    <row r="87" spans="1:10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</row>
    <row r="92" spans="1:10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</row>
    <row r="93" spans="1:10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</row>
    <row r="96" spans="1:10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</row>
    <row r="97" spans="1:10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</row>
    <row r="98" spans="1:10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</row>
    <row r="103" spans="1:10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</row>
    <row r="104" spans="1:10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</row>
    <row r="105" spans="1:10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</row>
    <row r="108" spans="1:10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conditionalFormatting sqref="C3:J93">
    <cfRule type="containsBlanks" dxfId="685" priority="3">
      <formula>LEN(TRIM(C3))=0</formula>
    </cfRule>
  </conditionalFormatting>
  <conditionalFormatting sqref="C94:J99">
    <cfRule type="containsBlanks" dxfId="684" priority="5">
      <formula>LEN(TRIM(C94))=0</formula>
    </cfRule>
  </conditionalFormatting>
  <conditionalFormatting sqref="C98:J98">
    <cfRule type="containsBlanks" dxfId="683" priority="4" stopIfTrue="1">
      <formula>LEN(TRIM(C98))=0</formula>
    </cfRule>
  </conditionalFormatting>
  <conditionalFormatting sqref="C100:J108">
    <cfRule type="containsBlanks" dxfId="682" priority="2">
      <formula>LEN(TRIM(C100))=0</formula>
    </cfRule>
  </conditionalFormatting>
  <conditionalFormatting sqref="C110:J110">
    <cfRule type="containsBlanks" dxfId="68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7.796875" style="395" customWidth="1"/>
    <col min="4" max="5" width="10.796875" style="395" customWidth="1"/>
    <col min="6" max="6" width="8.6640625" style="395" customWidth="1"/>
    <col min="7" max="8" width="10.796875" style="395" customWidth="1"/>
    <col min="9" max="9" width="9.6640625" style="395" customWidth="1"/>
    <col min="10" max="10" width="10.33203125" style="395" customWidth="1"/>
    <col min="11" max="12" width="14.3984375" style="395" customWidth="1"/>
    <col min="13" max="16384" width="14.3984375" style="395"/>
  </cols>
  <sheetData>
    <row r="1" spans="1:10" s="425" customFormat="1" ht="21.75" customHeight="1">
      <c r="A1" s="14" t="s">
        <v>2049</v>
      </c>
      <c r="B1" s="14"/>
      <c r="C1" s="14"/>
      <c r="D1" s="14"/>
      <c r="E1" s="14"/>
      <c r="F1" s="14"/>
      <c r="G1" s="14"/>
      <c r="H1" s="14"/>
    </row>
    <row r="2" spans="1:10" ht="66.75" customHeight="1">
      <c r="A2" s="719" t="s">
        <v>2000</v>
      </c>
      <c r="B2" s="719"/>
      <c r="C2" s="720" t="s">
        <v>2050</v>
      </c>
      <c r="D2" s="720" t="s">
        <v>2051</v>
      </c>
      <c r="E2" s="720" t="s">
        <v>2052</v>
      </c>
      <c r="F2" s="720" t="s">
        <v>2053</v>
      </c>
      <c r="G2" s="720" t="s">
        <v>2054</v>
      </c>
      <c r="H2" s="720" t="s">
        <v>2055</v>
      </c>
      <c r="I2" s="720" t="s">
        <v>2056</v>
      </c>
      <c r="J2" s="720" t="s">
        <v>2057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</row>
    <row r="14" spans="1:10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</row>
    <row r="87" spans="1:10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</row>
    <row r="92" spans="1:10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</row>
    <row r="93" spans="1:10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</row>
    <row r="96" spans="1:10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</row>
    <row r="97" spans="1:10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</row>
    <row r="98" spans="1:10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</row>
    <row r="103" spans="1:10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</row>
    <row r="104" spans="1:10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</row>
    <row r="105" spans="1:10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</row>
    <row r="108" spans="1:10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conditionalFormatting sqref="C3:J93">
    <cfRule type="containsBlanks" dxfId="680" priority="3">
      <formula>LEN(TRIM(C3))=0</formula>
    </cfRule>
  </conditionalFormatting>
  <conditionalFormatting sqref="C94:J99">
    <cfRule type="containsBlanks" dxfId="679" priority="5">
      <formula>LEN(TRIM(C94))=0</formula>
    </cfRule>
  </conditionalFormatting>
  <conditionalFormatting sqref="C98:J98">
    <cfRule type="containsBlanks" dxfId="678" priority="4" stopIfTrue="1">
      <formula>LEN(TRIM(C98))=0</formula>
    </cfRule>
  </conditionalFormatting>
  <conditionalFormatting sqref="C100:J108">
    <cfRule type="containsBlanks" dxfId="677" priority="2">
      <formula>LEN(TRIM(C100))=0</formula>
    </cfRule>
  </conditionalFormatting>
  <conditionalFormatting sqref="C110:J110">
    <cfRule type="containsBlanks" dxfId="67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27" customWidth="1"/>
    <col min="2" max="2" width="10.9296875" style="727" customWidth="1"/>
    <col min="3" max="12" width="8.796875" style="727" customWidth="1"/>
    <col min="13" max="13" width="7.19921875" style="727" customWidth="1"/>
    <col min="14" max="14" width="5" style="727" customWidth="1"/>
    <col min="15" max="17" width="10.796875" style="727" customWidth="1"/>
    <col min="18" max="19" width="14.3984375" style="727" customWidth="1"/>
    <col min="20" max="16384" width="14.3984375" style="727"/>
  </cols>
  <sheetData>
    <row r="1" spans="1:12" s="726" customFormat="1" ht="29.75" customHeight="1">
      <c r="A1" s="2" t="s">
        <v>2058</v>
      </c>
    </row>
    <row r="2" spans="1:12" s="728" customFormat="1" ht="56" customHeight="1">
      <c r="A2" s="727" t="s">
        <v>2059</v>
      </c>
      <c r="B2" s="728" t="s">
        <v>446</v>
      </c>
      <c r="C2" s="728" t="s">
        <v>537</v>
      </c>
      <c r="D2" s="728" t="s">
        <v>472</v>
      </c>
      <c r="E2" s="728" t="s">
        <v>473</v>
      </c>
      <c r="F2" s="728" t="s">
        <v>474</v>
      </c>
      <c r="G2" s="728" t="s">
        <v>475</v>
      </c>
      <c r="H2" s="728" t="s">
        <v>476</v>
      </c>
      <c r="I2" s="728" t="s">
        <v>2060</v>
      </c>
      <c r="J2" s="728" t="s">
        <v>478</v>
      </c>
      <c r="K2" s="728" t="s">
        <v>498</v>
      </c>
      <c r="L2" s="728" t="s">
        <v>485</v>
      </c>
    </row>
    <row r="3" spans="1:12" ht="14.25" customHeight="1">
      <c r="A3" s="434" t="s">
        <v>2061</v>
      </c>
      <c r="B3" s="721"/>
      <c r="C3" s="721"/>
      <c r="D3" s="721"/>
      <c r="E3" s="721"/>
      <c r="F3" s="721"/>
      <c r="G3" s="721"/>
      <c r="H3" s="721"/>
      <c r="I3" s="721"/>
      <c r="J3" s="721"/>
      <c r="K3" s="721"/>
      <c r="L3" s="721"/>
    </row>
    <row r="4" spans="1:12" ht="14.25" customHeight="1">
      <c r="A4" s="728" t="s">
        <v>2062</v>
      </c>
      <c r="B4" s="729"/>
      <c r="C4" s="729"/>
      <c r="D4" s="729"/>
      <c r="E4" s="729"/>
      <c r="F4" s="729"/>
      <c r="G4" s="729"/>
      <c r="H4" s="729"/>
      <c r="I4" s="729"/>
      <c r="J4" s="729"/>
      <c r="K4" s="729"/>
      <c r="L4" s="729"/>
    </row>
    <row r="5" spans="1:12" ht="14.25" customHeight="1">
      <c r="A5" s="728" t="s">
        <v>2063</v>
      </c>
      <c r="B5" s="729"/>
      <c r="C5" s="729"/>
      <c r="D5" s="729"/>
      <c r="E5" s="729"/>
      <c r="F5" s="729"/>
      <c r="G5" s="729"/>
      <c r="H5" s="729"/>
      <c r="I5" s="729"/>
      <c r="J5" s="729"/>
      <c r="K5" s="729"/>
      <c r="L5" s="729"/>
    </row>
    <row r="6" spans="1:12" ht="14.25" customHeight="1">
      <c r="A6" s="728" t="s">
        <v>2064</v>
      </c>
      <c r="B6" s="729"/>
      <c r="C6" s="729"/>
      <c r="D6" s="729"/>
      <c r="E6" s="729"/>
      <c r="F6" s="729"/>
      <c r="G6" s="729"/>
      <c r="H6" s="729"/>
      <c r="I6" s="729"/>
      <c r="J6" s="729"/>
      <c r="K6" s="729"/>
      <c r="L6" s="729"/>
    </row>
    <row r="7" spans="1:12" ht="14.25" customHeight="1">
      <c r="A7" s="728" t="s">
        <v>2065</v>
      </c>
      <c r="B7" s="729"/>
      <c r="C7" s="729"/>
      <c r="D7" s="729"/>
      <c r="E7" s="729"/>
      <c r="F7" s="729"/>
      <c r="G7" s="729"/>
      <c r="H7" s="729"/>
      <c r="I7" s="729"/>
      <c r="J7" s="729"/>
      <c r="K7" s="729"/>
      <c r="L7" s="729"/>
    </row>
    <row r="8" spans="1:12" ht="14.25" customHeight="1">
      <c r="A8" s="728" t="s">
        <v>2066</v>
      </c>
      <c r="B8" s="729"/>
      <c r="C8" s="729"/>
      <c r="D8" s="729"/>
      <c r="E8" s="729"/>
      <c r="F8" s="729"/>
      <c r="G8" s="729"/>
      <c r="H8" s="729"/>
      <c r="I8" s="729"/>
      <c r="J8" s="729"/>
      <c r="K8" s="729"/>
      <c r="L8" s="729"/>
    </row>
    <row r="9" spans="1:12" ht="14.25" customHeight="1">
      <c r="A9" s="728" t="s">
        <v>2067</v>
      </c>
      <c r="B9" s="729"/>
      <c r="C9" s="729"/>
      <c r="D9" s="729"/>
      <c r="E9" s="729"/>
      <c r="F9" s="729"/>
      <c r="G9" s="729"/>
      <c r="H9" s="729"/>
      <c r="I9" s="729"/>
      <c r="J9" s="729"/>
      <c r="K9" s="729"/>
      <c r="L9" s="729"/>
    </row>
    <row r="10" spans="1:12" ht="14.25" customHeight="1">
      <c r="A10" s="434" t="s">
        <v>2068</v>
      </c>
      <c r="B10" s="721"/>
      <c r="C10" s="721"/>
      <c r="D10" s="721"/>
      <c r="E10" s="721"/>
      <c r="F10" s="721"/>
      <c r="G10" s="721"/>
      <c r="H10" s="721"/>
      <c r="I10" s="721"/>
      <c r="J10" s="721"/>
      <c r="K10" s="721"/>
      <c r="L10" s="721"/>
    </row>
    <row r="11" spans="1:12" ht="14.25" customHeight="1">
      <c r="A11" s="728" t="s">
        <v>2069</v>
      </c>
      <c r="B11" s="729"/>
      <c r="C11" s="729"/>
      <c r="D11" s="729"/>
      <c r="E11" s="729"/>
      <c r="F11" s="729"/>
      <c r="G11" s="729"/>
      <c r="H11" s="729"/>
      <c r="I11" s="729"/>
      <c r="J11" s="729"/>
      <c r="K11" s="729"/>
      <c r="L11" s="729"/>
    </row>
    <row r="12" spans="1:12" ht="14.25" customHeight="1">
      <c r="A12" s="728" t="s">
        <v>2034</v>
      </c>
      <c r="B12" s="729"/>
      <c r="C12" s="729"/>
      <c r="D12" s="729"/>
      <c r="E12" s="729"/>
      <c r="F12" s="729"/>
      <c r="G12" s="729"/>
      <c r="H12" s="729"/>
      <c r="I12" s="729"/>
      <c r="J12" s="729"/>
      <c r="K12" s="729"/>
      <c r="L12" s="729"/>
    </row>
    <row r="13" spans="1:12" ht="14.25" customHeight="1">
      <c r="A13" s="728" t="s">
        <v>2070</v>
      </c>
      <c r="B13" s="729"/>
      <c r="C13" s="729"/>
      <c r="D13" s="729"/>
      <c r="E13" s="729"/>
      <c r="F13" s="729"/>
      <c r="G13" s="729"/>
      <c r="H13" s="729"/>
      <c r="I13" s="729"/>
      <c r="J13" s="729"/>
      <c r="K13" s="729"/>
      <c r="L13" s="729"/>
    </row>
    <row r="14" spans="1:12" ht="14.25" customHeight="1">
      <c r="A14" s="434" t="s">
        <v>2071</v>
      </c>
      <c r="B14" s="721"/>
      <c r="C14" s="721"/>
      <c r="D14" s="721"/>
      <c r="E14" s="721"/>
      <c r="F14" s="721"/>
      <c r="G14" s="721"/>
      <c r="H14" s="721"/>
      <c r="I14" s="721"/>
      <c r="J14" s="721"/>
      <c r="K14" s="721"/>
      <c r="L14" s="721"/>
    </row>
    <row r="15" spans="1:12" ht="14.25" customHeight="1">
      <c r="A15" s="728" t="s">
        <v>2072</v>
      </c>
      <c r="B15" s="729"/>
      <c r="C15" s="729"/>
      <c r="D15" s="729"/>
      <c r="E15" s="729"/>
      <c r="F15" s="729"/>
      <c r="G15" s="729"/>
      <c r="H15" s="729"/>
      <c r="I15" s="729"/>
      <c r="J15" s="729"/>
      <c r="K15" s="729"/>
      <c r="L15" s="729"/>
    </row>
    <row r="16" spans="1:12" ht="14.25" customHeight="1">
      <c r="A16" s="728" t="s">
        <v>2073</v>
      </c>
      <c r="B16" s="729"/>
      <c r="C16" s="729"/>
      <c r="D16" s="729"/>
      <c r="E16" s="729"/>
      <c r="F16" s="729"/>
      <c r="G16" s="729"/>
      <c r="H16" s="729"/>
      <c r="I16" s="729"/>
      <c r="J16" s="729"/>
      <c r="K16" s="729"/>
      <c r="L16" s="729"/>
    </row>
    <row r="17" spans="1:12" ht="14.25" customHeight="1">
      <c r="A17" s="728" t="s">
        <v>2074</v>
      </c>
      <c r="B17" s="729"/>
      <c r="C17" s="729"/>
      <c r="D17" s="729"/>
      <c r="E17" s="729"/>
      <c r="F17" s="729"/>
      <c r="G17" s="729"/>
      <c r="H17" s="729"/>
      <c r="I17" s="729"/>
      <c r="J17" s="729"/>
      <c r="K17" s="729"/>
      <c r="L17" s="729"/>
    </row>
    <row r="18" spans="1:12" ht="14.25" customHeight="1">
      <c r="A18" s="728" t="s">
        <v>2075</v>
      </c>
      <c r="B18" s="729"/>
      <c r="C18" s="729"/>
      <c r="D18" s="729"/>
      <c r="E18" s="729"/>
      <c r="F18" s="729"/>
      <c r="G18" s="729"/>
      <c r="H18" s="729"/>
      <c r="I18" s="729"/>
      <c r="J18" s="729"/>
      <c r="K18" s="729"/>
      <c r="L18" s="729"/>
    </row>
    <row r="19" spans="1:12" ht="14.25" customHeight="1">
      <c r="A19" s="728" t="s">
        <v>2076</v>
      </c>
      <c r="B19" s="729"/>
      <c r="C19" s="729"/>
      <c r="D19" s="729"/>
      <c r="E19" s="729"/>
      <c r="F19" s="729"/>
      <c r="G19" s="729"/>
      <c r="H19" s="729"/>
      <c r="I19" s="729"/>
      <c r="J19" s="729"/>
      <c r="K19" s="729"/>
      <c r="L19" s="729"/>
    </row>
    <row r="20" spans="1:12" ht="14.25" customHeight="1">
      <c r="A20" s="434" t="s">
        <v>2077</v>
      </c>
      <c r="B20" s="721"/>
      <c r="C20" s="721"/>
      <c r="D20" s="721"/>
      <c r="E20" s="721"/>
      <c r="F20" s="721"/>
      <c r="G20" s="721"/>
      <c r="H20" s="721"/>
      <c r="I20" s="721"/>
      <c r="J20" s="721"/>
      <c r="K20" s="721"/>
      <c r="L20" s="721"/>
    </row>
    <row r="21" spans="1:12" ht="14.25" customHeight="1">
      <c r="A21" s="728" t="s">
        <v>2078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729"/>
    </row>
    <row r="22" spans="1:12" ht="14.25" customHeight="1">
      <c r="A22" s="728" t="s">
        <v>2079</v>
      </c>
      <c r="B22" s="729"/>
      <c r="C22" s="729"/>
      <c r="D22" s="729"/>
      <c r="E22" s="729"/>
      <c r="F22" s="729"/>
      <c r="G22" s="729"/>
      <c r="H22" s="729"/>
      <c r="I22" s="729"/>
      <c r="J22" s="729"/>
      <c r="K22" s="729"/>
      <c r="L22" s="729"/>
    </row>
    <row r="23" spans="1:12" ht="14.25" customHeight="1">
      <c r="A23" s="728" t="s">
        <v>2080</v>
      </c>
      <c r="B23" s="729"/>
      <c r="C23" s="729"/>
      <c r="D23" s="729"/>
      <c r="E23" s="729"/>
      <c r="F23" s="729"/>
      <c r="G23" s="729"/>
      <c r="H23" s="729"/>
      <c r="I23" s="729"/>
      <c r="J23" s="729"/>
      <c r="K23" s="729"/>
      <c r="L23" s="729"/>
    </row>
    <row r="24" spans="1:12" ht="14.25" customHeight="1">
      <c r="A24" s="728" t="s">
        <v>2081</v>
      </c>
      <c r="B24" s="729"/>
      <c r="C24" s="729"/>
      <c r="D24" s="729"/>
      <c r="E24" s="729"/>
      <c r="F24" s="729"/>
      <c r="G24" s="729"/>
      <c r="H24" s="729"/>
      <c r="I24" s="729"/>
      <c r="J24" s="729"/>
      <c r="K24" s="729"/>
      <c r="L24" s="729"/>
    </row>
    <row r="25" spans="1:12" ht="14.25" customHeight="1">
      <c r="A25" s="434" t="s">
        <v>2082</v>
      </c>
      <c r="B25" s="721"/>
      <c r="C25" s="721"/>
      <c r="D25" s="721"/>
      <c r="E25" s="721"/>
      <c r="F25" s="721"/>
      <c r="G25" s="721"/>
      <c r="H25" s="721"/>
      <c r="I25" s="721"/>
      <c r="J25" s="721"/>
      <c r="K25" s="721"/>
      <c r="L25" s="721"/>
    </row>
    <row r="26" spans="1:12" ht="14.25" customHeight="1">
      <c r="A26" s="728" t="s">
        <v>2033</v>
      </c>
      <c r="B26" s="729"/>
      <c r="C26" s="729"/>
      <c r="D26" s="729"/>
      <c r="E26" s="729"/>
      <c r="F26" s="729"/>
      <c r="G26" s="729"/>
      <c r="H26" s="729"/>
      <c r="I26" s="729"/>
      <c r="J26" s="729"/>
      <c r="K26" s="729"/>
      <c r="L26" s="729"/>
    </row>
    <row r="27" spans="1:12" ht="14.25" customHeight="1">
      <c r="A27" s="728" t="s">
        <v>2083</v>
      </c>
      <c r="B27" s="729"/>
      <c r="C27" s="729"/>
      <c r="D27" s="729"/>
      <c r="E27" s="729"/>
      <c r="F27" s="729"/>
      <c r="G27" s="729"/>
      <c r="H27" s="729"/>
      <c r="I27" s="729"/>
      <c r="J27" s="729"/>
      <c r="K27" s="729"/>
      <c r="L27" s="729"/>
    </row>
    <row r="28" spans="1:12" ht="14.25" customHeight="1">
      <c r="A28" s="728" t="s">
        <v>2084</v>
      </c>
      <c r="B28" s="729"/>
      <c r="C28" s="729"/>
      <c r="D28" s="729"/>
      <c r="E28" s="729"/>
      <c r="F28" s="729"/>
      <c r="G28" s="729"/>
      <c r="H28" s="729"/>
      <c r="I28" s="729"/>
      <c r="J28" s="729"/>
      <c r="K28" s="729"/>
      <c r="L28" s="729"/>
    </row>
    <row r="29" spans="1:12" ht="14.25" customHeight="1">
      <c r="A29" s="728" t="s">
        <v>2085</v>
      </c>
      <c r="B29" s="729"/>
      <c r="C29" s="729"/>
      <c r="D29" s="729"/>
      <c r="E29" s="729"/>
      <c r="F29" s="729"/>
      <c r="G29" s="729"/>
      <c r="H29" s="729"/>
      <c r="I29" s="729"/>
      <c r="J29" s="729"/>
      <c r="K29" s="729"/>
      <c r="L29" s="729"/>
    </row>
    <row r="30" spans="1:12" ht="14.25" customHeight="1">
      <c r="A30" s="728" t="s">
        <v>2086</v>
      </c>
      <c r="B30" s="729"/>
      <c r="C30" s="729"/>
      <c r="D30" s="729"/>
      <c r="E30" s="729"/>
      <c r="F30" s="729"/>
      <c r="G30" s="729"/>
      <c r="H30" s="729"/>
      <c r="I30" s="729"/>
      <c r="J30" s="729"/>
      <c r="K30" s="729"/>
      <c r="L30" s="729"/>
    </row>
    <row r="31" spans="1:12" ht="14.25" customHeight="1">
      <c r="A31" s="434" t="s">
        <v>2087</v>
      </c>
      <c r="B31" s="721"/>
      <c r="C31" s="721"/>
      <c r="D31" s="721"/>
      <c r="E31" s="721"/>
      <c r="F31" s="721"/>
      <c r="G31" s="721"/>
      <c r="H31" s="721"/>
      <c r="I31" s="721"/>
      <c r="J31" s="721"/>
      <c r="K31" s="721"/>
      <c r="L31" s="721"/>
    </row>
    <row r="32" spans="1:12" ht="14.25" customHeight="1">
      <c r="A32" s="426" t="s">
        <v>2041</v>
      </c>
      <c r="B32" s="433"/>
      <c r="C32" s="433"/>
      <c r="D32" s="433"/>
      <c r="E32" s="433"/>
      <c r="F32" s="433"/>
      <c r="G32" s="433"/>
      <c r="H32" s="433"/>
      <c r="I32" s="433"/>
      <c r="J32" s="433"/>
      <c r="K32" s="433"/>
      <c r="L32" s="433"/>
    </row>
    <row r="33" spans="1:12" ht="14.25" customHeight="1">
      <c r="A33" s="426" t="s">
        <v>2042</v>
      </c>
      <c r="B33" s="433"/>
      <c r="C33" s="433"/>
      <c r="D33" s="433"/>
      <c r="E33" s="433"/>
      <c r="F33" s="433"/>
      <c r="G33" s="433"/>
      <c r="H33" s="433"/>
      <c r="I33" s="433"/>
      <c r="J33" s="433"/>
      <c r="K33" s="433"/>
      <c r="L33" s="433"/>
    </row>
    <row r="34" spans="1:12" ht="14.25" customHeight="1">
      <c r="A34" s="426" t="s">
        <v>2043</v>
      </c>
      <c r="B34" s="433"/>
      <c r="C34" s="433"/>
      <c r="D34" s="433"/>
      <c r="E34" s="433"/>
      <c r="F34" s="433"/>
      <c r="G34" s="433"/>
      <c r="H34" s="433"/>
      <c r="I34" s="433"/>
      <c r="J34" s="433"/>
      <c r="K34" s="433"/>
      <c r="L34" s="433"/>
    </row>
    <row r="35" spans="1:12" ht="14.25" customHeight="1">
      <c r="A35" s="426" t="s">
        <v>2044</v>
      </c>
      <c r="B35" s="433"/>
      <c r="C35" s="433"/>
      <c r="D35" s="433"/>
      <c r="E35" s="433"/>
      <c r="F35" s="433"/>
      <c r="G35" s="433"/>
      <c r="H35" s="433"/>
      <c r="I35" s="433"/>
      <c r="J35" s="433"/>
      <c r="K35" s="433"/>
      <c r="L35" s="433"/>
    </row>
    <row r="36" spans="1:12" ht="14.25" customHeight="1">
      <c r="A36" s="426" t="s">
        <v>2045</v>
      </c>
      <c r="B36" s="433"/>
      <c r="C36" s="433"/>
      <c r="D36" s="433"/>
      <c r="E36" s="433"/>
      <c r="F36" s="433"/>
      <c r="G36" s="433"/>
      <c r="H36" s="433"/>
      <c r="I36" s="433"/>
      <c r="J36" s="433"/>
      <c r="K36" s="433"/>
      <c r="L36" s="433"/>
    </row>
    <row r="37" spans="1:12" ht="14.25" customHeight="1">
      <c r="A37" s="426" t="s">
        <v>2046</v>
      </c>
      <c r="B37" s="433"/>
      <c r="C37" s="433"/>
      <c r="D37" s="433"/>
      <c r="E37" s="433"/>
      <c r="F37" s="433"/>
      <c r="G37" s="433"/>
      <c r="H37" s="433"/>
      <c r="I37" s="433"/>
      <c r="J37" s="433"/>
      <c r="K37" s="433"/>
      <c r="L37" s="433"/>
    </row>
    <row r="38" spans="1:12" ht="14.25" customHeight="1">
      <c r="A38" s="426" t="s">
        <v>2047</v>
      </c>
      <c r="B38" s="433"/>
      <c r="C38" s="433"/>
      <c r="D38" s="433"/>
      <c r="E38" s="433"/>
      <c r="F38" s="433"/>
      <c r="G38" s="433"/>
      <c r="H38" s="433"/>
      <c r="I38" s="433"/>
      <c r="J38" s="433"/>
      <c r="K38" s="433"/>
      <c r="L38" s="433"/>
    </row>
    <row r="39" spans="1:12" ht="14.25" customHeight="1">
      <c r="A39" s="426" t="s">
        <v>2048</v>
      </c>
      <c r="B39" s="433"/>
      <c r="C39" s="433"/>
      <c r="D39" s="433"/>
      <c r="E39" s="433"/>
      <c r="F39" s="433"/>
      <c r="G39" s="433"/>
      <c r="H39" s="433"/>
      <c r="I39" s="433"/>
      <c r="J39" s="433"/>
      <c r="K39" s="433"/>
      <c r="L39" s="433"/>
    </row>
    <row r="40" spans="1:12" ht="14.25" customHeight="1">
      <c r="A40" s="434" t="s">
        <v>2088</v>
      </c>
      <c r="B40" s="721"/>
      <c r="C40" s="721"/>
      <c r="D40" s="721"/>
      <c r="E40" s="721"/>
      <c r="F40" s="721"/>
      <c r="G40" s="721"/>
      <c r="H40" s="721"/>
      <c r="I40" s="721"/>
      <c r="J40" s="721"/>
      <c r="K40" s="721"/>
      <c r="L40" s="721"/>
    </row>
    <row r="41" spans="1:12" ht="14.25" customHeight="1">
      <c r="A41" s="426" t="s">
        <v>2050</v>
      </c>
      <c r="B41" s="433"/>
      <c r="C41" s="433"/>
      <c r="D41" s="433"/>
      <c r="E41" s="433"/>
      <c r="F41" s="433"/>
      <c r="G41" s="433"/>
      <c r="H41" s="433"/>
      <c r="I41" s="433"/>
      <c r="J41" s="433"/>
      <c r="K41" s="433"/>
      <c r="L41" s="433"/>
    </row>
    <row r="42" spans="1:12" ht="14.25" customHeight="1">
      <c r="A42" s="426" t="s">
        <v>2051</v>
      </c>
      <c r="B42" s="433"/>
      <c r="C42" s="433"/>
      <c r="D42" s="433"/>
      <c r="E42" s="433"/>
      <c r="F42" s="433"/>
      <c r="G42" s="433"/>
      <c r="H42" s="433"/>
      <c r="I42" s="433"/>
      <c r="J42" s="433"/>
      <c r="K42" s="433"/>
      <c r="L42" s="433"/>
    </row>
    <row r="43" spans="1:12" ht="14.25" customHeight="1">
      <c r="A43" s="426" t="s">
        <v>2052</v>
      </c>
      <c r="B43" s="433"/>
      <c r="C43" s="433"/>
      <c r="D43" s="433"/>
      <c r="E43" s="433"/>
      <c r="F43" s="433"/>
      <c r="G43" s="433"/>
      <c r="H43" s="433"/>
      <c r="I43" s="433"/>
      <c r="J43" s="433"/>
      <c r="K43" s="433"/>
      <c r="L43" s="433"/>
    </row>
    <row r="44" spans="1:12" ht="14.25" customHeight="1">
      <c r="A44" s="426" t="s">
        <v>2053</v>
      </c>
      <c r="B44" s="433"/>
      <c r="C44" s="433"/>
      <c r="D44" s="433"/>
      <c r="E44" s="433"/>
      <c r="F44" s="433"/>
      <c r="G44" s="433"/>
      <c r="H44" s="433"/>
      <c r="I44" s="433"/>
      <c r="J44" s="433"/>
      <c r="K44" s="433"/>
      <c r="L44" s="433"/>
    </row>
    <row r="45" spans="1:12" ht="14.25" customHeight="1">
      <c r="A45" s="426" t="s">
        <v>2054</v>
      </c>
      <c r="B45" s="433"/>
      <c r="C45" s="433"/>
      <c r="D45" s="433"/>
      <c r="E45" s="433"/>
      <c r="F45" s="433"/>
      <c r="G45" s="433"/>
      <c r="H45" s="433"/>
      <c r="I45" s="433"/>
      <c r="J45" s="433"/>
      <c r="K45" s="433"/>
      <c r="L45" s="433"/>
    </row>
    <row r="46" spans="1:12" ht="14.25" customHeight="1">
      <c r="A46" s="426" t="s">
        <v>2055</v>
      </c>
      <c r="B46" s="433"/>
      <c r="C46" s="433"/>
      <c r="D46" s="433"/>
      <c r="E46" s="433"/>
      <c r="F46" s="433"/>
      <c r="G46" s="433"/>
      <c r="H46" s="433"/>
      <c r="I46" s="433"/>
      <c r="J46" s="433"/>
      <c r="K46" s="433"/>
      <c r="L46" s="433"/>
    </row>
    <row r="47" spans="1:12" ht="14.25" customHeight="1">
      <c r="A47" s="426" t="s">
        <v>2056</v>
      </c>
      <c r="B47" s="433"/>
      <c r="C47" s="433"/>
      <c r="D47" s="433"/>
      <c r="E47" s="433"/>
      <c r="F47" s="433"/>
      <c r="G47" s="433"/>
      <c r="H47" s="433"/>
      <c r="I47" s="433"/>
      <c r="J47" s="433"/>
      <c r="K47" s="433"/>
      <c r="L47" s="433"/>
    </row>
    <row r="48" spans="1:12" ht="14.25" customHeight="1">
      <c r="A48" s="426" t="s">
        <v>2057</v>
      </c>
      <c r="B48" s="433"/>
      <c r="C48" s="433"/>
      <c r="D48" s="433"/>
      <c r="E48" s="433"/>
      <c r="F48" s="433"/>
      <c r="G48" s="433"/>
      <c r="H48" s="433"/>
      <c r="I48" s="433"/>
      <c r="J48" s="433"/>
      <c r="K48" s="433"/>
      <c r="L48" s="433"/>
    </row>
    <row r="49" spans="1:12" ht="14.25" customHeight="1">
      <c r="A49" s="434" t="s">
        <v>2089</v>
      </c>
      <c r="B49" s="721"/>
      <c r="C49" s="721"/>
      <c r="D49" s="721"/>
      <c r="E49" s="721"/>
      <c r="F49" s="721"/>
      <c r="G49" s="721"/>
      <c r="H49" s="721"/>
      <c r="I49" s="721"/>
      <c r="J49" s="721"/>
      <c r="K49" s="721"/>
      <c r="L49" s="721"/>
    </row>
    <row r="50" spans="1:12" ht="14.25" customHeight="1">
      <c r="A50" s="728" t="s">
        <v>2090</v>
      </c>
      <c r="B50" s="729"/>
      <c r="C50" s="729"/>
      <c r="D50" s="729"/>
      <c r="E50" s="729"/>
      <c r="F50" s="729"/>
      <c r="G50" s="729"/>
      <c r="H50" s="729"/>
      <c r="I50" s="729"/>
      <c r="J50" s="729"/>
      <c r="K50" s="729"/>
      <c r="L50" s="729"/>
    </row>
    <row r="51" spans="1:12" ht="14.25" customHeight="1">
      <c r="A51" s="728" t="s">
        <v>2091</v>
      </c>
      <c r="B51" s="729"/>
      <c r="C51" s="729"/>
      <c r="D51" s="729"/>
      <c r="E51" s="729"/>
      <c r="F51" s="729"/>
      <c r="G51" s="729"/>
      <c r="H51" s="729"/>
      <c r="I51" s="729"/>
      <c r="J51" s="729"/>
      <c r="K51" s="729"/>
      <c r="L51" s="729"/>
    </row>
    <row r="52" spans="1:12" ht="14.25" customHeight="1">
      <c r="A52" s="728" t="s">
        <v>2092</v>
      </c>
      <c r="B52" s="729"/>
      <c r="C52" s="729"/>
      <c r="D52" s="729"/>
      <c r="E52" s="729"/>
      <c r="F52" s="729"/>
      <c r="G52" s="729"/>
      <c r="H52" s="729"/>
      <c r="I52" s="729"/>
      <c r="J52" s="729"/>
      <c r="K52" s="729"/>
      <c r="L52" s="729"/>
    </row>
    <row r="53" spans="1:12" ht="14.25" customHeight="1">
      <c r="A53" s="728" t="s">
        <v>2093</v>
      </c>
      <c r="B53" s="729"/>
      <c r="C53" s="729"/>
      <c r="D53" s="729"/>
      <c r="E53" s="729"/>
      <c r="F53" s="729"/>
      <c r="G53" s="729"/>
      <c r="H53" s="729"/>
      <c r="I53" s="729"/>
      <c r="J53" s="729"/>
      <c r="K53" s="729"/>
      <c r="L53" s="729"/>
    </row>
    <row r="54" spans="1:12" ht="14.25" customHeight="1">
      <c r="A54" s="434" t="s">
        <v>2094</v>
      </c>
      <c r="B54" s="721"/>
      <c r="C54" s="721"/>
      <c r="D54" s="721"/>
      <c r="E54" s="721"/>
      <c r="F54" s="721"/>
      <c r="G54" s="721"/>
      <c r="H54" s="721"/>
      <c r="I54" s="721"/>
      <c r="J54" s="721"/>
      <c r="K54" s="721"/>
      <c r="L54" s="721"/>
    </row>
    <row r="55" spans="1:12" ht="14.25" customHeight="1">
      <c r="A55" s="728" t="s">
        <v>2095</v>
      </c>
      <c r="B55" s="729"/>
      <c r="C55" s="729"/>
      <c r="D55" s="729"/>
      <c r="E55" s="729"/>
      <c r="F55" s="729"/>
      <c r="G55" s="729"/>
      <c r="H55" s="729"/>
      <c r="I55" s="729"/>
      <c r="J55" s="729"/>
      <c r="K55" s="729"/>
      <c r="L55" s="729"/>
    </row>
    <row r="56" spans="1:12" ht="14.25" customHeight="1">
      <c r="A56" s="730"/>
      <c r="B56" s="729"/>
      <c r="C56" s="729"/>
      <c r="D56" s="729"/>
      <c r="E56" s="729"/>
      <c r="F56" s="729"/>
      <c r="G56" s="729"/>
      <c r="H56" s="729"/>
      <c r="I56" s="729"/>
      <c r="J56" s="729"/>
      <c r="K56" s="729"/>
      <c r="L56" s="72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395" customWidth="1"/>
    <col min="2" max="2" width="14.3984375" style="395" customWidth="1"/>
    <col min="3" max="3" width="9.3984375" style="395" customWidth="1"/>
    <col min="4" max="4" width="10.33203125" style="395" customWidth="1"/>
    <col min="5" max="5" width="12.3984375" style="395" customWidth="1"/>
    <col min="6" max="6" width="14" style="395" customWidth="1"/>
    <col min="7" max="9" width="8.796875" style="395" customWidth="1"/>
    <col min="10" max="10" width="9.6640625" style="395" customWidth="1"/>
    <col min="11" max="11" width="7.19921875" style="395" customWidth="1"/>
    <col min="12" max="12" width="5" style="395" customWidth="1"/>
    <col min="13" max="15" width="10.796875" style="395" customWidth="1"/>
    <col min="16" max="17" width="14.3984375" style="395" customWidth="1"/>
    <col min="18" max="16384" width="14.3984375" style="395"/>
  </cols>
  <sheetData>
    <row r="1" spans="1:10" ht="14.25" customHeight="1">
      <c r="A1" s="2" t="s">
        <v>2096</v>
      </c>
    </row>
    <row r="2" spans="1:10" s="430" customFormat="1" ht="56" customHeight="1">
      <c r="A2" s="395" t="s">
        <v>2059</v>
      </c>
      <c r="B2" s="435" t="s">
        <v>507</v>
      </c>
      <c r="C2" s="612" t="s">
        <v>516</v>
      </c>
      <c r="D2" s="435" t="s">
        <v>458</v>
      </c>
      <c r="E2" s="435" t="s">
        <v>462</v>
      </c>
      <c r="F2" s="435" t="s">
        <v>544</v>
      </c>
      <c r="G2" s="435" t="s">
        <v>522</v>
      </c>
      <c r="H2" s="435" t="s">
        <v>493</v>
      </c>
      <c r="I2" s="435" t="s">
        <v>451</v>
      </c>
      <c r="J2" s="435" t="s">
        <v>434</v>
      </c>
    </row>
    <row r="3" spans="1:10" ht="14.25" customHeight="1">
      <c r="A3" s="434" t="s">
        <v>2061</v>
      </c>
      <c r="B3" s="721"/>
      <c r="C3" s="721"/>
      <c r="D3" s="721"/>
      <c r="E3" s="721"/>
      <c r="F3" s="721"/>
      <c r="G3" s="721"/>
      <c r="H3" s="721"/>
      <c r="I3" s="721"/>
      <c r="J3" s="721"/>
    </row>
    <row r="4" spans="1:10" ht="14.25" customHeight="1">
      <c r="A4" s="430" t="s">
        <v>2062</v>
      </c>
      <c r="B4" s="722"/>
      <c r="C4" s="423"/>
      <c r="D4" s="722"/>
      <c r="E4" s="722"/>
      <c r="F4" s="722"/>
      <c r="G4" s="722"/>
      <c r="H4" s="722"/>
      <c r="I4" s="722"/>
      <c r="J4" s="423"/>
    </row>
    <row r="5" spans="1:10" ht="14.25" customHeight="1">
      <c r="A5" s="430" t="s">
        <v>2063</v>
      </c>
      <c r="B5" s="722"/>
      <c r="C5" s="423"/>
      <c r="D5" s="722"/>
      <c r="E5" s="722"/>
      <c r="F5" s="722"/>
      <c r="G5" s="722"/>
      <c r="H5" s="722"/>
      <c r="I5" s="722"/>
      <c r="J5" s="423"/>
    </row>
    <row r="6" spans="1:10" ht="14.25" customHeight="1">
      <c r="A6" s="430" t="s">
        <v>2064</v>
      </c>
      <c r="B6" s="722"/>
      <c r="C6" s="423"/>
      <c r="D6" s="722"/>
      <c r="E6" s="722"/>
      <c r="F6" s="722"/>
      <c r="G6" s="722"/>
      <c r="H6" s="722"/>
      <c r="I6" s="722"/>
      <c r="J6" s="423"/>
    </row>
    <row r="7" spans="1:10" ht="14.25" customHeight="1">
      <c r="A7" s="430" t="s">
        <v>2065</v>
      </c>
      <c r="B7" s="722"/>
      <c r="C7" s="423"/>
      <c r="D7" s="722"/>
      <c r="E7" s="722"/>
      <c r="F7" s="722"/>
      <c r="G7" s="722"/>
      <c r="H7" s="722"/>
      <c r="I7" s="722"/>
      <c r="J7" s="423"/>
    </row>
    <row r="8" spans="1:10" ht="14.25" customHeight="1">
      <c r="A8" s="430" t="s">
        <v>2066</v>
      </c>
      <c r="B8" s="722"/>
      <c r="C8" s="423"/>
      <c r="D8" s="722"/>
      <c r="E8" s="722"/>
      <c r="F8" s="722"/>
      <c r="G8" s="722"/>
      <c r="H8" s="722"/>
      <c r="I8" s="722"/>
      <c r="J8" s="423"/>
    </row>
    <row r="9" spans="1:10" ht="14.25" customHeight="1">
      <c r="A9" s="430" t="s">
        <v>2067</v>
      </c>
      <c r="B9" s="722"/>
      <c r="C9" s="423"/>
      <c r="D9" s="722"/>
      <c r="E9" s="722"/>
      <c r="F9" s="722"/>
      <c r="G9" s="722"/>
      <c r="H9" s="722"/>
      <c r="I9" s="722"/>
      <c r="J9" s="423"/>
    </row>
    <row r="10" spans="1:10" ht="14.25" customHeight="1">
      <c r="A10" s="434" t="s">
        <v>2068</v>
      </c>
      <c r="B10" s="721"/>
      <c r="C10" s="721"/>
      <c r="D10" s="721"/>
      <c r="E10" s="721"/>
      <c r="F10" s="721"/>
      <c r="G10" s="721"/>
      <c r="H10" s="721"/>
      <c r="I10" s="721"/>
      <c r="J10" s="721"/>
    </row>
    <row r="11" spans="1:10" ht="14.25" customHeight="1">
      <c r="A11" s="430" t="s">
        <v>2069</v>
      </c>
      <c r="B11" s="722"/>
      <c r="C11" s="423"/>
      <c r="D11" s="722"/>
      <c r="E11" s="722"/>
      <c r="F11" s="722"/>
      <c r="G11" s="722"/>
      <c r="H11" s="722"/>
      <c r="I11" s="722"/>
      <c r="J11" s="423"/>
    </row>
    <row r="12" spans="1:10" ht="14.25" customHeight="1">
      <c r="A12" s="430" t="s">
        <v>2034</v>
      </c>
      <c r="B12" s="722"/>
      <c r="C12" s="423"/>
      <c r="D12" s="722"/>
      <c r="E12" s="722"/>
      <c r="F12" s="722"/>
      <c r="G12" s="722"/>
      <c r="H12" s="722"/>
      <c r="I12" s="722"/>
      <c r="J12" s="423"/>
    </row>
    <row r="13" spans="1:10" ht="14.25" customHeight="1">
      <c r="A13" s="430" t="s">
        <v>2070</v>
      </c>
      <c r="B13" s="722"/>
      <c r="C13" s="423"/>
      <c r="D13" s="722"/>
      <c r="E13" s="722"/>
      <c r="F13" s="722"/>
      <c r="G13" s="722"/>
      <c r="H13" s="722"/>
      <c r="I13" s="722"/>
      <c r="J13" s="423"/>
    </row>
    <row r="14" spans="1:10" ht="14.25" customHeight="1">
      <c r="A14" s="434" t="s">
        <v>2071</v>
      </c>
      <c r="B14" s="721"/>
      <c r="C14" s="721"/>
      <c r="D14" s="721"/>
      <c r="E14" s="721"/>
      <c r="F14" s="721"/>
      <c r="G14" s="721"/>
      <c r="H14" s="721"/>
      <c r="I14" s="721"/>
      <c r="J14" s="721"/>
    </row>
    <row r="15" spans="1:10" ht="14.25" customHeight="1">
      <c r="A15" s="430" t="s">
        <v>2072</v>
      </c>
      <c r="B15" s="722"/>
      <c r="C15" s="423"/>
      <c r="D15" s="722"/>
      <c r="E15" s="722"/>
      <c r="F15" s="722"/>
      <c r="G15" s="722"/>
      <c r="H15" s="722"/>
      <c r="I15" s="722"/>
      <c r="J15" s="423"/>
    </row>
    <row r="16" spans="1:10" ht="14.25" customHeight="1">
      <c r="A16" s="430" t="s">
        <v>2073</v>
      </c>
      <c r="B16" s="722"/>
      <c r="C16" s="423"/>
      <c r="D16" s="722"/>
      <c r="E16" s="722"/>
      <c r="F16" s="722"/>
      <c r="G16" s="722"/>
      <c r="H16" s="722"/>
      <c r="I16" s="722"/>
      <c r="J16" s="423"/>
    </row>
    <row r="17" spans="1:10" ht="14.25" customHeight="1">
      <c r="A17" s="430" t="s">
        <v>2074</v>
      </c>
      <c r="B17" s="722"/>
      <c r="C17" s="423"/>
      <c r="D17" s="722"/>
      <c r="E17" s="722"/>
      <c r="F17" s="722"/>
      <c r="G17" s="722"/>
      <c r="H17" s="722"/>
      <c r="I17" s="722"/>
      <c r="J17" s="423"/>
    </row>
    <row r="18" spans="1:10" ht="14.25" customHeight="1">
      <c r="A18" s="430" t="s">
        <v>2075</v>
      </c>
      <c r="B18" s="722"/>
      <c r="C18" s="423"/>
      <c r="D18" s="722"/>
      <c r="E18" s="722"/>
      <c r="F18" s="722"/>
      <c r="G18" s="722"/>
      <c r="H18" s="722"/>
      <c r="I18" s="722"/>
      <c r="J18" s="423"/>
    </row>
    <row r="19" spans="1:10" ht="14.25" customHeight="1">
      <c r="A19" s="430" t="s">
        <v>2076</v>
      </c>
      <c r="B19" s="722"/>
      <c r="C19" s="423"/>
      <c r="D19" s="722"/>
      <c r="E19" s="722"/>
      <c r="F19" s="722"/>
      <c r="G19" s="722"/>
      <c r="H19" s="722"/>
      <c r="I19" s="722"/>
      <c r="J19" s="423"/>
    </row>
    <row r="20" spans="1:10" ht="14.25" customHeight="1">
      <c r="A20" s="434" t="s">
        <v>2077</v>
      </c>
      <c r="B20" s="721"/>
      <c r="C20" s="721"/>
      <c r="D20" s="721"/>
      <c r="E20" s="721"/>
      <c r="F20" s="721"/>
      <c r="G20" s="721"/>
      <c r="H20" s="721"/>
      <c r="I20" s="721"/>
      <c r="J20" s="721"/>
    </row>
    <row r="21" spans="1:10" ht="14.25" customHeight="1">
      <c r="A21" s="430" t="s">
        <v>2078</v>
      </c>
      <c r="B21" s="722"/>
      <c r="C21" s="423"/>
      <c r="D21" s="722"/>
      <c r="E21" s="722"/>
      <c r="F21" s="722"/>
      <c r="G21" s="722"/>
      <c r="H21" s="722"/>
      <c r="I21" s="722"/>
      <c r="J21" s="423"/>
    </row>
    <row r="22" spans="1:10" ht="14.25" customHeight="1">
      <c r="A22" s="430" t="s">
        <v>2079</v>
      </c>
      <c r="B22" s="722"/>
      <c r="C22" s="423"/>
      <c r="D22" s="722"/>
      <c r="E22" s="722"/>
      <c r="F22" s="722"/>
      <c r="G22" s="722"/>
      <c r="H22" s="722"/>
      <c r="I22" s="722"/>
      <c r="J22" s="423"/>
    </row>
    <row r="23" spans="1:10" ht="14.25" customHeight="1">
      <c r="A23" s="430" t="s">
        <v>2080</v>
      </c>
      <c r="B23" s="722"/>
      <c r="C23" s="423"/>
      <c r="D23" s="722"/>
      <c r="E23" s="722"/>
      <c r="F23" s="722"/>
      <c r="G23" s="722"/>
      <c r="H23" s="722"/>
      <c r="I23" s="722"/>
      <c r="J23" s="423"/>
    </row>
    <row r="24" spans="1:10" ht="14.25" customHeight="1">
      <c r="A24" s="430" t="s">
        <v>2081</v>
      </c>
      <c r="B24" s="722"/>
      <c r="C24" s="423"/>
      <c r="D24" s="722"/>
      <c r="E24" s="722"/>
      <c r="F24" s="722"/>
      <c r="G24" s="722"/>
      <c r="H24" s="722"/>
      <c r="I24" s="722"/>
      <c r="J24" s="423"/>
    </row>
    <row r="25" spans="1:10" ht="14.25" customHeight="1">
      <c r="A25" s="434" t="s">
        <v>2082</v>
      </c>
      <c r="B25" s="721"/>
      <c r="C25" s="721"/>
      <c r="D25" s="721"/>
      <c r="E25" s="721"/>
      <c r="F25" s="721"/>
      <c r="G25" s="721"/>
      <c r="H25" s="721"/>
      <c r="I25" s="721"/>
      <c r="J25" s="721"/>
    </row>
    <row r="26" spans="1:10" ht="14.25" customHeight="1">
      <c r="A26" s="430" t="s">
        <v>2033</v>
      </c>
      <c r="B26" s="722"/>
      <c r="C26" s="423"/>
      <c r="D26" s="722"/>
      <c r="E26" s="722"/>
      <c r="F26" s="722"/>
      <c r="G26" s="722"/>
      <c r="H26" s="722"/>
      <c r="I26" s="722"/>
      <c r="J26" s="423"/>
    </row>
    <row r="27" spans="1:10" ht="14.25" customHeight="1">
      <c r="A27" s="430" t="s">
        <v>2083</v>
      </c>
      <c r="B27" s="722"/>
      <c r="C27" s="423"/>
      <c r="D27" s="722"/>
      <c r="E27" s="722"/>
      <c r="F27" s="722"/>
      <c r="G27" s="722"/>
      <c r="H27" s="722"/>
      <c r="I27" s="722"/>
      <c r="J27" s="423"/>
    </row>
    <row r="28" spans="1:10" ht="14.25" customHeight="1">
      <c r="A28" s="430" t="s">
        <v>2084</v>
      </c>
      <c r="B28" s="722"/>
      <c r="C28" s="423"/>
      <c r="D28" s="722"/>
      <c r="E28" s="722"/>
      <c r="F28" s="722"/>
      <c r="G28" s="722"/>
      <c r="H28" s="722"/>
      <c r="I28" s="722"/>
      <c r="J28" s="423"/>
    </row>
    <row r="29" spans="1:10" ht="14.25" customHeight="1">
      <c r="A29" s="430" t="s">
        <v>2085</v>
      </c>
      <c r="B29" s="722"/>
      <c r="C29" s="423"/>
      <c r="D29" s="722"/>
      <c r="E29" s="722"/>
      <c r="F29" s="722"/>
      <c r="G29" s="722"/>
      <c r="H29" s="722"/>
      <c r="I29" s="722"/>
      <c r="J29" s="423"/>
    </row>
    <row r="30" spans="1:10" ht="14.25" customHeight="1" thickBot="1">
      <c r="A30" s="430" t="s">
        <v>2086</v>
      </c>
      <c r="B30" s="723"/>
      <c r="C30" s="723"/>
      <c r="D30" s="723"/>
      <c r="E30" s="723"/>
      <c r="F30" s="723"/>
      <c r="G30" s="723"/>
      <c r="H30" s="723"/>
      <c r="I30" s="723"/>
      <c r="J30" s="723"/>
    </row>
    <row r="31" spans="1:10" ht="14.25" customHeight="1">
      <c r="A31" s="434" t="s">
        <v>2087</v>
      </c>
      <c r="B31" s="721"/>
      <c r="C31" s="721"/>
      <c r="D31" s="721"/>
      <c r="E31" s="721"/>
      <c r="F31" s="721"/>
      <c r="G31" s="721"/>
      <c r="H31" s="721"/>
      <c r="I31" s="721"/>
      <c r="J31" s="721"/>
    </row>
    <row r="32" spans="1:10" ht="14.25" customHeight="1">
      <c r="A32" s="426" t="s">
        <v>2041</v>
      </c>
      <c r="B32" s="433"/>
      <c r="C32" s="433"/>
      <c r="D32" s="433"/>
      <c r="E32" s="433"/>
      <c r="F32" s="433"/>
      <c r="G32" s="433"/>
      <c r="H32" s="433"/>
      <c r="I32" s="433"/>
      <c r="J32" s="433"/>
    </row>
    <row r="33" spans="1:10" ht="14.25" customHeight="1">
      <c r="A33" s="426" t="s">
        <v>2042</v>
      </c>
      <c r="B33" s="433"/>
      <c r="C33" s="433"/>
      <c r="D33" s="433"/>
      <c r="E33" s="433"/>
      <c r="F33" s="433"/>
      <c r="G33" s="433"/>
      <c r="H33" s="433"/>
      <c r="I33" s="433"/>
      <c r="J33" s="433"/>
    </row>
    <row r="34" spans="1:10" ht="14.25" customHeight="1">
      <c r="A34" s="426" t="s">
        <v>2043</v>
      </c>
      <c r="B34" s="433"/>
      <c r="C34" s="433"/>
      <c r="D34" s="433"/>
      <c r="E34" s="433"/>
      <c r="F34" s="433"/>
      <c r="G34" s="433"/>
      <c r="H34" s="433"/>
      <c r="I34" s="433"/>
      <c r="J34" s="433"/>
    </row>
    <row r="35" spans="1:10" ht="14.25" customHeight="1">
      <c r="A35" s="426" t="s">
        <v>2044</v>
      </c>
      <c r="B35" s="433"/>
      <c r="C35" s="433"/>
      <c r="D35" s="433"/>
      <c r="E35" s="433"/>
      <c r="F35" s="433"/>
      <c r="G35" s="433"/>
      <c r="H35" s="433"/>
      <c r="I35" s="433"/>
      <c r="J35" s="433"/>
    </row>
    <row r="36" spans="1:10" ht="14.25" customHeight="1">
      <c r="A36" s="426" t="s">
        <v>2045</v>
      </c>
      <c r="B36" s="433"/>
      <c r="C36" s="433"/>
      <c r="D36" s="433"/>
      <c r="E36" s="433"/>
      <c r="F36" s="433"/>
      <c r="G36" s="433"/>
      <c r="H36" s="433"/>
      <c r="I36" s="433"/>
      <c r="J36" s="433"/>
    </row>
    <row r="37" spans="1:10" ht="14.25" customHeight="1">
      <c r="A37" s="426" t="s">
        <v>2046</v>
      </c>
      <c r="B37" s="433"/>
      <c r="C37" s="433"/>
      <c r="D37" s="433"/>
      <c r="E37" s="433"/>
      <c r="F37" s="433"/>
      <c r="G37" s="433"/>
      <c r="H37" s="433"/>
      <c r="I37" s="433"/>
      <c r="J37" s="433"/>
    </row>
    <row r="38" spans="1:10" ht="14.25" customHeight="1">
      <c r="A38" s="426" t="s">
        <v>2047</v>
      </c>
      <c r="B38" s="433"/>
      <c r="C38" s="433"/>
      <c r="D38" s="433"/>
      <c r="E38" s="433"/>
      <c r="F38" s="433"/>
      <c r="G38" s="433"/>
      <c r="H38" s="433"/>
      <c r="I38" s="433"/>
      <c r="J38" s="433"/>
    </row>
    <row r="39" spans="1:10" ht="14.25" customHeight="1">
      <c r="A39" s="426" t="s">
        <v>2048</v>
      </c>
      <c r="B39" s="433"/>
      <c r="C39" s="433"/>
      <c r="D39" s="433"/>
      <c r="E39" s="433"/>
      <c r="F39" s="433"/>
      <c r="G39" s="433"/>
      <c r="H39" s="433"/>
      <c r="I39" s="433"/>
      <c r="J39" s="433"/>
    </row>
    <row r="40" spans="1:10" ht="14.25" customHeight="1">
      <c r="A40" s="434" t="s">
        <v>2088</v>
      </c>
      <c r="B40" s="721"/>
      <c r="C40" s="721"/>
      <c r="D40" s="721"/>
      <c r="E40" s="721"/>
      <c r="F40" s="721"/>
      <c r="G40" s="721"/>
      <c r="H40" s="721"/>
      <c r="I40" s="721"/>
      <c r="J40" s="721"/>
    </row>
    <row r="41" spans="1:10" ht="14.25" customHeight="1">
      <c r="A41" s="426" t="s">
        <v>2050</v>
      </c>
      <c r="B41" s="433"/>
      <c r="C41" s="433"/>
      <c r="D41" s="433"/>
      <c r="E41" s="433"/>
      <c r="F41" s="433"/>
      <c r="G41" s="433"/>
      <c r="H41" s="433"/>
      <c r="I41" s="433"/>
      <c r="J41" s="433"/>
    </row>
    <row r="42" spans="1:10" ht="14.25" customHeight="1">
      <c r="A42" s="426" t="s">
        <v>2051</v>
      </c>
      <c r="B42" s="433"/>
      <c r="C42" s="433"/>
      <c r="D42" s="433"/>
      <c r="E42" s="433"/>
      <c r="F42" s="433"/>
      <c r="G42" s="433"/>
      <c r="H42" s="433"/>
      <c r="I42" s="433"/>
      <c r="J42" s="433"/>
    </row>
    <row r="43" spans="1:10" ht="14.25" customHeight="1">
      <c r="A43" s="426" t="s">
        <v>2052</v>
      </c>
      <c r="B43" s="433"/>
      <c r="C43" s="433"/>
      <c r="D43" s="433"/>
      <c r="E43" s="433"/>
      <c r="F43" s="433"/>
      <c r="G43" s="433"/>
      <c r="H43" s="433"/>
      <c r="I43" s="433"/>
      <c r="J43" s="433"/>
    </row>
    <row r="44" spans="1:10" ht="14.25" customHeight="1">
      <c r="A44" s="426" t="s">
        <v>2053</v>
      </c>
      <c r="B44" s="433"/>
      <c r="C44" s="433"/>
      <c r="D44" s="433"/>
      <c r="E44" s="433"/>
      <c r="F44" s="433"/>
      <c r="G44" s="433"/>
      <c r="H44" s="433"/>
      <c r="I44" s="433"/>
      <c r="J44" s="433"/>
    </row>
    <row r="45" spans="1:10" ht="14.25" customHeight="1">
      <c r="A45" s="426" t="s">
        <v>2054</v>
      </c>
      <c r="B45" s="433"/>
      <c r="C45" s="433"/>
      <c r="D45" s="433"/>
      <c r="E45" s="433"/>
      <c r="F45" s="433"/>
      <c r="G45" s="433"/>
      <c r="H45" s="433"/>
      <c r="I45" s="433"/>
      <c r="J45" s="433"/>
    </row>
    <row r="46" spans="1:10" ht="14.25" customHeight="1">
      <c r="A46" s="426" t="s">
        <v>2055</v>
      </c>
      <c r="B46" s="433"/>
      <c r="C46" s="433"/>
      <c r="D46" s="433"/>
      <c r="E46" s="433"/>
      <c r="F46" s="433"/>
      <c r="G46" s="433"/>
      <c r="H46" s="433"/>
      <c r="I46" s="433"/>
      <c r="J46" s="433"/>
    </row>
    <row r="47" spans="1:10" ht="14.25" customHeight="1">
      <c r="A47" s="426" t="s">
        <v>2056</v>
      </c>
      <c r="B47" s="433"/>
      <c r="C47" s="433"/>
      <c r="D47" s="433"/>
      <c r="E47" s="433"/>
      <c r="F47" s="433"/>
      <c r="G47" s="433"/>
      <c r="H47" s="433"/>
      <c r="I47" s="433"/>
      <c r="J47" s="433"/>
    </row>
    <row r="48" spans="1:10" ht="14.25" customHeight="1">
      <c r="A48" s="426" t="s">
        <v>2057</v>
      </c>
      <c r="B48" s="433"/>
      <c r="C48" s="433"/>
      <c r="D48" s="433"/>
      <c r="E48" s="433"/>
      <c r="F48" s="433"/>
      <c r="G48" s="433"/>
      <c r="H48" s="433"/>
      <c r="I48" s="433"/>
      <c r="J48" s="433"/>
    </row>
    <row r="49" spans="1:10" ht="14.25" customHeight="1">
      <c r="A49" s="434" t="s">
        <v>2089</v>
      </c>
      <c r="B49" s="721"/>
      <c r="C49" s="721"/>
      <c r="D49" s="721"/>
      <c r="E49" s="721"/>
      <c r="F49" s="721"/>
      <c r="G49" s="721"/>
      <c r="H49" s="721"/>
      <c r="I49" s="721"/>
      <c r="J49" s="721"/>
    </row>
    <row r="50" spans="1:10" ht="14.25" customHeight="1">
      <c r="A50" s="430" t="s">
        <v>2090</v>
      </c>
      <c r="B50" s="722"/>
      <c r="C50" s="423"/>
      <c r="D50" s="722"/>
      <c r="E50" s="722"/>
      <c r="F50" s="722"/>
      <c r="G50" s="722"/>
      <c r="H50" s="722"/>
      <c r="I50" s="722"/>
      <c r="J50" s="423"/>
    </row>
    <row r="51" spans="1:10" ht="14.25" customHeight="1">
      <c r="A51" s="430" t="s">
        <v>2091</v>
      </c>
      <c r="B51" s="722"/>
      <c r="C51" s="423"/>
      <c r="D51" s="722"/>
      <c r="E51" s="722"/>
      <c r="F51" s="722"/>
      <c r="G51" s="722"/>
      <c r="H51" s="722"/>
      <c r="I51" s="722"/>
      <c r="J51" s="423"/>
    </row>
    <row r="52" spans="1:10" ht="14.25" customHeight="1">
      <c r="A52" s="430" t="s">
        <v>2092</v>
      </c>
      <c r="B52" s="722"/>
      <c r="C52" s="423"/>
      <c r="D52" s="722"/>
      <c r="E52" s="722"/>
      <c r="F52" s="722"/>
      <c r="G52" s="722"/>
      <c r="H52" s="722"/>
      <c r="I52" s="722"/>
      <c r="J52" s="423"/>
    </row>
    <row r="53" spans="1:10" ht="14.25" customHeight="1">
      <c r="A53" s="430" t="s">
        <v>2093</v>
      </c>
      <c r="B53" s="722"/>
      <c r="C53" s="423"/>
      <c r="D53" s="722"/>
      <c r="E53" s="722"/>
      <c r="F53" s="722"/>
      <c r="G53" s="722"/>
      <c r="H53" s="722"/>
      <c r="I53" s="722"/>
      <c r="J53" s="423"/>
    </row>
    <row r="54" spans="1:10" ht="14.25" customHeight="1">
      <c r="A54" s="434" t="s">
        <v>2094</v>
      </c>
      <c r="B54" s="721"/>
      <c r="C54" s="721"/>
      <c r="D54" s="721"/>
      <c r="E54" s="721"/>
      <c r="F54" s="721"/>
      <c r="G54" s="721"/>
      <c r="H54" s="721"/>
      <c r="I54" s="721"/>
      <c r="J54" s="721"/>
    </row>
    <row r="55" spans="1:10" ht="14.25" customHeight="1" thickBot="1">
      <c r="A55" s="420" t="s">
        <v>2095</v>
      </c>
      <c r="B55" s="723"/>
      <c r="C55" s="723"/>
      <c r="D55" s="723"/>
      <c r="E55" s="723"/>
      <c r="F55" s="723"/>
      <c r="G55" s="723"/>
      <c r="H55" s="723"/>
      <c r="I55" s="723"/>
      <c r="J55" s="723"/>
    </row>
    <row r="56" spans="1:10" ht="14.25" customHeight="1">
      <c r="A56" s="432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2097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093" t="s">
        <v>2000</v>
      </c>
      <c r="B2" s="951"/>
      <c r="C2" s="102" t="s">
        <v>2098</v>
      </c>
      <c r="D2" s="102" t="s">
        <v>2099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445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18"/>
      <c r="B4" s="716" t="s">
        <v>446</v>
      </c>
      <c r="C4" s="713">
        <f>Chirurgie_CH1!B26</f>
        <v>0</v>
      </c>
      <c r="D4" s="714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18"/>
      <c r="B5" s="716" t="s">
        <v>447</v>
      </c>
      <c r="C5" s="709">
        <f>SUM(Chirurgie_HD!D5)</f>
        <v>0</v>
      </c>
      <c r="D5" s="715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18"/>
      <c r="B6" s="716" t="s">
        <v>448</v>
      </c>
      <c r="C6" s="709">
        <f>SUM(Chirurgie_HD!D6)</f>
        <v>0</v>
      </c>
      <c r="D6" s="715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18"/>
      <c r="B7" s="716" t="s">
        <v>449</v>
      </c>
      <c r="C7" s="709">
        <f>SUM(Chirurgie_HD!D7)</f>
        <v>0</v>
      </c>
      <c r="D7" s="715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450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18"/>
      <c r="B9" s="716" t="s">
        <v>451</v>
      </c>
      <c r="C9" s="709">
        <f>Chirurgie_CH2!I26</f>
        <v>0</v>
      </c>
      <c r="D9" s="715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18"/>
      <c r="B10" s="716" t="s">
        <v>452</v>
      </c>
      <c r="C10" s="709">
        <f>SUM(Chirurgie_HD!D10)</f>
        <v>0</v>
      </c>
      <c r="D10" s="715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18"/>
      <c r="B11" s="716" t="s">
        <v>453</v>
      </c>
      <c r="C11" s="709">
        <f>SUM(Chirurgie_HD!D11)</f>
        <v>0</v>
      </c>
      <c r="D11" s="715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18"/>
      <c r="B12" s="716" t="s">
        <v>454</v>
      </c>
      <c r="C12" s="709">
        <f>SUM(Chirurgie_HD!D12)</f>
        <v>0</v>
      </c>
      <c r="D12" s="715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18"/>
      <c r="B13" s="716" t="s">
        <v>455</v>
      </c>
      <c r="C13" s="709">
        <f>SUM(Chirurgie_HD!D13)</f>
        <v>0</v>
      </c>
      <c r="D13" s="715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18"/>
      <c r="B14" s="716" t="s">
        <v>456</v>
      </c>
      <c r="C14" s="709">
        <f>SUM(Chirurgie_HD!D14)</f>
        <v>0</v>
      </c>
      <c r="D14" s="715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457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16"/>
      <c r="B16" s="716" t="s">
        <v>458</v>
      </c>
      <c r="C16" s="709">
        <f>Chirurgie_CH2!D26</f>
        <v>0</v>
      </c>
      <c r="D16" s="715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18"/>
      <c r="B17" s="716" t="s">
        <v>459</v>
      </c>
      <c r="C17" s="709">
        <f>SUM(Chirurgie_HD!D17)</f>
        <v>0</v>
      </c>
      <c r="D17" s="715" t="str">
        <f>IFERROR(C17/Pop_cible!E17*100,"")</f>
        <v/>
      </c>
    </row>
    <row r="18" spans="1:4" ht="14.25" customHeight="1">
      <c r="A18" s="718"/>
      <c r="B18" s="716" t="s">
        <v>460</v>
      </c>
      <c r="C18" s="709">
        <f>SUM(Chirurgie_HD!D18)</f>
        <v>0</v>
      </c>
      <c r="D18" s="715" t="str">
        <f>IFERROR(C18/Pop_cible!E18*100,"")</f>
        <v/>
      </c>
    </row>
    <row r="19" spans="1:4" ht="14.25" customHeight="1">
      <c r="A19" s="2" t="s">
        <v>461</v>
      </c>
      <c r="B19" s="6"/>
      <c r="C19" s="49">
        <f>SUM(C20:C28)</f>
        <v>0</v>
      </c>
      <c r="D19" s="646" t="str">
        <f>IFERROR(C19/Pop_cible!E19*100,"")</f>
        <v/>
      </c>
    </row>
    <row r="20" spans="1:4" ht="14.25" customHeight="1">
      <c r="A20" s="716"/>
      <c r="B20" s="706" t="s">
        <v>462</v>
      </c>
      <c r="C20" s="713">
        <f>Chirurgie_CH2!E26</f>
        <v>0</v>
      </c>
      <c r="D20" s="714" t="str">
        <f>IFERROR(C20/Pop_cible!E20*100,"")</f>
        <v/>
      </c>
    </row>
    <row r="21" spans="1:4" ht="15" customHeight="1">
      <c r="A21" s="718"/>
      <c r="B21" s="716" t="s">
        <v>463</v>
      </c>
      <c r="C21" s="709">
        <f>SUM(Chirurgie_HD!D21)</f>
        <v>0</v>
      </c>
      <c r="D21" s="715" t="str">
        <f>IFERROR(C21/Pop_cible!E21*100,"")</f>
        <v/>
      </c>
    </row>
    <row r="22" spans="1:4" ht="14.25" customHeight="1">
      <c r="A22" s="718"/>
      <c r="B22" s="716" t="s">
        <v>464</v>
      </c>
      <c r="C22" s="709">
        <f>SUM(Chirurgie_HD!D22)</f>
        <v>0</v>
      </c>
      <c r="D22" s="715" t="str">
        <f>IFERROR(C22/Pop_cible!E22*100,"")</f>
        <v/>
      </c>
    </row>
    <row r="23" spans="1:4" ht="14.25" customHeight="1">
      <c r="A23" s="718"/>
      <c r="B23" s="716" t="s">
        <v>465</v>
      </c>
      <c r="C23" s="709">
        <f>SUM(Chirurgie_HD!D23)</f>
        <v>0</v>
      </c>
      <c r="D23" s="715" t="str">
        <f>IFERROR(C23/Pop_cible!E23*100,"")</f>
        <v/>
      </c>
    </row>
    <row r="24" spans="1:4" ht="14.25" customHeight="1">
      <c r="A24" s="718"/>
      <c r="B24" s="716" t="s">
        <v>466</v>
      </c>
      <c r="C24" s="709">
        <f>SUM(Chirurgie_HD!D24)</f>
        <v>0</v>
      </c>
      <c r="D24" s="715" t="str">
        <f>IFERROR(C24/Pop_cible!E24*100,"")</f>
        <v/>
      </c>
    </row>
    <row r="25" spans="1:4" ht="14.25" customHeight="1">
      <c r="A25" s="718"/>
      <c r="B25" s="716" t="s">
        <v>467</v>
      </c>
      <c r="C25" s="709">
        <f>SUM(Chirurgie_HD!D25)</f>
        <v>0</v>
      </c>
      <c r="D25" s="715" t="str">
        <f>IFERROR(C25/Pop_cible!E25*100,"")</f>
        <v/>
      </c>
    </row>
    <row r="26" spans="1:4" ht="14.25" customHeight="1">
      <c r="A26" s="718"/>
      <c r="B26" s="716" t="s">
        <v>468</v>
      </c>
      <c r="C26" s="709">
        <f>SUM(Chirurgie_HD!D26)</f>
        <v>0</v>
      </c>
      <c r="D26" s="715" t="str">
        <f>IFERROR(C26/Pop_cible!E26*100,"")</f>
        <v/>
      </c>
    </row>
    <row r="27" spans="1:4" ht="14.25" customHeight="1">
      <c r="A27" s="718"/>
      <c r="B27" s="716" t="s">
        <v>469</v>
      </c>
      <c r="C27" s="709">
        <f>SUM(Chirurgie_HD!D27)</f>
        <v>0</v>
      </c>
      <c r="D27" s="715" t="str">
        <f>IFERROR(C27/Pop_cible!E27*100,"")</f>
        <v/>
      </c>
    </row>
    <row r="28" spans="1:4" ht="14.25" customHeight="1">
      <c r="A28" s="718"/>
      <c r="B28" s="716" t="s">
        <v>470</v>
      </c>
      <c r="C28" s="709">
        <f>SUM(Chirurgie_HD!D28)</f>
        <v>0</v>
      </c>
      <c r="D28" s="715" t="str">
        <f>IFERROR(C28/Pop_cible!E28*100,"")</f>
        <v/>
      </c>
    </row>
    <row r="29" spans="1:4" ht="14.25" customHeight="1">
      <c r="A29" s="2" t="s">
        <v>471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16"/>
      <c r="B30" s="716" t="s">
        <v>472</v>
      </c>
      <c r="C30" s="713">
        <f>Chirurgie_CH1!D26</f>
        <v>0</v>
      </c>
      <c r="D30" s="714" t="str">
        <f>IFERROR(C30/Pop_cible!E30*100,"")</f>
        <v/>
      </c>
    </row>
    <row r="31" spans="1:4" ht="14.25" customHeight="1">
      <c r="A31" s="716"/>
      <c r="B31" s="716" t="s">
        <v>473</v>
      </c>
      <c r="C31" s="709">
        <f>Chirurgie_CH1!E26</f>
        <v>0</v>
      </c>
      <c r="D31" s="715" t="str">
        <f>IFERROR(C31/Pop_cible!E31*100,"")</f>
        <v/>
      </c>
    </row>
    <row r="32" spans="1:4" ht="14.25" customHeight="1">
      <c r="A32" s="716"/>
      <c r="B32" s="716" t="s">
        <v>474</v>
      </c>
      <c r="C32" s="709">
        <f>Chirurgie_CH1!F26</f>
        <v>0</v>
      </c>
      <c r="D32" s="715" t="str">
        <f>IFERROR(C32/Pop_cible!E32*100,"")</f>
        <v/>
      </c>
    </row>
    <row r="33" spans="1:4" ht="14.25" customHeight="1">
      <c r="A33" s="716"/>
      <c r="B33" s="716" t="s">
        <v>475</v>
      </c>
      <c r="C33" s="709">
        <f>Chirurgie_CH1!G26</f>
        <v>0</v>
      </c>
      <c r="D33" s="715" t="str">
        <f>IFERROR(C33/Pop_cible!E33*100,"")</f>
        <v/>
      </c>
    </row>
    <row r="34" spans="1:4" ht="14.25" customHeight="1">
      <c r="A34" s="716"/>
      <c r="B34" s="716" t="s">
        <v>476</v>
      </c>
      <c r="C34" s="709">
        <f>Chirurgie_CH1!H26</f>
        <v>0</v>
      </c>
      <c r="D34" s="715" t="str">
        <f>IFERROR(C34/Pop_cible!E34*100,"")</f>
        <v/>
      </c>
    </row>
    <row r="35" spans="1:4" ht="14.25" customHeight="1">
      <c r="A35" s="716"/>
      <c r="B35" s="716" t="s">
        <v>477</v>
      </c>
      <c r="C35" s="709">
        <f>Chirurgie_CH1!I26</f>
        <v>0</v>
      </c>
      <c r="D35" s="715" t="str">
        <f>IFERROR(C35/Pop_cible!E35*100,"")</f>
        <v/>
      </c>
    </row>
    <row r="36" spans="1:4" ht="14.25" customHeight="1">
      <c r="A36" s="716"/>
      <c r="B36" s="716" t="s">
        <v>478</v>
      </c>
      <c r="C36" s="709">
        <f>Chirurgie_CH1!J26</f>
        <v>0</v>
      </c>
      <c r="D36" s="715" t="str">
        <f>IFERROR(C36/Pop_cible!E36*100,"")</f>
        <v/>
      </c>
    </row>
    <row r="37" spans="1:4" ht="14.25" customHeight="1">
      <c r="A37" s="718"/>
      <c r="B37" s="716" t="s">
        <v>479</v>
      </c>
      <c r="C37" s="709">
        <f>SUM(Chirurgie_HD!D37)</f>
        <v>0</v>
      </c>
      <c r="D37" s="715" t="str">
        <f>IFERROR(C37/Pop_cible!E37*100,"")</f>
        <v/>
      </c>
    </row>
    <row r="38" spans="1:4" ht="14.25" customHeight="1">
      <c r="A38" s="718"/>
      <c r="B38" s="716" t="s">
        <v>480</v>
      </c>
      <c r="C38" s="709">
        <f>SUM(Chirurgie_HD!D38)</f>
        <v>0</v>
      </c>
      <c r="D38" s="715" t="str">
        <f>IFERROR(C38/Pop_cible!E38*100,"")</f>
        <v/>
      </c>
    </row>
    <row r="39" spans="1:4" ht="14.25" customHeight="1">
      <c r="A39" s="718"/>
      <c r="B39" s="716" t="s">
        <v>481</v>
      </c>
      <c r="C39" s="709">
        <f>SUM(Chirurgie_HD!D39)</f>
        <v>0</v>
      </c>
      <c r="D39" s="715" t="str">
        <f>IFERROR(C39/Pop_cible!E39*100,"")</f>
        <v/>
      </c>
    </row>
    <row r="40" spans="1:4" ht="14.25" customHeight="1">
      <c r="A40" s="718"/>
      <c r="B40" s="716" t="s">
        <v>482</v>
      </c>
      <c r="C40" s="709">
        <f>SUM(Chirurgie_HD!D40)</f>
        <v>0</v>
      </c>
      <c r="D40" s="715" t="str">
        <f>IFERROR(C40/Pop_cible!E40*100,"")</f>
        <v/>
      </c>
    </row>
    <row r="41" spans="1:4" ht="14.25" customHeight="1">
      <c r="A41" s="718"/>
      <c r="B41" s="716" t="s">
        <v>483</v>
      </c>
      <c r="C41" s="709">
        <f>SUM(Chirurgie_HD!D41)</f>
        <v>0</v>
      </c>
      <c r="D41" s="715" t="str">
        <f>IFERROR(C41/Pop_cible!E41*100,"")</f>
        <v/>
      </c>
    </row>
    <row r="42" spans="1:4" ht="14.25" customHeight="1">
      <c r="A42" s="2" t="s">
        <v>484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16"/>
      <c r="B43" s="716" t="s">
        <v>485</v>
      </c>
      <c r="C43" s="709">
        <f>Chirurgie_CH1!L26</f>
        <v>0</v>
      </c>
      <c r="D43" s="715" t="str">
        <f>IFERROR(C43/Pop_cible!E43*100,"")</f>
        <v/>
      </c>
    </row>
    <row r="44" spans="1:4" ht="14.25" customHeight="1">
      <c r="A44" s="718"/>
      <c r="B44" s="716" t="s">
        <v>486</v>
      </c>
      <c r="C44" s="709">
        <f>SUM(Chirurgie_HD!D44)</f>
        <v>0</v>
      </c>
      <c r="D44" s="715" t="str">
        <f>IFERROR(C44/Pop_cible!E44*100,"")</f>
        <v/>
      </c>
    </row>
    <row r="45" spans="1:4" ht="14.25" customHeight="1">
      <c r="A45" s="718"/>
      <c r="B45" s="716" t="s">
        <v>487</v>
      </c>
      <c r="C45" s="709">
        <f>SUM(Chirurgie_HD!D45)</f>
        <v>0</v>
      </c>
      <c r="D45" s="715" t="str">
        <f>IFERROR(C45/Pop_cible!E45*100,"")</f>
        <v/>
      </c>
    </row>
    <row r="46" spans="1:4" ht="14.25" customHeight="1">
      <c r="A46" s="718"/>
      <c r="B46" s="716" t="s">
        <v>488</v>
      </c>
      <c r="C46" s="709">
        <f>SUM(Chirurgie_HD!D46)</f>
        <v>0</v>
      </c>
      <c r="D46" s="715" t="str">
        <f>IFERROR(C46/Pop_cible!E46*100,"")</f>
        <v/>
      </c>
    </row>
    <row r="47" spans="1:4" ht="14.25" customHeight="1">
      <c r="A47" s="718"/>
      <c r="B47" s="716" t="s">
        <v>489</v>
      </c>
      <c r="C47" s="709">
        <f>SUM(Chirurgie_HD!D47)</f>
        <v>0</v>
      </c>
      <c r="D47" s="715" t="str">
        <f>IFERROR(C47/Pop_cible!E47*100,"")</f>
        <v/>
      </c>
    </row>
    <row r="48" spans="1:4" ht="14.25" customHeight="1">
      <c r="A48" s="718"/>
      <c r="B48" s="716" t="s">
        <v>490</v>
      </c>
      <c r="C48" s="709">
        <f>SUM(Chirurgie_HD!D48)</f>
        <v>0</v>
      </c>
      <c r="D48" s="715" t="str">
        <f>IFERROR(C48/Pop_cible!E48*100,"")</f>
        <v/>
      </c>
    </row>
    <row r="49" spans="1:4" ht="14.25" customHeight="1">
      <c r="A49" s="718"/>
      <c r="B49" s="716" t="s">
        <v>491</v>
      </c>
      <c r="C49" s="709">
        <f>SUM(Chirurgie_HD!D49)</f>
        <v>0</v>
      </c>
      <c r="D49" s="715" t="str">
        <f>IFERROR(C49/Pop_cible!E49*100,"")</f>
        <v/>
      </c>
    </row>
    <row r="50" spans="1:4" ht="14.25" customHeight="1">
      <c r="A50" s="2" t="s">
        <v>492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16"/>
      <c r="B51" s="716" t="s">
        <v>493</v>
      </c>
      <c r="C51" s="709">
        <f>Chirurgie_CH2!H26</f>
        <v>0</v>
      </c>
      <c r="D51" s="715" t="str">
        <f>IFERROR(C51/Pop_cible!E51*100,"")</f>
        <v/>
      </c>
    </row>
    <row r="52" spans="1:4" ht="14.25" customHeight="1">
      <c r="A52" s="718"/>
      <c r="B52" s="716" t="s">
        <v>494</v>
      </c>
      <c r="C52" s="709">
        <f>SUM(Chirurgie_HD!D52)</f>
        <v>0</v>
      </c>
      <c r="D52" s="715" t="str">
        <f>IFERROR(C52/Pop_cible!E52*100,"")</f>
        <v/>
      </c>
    </row>
    <row r="53" spans="1:4" ht="14.25" customHeight="1">
      <c r="A53" s="718"/>
      <c r="B53" s="716" t="s">
        <v>495</v>
      </c>
      <c r="C53" s="709">
        <f>SUM(Chirurgie_HD!D53)</f>
        <v>0</v>
      </c>
      <c r="D53" s="715" t="str">
        <f>IFERROR(C53/Pop_cible!E53*100,"")</f>
        <v/>
      </c>
    </row>
    <row r="54" spans="1:4" ht="14.25" customHeight="1">
      <c r="A54" s="718"/>
      <c r="B54" s="716" t="s">
        <v>496</v>
      </c>
      <c r="C54" s="709">
        <f>SUM(Chirurgie_HD!D54)</f>
        <v>0</v>
      </c>
      <c r="D54" s="715" t="str">
        <f>IFERROR(C54/Pop_cible!E54*100,"")</f>
        <v/>
      </c>
    </row>
    <row r="55" spans="1:4" ht="14.25" customHeight="1">
      <c r="A55" s="2" t="s">
        <v>497</v>
      </c>
      <c r="B55" s="2"/>
      <c r="C55" s="49">
        <f>SUM(C56:C63)</f>
        <v>0</v>
      </c>
      <c r="D55" s="646" t="str">
        <f>IFERROR(C55/Pop_cible!E55*100,"")</f>
        <v/>
      </c>
    </row>
    <row r="56" spans="1:4" ht="14.25" customHeight="1">
      <c r="A56" s="716"/>
      <c r="B56" s="716" t="s">
        <v>498</v>
      </c>
      <c r="C56" s="713">
        <f>Chirurgie_CH1!K26</f>
        <v>0</v>
      </c>
      <c r="D56" s="714" t="str">
        <f>IFERROR(C56/Pop_cible!E56*100,"")</f>
        <v/>
      </c>
    </row>
    <row r="57" spans="1:4" ht="14.25" customHeight="1">
      <c r="A57" s="718"/>
      <c r="B57" s="716" t="s">
        <v>499</v>
      </c>
      <c r="C57" s="709">
        <f>SUM(Chirurgie_HD!D57)</f>
        <v>0</v>
      </c>
      <c r="D57" s="715" t="str">
        <f>IFERROR(C57/Pop_cible!E57*100,"")</f>
        <v/>
      </c>
    </row>
    <row r="58" spans="1:4" ht="14.25" customHeight="1">
      <c r="A58" s="718"/>
      <c r="B58" s="716" t="s">
        <v>500</v>
      </c>
      <c r="C58" s="709">
        <f>SUM(Chirurgie_HD!D58)</f>
        <v>0</v>
      </c>
      <c r="D58" s="715" t="str">
        <f>IFERROR(C58/Pop_cible!E58*100,"")</f>
        <v/>
      </c>
    </row>
    <row r="59" spans="1:4" ht="14.25" customHeight="1">
      <c r="A59" s="718"/>
      <c r="B59" s="716" t="s">
        <v>501</v>
      </c>
      <c r="C59" s="709">
        <f>SUM(Chirurgie_HD!D59)</f>
        <v>0</v>
      </c>
      <c r="D59" s="715" t="str">
        <f>IFERROR(C59/Pop_cible!E59*100,"")</f>
        <v/>
      </c>
    </row>
    <row r="60" spans="1:4" ht="14.25" customHeight="1">
      <c r="A60" s="718"/>
      <c r="B60" s="716" t="s">
        <v>502</v>
      </c>
      <c r="C60" s="709">
        <f>SUM(Chirurgie_HD!D60)</f>
        <v>0</v>
      </c>
      <c r="D60" s="715" t="str">
        <f>IFERROR(C60/Pop_cible!E60*100,"")</f>
        <v/>
      </c>
    </row>
    <row r="61" spans="1:4" ht="14.25" customHeight="1">
      <c r="A61" s="718"/>
      <c r="B61" s="716" t="s">
        <v>503</v>
      </c>
      <c r="C61" s="709">
        <f>SUM(Chirurgie_HD!D61)</f>
        <v>0</v>
      </c>
      <c r="D61" s="715" t="str">
        <f>IFERROR(C61/Pop_cible!E61*100,"")</f>
        <v/>
      </c>
    </row>
    <row r="62" spans="1:4" ht="14.25" customHeight="1">
      <c r="A62" s="718"/>
      <c r="B62" s="716" t="s">
        <v>504</v>
      </c>
      <c r="C62" s="709">
        <f>SUM(Chirurgie_HD!D62)</f>
        <v>0</v>
      </c>
      <c r="D62" s="715" t="str">
        <f>IFERROR(C62/Pop_cible!E62*100,"")</f>
        <v/>
      </c>
    </row>
    <row r="63" spans="1:4" ht="14.25" customHeight="1">
      <c r="A63" s="718"/>
      <c r="B63" s="716" t="s">
        <v>505</v>
      </c>
      <c r="C63" s="709">
        <f>SUM(Chirurgie_HD!D63)</f>
        <v>0</v>
      </c>
      <c r="D63" s="715" t="str">
        <f>IFERROR(C63/Pop_cible!E63*100,"")</f>
        <v/>
      </c>
    </row>
    <row r="64" spans="1:4" ht="14.25" customHeight="1">
      <c r="A64" s="2" t="s">
        <v>506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16"/>
      <c r="B65" s="716" t="s">
        <v>507</v>
      </c>
      <c r="C65" s="709">
        <f>Chirurgie_CH2!B26</f>
        <v>0</v>
      </c>
      <c r="D65" s="715" t="str">
        <f>IFERROR(C65/Pop_cible!E65*100,"")</f>
        <v/>
      </c>
    </row>
    <row r="66" spans="1:4" ht="14.25" customHeight="1">
      <c r="A66" s="718"/>
      <c r="B66" s="716" t="s">
        <v>508</v>
      </c>
      <c r="C66" s="709">
        <f>SUM(Chirurgie_HD!D66)</f>
        <v>0</v>
      </c>
      <c r="D66" s="715" t="str">
        <f>IFERROR(C66/Pop_cible!E66*100,"")</f>
        <v/>
      </c>
    </row>
    <row r="67" spans="1:4" ht="14.25" customHeight="1">
      <c r="A67" s="718"/>
      <c r="B67" s="716" t="s">
        <v>509</v>
      </c>
      <c r="C67" s="709">
        <f>SUM(Chirurgie_HD!D67)</f>
        <v>0</v>
      </c>
      <c r="D67" s="715" t="str">
        <f>IFERROR(C67/Pop_cible!E67*100,"")</f>
        <v/>
      </c>
    </row>
    <row r="68" spans="1:4" ht="14.25" customHeight="1">
      <c r="A68" s="718"/>
      <c r="B68" s="716" t="s">
        <v>510</v>
      </c>
      <c r="C68" s="709">
        <f>SUM(Chirurgie_HD!D68)</f>
        <v>0</v>
      </c>
      <c r="D68" s="715" t="str">
        <f>IFERROR(C68/Pop_cible!E68*100,"")</f>
        <v/>
      </c>
    </row>
    <row r="69" spans="1:4" ht="14.25" customHeight="1">
      <c r="A69" s="718"/>
      <c r="B69" s="716" t="s">
        <v>511</v>
      </c>
      <c r="C69" s="709">
        <f>SUM(Chirurgie_HD!D69)</f>
        <v>0</v>
      </c>
      <c r="D69" s="715" t="str">
        <f>IFERROR(C69/Pop_cible!E69*100,"")</f>
        <v/>
      </c>
    </row>
    <row r="70" spans="1:4" ht="14.25" customHeight="1">
      <c r="A70" s="718"/>
      <c r="B70" s="716" t="s">
        <v>512</v>
      </c>
      <c r="C70" s="709">
        <f>SUM(Chirurgie_HD!D70)</f>
        <v>0</v>
      </c>
      <c r="D70" s="715" t="str">
        <f>IFERROR(C70/Pop_cible!E70*100,"")</f>
        <v/>
      </c>
    </row>
    <row r="71" spans="1:4" ht="14.25" customHeight="1">
      <c r="A71" s="718"/>
      <c r="B71" s="716" t="s">
        <v>513</v>
      </c>
      <c r="C71" s="709">
        <f>SUM(Chirurgie_HD!D71)</f>
        <v>0</v>
      </c>
      <c r="D71" s="715" t="str">
        <f>IFERROR(C71/Pop_cible!E71*100,"")</f>
        <v/>
      </c>
    </row>
    <row r="72" spans="1:4" ht="14.25" customHeight="1">
      <c r="A72" s="718"/>
      <c r="B72" s="716" t="s">
        <v>514</v>
      </c>
      <c r="C72" s="709">
        <f>SUM(Chirurgie_HD!D72)</f>
        <v>0</v>
      </c>
      <c r="D72" s="715" t="str">
        <f>IFERROR(C72/Pop_cible!E72*100,"")</f>
        <v/>
      </c>
    </row>
    <row r="73" spans="1:4" ht="14.25" customHeight="1">
      <c r="A73" s="2" t="s">
        <v>515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16"/>
      <c r="B74" s="716" t="s">
        <v>516</v>
      </c>
      <c r="C74" s="709">
        <f>Chirurgie_CH2!C26</f>
        <v>0</v>
      </c>
      <c r="D74" s="715" t="str">
        <f>IFERROR(C74/Pop_cible!E74*100,"")</f>
        <v/>
      </c>
    </row>
    <row r="75" spans="1:4" ht="14.25" customHeight="1">
      <c r="A75" s="718"/>
      <c r="B75" s="716" t="s">
        <v>517</v>
      </c>
      <c r="C75" s="709">
        <f>SUM(Chirurgie_HD!D75)</f>
        <v>0</v>
      </c>
      <c r="D75" s="715" t="str">
        <f>IFERROR(C75/Pop_cible!E75*100,"")</f>
        <v/>
      </c>
    </row>
    <row r="76" spans="1:4" ht="14.25" customHeight="1">
      <c r="A76" s="718"/>
      <c r="B76" s="716" t="s">
        <v>518</v>
      </c>
      <c r="C76" s="709">
        <f>SUM(Chirurgie_HD!D76)</f>
        <v>0</v>
      </c>
      <c r="D76" s="715" t="str">
        <f>IFERROR(C76/Pop_cible!E76*100,"")</f>
        <v/>
      </c>
    </row>
    <row r="77" spans="1:4" ht="14.25" customHeight="1">
      <c r="A77" s="718"/>
      <c r="B77" s="716" t="s">
        <v>519</v>
      </c>
      <c r="C77" s="709">
        <f>SUM(Chirurgie_HD!D77)</f>
        <v>0</v>
      </c>
      <c r="D77" s="715" t="str">
        <f>IFERROR(C77/Pop_cible!E77*100,"")</f>
        <v/>
      </c>
    </row>
    <row r="78" spans="1:4" ht="14.25" customHeight="1">
      <c r="A78" s="718"/>
      <c r="B78" s="716" t="s">
        <v>520</v>
      </c>
      <c r="C78" s="709">
        <f>SUM(Chirurgie_HD!D78)</f>
        <v>0</v>
      </c>
      <c r="D78" s="715" t="str">
        <f>IFERROR(C78/Pop_cible!E78*100,"")</f>
        <v/>
      </c>
    </row>
    <row r="79" spans="1:4" ht="14.25" customHeight="1">
      <c r="A79" s="2" t="s">
        <v>521</v>
      </c>
      <c r="B79" s="2"/>
      <c r="C79" s="49">
        <f>SUM(C80:C83)</f>
        <v>0</v>
      </c>
      <c r="D79" s="646" t="str">
        <f>IFERROR(C79/Pop_cible!E79*100,"")</f>
        <v/>
      </c>
    </row>
    <row r="80" spans="1:4" ht="14.25" customHeight="1">
      <c r="A80" s="716"/>
      <c r="B80" s="716" t="s">
        <v>522</v>
      </c>
      <c r="C80" s="713">
        <f>Chirurgie_CH2!G26</f>
        <v>0</v>
      </c>
      <c r="D80" s="714" t="str">
        <f>IFERROR(C80/Pop_cible!E80*100,"")</f>
        <v/>
      </c>
    </row>
    <row r="81" spans="1:4" ht="14.25" customHeight="1">
      <c r="A81" s="718"/>
      <c r="B81" s="716" t="s">
        <v>523</v>
      </c>
      <c r="C81" s="709">
        <f>SUM(Chirurgie_HD!D81)</f>
        <v>0</v>
      </c>
      <c r="D81" s="715" t="str">
        <f>IFERROR(C81/Pop_cible!E81*100,"")</f>
        <v/>
      </c>
    </row>
    <row r="82" spans="1:4" ht="14.25" customHeight="1">
      <c r="A82" s="718"/>
      <c r="B82" s="716" t="s">
        <v>524</v>
      </c>
      <c r="C82" s="709">
        <f>SUM(Chirurgie_HD!D82)</f>
        <v>0</v>
      </c>
      <c r="D82" s="715" t="str">
        <f>IFERROR(C82/Pop_cible!E82*100,"")</f>
        <v/>
      </c>
    </row>
    <row r="83" spans="1:4" ht="14.25" customHeight="1">
      <c r="A83" s="718"/>
      <c r="B83" s="716" t="s">
        <v>525</v>
      </c>
      <c r="C83" s="709">
        <f>SUM(Chirurgie_HD!D83)</f>
        <v>0</v>
      </c>
      <c r="D83" s="715" t="str">
        <f>IFERROR(C83/Pop_cible!E83*100,"")</f>
        <v/>
      </c>
    </row>
    <row r="84" spans="1:4" ht="14.25" customHeight="1">
      <c r="A84" s="2" t="s">
        <v>526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18"/>
      <c r="B85" s="716" t="s">
        <v>527</v>
      </c>
      <c r="C85" s="709">
        <f>SUM(Chirurgie_HD!D85)</f>
        <v>0</v>
      </c>
      <c r="D85" s="715" t="str">
        <f>IFERROR(C85/Pop_cible!E85*100,"")</f>
        <v/>
      </c>
    </row>
    <row r="86" spans="1:4" ht="14.25" customHeight="1">
      <c r="A86" s="718"/>
      <c r="B86" s="716" t="s">
        <v>528</v>
      </c>
      <c r="C86" s="709">
        <f>SUM(Chirurgie_HD!D86)</f>
        <v>0</v>
      </c>
      <c r="D86" s="715" t="str">
        <f>IFERROR(C86/Pop_cible!E86*100,"")</f>
        <v/>
      </c>
    </row>
    <row r="87" spans="1:4" ht="14.25" customHeight="1">
      <c r="A87" s="718"/>
      <c r="B87" s="716" t="s">
        <v>529</v>
      </c>
      <c r="C87" s="709">
        <f>SUM(Chirurgie_HD!D87)</f>
        <v>0</v>
      </c>
      <c r="D87" s="715" t="str">
        <f>IFERROR(C87/Pop_cible!E87*100,"")</f>
        <v/>
      </c>
    </row>
    <row r="88" spans="1:4" ht="14.25" customHeight="1">
      <c r="A88" s="2" t="s">
        <v>530</v>
      </c>
      <c r="B88" s="2"/>
      <c r="C88" s="49">
        <f>SUM(C89)</f>
        <v>0</v>
      </c>
      <c r="D88" s="646" t="str">
        <f>IFERROR(C88/Pop_cible!E88*100,"")</f>
        <v/>
      </c>
    </row>
    <row r="89" spans="1:4" ht="14.25" customHeight="1">
      <c r="A89" s="718"/>
      <c r="B89" s="716" t="s">
        <v>531</v>
      </c>
      <c r="C89" s="709">
        <f>SUM(Chirurgie_HD!D89)</f>
        <v>0</v>
      </c>
      <c r="D89" s="715" t="str">
        <f>IFERROR(C89/Pop_cible!E89*100,"")</f>
        <v/>
      </c>
    </row>
    <row r="90" spans="1:4" ht="14.25" customHeight="1">
      <c r="A90" s="2" t="s">
        <v>532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18"/>
      <c r="B91" s="716" t="s">
        <v>533</v>
      </c>
      <c r="C91" s="709">
        <f>SUM(Chirurgie_HD!D91)</f>
        <v>0</v>
      </c>
      <c r="D91" s="715" t="str">
        <f>IFERROR(C91/Pop_cible!E91*100,"")</f>
        <v/>
      </c>
    </row>
    <row r="92" spans="1:4" ht="14.25" customHeight="1">
      <c r="A92" s="718"/>
      <c r="B92" s="716" t="s">
        <v>534</v>
      </c>
      <c r="C92" s="709">
        <f>SUM(Chirurgie_HD!D92)</f>
        <v>0</v>
      </c>
      <c r="D92" s="715" t="str">
        <f>IFERROR(C92/Pop_cible!E92*100,"")</f>
        <v/>
      </c>
    </row>
    <row r="93" spans="1:4" ht="14.25" customHeight="1">
      <c r="A93" s="718"/>
      <c r="B93" s="716" t="s">
        <v>535</v>
      </c>
      <c r="C93" s="709">
        <f>SUM(Chirurgie_HD!D93)</f>
        <v>0</v>
      </c>
      <c r="D93" s="715" t="str">
        <f>IFERROR(C93/Pop_cible!E93*100,"")</f>
        <v/>
      </c>
    </row>
    <row r="94" spans="1:4" ht="14.25" customHeight="1">
      <c r="A94" s="2" t="s">
        <v>536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16"/>
      <c r="B95" s="716" t="s">
        <v>537</v>
      </c>
      <c r="C95" s="709">
        <f>Chirurgie_CH1!C26</f>
        <v>0</v>
      </c>
      <c r="D95" s="715" t="str">
        <f>IFERROR(C95/Pop_cible!E95*100,"")</f>
        <v/>
      </c>
    </row>
    <row r="96" spans="1:4" ht="14.25" customHeight="1">
      <c r="A96" s="716"/>
      <c r="B96" s="716" t="s">
        <v>538</v>
      </c>
      <c r="C96" s="709">
        <f>SUM(Chirurgie_HD!D96)</f>
        <v>0</v>
      </c>
      <c r="D96" s="715" t="str">
        <f>IFERROR(C96/Pop_cible!E96*100,"")</f>
        <v/>
      </c>
    </row>
    <row r="97" spans="1:4" ht="14.25" customHeight="1">
      <c r="A97" s="716"/>
      <c r="B97" s="716" t="s">
        <v>539</v>
      </c>
      <c r="C97" s="709">
        <f>SUM(Chirurgie_HD!D97)</f>
        <v>0</v>
      </c>
      <c r="D97" s="715" t="str">
        <f>IFERROR(C97/Pop_cible!E97*100,"")</f>
        <v/>
      </c>
    </row>
    <row r="98" spans="1:4" ht="14.25" customHeight="1">
      <c r="A98" s="716"/>
      <c r="B98" s="716" t="s">
        <v>540</v>
      </c>
      <c r="C98" s="709">
        <f>SUM(Chirurgie_HD!D98)</f>
        <v>0</v>
      </c>
      <c r="D98" s="715" t="str">
        <f>IFERROR(C98/Pop_cible!E98*100,"")</f>
        <v/>
      </c>
    </row>
    <row r="99" spans="1:4" ht="14.25" customHeight="1">
      <c r="A99" s="2" t="s">
        <v>541</v>
      </c>
      <c r="B99" s="2"/>
      <c r="C99" s="49">
        <f>SUM(C100)</f>
        <v>0</v>
      </c>
      <c r="D99" s="646" t="str">
        <f>IFERROR(C99/Pop_cible!E99*100,"")</f>
        <v/>
      </c>
    </row>
    <row r="100" spans="1:4" ht="14.25" customHeight="1">
      <c r="A100" s="718"/>
      <c r="B100" s="716" t="s">
        <v>542</v>
      </c>
      <c r="C100" s="709">
        <f>SUM(Chirurgie_HD!D100)</f>
        <v>0</v>
      </c>
      <c r="D100" s="715" t="str">
        <f>IFERROR(C100/Pop_cible!E100*100,"")</f>
        <v/>
      </c>
    </row>
    <row r="101" spans="1:4" ht="14.25" customHeight="1">
      <c r="A101" s="2" t="s">
        <v>543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16"/>
      <c r="B102" s="716" t="s">
        <v>544</v>
      </c>
      <c r="C102" s="709">
        <f>Chirurgie_CH2!F26</f>
        <v>0</v>
      </c>
      <c r="D102" s="715" t="str">
        <f>IFERROR(C102/Pop_cible!E102*100,"")</f>
        <v/>
      </c>
    </row>
    <row r="103" spans="1:4" ht="14.25" customHeight="1">
      <c r="A103" s="718"/>
      <c r="B103" s="716" t="s">
        <v>545</v>
      </c>
      <c r="C103" s="709">
        <f>SUM(Chirurgie_HD!D103)</f>
        <v>0</v>
      </c>
      <c r="D103" s="715" t="str">
        <f>IFERROR(C103/Pop_cible!E103*100,"")</f>
        <v/>
      </c>
    </row>
    <row r="104" spans="1:4" ht="14.25" customHeight="1">
      <c r="A104" s="718"/>
      <c r="B104" s="716" t="s">
        <v>546</v>
      </c>
      <c r="C104" s="709">
        <f>SUM(Chirurgie_HD!D104)</f>
        <v>0</v>
      </c>
      <c r="D104" s="715" t="str">
        <f>IFERROR(C104/Pop_cible!E104*100,"")</f>
        <v/>
      </c>
    </row>
    <row r="105" spans="1:4" ht="14.25" customHeight="1">
      <c r="A105" s="718"/>
      <c r="B105" s="716" t="s">
        <v>547</v>
      </c>
      <c r="C105" s="709">
        <f>SUM(Chirurgie_HD!D105)</f>
        <v>0</v>
      </c>
      <c r="D105" s="715" t="str">
        <f>IFERROR(C105/Pop_cible!E105*100,"")</f>
        <v/>
      </c>
    </row>
    <row r="106" spans="1:4" ht="15.75" customHeight="1">
      <c r="A106" s="718"/>
      <c r="B106" s="716" t="s">
        <v>548</v>
      </c>
      <c r="C106" s="709">
        <f>SUM(Chirurgie_HD!D106)</f>
        <v>0</v>
      </c>
      <c r="D106" s="715" t="str">
        <f>IFERROR(C106/Pop_cible!E106*100,"")</f>
        <v/>
      </c>
    </row>
    <row r="107" spans="1:4" ht="15.75" customHeight="1">
      <c r="A107" s="718"/>
      <c r="B107" s="716" t="s">
        <v>549</v>
      </c>
      <c r="C107" s="709">
        <f>SUM(Chirurgie_HD!D107)</f>
        <v>0</v>
      </c>
      <c r="D107" s="715" t="str">
        <f>IFERROR(C107/Pop_cible!E107*100,"")</f>
        <v/>
      </c>
    </row>
    <row r="108" spans="1:4" ht="15.75" customHeight="1">
      <c r="A108" s="718"/>
      <c r="B108" s="716" t="s">
        <v>550</v>
      </c>
      <c r="C108" s="709">
        <f>SUM(Chirurgie_HD!D108)</f>
        <v>0</v>
      </c>
      <c r="D108" s="715" t="str">
        <f>IFERROR(C108/Pop_cible!E108*100,"")</f>
        <v/>
      </c>
    </row>
    <row r="109" spans="1:4" ht="15.75" customHeight="1">
      <c r="A109" s="2" t="s">
        <v>551</v>
      </c>
      <c r="B109" s="2"/>
      <c r="C109" s="643">
        <f>SUM(C5:C7,C10:C14,C17:C18,C21:C28,C37:C41,C44:C49,C52:C54,C57:C63,C66:C72,C75:C78,C81:C83,C85:C87,C89,C91:C93,C96:C98,C100,C103:C108)</f>
        <v>0</v>
      </c>
      <c r="D109" s="647" t="str">
        <f>IFERROR(C109/Pop_cible!E109*100,"")</f>
        <v/>
      </c>
    </row>
    <row r="110" spans="1:4" ht="15.75" customHeight="1">
      <c r="A110" s="2" t="s">
        <v>552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1" t="s">
        <v>553</v>
      </c>
      <c r="B111" s="281"/>
      <c r="C111" s="205">
        <f>SUM(C109:C110)</f>
        <v>0</v>
      </c>
      <c r="D111" s="648" t="str">
        <f>IFERROR(C111/Pop_cible!E111*100,"")</f>
        <v/>
      </c>
    </row>
  </sheetData>
  <mergeCells count="1">
    <mergeCell ref="A2:B2"/>
  </mergeCells>
  <conditionalFormatting sqref="C3:D93">
    <cfRule type="containsBlanks" dxfId="675" priority="3">
      <formula>LEN(TRIM(C3))=0</formula>
    </cfRule>
  </conditionalFormatting>
  <conditionalFormatting sqref="C94:D99">
    <cfRule type="containsBlanks" dxfId="674" priority="5">
      <formula>LEN(TRIM(C94))=0</formula>
    </cfRule>
  </conditionalFormatting>
  <conditionalFormatting sqref="C98:D98">
    <cfRule type="containsBlanks" dxfId="673" priority="4" stopIfTrue="1">
      <formula>LEN(TRIM(C98))=0</formula>
    </cfRule>
  </conditionalFormatting>
  <conditionalFormatting sqref="C100:D108">
    <cfRule type="containsBlanks" dxfId="672" priority="2">
      <formula>LEN(TRIM(C100))=0</formula>
    </cfRule>
  </conditionalFormatting>
  <conditionalFormatting sqref="C110:D110">
    <cfRule type="containsBlanks" dxfId="671" priority="1">
      <formula>LEN(TRIM(C110))=0</formula>
    </cfRule>
  </conditionalFormatting>
  <conditionalFormatting sqref="L21">
    <cfRule type="containsBlanks" dxfId="670" priority="18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13" activePane="bottomLeft" state="frozen"/>
      <selection activeCell="A28" sqref="A28"/>
      <selection pane="bottomLeft" activeCell="D18" sqref="D18"/>
    </sheetView>
  </sheetViews>
  <sheetFormatPr baseColWidth="10" defaultColWidth="14.3984375" defaultRowHeight="15" customHeight="1"/>
  <cols>
    <col min="1" max="1" width="22.796875" style="395" customWidth="1"/>
    <col min="2" max="2" width="12.796875" style="395" customWidth="1"/>
    <col min="3" max="3" width="22.796875" style="395" customWidth="1"/>
    <col min="4" max="4" width="17.3984375" style="395" customWidth="1"/>
    <col min="5" max="5" width="13" style="395" customWidth="1"/>
    <col min="6" max="6" width="12.796875" style="395" customWidth="1"/>
    <col min="7" max="20" width="10.796875" style="395" customWidth="1"/>
    <col min="21" max="22" width="14.3984375" style="395" customWidth="1"/>
    <col min="23" max="16384" width="14.3984375" style="395"/>
  </cols>
  <sheetData>
    <row r="1" spans="1:6" ht="14.25" customHeight="1">
      <c r="A1" s="6" t="s">
        <v>2100</v>
      </c>
    </row>
    <row r="2" spans="1:6" ht="54.75" customHeight="1" thickBot="1">
      <c r="A2" s="438" t="s">
        <v>2101</v>
      </c>
      <c r="B2" s="439" t="s">
        <v>2102</v>
      </c>
      <c r="C2" s="439" t="s">
        <v>2103</v>
      </c>
      <c r="D2" s="439" t="s">
        <v>2104</v>
      </c>
      <c r="E2" s="439" t="s">
        <v>2105</v>
      </c>
      <c r="F2" s="439" t="s">
        <v>2106</v>
      </c>
    </row>
    <row r="3" spans="1:6" ht="15" customHeight="1">
      <c r="A3" s="440" t="s">
        <v>537</v>
      </c>
      <c r="B3" s="724"/>
      <c r="C3" s="724"/>
      <c r="D3" s="724"/>
      <c r="E3" s="724"/>
      <c r="F3" s="1173" t="str">
        <f>IFERROR(+E3/C3,"")</f>
        <v/>
      </c>
    </row>
    <row r="4" spans="1:6" ht="15" customHeight="1">
      <c r="A4" s="440" t="s">
        <v>493</v>
      </c>
      <c r="B4" s="724"/>
      <c r="C4" s="724"/>
      <c r="D4" s="724"/>
      <c r="E4" s="724"/>
      <c r="F4" s="1173" t="str">
        <f t="shared" ref="F4:F22" si="0">IFERROR(+E4/C4,"")</f>
        <v/>
      </c>
    </row>
    <row r="5" spans="1:6" ht="15" customHeight="1">
      <c r="A5" s="440" t="s">
        <v>446</v>
      </c>
      <c r="B5" s="724"/>
      <c r="C5" s="724"/>
      <c r="D5" s="724"/>
      <c r="E5" s="724"/>
      <c r="F5" s="1173" t="str">
        <f t="shared" si="0"/>
        <v/>
      </c>
    </row>
    <row r="6" spans="1:6" ht="15" customHeight="1">
      <c r="A6" s="440" t="s">
        <v>458</v>
      </c>
      <c r="B6" s="724"/>
      <c r="C6" s="724"/>
      <c r="D6" s="724"/>
      <c r="E6" s="724"/>
      <c r="F6" s="1173" t="str">
        <f t="shared" si="0"/>
        <v/>
      </c>
    </row>
    <row r="7" spans="1:6" ht="15" customHeight="1">
      <c r="A7" s="440" t="s">
        <v>451</v>
      </c>
      <c r="B7" s="724"/>
      <c r="C7" s="724"/>
      <c r="D7" s="724"/>
      <c r="E7" s="724"/>
      <c r="F7" s="1173" t="str">
        <f t="shared" si="0"/>
        <v/>
      </c>
    </row>
    <row r="8" spans="1:6" ht="15" customHeight="1">
      <c r="A8" s="440" t="s">
        <v>485</v>
      </c>
      <c r="B8" s="724"/>
      <c r="C8" s="724"/>
      <c r="D8" s="724"/>
      <c r="E8" s="724"/>
      <c r="F8" s="1173" t="str">
        <f t="shared" si="0"/>
        <v/>
      </c>
    </row>
    <row r="9" spans="1:6" ht="15" customHeight="1">
      <c r="A9" s="440" t="s">
        <v>507</v>
      </c>
      <c r="B9" s="724"/>
      <c r="C9" s="724"/>
      <c r="D9" s="724"/>
      <c r="E9" s="724"/>
      <c r="F9" s="1173" t="str">
        <f t="shared" si="0"/>
        <v/>
      </c>
    </row>
    <row r="10" spans="1:6" ht="15" customHeight="1">
      <c r="A10" s="440" t="s">
        <v>516</v>
      </c>
      <c r="B10" s="724"/>
      <c r="C10" s="724"/>
      <c r="D10" s="724"/>
      <c r="E10" s="724"/>
      <c r="F10" s="1173" t="str">
        <f t="shared" si="0"/>
        <v/>
      </c>
    </row>
    <row r="11" spans="1:6" ht="15" customHeight="1">
      <c r="A11" s="440" t="s">
        <v>498</v>
      </c>
      <c r="B11" s="724"/>
      <c r="C11" s="724"/>
      <c r="D11" s="724"/>
      <c r="E11" s="724"/>
      <c r="F11" s="1173" t="str">
        <f t="shared" si="0"/>
        <v/>
      </c>
    </row>
    <row r="12" spans="1:6" ht="15" customHeight="1">
      <c r="A12" s="440" t="s">
        <v>522</v>
      </c>
      <c r="B12" s="724"/>
      <c r="C12" s="724"/>
      <c r="D12" s="724"/>
      <c r="E12" s="724"/>
      <c r="F12" s="1173" t="str">
        <f t="shared" si="0"/>
        <v/>
      </c>
    </row>
    <row r="13" spans="1:6" ht="15" customHeight="1">
      <c r="A13" s="440" t="s">
        <v>472</v>
      </c>
      <c r="B13" s="724"/>
      <c r="C13" s="724"/>
      <c r="D13" s="724"/>
      <c r="E13" s="724"/>
      <c r="F13" s="1173" t="str">
        <f t="shared" si="0"/>
        <v/>
      </c>
    </row>
    <row r="14" spans="1:6" ht="15" customHeight="1">
      <c r="A14" s="440" t="s">
        <v>473</v>
      </c>
      <c r="B14" s="724"/>
      <c r="C14" s="724"/>
      <c r="D14" s="724"/>
      <c r="E14" s="724"/>
      <c r="F14" s="1173" t="str">
        <f t="shared" si="0"/>
        <v/>
      </c>
    </row>
    <row r="15" spans="1:6" ht="15" customHeight="1">
      <c r="A15" s="440" t="s">
        <v>462</v>
      </c>
      <c r="B15" s="724"/>
      <c r="C15" s="724"/>
      <c r="D15" s="724"/>
      <c r="E15" s="724"/>
      <c r="F15" s="1173" t="str">
        <f t="shared" si="0"/>
        <v/>
      </c>
    </row>
    <row r="16" spans="1:6" ht="15" customHeight="1">
      <c r="A16" s="440" t="s">
        <v>474</v>
      </c>
      <c r="B16" s="724"/>
      <c r="C16" s="724"/>
      <c r="D16" s="724"/>
      <c r="E16" s="724"/>
      <c r="F16" s="1173" t="str">
        <f t="shared" si="0"/>
        <v/>
      </c>
    </row>
    <row r="17" spans="1:6" ht="15" customHeight="1">
      <c r="A17" s="440" t="s">
        <v>475</v>
      </c>
      <c r="B17" s="724"/>
      <c r="C17" s="724"/>
      <c r="D17" s="724"/>
      <c r="E17" s="724"/>
      <c r="F17" s="1173" t="str">
        <f t="shared" si="0"/>
        <v/>
      </c>
    </row>
    <row r="18" spans="1:6" ht="15" customHeight="1">
      <c r="A18" s="440" t="s">
        <v>544</v>
      </c>
      <c r="B18" s="724"/>
      <c r="C18" s="724"/>
      <c r="D18" s="724"/>
      <c r="E18" s="724"/>
      <c r="F18" s="1173" t="str">
        <f t="shared" si="0"/>
        <v/>
      </c>
    </row>
    <row r="19" spans="1:6" ht="15" customHeight="1">
      <c r="A19" s="440" t="s">
        <v>476</v>
      </c>
      <c r="B19" s="724"/>
      <c r="C19" s="724"/>
      <c r="D19" s="724"/>
      <c r="E19" s="724"/>
      <c r="F19" s="1173" t="str">
        <f t="shared" si="0"/>
        <v/>
      </c>
    </row>
    <row r="20" spans="1:6" ht="15" customHeight="1">
      <c r="A20" s="440" t="s">
        <v>477</v>
      </c>
      <c r="B20" s="724"/>
      <c r="C20" s="724"/>
      <c r="D20" s="724"/>
      <c r="E20" s="724"/>
      <c r="F20" s="1173" t="str">
        <f t="shared" si="0"/>
        <v/>
      </c>
    </row>
    <row r="21" spans="1:6" ht="15" customHeight="1">
      <c r="A21" s="440" t="s">
        <v>478</v>
      </c>
      <c r="B21" s="724"/>
      <c r="C21" s="724"/>
      <c r="D21" s="724"/>
      <c r="E21" s="724"/>
      <c r="F21" s="1173" t="str">
        <f t="shared" si="0"/>
        <v/>
      </c>
    </row>
    <row r="22" spans="1:6" ht="15" customHeight="1" thickBot="1">
      <c r="A22" s="281" t="s">
        <v>434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174" t="str">
        <f t="shared" si="0"/>
        <v/>
      </c>
    </row>
    <row r="23" spans="1:6" ht="14.25" customHeight="1">
      <c r="B23" s="441"/>
      <c r="C23" s="441"/>
      <c r="D23" s="441"/>
      <c r="E23" s="441"/>
      <c r="F23" s="441"/>
    </row>
    <row r="24" spans="1:6" ht="30" customHeight="1">
      <c r="A24" s="6" t="s">
        <v>2107</v>
      </c>
      <c r="B24" s="89"/>
      <c r="C24" s="89"/>
      <c r="D24" s="89"/>
      <c r="E24" s="89"/>
      <c r="F24" s="89"/>
    </row>
    <row r="25" spans="1:6" ht="58.25" customHeight="1" thickBot="1">
      <c r="A25" s="442" t="s">
        <v>2101</v>
      </c>
      <c r="B25" s="442" t="s">
        <v>2108</v>
      </c>
      <c r="C25" s="442" t="s">
        <v>2109</v>
      </c>
      <c r="D25" s="442" t="s">
        <v>2110</v>
      </c>
      <c r="E25" s="442" t="s">
        <v>2111</v>
      </c>
    </row>
    <row r="26" spans="1:6" ht="15" customHeight="1">
      <c r="A26" s="394" t="s">
        <v>537</v>
      </c>
      <c r="B26" s="724"/>
      <c r="C26" s="724"/>
      <c r="D26" s="724"/>
      <c r="E26" s="724"/>
      <c r="F26" s="441"/>
    </row>
    <row r="27" spans="1:6" ht="15" customHeight="1">
      <c r="A27" s="394" t="s">
        <v>493</v>
      </c>
      <c r="B27" s="724"/>
      <c r="C27" s="724"/>
      <c r="D27" s="724"/>
      <c r="E27" s="724"/>
      <c r="F27" s="441"/>
    </row>
    <row r="28" spans="1:6" ht="15" customHeight="1">
      <c r="A28" s="394" t="s">
        <v>446</v>
      </c>
      <c r="B28" s="724"/>
      <c r="C28" s="724"/>
      <c r="D28" s="724"/>
      <c r="E28" s="724"/>
      <c r="F28" s="441"/>
    </row>
    <row r="29" spans="1:6" ht="15" customHeight="1">
      <c r="A29" s="394" t="s">
        <v>458</v>
      </c>
      <c r="B29" s="724"/>
      <c r="C29" s="724"/>
      <c r="D29" s="724"/>
      <c r="E29" s="724"/>
      <c r="F29" s="441"/>
    </row>
    <row r="30" spans="1:6" ht="15" customHeight="1">
      <c r="A30" s="394" t="s">
        <v>451</v>
      </c>
      <c r="B30" s="724"/>
      <c r="C30" s="724"/>
      <c r="D30" s="724"/>
      <c r="E30" s="724"/>
      <c r="F30" s="441"/>
    </row>
    <row r="31" spans="1:6" ht="15" customHeight="1">
      <c r="A31" s="394" t="s">
        <v>485</v>
      </c>
      <c r="B31" s="724"/>
      <c r="C31" s="724"/>
      <c r="D31" s="724"/>
      <c r="E31" s="724"/>
      <c r="F31" s="441"/>
    </row>
    <row r="32" spans="1:6" ht="15" customHeight="1">
      <c r="A32" s="394" t="s">
        <v>507</v>
      </c>
      <c r="B32" s="724"/>
      <c r="C32" s="724"/>
      <c r="D32" s="724"/>
      <c r="E32" s="724"/>
      <c r="F32" s="441"/>
    </row>
    <row r="33" spans="1:6" ht="15" customHeight="1">
      <c r="A33" s="394" t="s">
        <v>516</v>
      </c>
      <c r="B33" s="724"/>
      <c r="C33" s="724"/>
      <c r="D33" s="724"/>
      <c r="E33" s="724"/>
    </row>
    <row r="34" spans="1:6" ht="15" customHeight="1">
      <c r="A34" s="394" t="s">
        <v>498</v>
      </c>
      <c r="B34" s="724"/>
      <c r="C34" s="724"/>
      <c r="D34" s="724"/>
      <c r="E34" s="724"/>
    </row>
    <row r="35" spans="1:6" ht="15" customHeight="1">
      <c r="A35" s="394" t="s">
        <v>522</v>
      </c>
      <c r="B35" s="724"/>
      <c r="C35" s="724"/>
      <c r="D35" s="724"/>
      <c r="E35" s="724"/>
    </row>
    <row r="36" spans="1:6" ht="15" customHeight="1">
      <c r="A36" s="394" t="s">
        <v>472</v>
      </c>
      <c r="B36" s="724"/>
      <c r="C36" s="724"/>
      <c r="D36" s="724"/>
      <c r="E36" s="724"/>
    </row>
    <row r="37" spans="1:6" ht="15" customHeight="1">
      <c r="A37" s="394" t="s">
        <v>473</v>
      </c>
      <c r="B37" s="724"/>
      <c r="C37" s="724"/>
      <c r="D37" s="724"/>
      <c r="E37" s="724"/>
    </row>
    <row r="38" spans="1:6" ht="15" customHeight="1">
      <c r="A38" s="394" t="s">
        <v>462</v>
      </c>
      <c r="B38" s="724"/>
      <c r="C38" s="724"/>
      <c r="D38" s="724"/>
      <c r="E38" s="724"/>
    </row>
    <row r="39" spans="1:6" ht="15" customHeight="1">
      <c r="A39" s="394" t="s">
        <v>474</v>
      </c>
      <c r="B39" s="724"/>
      <c r="C39" s="724"/>
      <c r="D39" s="724"/>
      <c r="E39" s="724"/>
    </row>
    <row r="40" spans="1:6" ht="15" customHeight="1">
      <c r="A40" s="394" t="s">
        <v>475</v>
      </c>
      <c r="B40" s="724"/>
      <c r="C40" s="724"/>
      <c r="D40" s="724"/>
      <c r="E40" s="724"/>
    </row>
    <row r="41" spans="1:6" ht="15" customHeight="1">
      <c r="A41" s="394" t="s">
        <v>544</v>
      </c>
      <c r="B41" s="724"/>
      <c r="C41" s="724"/>
      <c r="D41" s="724"/>
      <c r="E41" s="724"/>
    </row>
    <row r="42" spans="1:6" ht="15" customHeight="1">
      <c r="A42" s="395" t="s">
        <v>476</v>
      </c>
      <c r="B42" s="724"/>
      <c r="C42" s="724"/>
      <c r="D42" s="724"/>
      <c r="E42" s="724"/>
    </row>
    <row r="43" spans="1:6" ht="15" customHeight="1">
      <c r="A43" s="394" t="s">
        <v>477</v>
      </c>
      <c r="B43" s="724"/>
      <c r="C43" s="724"/>
      <c r="D43" s="724"/>
      <c r="E43" s="724"/>
    </row>
    <row r="44" spans="1:6" ht="15" customHeight="1">
      <c r="A44" s="394" t="s">
        <v>478</v>
      </c>
      <c r="B44" s="724"/>
      <c r="C44" s="724"/>
      <c r="D44" s="724"/>
      <c r="E44" s="724"/>
    </row>
    <row r="45" spans="1:6" ht="15" customHeight="1" thickBot="1">
      <c r="A45" s="281" t="s">
        <v>434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592"/>
    </row>
  </sheetData>
  <conditionalFormatting sqref="B26:E44">
    <cfRule type="containsBlanks" dxfId="669" priority="1">
      <formula>LEN(TRIM(B26))=0</formula>
    </cfRule>
  </conditionalFormatting>
  <conditionalFormatting sqref="B3:F21">
    <cfRule type="containsBlanks" dxfId="668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G5" sqref="G5"/>
    </sheetView>
  </sheetViews>
  <sheetFormatPr baseColWidth="10" defaultColWidth="14.3984375" defaultRowHeight="15" customHeight="1"/>
  <cols>
    <col min="1" max="1" width="27.19921875" style="395" customWidth="1"/>
    <col min="2" max="2" width="10.19921875" style="395" customWidth="1"/>
    <col min="3" max="3" width="10.3984375" style="395" customWidth="1"/>
    <col min="4" max="4" width="11.3984375" style="395" customWidth="1"/>
    <col min="5" max="5" width="10.796875" style="395" customWidth="1"/>
    <col min="6" max="6" width="14.796875" style="395" customWidth="1"/>
    <col min="7" max="7" width="15.796875" style="395" customWidth="1"/>
    <col min="8" max="8" width="11.3984375" style="395" customWidth="1"/>
    <col min="9" max="25" width="10.796875" style="395" customWidth="1"/>
    <col min="26" max="27" width="14.3984375" style="395" customWidth="1"/>
    <col min="28" max="16384" width="14.3984375" style="395"/>
  </cols>
  <sheetData>
    <row r="1" spans="1:7" ht="14.25" customHeight="1">
      <c r="A1" s="14" t="s">
        <v>2112</v>
      </c>
    </row>
    <row r="2" spans="1:7" ht="53" customHeight="1">
      <c r="A2" s="427" t="s">
        <v>2101</v>
      </c>
      <c r="B2" s="443" t="s">
        <v>2113</v>
      </c>
      <c r="C2" s="443" t="s">
        <v>1798</v>
      </c>
      <c r="D2" s="443" t="s">
        <v>2114</v>
      </c>
      <c r="E2" s="443" t="s">
        <v>2115</v>
      </c>
      <c r="F2" s="443" t="s">
        <v>2116</v>
      </c>
      <c r="G2" s="443" t="s">
        <v>2117</v>
      </c>
    </row>
    <row r="3" spans="1:7" ht="15" customHeight="1">
      <c r="A3" s="395" t="s">
        <v>537</v>
      </c>
      <c r="B3" s="724"/>
      <c r="C3" s="724"/>
      <c r="D3" s="724"/>
      <c r="E3" s="724"/>
      <c r="F3" s="724"/>
      <c r="G3" s="724"/>
    </row>
    <row r="4" spans="1:7" ht="15" customHeight="1">
      <c r="A4" s="395" t="s">
        <v>493</v>
      </c>
      <c r="B4" s="724"/>
      <c r="C4" s="724"/>
      <c r="D4" s="724"/>
      <c r="E4" s="724"/>
      <c r="F4" s="724"/>
      <c r="G4" s="724"/>
    </row>
    <row r="5" spans="1:7" ht="15" customHeight="1">
      <c r="A5" s="395" t="s">
        <v>446</v>
      </c>
      <c r="B5" s="724"/>
      <c r="C5" s="724"/>
      <c r="D5" s="724"/>
      <c r="E5" s="724"/>
      <c r="F5" s="724"/>
      <c r="G5" s="724"/>
    </row>
    <row r="6" spans="1:7" ht="15" customHeight="1">
      <c r="A6" s="395" t="s">
        <v>458</v>
      </c>
      <c r="B6" s="724"/>
      <c r="C6" s="724"/>
      <c r="D6" s="724"/>
      <c r="E6" s="724"/>
      <c r="F6" s="724"/>
      <c r="G6" s="724"/>
    </row>
    <row r="7" spans="1:7" ht="15" customHeight="1">
      <c r="A7" s="395" t="s">
        <v>451</v>
      </c>
      <c r="B7" s="724"/>
      <c r="C7" s="724"/>
      <c r="D7" s="724"/>
      <c r="E7" s="724"/>
      <c r="F7" s="724"/>
      <c r="G7" s="724"/>
    </row>
    <row r="8" spans="1:7" ht="15" customHeight="1">
      <c r="A8" s="395" t="s">
        <v>485</v>
      </c>
      <c r="B8" s="724"/>
      <c r="C8" s="724"/>
      <c r="D8" s="724"/>
      <c r="E8" s="724"/>
      <c r="F8" s="724"/>
      <c r="G8" s="724"/>
    </row>
    <row r="9" spans="1:7" ht="15" customHeight="1">
      <c r="A9" s="395" t="s">
        <v>507</v>
      </c>
      <c r="B9" s="724"/>
      <c r="C9" s="724"/>
      <c r="D9" s="724"/>
      <c r="E9" s="724"/>
      <c r="F9" s="724"/>
      <c r="G9" s="724"/>
    </row>
    <row r="10" spans="1:7" ht="15" customHeight="1">
      <c r="A10" s="395" t="s">
        <v>516</v>
      </c>
      <c r="B10" s="724"/>
      <c r="C10" s="724"/>
      <c r="D10" s="724"/>
      <c r="E10" s="724"/>
      <c r="F10" s="724"/>
      <c r="G10" s="724"/>
    </row>
    <row r="11" spans="1:7" ht="15" customHeight="1">
      <c r="A11" s="395" t="s">
        <v>498</v>
      </c>
      <c r="B11" s="724"/>
      <c r="C11" s="724"/>
      <c r="D11" s="724"/>
      <c r="E11" s="724"/>
      <c r="F11" s="724"/>
      <c r="G11" s="724"/>
    </row>
    <row r="12" spans="1:7" ht="15" customHeight="1">
      <c r="A12" s="395" t="s">
        <v>522</v>
      </c>
      <c r="B12" s="724"/>
      <c r="C12" s="724"/>
      <c r="D12" s="724"/>
      <c r="E12" s="724"/>
      <c r="F12" s="724"/>
      <c r="G12" s="724"/>
    </row>
    <row r="13" spans="1:7" ht="15" customHeight="1">
      <c r="A13" s="395" t="s">
        <v>472</v>
      </c>
      <c r="B13" s="724"/>
      <c r="C13" s="724"/>
      <c r="D13" s="724"/>
      <c r="E13" s="724"/>
      <c r="F13" s="724"/>
      <c r="G13" s="724"/>
    </row>
    <row r="14" spans="1:7" ht="15" customHeight="1">
      <c r="A14" s="395" t="s">
        <v>473</v>
      </c>
      <c r="B14" s="724"/>
      <c r="C14" s="724"/>
      <c r="D14" s="724"/>
      <c r="E14" s="724"/>
      <c r="F14" s="724"/>
      <c r="G14" s="724"/>
    </row>
    <row r="15" spans="1:7" ht="15" customHeight="1">
      <c r="A15" s="395" t="s">
        <v>462</v>
      </c>
      <c r="B15" s="724"/>
      <c r="C15" s="724"/>
      <c r="D15" s="724"/>
      <c r="E15" s="724"/>
      <c r="F15" s="724"/>
      <c r="G15" s="724"/>
    </row>
    <row r="16" spans="1:7" ht="15" customHeight="1">
      <c r="A16" s="395" t="s">
        <v>474</v>
      </c>
      <c r="B16" s="724"/>
      <c r="C16" s="724"/>
      <c r="D16" s="724"/>
      <c r="E16" s="724"/>
      <c r="F16" s="724"/>
      <c r="G16" s="724"/>
    </row>
    <row r="17" spans="1:7" ht="15" customHeight="1">
      <c r="A17" s="395" t="s">
        <v>475</v>
      </c>
      <c r="B17" s="724"/>
      <c r="C17" s="724"/>
      <c r="D17" s="724"/>
      <c r="E17" s="724"/>
      <c r="F17" s="724"/>
      <c r="G17" s="724"/>
    </row>
    <row r="18" spans="1:7" ht="15" customHeight="1">
      <c r="A18" s="395" t="s">
        <v>544</v>
      </c>
      <c r="B18" s="724"/>
      <c r="C18" s="724"/>
      <c r="D18" s="724"/>
      <c r="E18" s="724"/>
      <c r="F18" s="724"/>
      <c r="G18" s="724"/>
    </row>
    <row r="19" spans="1:7" ht="15" customHeight="1">
      <c r="A19" s="395" t="s">
        <v>476</v>
      </c>
      <c r="B19" s="724"/>
      <c r="C19" s="724"/>
      <c r="D19" s="724"/>
      <c r="E19" s="724"/>
      <c r="F19" s="724"/>
      <c r="G19" s="724"/>
    </row>
    <row r="20" spans="1:7" ht="15" customHeight="1">
      <c r="A20" s="395" t="s">
        <v>2118</v>
      </c>
      <c r="B20" s="724"/>
      <c r="C20" s="724"/>
      <c r="D20" s="724"/>
      <c r="E20" s="724"/>
      <c r="F20" s="724"/>
      <c r="G20" s="724"/>
    </row>
    <row r="21" spans="1:7" ht="15" customHeight="1">
      <c r="A21" s="395" t="s">
        <v>478</v>
      </c>
      <c r="B21" s="724"/>
      <c r="C21" s="724"/>
      <c r="D21" s="724"/>
      <c r="E21" s="724"/>
      <c r="F21" s="724"/>
      <c r="G21" s="724"/>
    </row>
    <row r="22" spans="1:7" ht="15" customHeight="1" thickBot="1">
      <c r="A22" s="281" t="s">
        <v>434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667" priority="1">
      <formula>LEN(TRIM(B3))=0</formula>
    </cfRule>
  </conditionalFormatting>
  <conditionalFormatting sqref="K19">
    <cfRule type="containsBlanks" dxfId="666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2119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094" t="s">
        <v>2120</v>
      </c>
      <c r="D2" s="880"/>
      <c r="E2" s="880"/>
      <c r="F2" s="940" t="s">
        <v>2121</v>
      </c>
      <c r="G2" s="938"/>
      <c r="H2" s="938"/>
      <c r="I2" s="938"/>
      <c r="J2" s="938"/>
      <c r="K2" s="938"/>
      <c r="L2" s="938"/>
      <c r="M2" s="938"/>
    </row>
    <row r="3" spans="1:13" ht="41.25" customHeight="1" thickBot="1">
      <c r="A3" s="979" t="s">
        <v>2000</v>
      </c>
      <c r="B3" s="951"/>
      <c r="C3" s="95" t="s">
        <v>2122</v>
      </c>
      <c r="D3" s="95" t="s">
        <v>2123</v>
      </c>
      <c r="E3" s="95" t="s">
        <v>2124</v>
      </c>
      <c r="F3" s="444" t="s">
        <v>2125</v>
      </c>
      <c r="G3" s="444" t="s">
        <v>2126</v>
      </c>
      <c r="H3" s="444" t="s">
        <v>2127</v>
      </c>
      <c r="I3" s="444" t="s">
        <v>2128</v>
      </c>
      <c r="J3" s="444" t="s">
        <v>2129</v>
      </c>
      <c r="K3" s="444" t="s">
        <v>2130</v>
      </c>
      <c r="L3" s="444" t="s">
        <v>2131</v>
      </c>
      <c r="M3" s="444" t="s">
        <v>2132</v>
      </c>
    </row>
    <row r="4" spans="1:13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</row>
    <row r="6" spans="1:13" ht="1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</row>
    <row r="7" spans="1:13" ht="1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</row>
    <row r="8" spans="1:13" ht="1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</row>
    <row r="9" spans="1:13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</row>
    <row r="11" spans="1:13" ht="1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</row>
    <row r="12" spans="1:13" ht="1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</row>
    <row r="13" spans="1:13" ht="1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</row>
    <row r="14" spans="1:13" ht="1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</row>
    <row r="15" spans="1:13" ht="1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</row>
    <row r="16" spans="1:13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</row>
    <row r="18" spans="1:13" ht="1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</row>
    <row r="19" spans="1:13" ht="1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</row>
    <row r="20" spans="1:13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</row>
    <row r="22" spans="1:13" ht="1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</row>
    <row r="23" spans="1:13" ht="1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</row>
    <row r="24" spans="1:13" ht="1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</row>
    <row r="25" spans="1:13" ht="1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</row>
    <row r="26" spans="1:13" ht="1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</row>
    <row r="27" spans="1:13" ht="1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</row>
    <row r="28" spans="1:13" ht="1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</row>
    <row r="29" spans="1:13" ht="1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</row>
    <row r="30" spans="1:13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</row>
    <row r="32" spans="1:13" ht="1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</row>
    <row r="33" spans="1:13" ht="1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</row>
    <row r="34" spans="1:13" ht="1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</row>
    <row r="35" spans="1:13" ht="1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</row>
    <row r="36" spans="1:13" ht="1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</row>
    <row r="37" spans="1:13" ht="1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</row>
    <row r="38" spans="1:13" ht="1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</row>
    <row r="39" spans="1:13" ht="1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</row>
    <row r="40" spans="1:13" ht="1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</row>
    <row r="41" spans="1:13" ht="1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</row>
    <row r="42" spans="1:13" ht="1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</row>
    <row r="43" spans="1:13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</row>
    <row r="45" spans="1:13" ht="1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</row>
    <row r="46" spans="1:13" ht="1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</row>
    <row r="47" spans="1:13" ht="1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</row>
    <row r="48" spans="1:13" ht="1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</row>
    <row r="49" spans="1:13" ht="1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</row>
    <row r="50" spans="1:13" ht="1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</row>
    <row r="51" spans="1:13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</row>
    <row r="53" spans="1:13" ht="1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</row>
    <row r="54" spans="1:13" ht="1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</row>
    <row r="55" spans="1:13" ht="1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</row>
    <row r="56" spans="1:13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</row>
    <row r="58" spans="1:13" ht="1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</row>
    <row r="59" spans="1:13" ht="1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</row>
    <row r="60" spans="1:13" ht="1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</row>
    <row r="61" spans="1:13" ht="1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</row>
    <row r="62" spans="1:13" ht="1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</row>
    <row r="63" spans="1:13" ht="1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</row>
    <row r="64" spans="1:13" ht="1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</row>
    <row r="65" spans="1:13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</row>
    <row r="67" spans="1:13" ht="1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</row>
    <row r="68" spans="1:13" ht="1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</row>
    <row r="69" spans="1:13" ht="1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</row>
    <row r="70" spans="1:13" s="87" customFormat="1" ht="1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</row>
    <row r="71" spans="1:13" ht="1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</row>
    <row r="72" spans="1:13" ht="1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</row>
    <row r="73" spans="1:13" ht="1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</row>
    <row r="74" spans="1:13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</row>
    <row r="76" spans="1:13" ht="1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</row>
    <row r="77" spans="1:13" ht="1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</row>
    <row r="78" spans="1:13" ht="1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</row>
    <row r="79" spans="1:13" ht="1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</row>
    <row r="80" spans="1:13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</row>
    <row r="82" spans="1:13" ht="1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</row>
    <row r="83" spans="1:13" ht="1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</row>
    <row r="84" spans="1:13" ht="1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</row>
    <row r="85" spans="1:13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</row>
    <row r="87" spans="1:13" ht="1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</row>
    <row r="88" spans="1:13" s="87" customFormat="1" ht="1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</row>
    <row r="89" spans="1:13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</row>
    <row r="91" spans="1:13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</row>
    <row r="93" spans="1:13" s="87" customFormat="1" ht="1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</row>
    <row r="94" spans="1:13" ht="1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</row>
    <row r="95" spans="1:13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</row>
    <row r="97" spans="1:13" ht="1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</row>
    <row r="98" spans="1:13" ht="1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</row>
    <row r="99" spans="1:13" s="87" customFormat="1" ht="1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</row>
    <row r="100" spans="1:13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</row>
    <row r="102" spans="1:13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</row>
    <row r="104" spans="1:13" ht="1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</row>
    <row r="105" spans="1:13" ht="1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</row>
    <row r="106" spans="1:13" ht="1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</row>
    <row r="107" spans="1:13" ht="20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</row>
    <row r="108" spans="1:13" ht="18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</row>
    <row r="109" spans="1:13" ht="16.8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</row>
    <row r="110" spans="1:13" ht="16.8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</row>
    <row r="111" spans="1:13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</row>
  </sheetData>
  <mergeCells count="3">
    <mergeCell ref="C2:E2"/>
    <mergeCell ref="A3:B3"/>
    <mergeCell ref="F2:M2"/>
  </mergeCells>
  <conditionalFormatting sqref="C4:M94">
    <cfRule type="containsBlanks" dxfId="665" priority="3">
      <formula>LEN(TRIM(C4))=0</formula>
    </cfRule>
  </conditionalFormatting>
  <conditionalFormatting sqref="C95:M100">
    <cfRule type="containsBlanks" dxfId="664" priority="5">
      <formula>LEN(TRIM(C95))=0</formula>
    </cfRule>
  </conditionalFormatting>
  <conditionalFormatting sqref="C99:M99">
    <cfRule type="containsBlanks" dxfId="663" priority="4" stopIfTrue="1">
      <formula>LEN(TRIM(C99))=0</formula>
    </cfRule>
  </conditionalFormatting>
  <conditionalFormatting sqref="C101:M109">
    <cfRule type="containsBlanks" dxfId="662" priority="2">
      <formula>LEN(TRIM(C101))=0</formula>
    </cfRule>
  </conditionalFormatting>
  <conditionalFormatting sqref="C111:M111">
    <cfRule type="containsBlanks" dxfId="661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395" customWidth="1"/>
    <col min="2" max="2" width="18.19921875" style="395" customWidth="1"/>
    <col min="3" max="3" width="7.796875" style="395" customWidth="1"/>
    <col min="4" max="4" width="9.3984375" style="395" customWidth="1"/>
    <col min="5" max="5" width="10.3984375" style="395" customWidth="1"/>
    <col min="6" max="6" width="9.3984375" style="395" customWidth="1"/>
    <col min="7" max="7" width="11.53125" style="395" customWidth="1"/>
    <col min="8" max="8" width="8.86328125" style="395" customWidth="1"/>
    <col min="9" max="9" width="8.3984375" style="395" customWidth="1"/>
    <col min="10" max="10" width="9.33203125" style="395" customWidth="1"/>
    <col min="11" max="11" width="10.796875" style="395" customWidth="1"/>
    <col min="12" max="12" width="7.796875" style="395" customWidth="1"/>
    <col min="13" max="13" width="8" style="395" customWidth="1"/>
    <col min="14" max="16" width="10.796875" style="395" customWidth="1"/>
    <col min="17" max="18" width="14.3984375" style="395" customWidth="1"/>
    <col min="19" max="16384" width="14.3984375" style="395"/>
  </cols>
  <sheetData>
    <row r="1" spans="1:16" ht="14" customHeight="1">
      <c r="A1" s="14" t="s">
        <v>2133</v>
      </c>
      <c r="B1" s="14"/>
    </row>
    <row r="2" spans="1:16" s="6" customFormat="1" ht="14.25" customHeight="1" thickBot="1">
      <c r="C2" s="1094" t="s">
        <v>2134</v>
      </c>
      <c r="D2" s="1096"/>
      <c r="E2" s="1096"/>
      <c r="F2" s="1096"/>
      <c r="G2" s="1095" t="s">
        <v>2135</v>
      </c>
      <c r="H2" s="890"/>
      <c r="I2" s="890"/>
      <c r="J2" s="890"/>
      <c r="K2" s="890"/>
      <c r="L2" s="890"/>
      <c r="M2" s="890"/>
      <c r="N2" s="1094" t="s">
        <v>2136</v>
      </c>
      <c r="O2" s="1096"/>
      <c r="P2" s="1096"/>
    </row>
    <row r="3" spans="1:16" ht="81.5" customHeight="1" thickBot="1">
      <c r="A3" s="425" t="s">
        <v>2000</v>
      </c>
      <c r="B3" s="430"/>
      <c r="C3" s="445" t="s">
        <v>2137</v>
      </c>
      <c r="D3" s="445" t="s">
        <v>2138</v>
      </c>
      <c r="E3" s="445" t="s">
        <v>2139</v>
      </c>
      <c r="F3" s="445" t="s">
        <v>2140</v>
      </c>
      <c r="G3" s="445" t="s">
        <v>2141</v>
      </c>
      <c r="H3" s="445" t="s">
        <v>2142</v>
      </c>
      <c r="I3" s="445" t="s">
        <v>2143</v>
      </c>
      <c r="J3" s="445" t="s">
        <v>2144</v>
      </c>
      <c r="K3" s="445" t="s">
        <v>2145</v>
      </c>
      <c r="L3" s="445" t="s">
        <v>2146</v>
      </c>
      <c r="M3" s="445" t="s">
        <v>2147</v>
      </c>
      <c r="N3" s="443" t="s">
        <v>2148</v>
      </c>
      <c r="O3" s="443" t="s">
        <v>2149</v>
      </c>
      <c r="P3" s="443" t="s">
        <v>2150</v>
      </c>
    </row>
    <row r="4" spans="1:16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3"/>
    </row>
    <row r="6" spans="1:16" ht="1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</row>
    <row r="7" spans="1:16" ht="1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</row>
    <row r="8" spans="1:16" ht="1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  <c r="O8" s="709"/>
      <c r="P8" s="709"/>
    </row>
    <row r="9" spans="1:16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</row>
    <row r="11" spans="1:16" ht="1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</row>
    <row r="12" spans="1:16" ht="1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</row>
    <row r="13" spans="1:16" ht="1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</row>
    <row r="14" spans="1:16" ht="1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  <c r="P14" s="709"/>
    </row>
    <row r="15" spans="1:16" ht="1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  <c r="P15" s="709"/>
    </row>
    <row r="16" spans="1:16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  <c r="P17" s="709"/>
    </row>
    <row r="18" spans="1:16" ht="1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</row>
    <row r="19" spans="1:16" ht="1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  <c r="N19" s="709"/>
      <c r="O19" s="709"/>
      <c r="P19" s="709"/>
    </row>
    <row r="20" spans="1:16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</row>
    <row r="22" spans="1:16" ht="1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</row>
    <row r="23" spans="1:16" ht="1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</row>
    <row r="24" spans="1:16" ht="1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</row>
    <row r="25" spans="1:16" ht="1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</row>
    <row r="26" spans="1:16" ht="1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  <c r="P26" s="709"/>
    </row>
    <row r="27" spans="1:16" ht="1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</row>
    <row r="28" spans="1:16" ht="1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</row>
    <row r="29" spans="1:16" ht="1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  <c r="P29" s="709"/>
    </row>
    <row r="30" spans="1:16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  <c r="N31" s="713"/>
      <c r="O31" s="713"/>
      <c r="P31" s="713"/>
    </row>
    <row r="32" spans="1:16" ht="1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  <c r="P32" s="709"/>
    </row>
    <row r="33" spans="1:16" ht="1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</row>
    <row r="34" spans="1:16" ht="1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</row>
    <row r="35" spans="1:16" ht="1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</row>
    <row r="36" spans="1:16" ht="1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</row>
    <row r="37" spans="1:16" ht="1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</row>
    <row r="38" spans="1:16" ht="1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</row>
    <row r="39" spans="1:16" ht="1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  <c r="P39" s="709"/>
    </row>
    <row r="40" spans="1:16" ht="1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</row>
    <row r="41" spans="1:16" ht="1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</row>
    <row r="42" spans="1:16" ht="1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  <c r="N42" s="709"/>
      <c r="O42" s="709"/>
      <c r="P42" s="709"/>
    </row>
    <row r="43" spans="1:16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</row>
    <row r="45" spans="1:16" ht="1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</row>
    <row r="46" spans="1:16" ht="1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</row>
    <row r="47" spans="1:16" ht="1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</row>
    <row r="48" spans="1:16" ht="1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</row>
    <row r="49" spans="1:16" ht="1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</row>
    <row r="50" spans="1:16" ht="1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  <c r="N50" s="709"/>
      <c r="O50" s="709"/>
      <c r="P50" s="709"/>
    </row>
    <row r="51" spans="1:16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</row>
    <row r="53" spans="1:16" ht="1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</row>
    <row r="54" spans="1:16" ht="1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</row>
    <row r="55" spans="1:16" ht="1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  <c r="N55" s="709"/>
      <c r="O55" s="709"/>
      <c r="P55" s="709"/>
    </row>
    <row r="56" spans="1:16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  <c r="N57" s="713"/>
      <c r="O57" s="713"/>
      <c r="P57" s="713"/>
    </row>
    <row r="58" spans="1:16" ht="1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</row>
    <row r="59" spans="1:16" ht="1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  <c r="P59" s="709"/>
    </row>
    <row r="60" spans="1:16" ht="1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</row>
    <row r="61" spans="1:16" ht="1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</row>
    <row r="62" spans="1:16" ht="1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</row>
    <row r="63" spans="1:16" ht="1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</row>
    <row r="64" spans="1:16" ht="1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  <c r="O64" s="709"/>
      <c r="P64" s="709"/>
    </row>
    <row r="65" spans="1:16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</row>
    <row r="67" spans="1:16" ht="1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</row>
    <row r="68" spans="1:16" ht="1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  <c r="P68" s="709"/>
    </row>
    <row r="69" spans="1:16" ht="1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</row>
    <row r="70" spans="1:16" ht="1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</row>
    <row r="71" spans="1:16" ht="1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</row>
    <row r="72" spans="1:16" ht="1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  <c r="P72" s="709"/>
    </row>
    <row r="73" spans="1:16" ht="1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</row>
    <row r="74" spans="1:16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</row>
    <row r="76" spans="1:16" ht="1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</row>
    <row r="77" spans="1:16" ht="1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</row>
    <row r="78" spans="1:16" ht="1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  <c r="P78" s="709"/>
    </row>
    <row r="79" spans="1:16" ht="1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</row>
    <row r="80" spans="1:16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</row>
    <row r="82" spans="1:16" ht="1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  <c r="P82" s="709"/>
    </row>
    <row r="83" spans="1:16" ht="1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</row>
    <row r="84" spans="1:16" ht="1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  <c r="P84" s="709"/>
    </row>
    <row r="85" spans="1:16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</row>
    <row r="87" spans="1:16" ht="1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</row>
    <row r="88" spans="1:16" ht="1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</row>
    <row r="89" spans="1:16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</row>
    <row r="91" spans="1:16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</row>
    <row r="93" spans="1:16" ht="1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</row>
    <row r="94" spans="1:16" ht="1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  <c r="N94" s="709"/>
      <c r="O94" s="709"/>
      <c r="P94" s="709"/>
    </row>
    <row r="95" spans="1:16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</row>
    <row r="97" spans="1:16" ht="1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</row>
    <row r="98" spans="1:16" ht="1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</row>
    <row r="99" spans="1:16" ht="1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  <c r="N99" s="709"/>
      <c r="O99" s="709"/>
      <c r="P99" s="709"/>
    </row>
    <row r="100" spans="1:16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  <c r="N101" s="709"/>
      <c r="O101" s="709"/>
      <c r="P101" s="709"/>
    </row>
    <row r="102" spans="1:16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</row>
    <row r="104" spans="1:16" ht="1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</row>
    <row r="105" spans="1:16" ht="1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</row>
    <row r="106" spans="1:16" ht="1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</row>
    <row r="107" spans="1:16" ht="20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</row>
    <row r="108" spans="1:16" ht="18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</row>
    <row r="109" spans="1:16" ht="16.8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  <c r="N109" s="709"/>
      <c r="O109" s="709"/>
      <c r="P109" s="709"/>
    </row>
    <row r="110" spans="1:16" ht="16.8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  <c r="N110" s="643"/>
      <c r="O110" s="643"/>
      <c r="P110" s="643"/>
    </row>
    <row r="111" spans="1:16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</row>
  </sheetData>
  <mergeCells count="3">
    <mergeCell ref="G2:M2"/>
    <mergeCell ref="C2:F2"/>
    <mergeCell ref="N2:P2"/>
  </mergeCells>
  <conditionalFormatting sqref="C4:P94">
    <cfRule type="containsBlanks" dxfId="660" priority="3">
      <formula>LEN(TRIM(C4))=0</formula>
    </cfRule>
  </conditionalFormatting>
  <conditionalFormatting sqref="C95:P100">
    <cfRule type="containsBlanks" dxfId="659" priority="5">
      <formula>LEN(TRIM(C95))=0</formula>
    </cfRule>
  </conditionalFormatting>
  <conditionalFormatting sqref="C99:P99">
    <cfRule type="containsBlanks" dxfId="658" priority="4" stopIfTrue="1">
      <formula>LEN(TRIM(C99))=0</formula>
    </cfRule>
  </conditionalFormatting>
  <conditionalFormatting sqref="C101:P109">
    <cfRule type="containsBlanks" dxfId="657" priority="2">
      <formula>LEN(TRIM(C101))=0</formula>
    </cfRule>
  </conditionalFormatting>
  <conditionalFormatting sqref="C111:P111">
    <cfRule type="containsBlanks" dxfId="656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395" customWidth="1"/>
    <col min="2" max="2" width="17.19921875" style="395" customWidth="1"/>
    <col min="3" max="4" width="24.3984375" style="395" customWidth="1"/>
    <col min="5" max="5" width="11.3984375" style="395" customWidth="1"/>
    <col min="6" max="6" width="12.53125" style="395" customWidth="1"/>
    <col min="7" max="24" width="10.796875" style="395" customWidth="1"/>
    <col min="25" max="26" width="14.3984375" style="395" customWidth="1"/>
    <col min="27" max="16384" width="14.3984375" style="395"/>
  </cols>
  <sheetData>
    <row r="1" spans="1:4" ht="14.25" customHeight="1">
      <c r="A1" s="6" t="s">
        <v>2151</v>
      </c>
    </row>
    <row r="2" spans="1:4" ht="16.5" customHeight="1">
      <c r="B2" s="1097" t="s">
        <v>2152</v>
      </c>
      <c r="C2" s="901"/>
      <c r="D2" s="901"/>
    </row>
    <row r="3" spans="1:4" ht="19.5" customHeight="1">
      <c r="A3" s="447" t="s">
        <v>2153</v>
      </c>
      <c r="B3" s="448" t="s">
        <v>2154</v>
      </c>
      <c r="C3" s="448" t="s">
        <v>2155</v>
      </c>
      <c r="D3" s="448" t="s">
        <v>434</v>
      </c>
    </row>
    <row r="4" spans="1:4" ht="19.5" customHeight="1">
      <c r="A4" s="449" t="s">
        <v>2156</v>
      </c>
      <c r="B4" s="446">
        <v>40</v>
      </c>
      <c r="C4" s="446">
        <v>189</v>
      </c>
      <c r="D4" s="446">
        <v>229</v>
      </c>
    </row>
    <row r="5" spans="1:4" ht="19.5" customHeight="1">
      <c r="A5" s="449" t="s">
        <v>2157</v>
      </c>
      <c r="B5" s="446">
        <v>9</v>
      </c>
      <c r="C5" s="446">
        <v>11</v>
      </c>
      <c r="D5" s="446">
        <v>20</v>
      </c>
    </row>
    <row r="6" spans="1:4" ht="19.5" customHeight="1">
      <c r="A6" s="449" t="s">
        <v>2158</v>
      </c>
      <c r="B6" s="446">
        <v>0</v>
      </c>
      <c r="C6" s="446">
        <v>18</v>
      </c>
      <c r="D6" s="446">
        <v>18</v>
      </c>
    </row>
    <row r="7" spans="1:4" ht="19.5" customHeight="1">
      <c r="A7" s="449" t="s">
        <v>2159</v>
      </c>
      <c r="B7" s="446">
        <v>14</v>
      </c>
      <c r="C7" s="446">
        <v>73</v>
      </c>
      <c r="D7" s="446">
        <v>87</v>
      </c>
    </row>
    <row r="8" spans="1:4" ht="19.5" customHeight="1">
      <c r="A8" s="449" t="s">
        <v>2160</v>
      </c>
      <c r="B8" s="446">
        <v>0</v>
      </c>
      <c r="C8" s="446">
        <v>0</v>
      </c>
      <c r="D8" s="446">
        <v>0</v>
      </c>
    </row>
    <row r="9" spans="1:4" ht="19.5" customHeight="1">
      <c r="A9" s="449" t="s">
        <v>2161</v>
      </c>
      <c r="B9" s="446">
        <v>4</v>
      </c>
      <c r="C9" s="446">
        <v>15</v>
      </c>
      <c r="D9" s="446">
        <v>19</v>
      </c>
    </row>
    <row r="10" spans="1:4" ht="19.5" customHeight="1">
      <c r="A10" s="449" t="s">
        <v>2162</v>
      </c>
      <c r="B10" s="446">
        <v>0</v>
      </c>
      <c r="C10" s="446">
        <v>7</v>
      </c>
      <c r="D10" s="446">
        <v>7</v>
      </c>
    </row>
    <row r="11" spans="1:4" ht="19.5" customHeight="1">
      <c r="A11" s="449" t="s">
        <v>2163</v>
      </c>
      <c r="B11" s="446">
        <v>0</v>
      </c>
      <c r="C11" s="446">
        <v>0</v>
      </c>
      <c r="D11" s="446">
        <v>0</v>
      </c>
    </row>
    <row r="12" spans="1:4" ht="19.5" customHeight="1">
      <c r="A12" s="449" t="s">
        <v>2164</v>
      </c>
      <c r="B12" s="446">
        <v>0</v>
      </c>
      <c r="C12" s="446">
        <v>0</v>
      </c>
      <c r="D12" s="446">
        <v>0</v>
      </c>
    </row>
    <row r="13" spans="1:4" ht="19.5" customHeight="1">
      <c r="A13" s="94" t="s">
        <v>434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2165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2000</v>
      </c>
      <c r="B2" s="29"/>
      <c r="C2" s="1098" t="s">
        <v>2166</v>
      </c>
      <c r="D2" s="938"/>
      <c r="E2" s="1098" t="s">
        <v>2167</v>
      </c>
      <c r="F2" s="938"/>
      <c r="G2" s="1099" t="s">
        <v>2168</v>
      </c>
      <c r="H2" s="938"/>
      <c r="I2" s="963" t="s">
        <v>2169</v>
      </c>
      <c r="J2" s="942"/>
      <c r="K2" s="1098" t="s">
        <v>2170</v>
      </c>
      <c r="L2" s="938"/>
      <c r="M2" s="7"/>
      <c r="N2" s="7"/>
      <c r="O2" s="7"/>
      <c r="P2" s="7"/>
    </row>
    <row r="3" spans="1:16" ht="37.5" customHeight="1" thickBot="1">
      <c r="A3" s="31"/>
      <c r="B3" s="31"/>
      <c r="C3" s="37" t="s">
        <v>2171</v>
      </c>
      <c r="D3" s="37" t="s">
        <v>2172</v>
      </c>
      <c r="E3" s="37" t="s">
        <v>2171</v>
      </c>
      <c r="F3" s="37" t="s">
        <v>2172</v>
      </c>
      <c r="G3" s="90" t="s">
        <v>2171</v>
      </c>
      <c r="H3" s="90" t="s">
        <v>2173</v>
      </c>
      <c r="I3" s="37" t="s">
        <v>2171</v>
      </c>
      <c r="J3" s="37" t="s">
        <v>2172</v>
      </c>
      <c r="K3" s="37" t="s">
        <v>2171</v>
      </c>
      <c r="L3" s="37" t="s">
        <v>2172</v>
      </c>
      <c r="M3" s="7"/>
      <c r="N3" s="7"/>
      <c r="O3" s="7"/>
      <c r="P3" s="7"/>
    </row>
    <row r="4" spans="1:16" ht="14.2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"/>
      <c r="N5" s="7"/>
      <c r="O5" s="7"/>
      <c r="P5" s="7"/>
    </row>
    <row r="6" spans="1:16" ht="14.2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"/>
      <c r="N6" s="7"/>
      <c r="O6" s="7"/>
      <c r="P6" s="7"/>
    </row>
    <row r="7" spans="1:16" ht="14.2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"/>
      <c r="N7" s="7"/>
      <c r="O7" s="7"/>
      <c r="P7" s="7"/>
    </row>
    <row r="8" spans="1:16" ht="14.2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"/>
      <c r="N8" s="7"/>
      <c r="O8" s="7"/>
      <c r="P8" s="7"/>
    </row>
    <row r="9" spans="1:16" ht="14.2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"/>
      <c r="N10" s="7"/>
      <c r="O10" s="7"/>
      <c r="P10" s="7"/>
    </row>
    <row r="11" spans="1:16" ht="14.2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"/>
      <c r="N11" s="7"/>
      <c r="O11" s="7"/>
      <c r="P11" s="7"/>
    </row>
    <row r="12" spans="1:16" ht="14.2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"/>
      <c r="N12" s="7"/>
      <c r="O12" s="7"/>
      <c r="P12" s="7"/>
    </row>
    <row r="13" spans="1:16" ht="14.2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"/>
      <c r="N13" s="7"/>
      <c r="O13" s="7"/>
      <c r="P13" s="7"/>
    </row>
    <row r="14" spans="1:16" ht="14.2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"/>
      <c r="N14" s="7"/>
      <c r="O14" s="7"/>
      <c r="P14" s="7"/>
    </row>
    <row r="15" spans="1:16" ht="14.2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"/>
      <c r="N15" s="7"/>
      <c r="O15" s="7"/>
      <c r="P15" s="7"/>
    </row>
    <row r="16" spans="1:16" ht="14.2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</row>
    <row r="18" spans="1:12" ht="14.2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</row>
    <row r="19" spans="1:12" ht="14.2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</row>
    <row r="20" spans="1:12" ht="14.2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</row>
    <row r="22" spans="1:12" ht="14.2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</row>
    <row r="23" spans="1:12" ht="14.2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</row>
    <row r="24" spans="1:12" ht="14.2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</row>
    <row r="25" spans="1:12" ht="14.2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</row>
    <row r="26" spans="1:12" ht="14.2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</row>
    <row r="27" spans="1:12" ht="14.2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</row>
    <row r="28" spans="1:12" ht="14.2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</row>
    <row r="29" spans="1:12" ht="14.2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</row>
    <row r="30" spans="1:12" s="87" customFormat="1" ht="14.2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</row>
    <row r="32" spans="1:12" ht="14.2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</row>
    <row r="33" spans="1:12" ht="14.2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</row>
    <row r="34" spans="1:12" ht="14.2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</row>
    <row r="35" spans="1:12" ht="14.2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</row>
    <row r="36" spans="1:12" ht="14.2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</row>
    <row r="37" spans="1:12" ht="14.2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</row>
    <row r="38" spans="1:12" ht="14.2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</row>
    <row r="39" spans="1:12" s="87" customFormat="1" ht="14.2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</row>
    <row r="40" spans="1:12" ht="14.2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</row>
    <row r="41" spans="1:12" ht="14.2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</row>
    <row r="42" spans="1:12" ht="14.2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</row>
    <row r="43" spans="1:12" ht="14.2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</row>
    <row r="45" spans="1:12" ht="14.2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</row>
    <row r="46" spans="1:12" ht="14.2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</row>
    <row r="47" spans="1:12" s="87" customFormat="1" ht="14.2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</row>
    <row r="48" spans="1:12" ht="14.2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</row>
    <row r="49" spans="1:12" ht="14.2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</row>
    <row r="50" spans="1:12" ht="14.2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</row>
    <row r="51" spans="1:12" ht="14.2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</row>
    <row r="53" spans="1:12" ht="14.2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</row>
    <row r="54" spans="1:12" ht="14.2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</row>
    <row r="55" spans="1:12" ht="14.2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</row>
    <row r="56" spans="1:12" s="87" customFormat="1" ht="14.2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</row>
    <row r="58" spans="1:12" ht="14.2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</row>
    <row r="59" spans="1:12" ht="14.2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</row>
    <row r="60" spans="1:12" ht="14.2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</row>
    <row r="61" spans="1:12" ht="14.2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</row>
    <row r="62" spans="1:12" ht="14.2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</row>
    <row r="63" spans="1:12" ht="14.2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</row>
    <row r="64" spans="1:12" ht="14.2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</row>
    <row r="65" spans="1:12" ht="14.2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</row>
    <row r="67" spans="1:12" ht="14.2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</row>
    <row r="68" spans="1:12" ht="14.2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</row>
    <row r="69" spans="1:12" ht="14.2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</row>
    <row r="70" spans="1:12" s="87" customFormat="1" ht="14.2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</row>
    <row r="71" spans="1:12" ht="14.2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</row>
    <row r="72" spans="1:12" ht="14.2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</row>
    <row r="73" spans="1:12" ht="14.2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</row>
    <row r="74" spans="1:12" ht="14.2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</row>
    <row r="76" spans="1:12" ht="14.2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</row>
    <row r="77" spans="1:12" ht="14.2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</row>
    <row r="78" spans="1:12" ht="14.2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</row>
    <row r="79" spans="1:12" ht="14.2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</row>
    <row r="80" spans="1:12" ht="14.2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</row>
    <row r="82" spans="1:12" ht="14.2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</row>
    <row r="83" spans="1:12" ht="14.2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</row>
    <row r="84" spans="1:12" ht="14.2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</row>
    <row r="85" spans="1:12" ht="14.2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</row>
    <row r="87" spans="1:12" ht="14.2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</row>
    <row r="88" spans="1:12" ht="14.2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</row>
    <row r="89" spans="1:12" ht="14.2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</row>
    <row r="91" spans="1:12" ht="14.2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</row>
    <row r="93" spans="1:12" s="87" customFormat="1" ht="14.2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</row>
    <row r="94" spans="1:12" ht="14.2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</row>
    <row r="95" spans="1:12" ht="14.2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</row>
    <row r="97" spans="1:12" ht="14.2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</row>
    <row r="98" spans="1:12" ht="14.2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</row>
    <row r="99" spans="1:12" s="87" customFormat="1" ht="14.2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</row>
    <row r="100" spans="1:12" ht="14.2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</row>
    <row r="102" spans="1:12" ht="14.2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</row>
    <row r="104" spans="1:12" ht="14.2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</row>
    <row r="105" spans="1:12" ht="14.2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</row>
    <row r="106" spans="1:12" ht="14.2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</row>
    <row r="107" spans="1:12" ht="13.05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</row>
    <row r="108" spans="1:12" ht="14.25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</row>
    <row r="109" spans="1:12" ht="14.25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</row>
    <row r="110" spans="1:12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</row>
    <row r="111" spans="1:12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</row>
  </sheetData>
  <mergeCells count="5">
    <mergeCell ref="C2:D2"/>
    <mergeCell ref="G2:H2"/>
    <mergeCell ref="E2:F2"/>
    <mergeCell ref="K2:L2"/>
    <mergeCell ref="I2:J2"/>
  </mergeCells>
  <conditionalFormatting sqref="C4:L94">
    <cfRule type="containsBlanks" dxfId="655" priority="3">
      <formula>LEN(TRIM(C4))=0</formula>
    </cfRule>
  </conditionalFormatting>
  <conditionalFormatting sqref="C95:L100">
    <cfRule type="containsBlanks" dxfId="654" priority="5">
      <formula>LEN(TRIM(C95))=0</formula>
    </cfRule>
  </conditionalFormatting>
  <conditionalFormatting sqref="C99:L99">
    <cfRule type="containsBlanks" dxfId="653" priority="4" stopIfTrue="1">
      <formula>LEN(TRIM(C99))=0</formula>
    </cfRule>
  </conditionalFormatting>
  <conditionalFormatting sqref="C101:L109">
    <cfRule type="containsBlanks" dxfId="652" priority="2">
      <formula>LEN(TRIM(C101))=0</formula>
    </cfRule>
  </conditionalFormatting>
  <conditionalFormatting sqref="C111:L111">
    <cfRule type="containsBlanks" dxfId="651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765" customWidth="1"/>
    <col min="2" max="2" width="14.19921875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22.6640625" style="750" customWidth="1"/>
    <col min="8" max="8" width="9.33203125" style="450" customWidth="1"/>
    <col min="9" max="9" width="11" style="450" customWidth="1"/>
    <col min="10" max="11" width="10.6640625" style="450" customWidth="1"/>
    <col min="12" max="13" width="11.6640625" style="450" customWidth="1"/>
    <col min="14" max="14" width="9.33203125" style="450" customWidth="1"/>
    <col min="15" max="21" width="11.6640625" style="450" customWidth="1"/>
    <col min="22" max="23" width="14.796875" style="450" customWidth="1"/>
    <col min="24" max="16384" width="14.796875" style="450"/>
  </cols>
  <sheetData>
    <row r="1" spans="1:7" ht="14.25" customHeight="1" thickBot="1">
      <c r="A1" s="77" t="s">
        <v>2870</v>
      </c>
    </row>
    <row r="2" spans="1:7" ht="14.25" customHeight="1">
      <c r="A2" s="1103" t="s">
        <v>743</v>
      </c>
      <c r="B2" s="1100" t="s">
        <v>2175</v>
      </c>
      <c r="C2" s="1100"/>
      <c r="D2" s="1100" t="s">
        <v>2176</v>
      </c>
      <c r="E2" s="1100"/>
      <c r="F2" s="751" t="s">
        <v>434</v>
      </c>
      <c r="G2" s="752"/>
    </row>
    <row r="3" spans="1:7" ht="14.25" customHeight="1" thickBot="1">
      <c r="A3" s="1104"/>
      <c r="B3" s="753" t="s">
        <v>2177</v>
      </c>
      <c r="C3" s="753" t="s">
        <v>2178</v>
      </c>
      <c r="D3" s="753" t="s">
        <v>2177</v>
      </c>
      <c r="E3" s="753" t="s">
        <v>2178</v>
      </c>
      <c r="F3" s="753" t="s">
        <v>2177</v>
      </c>
      <c r="G3" s="752"/>
    </row>
    <row r="4" spans="1:7" ht="14.25" customHeight="1">
      <c r="A4" s="754" t="s">
        <v>2179</v>
      </c>
      <c r="B4" s="733">
        <v>165773</v>
      </c>
      <c r="C4" s="757">
        <f>B4/F4*100</f>
        <v>100</v>
      </c>
      <c r="D4" s="733">
        <v>0</v>
      </c>
      <c r="E4" s="757">
        <f>D4/F4*100</f>
        <v>0</v>
      </c>
      <c r="F4" s="733">
        <f>SUM(B4+D4)</f>
        <v>165773</v>
      </c>
      <c r="G4" s="766"/>
    </row>
    <row r="5" spans="1:7" ht="14.25" customHeight="1">
      <c r="A5" s="754" t="s">
        <v>2180</v>
      </c>
      <c r="B5" s="733">
        <v>114</v>
      </c>
      <c r="C5" s="757">
        <f>B5/F5*100</f>
        <v>29.533678756476682</v>
      </c>
      <c r="D5" s="733">
        <v>272</v>
      </c>
      <c r="E5" s="757">
        <f>D5/F5*100</f>
        <v>70.466321243523311</v>
      </c>
      <c r="F5" s="733">
        <f>SUM(B5+D5)</f>
        <v>386</v>
      </c>
      <c r="G5" s="766"/>
    </row>
    <row r="6" spans="1:7" ht="14.25" customHeight="1" thickBot="1">
      <c r="A6" s="453" t="s">
        <v>434</v>
      </c>
      <c r="B6" s="19">
        <f t="shared" ref="B6:F6" si="0">SUM(B4:B5)</f>
        <v>165887</v>
      </c>
      <c r="C6" s="437">
        <f>B6/F6*100</f>
        <v>99.836301373985165</v>
      </c>
      <c r="D6" s="19">
        <f t="shared" si="0"/>
        <v>272</v>
      </c>
      <c r="E6" s="437">
        <f>D6/F6*100</f>
        <v>0.16369862601484123</v>
      </c>
      <c r="F6" s="19">
        <f t="shared" si="0"/>
        <v>166159</v>
      </c>
      <c r="G6" s="78"/>
    </row>
    <row r="7" spans="1:7" ht="14.25" customHeight="1">
      <c r="A7" s="79"/>
    </row>
    <row r="8" spans="1:7" ht="14.25" customHeight="1">
      <c r="A8" s="77" t="s">
        <v>2181</v>
      </c>
      <c r="B8" s="74"/>
      <c r="C8" s="74"/>
      <c r="D8" s="74"/>
    </row>
    <row r="9" spans="1:7" ht="14" customHeight="1">
      <c r="A9" s="452" t="s">
        <v>743</v>
      </c>
      <c r="B9" s="1105" t="s">
        <v>2182</v>
      </c>
      <c r="C9" s="1105"/>
      <c r="D9" s="1105" t="s">
        <v>2183</v>
      </c>
      <c r="E9" s="1105"/>
      <c r="F9" s="1101" t="s">
        <v>434</v>
      </c>
    </row>
    <row r="10" spans="1:7" ht="44" customHeight="1" thickBot="1">
      <c r="A10" s="755"/>
      <c r="B10" s="756" t="s">
        <v>2177</v>
      </c>
      <c r="C10" s="756" t="s">
        <v>2184</v>
      </c>
      <c r="D10" s="756" t="s">
        <v>2177</v>
      </c>
      <c r="E10" s="756" t="s">
        <v>2184</v>
      </c>
      <c r="F10" s="1102"/>
    </row>
    <row r="11" spans="1:7" ht="14.25" customHeight="1">
      <c r="A11" s="754" t="s">
        <v>2185</v>
      </c>
      <c r="B11" s="733">
        <v>41403</v>
      </c>
      <c r="C11" s="757">
        <f>B11*100/F11</f>
        <v>73.132087469530504</v>
      </c>
      <c r="D11" s="733">
        <v>15211</v>
      </c>
      <c r="E11" s="757">
        <f>D11*100/F11</f>
        <v>26.867912530469496</v>
      </c>
      <c r="F11" s="733">
        <f>SUM(B11+D11)</f>
        <v>56614</v>
      </c>
    </row>
    <row r="12" spans="1:7" ht="14.25" customHeight="1">
      <c r="A12" s="754" t="s">
        <v>2186</v>
      </c>
      <c r="B12" s="733">
        <v>22593</v>
      </c>
      <c r="C12" s="757">
        <f t="shared" ref="C12:C21" si="1">B12*100/F12</f>
        <v>75.242281946248383</v>
      </c>
      <c r="D12" s="733">
        <v>7434</v>
      </c>
      <c r="E12" s="757">
        <f t="shared" ref="E12:E21" si="2">D12*100/F12</f>
        <v>24.757718053751624</v>
      </c>
      <c r="F12" s="733">
        <f t="shared" ref="F12:F20" si="3">SUM(B12+D12)</f>
        <v>30027</v>
      </c>
    </row>
    <row r="13" spans="1:7" ht="14.25" customHeight="1">
      <c r="A13" s="754" t="s">
        <v>2187</v>
      </c>
      <c r="B13" s="733">
        <v>7910</v>
      </c>
      <c r="C13" s="757">
        <f t="shared" si="1"/>
        <v>74.349092959864649</v>
      </c>
      <c r="D13" s="733">
        <v>2729</v>
      </c>
      <c r="E13" s="757">
        <f t="shared" si="2"/>
        <v>25.650907040135351</v>
      </c>
      <c r="F13" s="733">
        <f t="shared" si="3"/>
        <v>10639</v>
      </c>
    </row>
    <row r="14" spans="1:7" ht="14.25" customHeight="1">
      <c r="A14" s="754" t="s">
        <v>2188</v>
      </c>
      <c r="B14" s="733">
        <v>11555</v>
      </c>
      <c r="C14" s="757">
        <f t="shared" si="1"/>
        <v>72.155613837891849</v>
      </c>
      <c r="D14" s="733">
        <v>4459</v>
      </c>
      <c r="E14" s="757">
        <f t="shared" si="2"/>
        <v>27.844386162108155</v>
      </c>
      <c r="F14" s="733">
        <f t="shared" si="3"/>
        <v>16014</v>
      </c>
    </row>
    <row r="15" spans="1:7" ht="14.25" customHeight="1">
      <c r="A15" s="754" t="s">
        <v>775</v>
      </c>
      <c r="B15" s="733">
        <v>7033</v>
      </c>
      <c r="C15" s="757">
        <f t="shared" si="1"/>
        <v>83.656476745569165</v>
      </c>
      <c r="D15" s="733">
        <v>1374</v>
      </c>
      <c r="E15" s="757">
        <f t="shared" si="2"/>
        <v>16.343523254430831</v>
      </c>
      <c r="F15" s="733">
        <f t="shared" si="3"/>
        <v>8407</v>
      </c>
    </row>
    <row r="16" spans="1:7" ht="14.25" customHeight="1">
      <c r="A16" s="754" t="s">
        <v>768</v>
      </c>
      <c r="B16" s="733">
        <v>8961</v>
      </c>
      <c r="C16" s="757">
        <f t="shared" si="1"/>
        <v>92.305315203955502</v>
      </c>
      <c r="D16" s="733">
        <v>747</v>
      </c>
      <c r="E16" s="757">
        <f t="shared" si="2"/>
        <v>7.6946847960444993</v>
      </c>
      <c r="F16" s="733">
        <f t="shared" si="3"/>
        <v>9708</v>
      </c>
    </row>
    <row r="17" spans="1:7" ht="14.25" customHeight="1">
      <c r="A17" s="754" t="s">
        <v>2189</v>
      </c>
      <c r="B17" s="733">
        <v>7815</v>
      </c>
      <c r="C17" s="757">
        <f t="shared" si="1"/>
        <v>82.168015981495117</v>
      </c>
      <c r="D17" s="733">
        <v>1696</v>
      </c>
      <c r="E17" s="757">
        <f t="shared" si="2"/>
        <v>17.83198401850489</v>
      </c>
      <c r="F17" s="733">
        <f t="shared" si="3"/>
        <v>9511</v>
      </c>
    </row>
    <row r="18" spans="1:7" ht="14.25" customHeight="1">
      <c r="A18" s="754" t="s">
        <v>784</v>
      </c>
      <c r="B18" s="733">
        <v>8369</v>
      </c>
      <c r="C18" s="757">
        <f t="shared" si="1"/>
        <v>88.122565020532804</v>
      </c>
      <c r="D18" s="733">
        <v>1128</v>
      </c>
      <c r="E18" s="757">
        <f t="shared" si="2"/>
        <v>11.8774349794672</v>
      </c>
      <c r="F18" s="733">
        <f t="shared" si="3"/>
        <v>9497</v>
      </c>
    </row>
    <row r="19" spans="1:7" ht="14.25" customHeight="1">
      <c r="A19" s="754" t="s">
        <v>2190</v>
      </c>
      <c r="B19" s="733">
        <v>11067</v>
      </c>
      <c r="C19" s="757">
        <f t="shared" si="1"/>
        <v>87.645521501544309</v>
      </c>
      <c r="D19" s="733">
        <v>1560</v>
      </c>
      <c r="E19" s="757">
        <f t="shared" si="2"/>
        <v>12.354478498455689</v>
      </c>
      <c r="F19" s="733">
        <f t="shared" si="3"/>
        <v>12627</v>
      </c>
    </row>
    <row r="20" spans="1:7" ht="14.25" customHeight="1">
      <c r="A20" s="754" t="s">
        <v>780</v>
      </c>
      <c r="B20" s="733">
        <v>1812</v>
      </c>
      <c r="C20" s="757">
        <f t="shared" si="1"/>
        <v>66.397947966288015</v>
      </c>
      <c r="D20" s="733">
        <v>917</v>
      </c>
      <c r="E20" s="757">
        <f t="shared" si="2"/>
        <v>33.602052033711985</v>
      </c>
      <c r="F20" s="733">
        <f t="shared" si="3"/>
        <v>2729</v>
      </c>
    </row>
    <row r="21" spans="1:7" ht="14.25" customHeight="1" thickBot="1">
      <c r="A21" s="453" t="s">
        <v>2191</v>
      </c>
      <c r="B21" s="19">
        <f>SUM(B11:B20)</f>
        <v>128518</v>
      </c>
      <c r="C21" s="437">
        <f t="shared" si="1"/>
        <v>77.526497077328642</v>
      </c>
      <c r="D21" s="19">
        <f>SUM(D11:D20)</f>
        <v>37255</v>
      </c>
      <c r="E21" s="437">
        <f t="shared" si="2"/>
        <v>22.473502922671365</v>
      </c>
      <c r="F21" s="19">
        <f>SUM(F11:F20)</f>
        <v>165773</v>
      </c>
    </row>
    <row r="22" spans="1:7" ht="21" customHeight="1">
      <c r="A22" s="80"/>
    </row>
    <row r="23" spans="1:7" ht="14.25" customHeight="1">
      <c r="A23" s="77" t="s">
        <v>2871</v>
      </c>
    </row>
    <row r="24" spans="1:7" ht="18.75" customHeight="1" thickBot="1">
      <c r="A24" s="758" t="s">
        <v>2192</v>
      </c>
      <c r="B24" s="759" t="s">
        <v>2193</v>
      </c>
      <c r="C24" s="759" t="s">
        <v>2194</v>
      </c>
      <c r="D24" s="759" t="s">
        <v>2195</v>
      </c>
      <c r="E24" s="759" t="s">
        <v>2196</v>
      </c>
      <c r="F24" s="759" t="s">
        <v>2197</v>
      </c>
      <c r="G24" s="759" t="s">
        <v>434</v>
      </c>
    </row>
    <row r="25" spans="1:7" ht="15" customHeight="1">
      <c r="A25" s="754" t="s">
        <v>2185</v>
      </c>
      <c r="B25" s="733">
        <v>0</v>
      </c>
      <c r="C25" s="733">
        <v>29344</v>
      </c>
      <c r="D25" s="733">
        <v>24191</v>
      </c>
      <c r="E25" s="733">
        <v>3079</v>
      </c>
      <c r="F25" s="733">
        <v>0</v>
      </c>
      <c r="G25" s="733">
        <f>SUM(B25:F25)</f>
        <v>56614</v>
      </c>
    </row>
    <row r="26" spans="1:7" ht="15" customHeight="1">
      <c r="A26" s="754" t="s">
        <v>2186</v>
      </c>
      <c r="B26" s="733">
        <v>633</v>
      </c>
      <c r="C26" s="733">
        <v>16946</v>
      </c>
      <c r="D26" s="733">
        <v>10785</v>
      </c>
      <c r="E26" s="733">
        <v>1663</v>
      </c>
      <c r="F26" s="733">
        <v>0</v>
      </c>
      <c r="G26" s="733">
        <f t="shared" ref="G26:G35" si="4">SUM(B26:F26)</f>
        <v>30027</v>
      </c>
    </row>
    <row r="27" spans="1:7" ht="15" customHeight="1">
      <c r="A27" s="754" t="s">
        <v>2187</v>
      </c>
      <c r="B27" s="733">
        <v>344</v>
      </c>
      <c r="C27" s="733">
        <v>6120</v>
      </c>
      <c r="D27" s="733">
        <v>3641</v>
      </c>
      <c r="E27" s="733">
        <v>534</v>
      </c>
      <c r="F27" s="733">
        <v>0</v>
      </c>
      <c r="G27" s="733">
        <f t="shared" si="4"/>
        <v>10639</v>
      </c>
    </row>
    <row r="28" spans="1:7" ht="15" customHeight="1">
      <c r="A28" s="754" t="s">
        <v>2188</v>
      </c>
      <c r="B28" s="733">
        <v>0</v>
      </c>
      <c r="C28" s="733">
        <v>8212</v>
      </c>
      <c r="D28" s="733">
        <v>7157</v>
      </c>
      <c r="E28" s="733">
        <v>646</v>
      </c>
      <c r="F28" s="733">
        <v>0</v>
      </c>
      <c r="G28" s="733">
        <f t="shared" si="4"/>
        <v>16015</v>
      </c>
    </row>
    <row r="29" spans="1:7" ht="15" customHeight="1">
      <c r="A29" s="754" t="s">
        <v>775</v>
      </c>
      <c r="B29" s="733">
        <v>173</v>
      </c>
      <c r="C29" s="733">
        <v>4677</v>
      </c>
      <c r="D29" s="733">
        <v>3073</v>
      </c>
      <c r="E29" s="733">
        <v>484</v>
      </c>
      <c r="F29" s="733">
        <v>0</v>
      </c>
      <c r="G29" s="733">
        <f t="shared" si="4"/>
        <v>8407</v>
      </c>
    </row>
    <row r="30" spans="1:7" ht="15" customHeight="1">
      <c r="A30" s="754" t="s">
        <v>768</v>
      </c>
      <c r="B30" s="733">
        <v>2</v>
      </c>
      <c r="C30" s="733">
        <v>4882</v>
      </c>
      <c r="D30" s="733">
        <v>4286</v>
      </c>
      <c r="E30" s="733">
        <v>539</v>
      </c>
      <c r="F30" s="733">
        <v>1</v>
      </c>
      <c r="G30" s="733">
        <f t="shared" si="4"/>
        <v>9710</v>
      </c>
    </row>
    <row r="31" spans="1:7" ht="15" customHeight="1">
      <c r="A31" s="754" t="s">
        <v>2189</v>
      </c>
      <c r="B31" s="733">
        <v>3</v>
      </c>
      <c r="C31" s="733">
        <v>5198</v>
      </c>
      <c r="D31" s="733">
        <v>3415</v>
      </c>
      <c r="E31" s="733">
        <v>895</v>
      </c>
      <c r="F31" s="733">
        <v>0</v>
      </c>
      <c r="G31" s="733">
        <f t="shared" si="4"/>
        <v>9511</v>
      </c>
    </row>
    <row r="32" spans="1:7" ht="15" customHeight="1">
      <c r="A32" s="754" t="s">
        <v>784</v>
      </c>
      <c r="B32" s="733">
        <v>0</v>
      </c>
      <c r="C32" s="733">
        <v>5592</v>
      </c>
      <c r="D32" s="733">
        <v>3531</v>
      </c>
      <c r="E32" s="733">
        <v>374</v>
      </c>
      <c r="F32" s="733">
        <v>0</v>
      </c>
      <c r="G32" s="733">
        <f t="shared" si="4"/>
        <v>9497</v>
      </c>
    </row>
    <row r="33" spans="1:7" ht="15" customHeight="1">
      <c r="A33" s="754" t="s">
        <v>2190</v>
      </c>
      <c r="B33" s="733">
        <v>2</v>
      </c>
      <c r="C33" s="733">
        <v>7336</v>
      </c>
      <c r="D33" s="733">
        <v>4754</v>
      </c>
      <c r="E33" s="733">
        <v>537</v>
      </c>
      <c r="F33" s="733">
        <v>0</v>
      </c>
      <c r="G33" s="733">
        <f t="shared" si="4"/>
        <v>12629</v>
      </c>
    </row>
    <row r="34" spans="1:7" ht="15" customHeight="1">
      <c r="A34" s="754" t="s">
        <v>780</v>
      </c>
      <c r="B34" s="733">
        <v>25</v>
      </c>
      <c r="C34" s="733">
        <v>1063</v>
      </c>
      <c r="D34" s="733">
        <v>1435</v>
      </c>
      <c r="E34" s="733">
        <v>201</v>
      </c>
      <c r="F34" s="733">
        <v>0</v>
      </c>
      <c r="G34" s="733">
        <f t="shared" si="4"/>
        <v>2724</v>
      </c>
    </row>
    <row r="35" spans="1:7" ht="15" customHeight="1">
      <c r="A35" s="454" t="s">
        <v>434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74" customFormat="1" ht="15" customHeight="1" thickBot="1">
      <c r="A36" s="453" t="s">
        <v>2178</v>
      </c>
      <c r="B36" s="437">
        <f>B35/G$35*100</f>
        <v>0.71302323056227501</v>
      </c>
      <c r="C36" s="437">
        <f>C35/$G35*100</f>
        <v>53.911071163579116</v>
      </c>
      <c r="D36" s="437">
        <f>D35/$G35*100</f>
        <v>39.975146736802735</v>
      </c>
      <c r="E36" s="437">
        <f>E35/$G35*100</f>
        <v>5.400155634512255</v>
      </c>
      <c r="F36" s="437">
        <f>F35/$G35*100</f>
        <v>6.0323454362290604E-4</v>
      </c>
      <c r="G36" s="437">
        <f>G35/$G35*100</f>
        <v>100</v>
      </c>
    </row>
    <row r="37" spans="1:7" ht="14.25" customHeight="1">
      <c r="A37" s="79"/>
      <c r="B37" s="79"/>
    </row>
    <row r="38" spans="1:7" ht="23.25" customHeight="1">
      <c r="A38" s="77" t="s">
        <v>2198</v>
      </c>
    </row>
    <row r="39" spans="1:7" s="451" customFormat="1" ht="45" customHeight="1" thickBot="1">
      <c r="A39" s="760" t="s">
        <v>743</v>
      </c>
      <c r="B39" s="761" t="s">
        <v>2199</v>
      </c>
      <c r="C39" s="761" t="s">
        <v>2200</v>
      </c>
      <c r="D39" s="761" t="s">
        <v>2201</v>
      </c>
      <c r="E39" s="750"/>
      <c r="F39" s="750"/>
      <c r="G39" s="750"/>
    </row>
    <row r="40" spans="1:7" ht="15" customHeight="1">
      <c r="A40" s="754" t="s">
        <v>2185</v>
      </c>
      <c r="B40" s="733">
        <v>63686</v>
      </c>
      <c r="C40" s="733">
        <v>6906</v>
      </c>
      <c r="D40" s="757">
        <f t="shared" ref="D40:D50" si="5">C40/B40*100</f>
        <v>10.84382752881324</v>
      </c>
    </row>
    <row r="41" spans="1:7" ht="15" customHeight="1">
      <c r="A41" s="754" t="s">
        <v>2186</v>
      </c>
      <c r="B41" s="733">
        <v>34278</v>
      </c>
      <c r="C41" s="733">
        <v>4073</v>
      </c>
      <c r="D41" s="757">
        <f t="shared" si="5"/>
        <v>11.882256841122587</v>
      </c>
    </row>
    <row r="42" spans="1:7" ht="15" customHeight="1">
      <c r="A42" s="754" t="s">
        <v>2187</v>
      </c>
      <c r="B42" s="733">
        <v>12364</v>
      </c>
      <c r="C42" s="733">
        <v>1698</v>
      </c>
      <c r="D42" s="757">
        <f t="shared" si="5"/>
        <v>13.733419605305727</v>
      </c>
    </row>
    <row r="43" spans="1:7" ht="15" customHeight="1">
      <c r="A43" s="754" t="s">
        <v>2188</v>
      </c>
      <c r="B43" s="733">
        <v>17963</v>
      </c>
      <c r="C43" s="733">
        <v>1833</v>
      </c>
      <c r="D43" s="757">
        <f t="shared" si="5"/>
        <v>10.204308857095141</v>
      </c>
    </row>
    <row r="44" spans="1:7" ht="15" customHeight="1">
      <c r="A44" s="754" t="s">
        <v>775</v>
      </c>
      <c r="B44" s="733">
        <v>9697</v>
      </c>
      <c r="C44" s="733">
        <v>1211</v>
      </c>
      <c r="D44" s="757">
        <f t="shared" si="5"/>
        <v>12.488398473754769</v>
      </c>
    </row>
    <row r="45" spans="1:7" ht="15" customHeight="1">
      <c r="A45" s="754" t="s">
        <v>768</v>
      </c>
      <c r="B45" s="733">
        <v>11185</v>
      </c>
      <c r="C45" s="733">
        <v>1413</v>
      </c>
      <c r="D45" s="757">
        <f t="shared" si="5"/>
        <v>12.632990612427358</v>
      </c>
    </row>
    <row r="46" spans="1:7" ht="15" customHeight="1">
      <c r="A46" s="754" t="s">
        <v>2189</v>
      </c>
      <c r="B46" s="733">
        <v>10551</v>
      </c>
      <c r="C46" s="733">
        <v>994</v>
      </c>
      <c r="D46" s="757">
        <f t="shared" si="5"/>
        <v>9.4209079708084538</v>
      </c>
    </row>
    <row r="47" spans="1:7" ht="15" customHeight="1">
      <c r="A47" s="754" t="s">
        <v>784</v>
      </c>
      <c r="B47" s="733">
        <v>10680</v>
      </c>
      <c r="C47" s="733">
        <v>1132</v>
      </c>
      <c r="D47" s="757">
        <f t="shared" si="5"/>
        <v>10.599250936329588</v>
      </c>
    </row>
    <row r="48" spans="1:7" ht="15" customHeight="1">
      <c r="A48" s="754" t="s">
        <v>2190</v>
      </c>
      <c r="B48" s="733">
        <v>14311</v>
      </c>
      <c r="C48" s="733">
        <v>1629</v>
      </c>
      <c r="D48" s="757">
        <f t="shared" si="5"/>
        <v>11.382852351338132</v>
      </c>
    </row>
    <row r="49" spans="1:7" ht="15" customHeight="1">
      <c r="A49" s="754" t="s">
        <v>780</v>
      </c>
      <c r="B49" s="733">
        <v>2873</v>
      </c>
      <c r="C49" s="733">
        <v>129</v>
      </c>
      <c r="D49" s="757">
        <f t="shared" si="5"/>
        <v>4.4900800556909157</v>
      </c>
    </row>
    <row r="50" spans="1:7" ht="15" customHeight="1" thickBot="1">
      <c r="A50" s="755" t="s">
        <v>434</v>
      </c>
      <c r="B50" s="735">
        <f>SUM(B40:B49)</f>
        <v>187588</v>
      </c>
      <c r="C50" s="735">
        <f>SUM(C40:C49)</f>
        <v>21018</v>
      </c>
      <c r="D50" s="762">
        <f t="shared" si="5"/>
        <v>11.204341429089281</v>
      </c>
    </row>
    <row r="51" spans="1:7" ht="14.25" customHeight="1">
      <c r="A51" s="763"/>
    </row>
    <row r="52" spans="1:7" ht="14.25" customHeight="1">
      <c r="A52" s="77" t="s">
        <v>2202</v>
      </c>
    </row>
    <row r="53" spans="1:7" s="451" customFormat="1" ht="48" customHeight="1" thickBot="1">
      <c r="A53" s="760" t="s">
        <v>2203</v>
      </c>
      <c r="B53" s="761" t="s">
        <v>2204</v>
      </c>
      <c r="C53" s="761" t="s">
        <v>2205</v>
      </c>
      <c r="D53" s="761" t="s">
        <v>434</v>
      </c>
      <c r="E53" s="764"/>
      <c r="F53" s="764"/>
      <c r="G53" s="764"/>
    </row>
    <row r="54" spans="1:7" ht="15" customHeight="1">
      <c r="A54" s="754" t="s">
        <v>2185</v>
      </c>
      <c r="B54" s="733">
        <v>1126</v>
      </c>
      <c r="C54" s="733">
        <v>5780</v>
      </c>
      <c r="D54" s="733">
        <f t="shared" ref="D54:D64" si="6">SUM(B54:C54)</f>
        <v>6906</v>
      </c>
    </row>
    <row r="55" spans="1:7" ht="15" customHeight="1">
      <c r="A55" s="754" t="s">
        <v>2186</v>
      </c>
      <c r="B55" s="733">
        <v>1069</v>
      </c>
      <c r="C55" s="733">
        <v>3004</v>
      </c>
      <c r="D55" s="733">
        <f t="shared" si="6"/>
        <v>4073</v>
      </c>
    </row>
    <row r="56" spans="1:7" ht="15" customHeight="1">
      <c r="A56" s="754" t="s">
        <v>2187</v>
      </c>
      <c r="B56" s="733">
        <v>313</v>
      </c>
      <c r="C56" s="733">
        <v>1385</v>
      </c>
      <c r="D56" s="733">
        <f t="shared" si="6"/>
        <v>1698</v>
      </c>
    </row>
    <row r="57" spans="1:7" ht="15" customHeight="1">
      <c r="A57" s="754" t="s">
        <v>2188</v>
      </c>
      <c r="B57" s="733">
        <v>433</v>
      </c>
      <c r="C57" s="733">
        <v>1400</v>
      </c>
      <c r="D57" s="733">
        <f t="shared" si="6"/>
        <v>1833</v>
      </c>
    </row>
    <row r="58" spans="1:7" ht="15" customHeight="1">
      <c r="A58" s="754" t="s">
        <v>775</v>
      </c>
      <c r="B58" s="733">
        <v>193</v>
      </c>
      <c r="C58" s="733">
        <v>1018</v>
      </c>
      <c r="D58" s="733">
        <f t="shared" si="6"/>
        <v>1211</v>
      </c>
    </row>
    <row r="59" spans="1:7" ht="15" customHeight="1">
      <c r="A59" s="754" t="s">
        <v>768</v>
      </c>
      <c r="B59" s="733">
        <v>81</v>
      </c>
      <c r="C59" s="733">
        <v>1332</v>
      </c>
      <c r="D59" s="733">
        <f t="shared" si="6"/>
        <v>1413</v>
      </c>
    </row>
    <row r="60" spans="1:7" ht="15" customHeight="1">
      <c r="A60" s="754" t="s">
        <v>2189</v>
      </c>
      <c r="B60" s="733">
        <v>136</v>
      </c>
      <c r="C60" s="733">
        <v>858</v>
      </c>
      <c r="D60" s="733">
        <f t="shared" si="6"/>
        <v>994</v>
      </c>
    </row>
    <row r="61" spans="1:7" ht="15" customHeight="1">
      <c r="A61" s="754" t="s">
        <v>784</v>
      </c>
      <c r="B61" s="733">
        <v>629</v>
      </c>
      <c r="C61" s="733">
        <v>503</v>
      </c>
      <c r="D61" s="733">
        <f t="shared" si="6"/>
        <v>1132</v>
      </c>
    </row>
    <row r="62" spans="1:7" ht="15" customHeight="1">
      <c r="A62" s="754" t="s">
        <v>2190</v>
      </c>
      <c r="B62" s="733">
        <v>489</v>
      </c>
      <c r="C62" s="733">
        <v>1140</v>
      </c>
      <c r="D62" s="733">
        <f t="shared" si="6"/>
        <v>1629</v>
      </c>
    </row>
    <row r="63" spans="1:7" ht="15" customHeight="1">
      <c r="A63" s="754" t="s">
        <v>780</v>
      </c>
      <c r="B63" s="733">
        <v>19</v>
      </c>
      <c r="C63" s="733">
        <v>110</v>
      </c>
      <c r="D63" s="733">
        <f t="shared" si="6"/>
        <v>129</v>
      </c>
    </row>
    <row r="64" spans="1:7" ht="15" customHeight="1">
      <c r="A64" s="754" t="s">
        <v>434</v>
      </c>
      <c r="B64" s="733">
        <f>SUM(B54:B63)</f>
        <v>4488</v>
      </c>
      <c r="C64" s="733">
        <f>SUM(C54:C63)</f>
        <v>16530</v>
      </c>
      <c r="D64" s="733">
        <f t="shared" si="6"/>
        <v>21018</v>
      </c>
    </row>
    <row r="65" spans="1:4" ht="15" customHeight="1" thickBot="1">
      <c r="A65" s="755" t="s">
        <v>2178</v>
      </c>
      <c r="B65" s="437">
        <f>B64/D64*100</f>
        <v>21.353125892092493</v>
      </c>
      <c r="C65" s="437">
        <f>C64/D64*100</f>
        <v>78.646874107907507</v>
      </c>
      <c r="D65" s="437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650" priority="12" stopIfTrue="1" operator="greaterThan">
      <formula>-1</formula>
    </cfRule>
  </conditionalFormatting>
  <conditionalFormatting sqref="A11:B21 D11:D21 F11:F21">
    <cfRule type="cellIs" dxfId="649" priority="11" stopIfTrue="1" operator="greaterThan">
      <formula>-1</formula>
    </cfRule>
  </conditionalFormatting>
  <conditionalFormatting sqref="A39:D39 A40:C50">
    <cfRule type="cellIs" dxfId="648" priority="7" stopIfTrue="1" operator="greaterThan">
      <formula>-1</formula>
    </cfRule>
  </conditionalFormatting>
  <conditionalFormatting sqref="A39:D50">
    <cfRule type="containsBlanks" dxfId="647" priority="2">
      <formula>LEN(TRIM(A39))=0</formula>
    </cfRule>
  </conditionalFormatting>
  <conditionalFormatting sqref="A53:D64 A65">
    <cfRule type="cellIs" dxfId="646" priority="6" stopIfTrue="1" operator="greaterThan">
      <formula>-1</formula>
    </cfRule>
  </conditionalFormatting>
  <conditionalFormatting sqref="A53:D65">
    <cfRule type="containsBlanks" dxfId="645" priority="1">
      <formula>LEN(TRIM(A53))=0</formula>
    </cfRule>
  </conditionalFormatting>
  <conditionalFormatting sqref="A10:E10">
    <cfRule type="containsBlanks" dxfId="644" priority="9">
      <formula>LEN(TRIM(A10))=0</formula>
    </cfRule>
    <cfRule type="cellIs" dxfId="643" priority="10" stopIfTrue="1" operator="greaterThan">
      <formula>-1</formula>
    </cfRule>
  </conditionalFormatting>
  <conditionalFormatting sqref="A4:F6">
    <cfRule type="containsBlanks" dxfId="642" priority="4">
      <formula>LEN(TRIM(A4))=0</formula>
    </cfRule>
  </conditionalFormatting>
  <conditionalFormatting sqref="A11:F21">
    <cfRule type="containsBlanks" dxfId="641" priority="3">
      <formula>LEN(TRIM(A11))=0</formula>
    </cfRule>
  </conditionalFormatting>
  <conditionalFormatting sqref="A24:G35 A36">
    <cfRule type="cellIs" dxfId="640" priority="8" stopIfTrue="1" operator="greaterThan">
      <formula>-1</formula>
    </cfRule>
  </conditionalFormatting>
  <conditionalFormatting sqref="A24:G36">
    <cfRule type="containsBlanks" dxfId="639" priority="5">
      <formula>LEN(TRIM(A24))=0</formula>
    </cfRule>
  </conditionalFormatting>
  <conditionalFormatting sqref="D4:D6 F4:F6">
    <cfRule type="cellIs" dxfId="638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765" customWidth="1"/>
    <col min="2" max="2" width="10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9.796875" style="750" bestFit="1" customWidth="1"/>
    <col min="8" max="8" width="9.33203125" style="750" customWidth="1"/>
    <col min="9" max="9" width="11" style="750" customWidth="1"/>
    <col min="10" max="11" width="10.6640625" style="750" customWidth="1"/>
    <col min="12" max="13" width="11.6640625" style="750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2872</v>
      </c>
    </row>
    <row r="2" spans="1:13" ht="35" customHeight="1" thickBot="1">
      <c r="A2" s="1106" t="s">
        <v>743</v>
      </c>
      <c r="B2" s="1106"/>
      <c r="C2" s="761" t="s">
        <v>2206</v>
      </c>
      <c r="D2" s="761" t="s">
        <v>2207</v>
      </c>
      <c r="E2" s="761" t="s">
        <v>2208</v>
      </c>
      <c r="F2" s="761" t="s">
        <v>2209</v>
      </c>
      <c r="G2" s="761" t="s">
        <v>2210</v>
      </c>
      <c r="H2" s="761" t="s">
        <v>2211</v>
      </c>
      <c r="I2" s="761" t="s">
        <v>2212</v>
      </c>
      <c r="J2" s="761" t="s">
        <v>2213</v>
      </c>
      <c r="K2" s="761" t="s">
        <v>2214</v>
      </c>
      <c r="L2" s="761" t="s">
        <v>780</v>
      </c>
      <c r="M2" s="761" t="s">
        <v>434</v>
      </c>
    </row>
    <row r="3" spans="1:13" ht="15" customHeight="1">
      <c r="A3" s="1107" t="s">
        <v>2215</v>
      </c>
      <c r="B3" s="1107"/>
      <c r="C3" s="733">
        <v>56614</v>
      </c>
      <c r="D3" s="733">
        <v>30027</v>
      </c>
      <c r="E3" s="733">
        <v>16014</v>
      </c>
      <c r="F3" s="733">
        <v>10639</v>
      </c>
      <c r="G3" s="733">
        <v>12627</v>
      </c>
      <c r="H3" s="733">
        <v>9511</v>
      </c>
      <c r="I3" s="733">
        <v>8407</v>
      </c>
      <c r="J3" s="733">
        <v>9708</v>
      </c>
      <c r="K3" s="733">
        <v>9497</v>
      </c>
      <c r="L3" s="733">
        <v>2729</v>
      </c>
      <c r="M3" s="733">
        <f>SUM(C3:L3)</f>
        <v>165773</v>
      </c>
    </row>
    <row r="4" spans="1:13" ht="15" customHeight="1">
      <c r="A4" s="1107" t="s">
        <v>356</v>
      </c>
      <c r="B4" s="754" t="s">
        <v>2216</v>
      </c>
      <c r="C4" s="733">
        <v>305</v>
      </c>
      <c r="D4" s="733">
        <v>166</v>
      </c>
      <c r="E4" s="733">
        <v>114</v>
      </c>
      <c r="F4" s="733">
        <v>64</v>
      </c>
      <c r="G4" s="733">
        <v>85</v>
      </c>
      <c r="H4" s="733">
        <v>110</v>
      </c>
      <c r="I4" s="733">
        <v>78</v>
      </c>
      <c r="J4" s="733">
        <v>123</v>
      </c>
      <c r="K4" s="733">
        <v>70</v>
      </c>
      <c r="L4" s="733">
        <v>34</v>
      </c>
      <c r="M4" s="733">
        <f>SUM(C4:L4)</f>
        <v>1149</v>
      </c>
    </row>
    <row r="5" spans="1:13" ht="15" customHeight="1">
      <c r="A5" s="1107"/>
      <c r="B5" s="767" t="s">
        <v>2178</v>
      </c>
      <c r="C5" s="757">
        <f t="shared" ref="C5:M5" si="0">C4/C3*100</f>
        <v>0.53873600169569369</v>
      </c>
      <c r="D5" s="757">
        <f t="shared" si="0"/>
        <v>0.55283578113031606</v>
      </c>
      <c r="E5" s="757">
        <f t="shared" si="0"/>
        <v>0.71187710753091049</v>
      </c>
      <c r="F5" s="757">
        <f t="shared" si="0"/>
        <v>0.60156029702039671</v>
      </c>
      <c r="G5" s="757">
        <f t="shared" si="0"/>
        <v>0.67316068741585489</v>
      </c>
      <c r="H5" s="757">
        <f t="shared" si="0"/>
        <v>1.1565555672379351</v>
      </c>
      <c r="I5" s="757">
        <f t="shared" si="0"/>
        <v>0.92779826335196858</v>
      </c>
      <c r="J5" s="757">
        <f t="shared" si="0"/>
        <v>1.2669962917181705</v>
      </c>
      <c r="K5" s="757">
        <f t="shared" si="0"/>
        <v>0.73707486574707803</v>
      </c>
      <c r="L5" s="757">
        <f t="shared" si="0"/>
        <v>1.245877610846464</v>
      </c>
      <c r="M5" s="757">
        <f t="shared" si="0"/>
        <v>0.69311649062271907</v>
      </c>
    </row>
    <row r="6" spans="1:13" ht="15" customHeight="1">
      <c r="A6" s="1107" t="s">
        <v>2217</v>
      </c>
      <c r="B6" s="754" t="s">
        <v>2216</v>
      </c>
      <c r="C6" s="733">
        <v>1864</v>
      </c>
      <c r="D6" s="733">
        <v>1125</v>
      </c>
      <c r="E6" s="733">
        <v>657</v>
      </c>
      <c r="F6" s="733">
        <v>514</v>
      </c>
      <c r="G6" s="733">
        <v>676</v>
      </c>
      <c r="H6" s="733">
        <v>539</v>
      </c>
      <c r="I6" s="733">
        <v>354</v>
      </c>
      <c r="J6" s="733">
        <v>586</v>
      </c>
      <c r="K6" s="733">
        <v>544</v>
      </c>
      <c r="L6" s="733">
        <v>196</v>
      </c>
      <c r="M6" s="733">
        <f t="shared" ref="M6:M10" si="1">SUM(B6:L6)</f>
        <v>7055</v>
      </c>
    </row>
    <row r="7" spans="1:13" ht="15" customHeight="1">
      <c r="A7" s="1107"/>
      <c r="B7" s="767" t="s">
        <v>2178</v>
      </c>
      <c r="C7" s="757">
        <f t="shared" ref="C7:M7" si="2">C6/C3*100</f>
        <v>3.2924718267566329</v>
      </c>
      <c r="D7" s="757">
        <f t="shared" si="2"/>
        <v>3.7466280347687078</v>
      </c>
      <c r="E7" s="757">
        <f t="shared" si="2"/>
        <v>4.1026601723491947</v>
      </c>
      <c r="F7" s="757">
        <f t="shared" si="2"/>
        <v>4.8312811354450602</v>
      </c>
      <c r="G7" s="757">
        <f t="shared" si="2"/>
        <v>5.3536073493307992</v>
      </c>
      <c r="H7" s="757">
        <f t="shared" si="2"/>
        <v>5.6671222794658815</v>
      </c>
      <c r="I7" s="757">
        <f t="shared" si="2"/>
        <v>4.2107767336743196</v>
      </c>
      <c r="J7" s="757">
        <f t="shared" si="2"/>
        <v>6.0362587556654308</v>
      </c>
      <c r="K7" s="757">
        <f t="shared" si="2"/>
        <v>5.7281246709487208</v>
      </c>
      <c r="L7" s="757">
        <f t="shared" si="2"/>
        <v>7.1821179919384388</v>
      </c>
      <c r="M7" s="757">
        <f t="shared" si="2"/>
        <v>4.2558197052596016</v>
      </c>
    </row>
    <row r="8" spans="1:13" ht="15" customHeight="1">
      <c r="A8" s="1107" t="s">
        <v>2218</v>
      </c>
      <c r="B8" s="754" t="s">
        <v>2216</v>
      </c>
      <c r="C8" s="733">
        <v>485</v>
      </c>
      <c r="D8" s="733">
        <v>474</v>
      </c>
      <c r="E8" s="733">
        <v>250</v>
      </c>
      <c r="F8" s="733">
        <v>159</v>
      </c>
      <c r="G8" s="733">
        <v>209</v>
      </c>
      <c r="H8" s="733">
        <v>152</v>
      </c>
      <c r="I8" s="733">
        <v>38</v>
      </c>
      <c r="J8" s="733">
        <v>105</v>
      </c>
      <c r="K8" s="733">
        <v>620</v>
      </c>
      <c r="L8" s="733">
        <v>22</v>
      </c>
      <c r="M8" s="733">
        <f t="shared" si="1"/>
        <v>2514</v>
      </c>
    </row>
    <row r="9" spans="1:13" ht="15" customHeight="1">
      <c r="A9" s="1107"/>
      <c r="B9" s="767" t="s">
        <v>2178</v>
      </c>
      <c r="C9" s="757">
        <f t="shared" ref="C9:M9" si="3">C8/C3*100</f>
        <v>0.85667856007348009</v>
      </c>
      <c r="D9" s="757">
        <f t="shared" si="3"/>
        <v>1.5785792786492157</v>
      </c>
      <c r="E9" s="757">
        <f t="shared" si="3"/>
        <v>1.5611340077432245</v>
      </c>
      <c r="F9" s="757">
        <f t="shared" si="3"/>
        <v>1.4945013629100481</v>
      </c>
      <c r="G9" s="757">
        <f t="shared" si="3"/>
        <v>1.6551833372931022</v>
      </c>
      <c r="H9" s="757">
        <f t="shared" si="3"/>
        <v>1.5981495110924191</v>
      </c>
      <c r="I9" s="757">
        <f t="shared" si="3"/>
        <v>0.45200428214583088</v>
      </c>
      <c r="J9" s="757">
        <f t="shared" si="3"/>
        <v>1.0815822002472189</v>
      </c>
      <c r="K9" s="757">
        <f t="shared" si="3"/>
        <v>6.5283773823312625</v>
      </c>
      <c r="L9" s="757">
        <f t="shared" si="3"/>
        <v>0.80615610113594727</v>
      </c>
      <c r="M9" s="757">
        <f t="shared" si="3"/>
        <v>1.5165316426679858</v>
      </c>
    </row>
    <row r="10" spans="1:13" ht="15" customHeight="1">
      <c r="A10" s="1107" t="s">
        <v>2219</v>
      </c>
      <c r="B10" s="754" t="s">
        <v>2216</v>
      </c>
      <c r="C10" s="733">
        <v>933</v>
      </c>
      <c r="D10" s="733">
        <v>412</v>
      </c>
      <c r="E10" s="733">
        <v>312</v>
      </c>
      <c r="F10" s="733">
        <v>109</v>
      </c>
      <c r="G10" s="733">
        <v>191</v>
      </c>
      <c r="H10" s="733">
        <v>166</v>
      </c>
      <c r="I10" s="733">
        <v>191</v>
      </c>
      <c r="J10" s="733">
        <v>344</v>
      </c>
      <c r="K10" s="733">
        <v>318</v>
      </c>
      <c r="L10" s="733">
        <v>106</v>
      </c>
      <c r="M10" s="733">
        <f t="shared" si="1"/>
        <v>3082</v>
      </c>
    </row>
    <row r="11" spans="1:13" ht="15" customHeight="1">
      <c r="A11" s="1107"/>
      <c r="B11" s="767" t="s">
        <v>2178</v>
      </c>
      <c r="C11" s="757">
        <f t="shared" ref="C11:M11" si="4">C10/C3*100</f>
        <v>1.6480022609248597</v>
      </c>
      <c r="D11" s="757">
        <f t="shared" si="4"/>
        <v>1.3720984447330735</v>
      </c>
      <c r="E11" s="757">
        <f t="shared" si="4"/>
        <v>1.9482952416635442</v>
      </c>
      <c r="F11" s="757">
        <f t="shared" si="4"/>
        <v>1.024532380862863</v>
      </c>
      <c r="G11" s="757">
        <f t="shared" si="4"/>
        <v>1.5126316623109211</v>
      </c>
      <c r="H11" s="757">
        <f t="shared" si="4"/>
        <v>1.7453474923772476</v>
      </c>
      <c r="I11" s="757">
        <f t="shared" si="4"/>
        <v>2.2719162602593079</v>
      </c>
      <c r="J11" s="757">
        <f t="shared" si="4"/>
        <v>3.5434693036670786</v>
      </c>
      <c r="K11" s="757">
        <f t="shared" si="4"/>
        <v>3.348425818679583</v>
      </c>
      <c r="L11" s="757">
        <f t="shared" si="4"/>
        <v>3.884206669109564</v>
      </c>
      <c r="M11" s="757">
        <f t="shared" si="4"/>
        <v>1.8591688634457963</v>
      </c>
    </row>
    <row r="12" spans="1:13" ht="15" customHeight="1">
      <c r="A12" s="1107" t="s">
        <v>434</v>
      </c>
      <c r="B12" s="754" t="s">
        <v>2216</v>
      </c>
      <c r="C12" s="733">
        <f t="shared" ref="C12:M12" si="5">C4+C6+C8+C10</f>
        <v>3587</v>
      </c>
      <c r="D12" s="733">
        <f t="shared" si="5"/>
        <v>2177</v>
      </c>
      <c r="E12" s="733">
        <f t="shared" si="5"/>
        <v>1333</v>
      </c>
      <c r="F12" s="733"/>
      <c r="G12" s="733">
        <f t="shared" si="5"/>
        <v>1161</v>
      </c>
      <c r="H12" s="733">
        <f t="shared" si="5"/>
        <v>967</v>
      </c>
      <c r="I12" s="733">
        <f t="shared" si="5"/>
        <v>661</v>
      </c>
      <c r="J12" s="733">
        <f t="shared" si="5"/>
        <v>1158</v>
      </c>
      <c r="K12" s="733">
        <f t="shared" si="5"/>
        <v>1552</v>
      </c>
      <c r="L12" s="733">
        <f t="shared" si="5"/>
        <v>358</v>
      </c>
      <c r="M12" s="733">
        <f t="shared" si="5"/>
        <v>13800</v>
      </c>
    </row>
    <row r="13" spans="1:13" ht="15" customHeight="1" thickBot="1">
      <c r="A13" s="1108"/>
      <c r="B13" s="455" t="s">
        <v>2178</v>
      </c>
      <c r="C13" s="437">
        <f t="shared" ref="C13:M13" si="6">C12/C3*100</f>
        <v>6.3358886494506663</v>
      </c>
      <c r="D13" s="437">
        <f t="shared" si="6"/>
        <v>7.2501415392813131</v>
      </c>
      <c r="E13" s="437">
        <f t="shared" si="6"/>
        <v>8.3239665292868725</v>
      </c>
      <c r="F13" s="437">
        <f t="shared" si="6"/>
        <v>0</v>
      </c>
      <c r="G13" s="437">
        <f t="shared" si="6"/>
        <v>9.1945830363506769</v>
      </c>
      <c r="H13" s="437">
        <f t="shared" si="6"/>
        <v>10.167174850173483</v>
      </c>
      <c r="I13" s="437">
        <f t="shared" si="6"/>
        <v>7.8624955394314258</v>
      </c>
      <c r="J13" s="437">
        <f t="shared" si="6"/>
        <v>11.928306551297899</v>
      </c>
      <c r="K13" s="437">
        <f t="shared" si="6"/>
        <v>16.342002737706643</v>
      </c>
      <c r="L13" s="437">
        <f t="shared" si="6"/>
        <v>13.118358373030414</v>
      </c>
      <c r="M13" s="437">
        <f t="shared" si="6"/>
        <v>8.3246367019961038</v>
      </c>
    </row>
    <row r="14" spans="1:13" ht="14.25" customHeight="1">
      <c r="A14" s="768" t="s">
        <v>2220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637" priority="6">
      <formula>LEN(TRIM(A2))=0</formula>
    </cfRule>
    <cfRule type="cellIs" dxfId="636" priority="7" stopIfTrue="1" operator="greaterThan">
      <formula>-1</formula>
    </cfRule>
  </conditionalFormatting>
  <conditionalFormatting sqref="B5:M5">
    <cfRule type="containsBlanks" dxfId="635" priority="5">
      <formula>LEN(TRIM(B5))=0</formula>
    </cfRule>
  </conditionalFormatting>
  <conditionalFormatting sqref="B7:M7">
    <cfRule type="containsBlanks" dxfId="634" priority="4">
      <formula>LEN(TRIM(B7))=0</formula>
    </cfRule>
  </conditionalFormatting>
  <conditionalFormatting sqref="B9:M9">
    <cfRule type="containsBlanks" dxfId="633" priority="3">
      <formula>LEN(TRIM(B9))=0</formula>
    </cfRule>
  </conditionalFormatting>
  <conditionalFormatting sqref="B11:M11">
    <cfRule type="containsBlanks" dxfId="632" priority="2">
      <formula>LEN(TRIM(B11))=0</formula>
    </cfRule>
  </conditionalFormatting>
  <conditionalFormatting sqref="B13:M13">
    <cfRule type="containsBlanks" dxfId="631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765" customWidth="1"/>
    <col min="2" max="2" width="12.33203125" style="750" customWidth="1"/>
    <col min="3" max="3" width="11.46484375" style="750" customWidth="1"/>
    <col min="4" max="4" width="10.6640625" style="750" customWidth="1"/>
    <col min="5" max="5" width="10.1328125" style="750" customWidth="1"/>
    <col min="6" max="6" width="9.33203125" style="750" customWidth="1"/>
    <col min="7" max="7" width="9.53125" style="750" customWidth="1"/>
    <col min="8" max="8" width="19.265625" style="765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2873</v>
      </c>
      <c r="H1" s="77"/>
    </row>
    <row r="2" spans="1:8" ht="55.5" customHeight="1" thickBot="1">
      <c r="A2" s="760" t="s">
        <v>626</v>
      </c>
      <c r="B2" s="761" t="s">
        <v>2222</v>
      </c>
      <c r="C2" s="761" t="s">
        <v>2223</v>
      </c>
      <c r="D2" s="761" t="s">
        <v>2184</v>
      </c>
      <c r="E2" s="769"/>
      <c r="H2" s="750"/>
    </row>
    <row r="3" spans="1:8" ht="15" customHeight="1">
      <c r="A3" s="754" t="s">
        <v>2185</v>
      </c>
      <c r="B3" s="733">
        <v>56614</v>
      </c>
      <c r="C3" s="733">
        <v>53352</v>
      </c>
      <c r="D3" s="757">
        <f t="shared" ref="D3:D13" si="0">C3/B3*100</f>
        <v>94.238174303175896</v>
      </c>
      <c r="E3" s="769"/>
      <c r="H3" s="750"/>
    </row>
    <row r="4" spans="1:8" ht="15" customHeight="1">
      <c r="A4" s="754" t="s">
        <v>2186</v>
      </c>
      <c r="B4" s="733">
        <v>30027</v>
      </c>
      <c r="C4" s="733">
        <v>28929</v>
      </c>
      <c r="D4" s="757">
        <f t="shared" si="0"/>
        <v>96.343291038065743</v>
      </c>
      <c r="E4" s="769"/>
      <c r="H4" s="750"/>
    </row>
    <row r="5" spans="1:8" ht="15" customHeight="1">
      <c r="A5" s="754" t="s">
        <v>2187</v>
      </c>
      <c r="B5" s="733">
        <v>10639</v>
      </c>
      <c r="C5" s="733">
        <v>10536</v>
      </c>
      <c r="D5" s="757">
        <f t="shared" si="0"/>
        <v>99.031863896982799</v>
      </c>
      <c r="E5" s="769"/>
      <c r="H5" s="750"/>
    </row>
    <row r="6" spans="1:8" ht="15" customHeight="1">
      <c r="A6" s="754" t="s">
        <v>2188</v>
      </c>
      <c r="B6" s="733">
        <v>16014</v>
      </c>
      <c r="C6" s="733">
        <v>15436</v>
      </c>
      <c r="D6" s="757">
        <f t="shared" si="0"/>
        <v>96.390658174097666</v>
      </c>
      <c r="E6" s="769"/>
      <c r="H6" s="750"/>
    </row>
    <row r="7" spans="1:8" ht="15" customHeight="1">
      <c r="A7" s="754" t="s">
        <v>775</v>
      </c>
      <c r="B7" s="733">
        <v>8407</v>
      </c>
      <c r="C7" s="733">
        <v>8219</v>
      </c>
      <c r="D7" s="757">
        <f t="shared" si="0"/>
        <v>97.76376828833115</v>
      </c>
      <c r="E7" s="769"/>
      <c r="H7" s="750"/>
    </row>
    <row r="8" spans="1:8" ht="15" customHeight="1">
      <c r="A8" s="754" t="s">
        <v>768</v>
      </c>
      <c r="B8" s="733">
        <v>9708</v>
      </c>
      <c r="C8" s="733">
        <v>9156</v>
      </c>
      <c r="D8" s="757">
        <f t="shared" si="0"/>
        <v>94.313967861557472</v>
      </c>
      <c r="E8" s="770"/>
      <c r="F8" s="766"/>
      <c r="G8" s="766"/>
      <c r="H8" s="766"/>
    </row>
    <row r="9" spans="1:8" ht="15" customHeight="1">
      <c r="A9" s="754" t="s">
        <v>2189</v>
      </c>
      <c r="B9" s="733">
        <v>9511</v>
      </c>
      <c r="C9" s="733">
        <v>9232</v>
      </c>
      <c r="D9" s="757">
        <f t="shared" si="0"/>
        <v>97.066554515823782</v>
      </c>
      <c r="E9" s="770"/>
      <c r="F9" s="766"/>
      <c r="G9" s="766"/>
      <c r="H9" s="766"/>
    </row>
    <row r="10" spans="1:8" ht="15" customHeight="1">
      <c r="A10" s="754" t="s">
        <v>784</v>
      </c>
      <c r="B10" s="733">
        <v>9497</v>
      </c>
      <c r="C10" s="733">
        <v>9413</v>
      </c>
      <c r="D10" s="757">
        <f t="shared" si="0"/>
        <v>99.115510161103501</v>
      </c>
      <c r="E10" s="770"/>
      <c r="F10" s="766"/>
      <c r="G10" s="766"/>
      <c r="H10" s="766"/>
    </row>
    <row r="11" spans="1:8" ht="15" customHeight="1">
      <c r="A11" s="754" t="s">
        <v>2190</v>
      </c>
      <c r="B11" s="733">
        <v>12627</v>
      </c>
      <c r="C11" s="733">
        <v>12074</v>
      </c>
      <c r="D11" s="757">
        <f t="shared" si="0"/>
        <v>95.620495763047444</v>
      </c>
      <c r="E11" s="770"/>
      <c r="F11" s="766"/>
      <c r="G11" s="766"/>
      <c r="H11" s="766"/>
    </row>
    <row r="12" spans="1:8" ht="15" customHeight="1">
      <c r="A12" s="754" t="s">
        <v>780</v>
      </c>
      <c r="B12" s="733">
        <v>2729</v>
      </c>
      <c r="C12" s="733">
        <v>2714</v>
      </c>
      <c r="D12" s="757">
        <f t="shared" si="0"/>
        <v>99.450348112861846</v>
      </c>
      <c r="E12" s="770"/>
      <c r="F12" s="766"/>
      <c r="G12" s="766"/>
      <c r="H12" s="766"/>
    </row>
    <row r="13" spans="1:8" ht="15" customHeight="1" thickBot="1">
      <c r="A13" s="453" t="s">
        <v>434</v>
      </c>
      <c r="B13" s="19">
        <f>SUM(B3:B12)</f>
        <v>165773</v>
      </c>
      <c r="C13" s="19">
        <f>SUM(C3:C12)</f>
        <v>159061</v>
      </c>
      <c r="D13" s="437">
        <f t="shared" si="0"/>
        <v>95.951089743203056</v>
      </c>
      <c r="E13" s="770"/>
      <c r="F13" s="766"/>
      <c r="G13" s="766"/>
      <c r="H13" s="766"/>
    </row>
    <row r="14" spans="1:8" ht="14.25" customHeight="1">
      <c r="A14" s="763"/>
      <c r="H14" s="763"/>
    </row>
    <row r="15" spans="1:8" ht="14.25" customHeight="1" thickBot="1">
      <c r="A15" s="77" t="s">
        <v>2874</v>
      </c>
      <c r="H15" s="77"/>
    </row>
    <row r="16" spans="1:8" ht="26.25" customHeight="1" thickBot="1">
      <c r="A16" s="1114" t="s">
        <v>626</v>
      </c>
      <c r="B16" s="1111" t="s">
        <v>2224</v>
      </c>
      <c r="C16" s="1112"/>
      <c r="D16" s="1113" t="s">
        <v>2225</v>
      </c>
      <c r="E16" s="1113" t="s">
        <v>2226</v>
      </c>
      <c r="F16" s="1109" t="s">
        <v>2875</v>
      </c>
      <c r="G16" s="1109" t="s">
        <v>2227</v>
      </c>
      <c r="H16" s="1109" t="s">
        <v>434</v>
      </c>
    </row>
    <row r="17" spans="1:8" ht="40.25" customHeight="1" thickBot="1">
      <c r="A17" s="1114"/>
      <c r="B17" s="771" t="s">
        <v>2228</v>
      </c>
      <c r="C17" s="771" t="s">
        <v>2229</v>
      </c>
      <c r="D17" s="1110"/>
      <c r="E17" s="1110"/>
      <c r="F17" s="1110"/>
      <c r="G17" s="1110"/>
      <c r="H17" s="1110"/>
    </row>
    <row r="18" spans="1:8" ht="15" customHeight="1">
      <c r="A18" s="754" t="s">
        <v>2185</v>
      </c>
      <c r="B18" s="733">
        <v>43477</v>
      </c>
      <c r="C18" s="733">
        <v>10883</v>
      </c>
      <c r="D18" s="733">
        <v>3736</v>
      </c>
      <c r="E18" s="733">
        <v>3834</v>
      </c>
      <c r="F18" s="733">
        <v>591</v>
      </c>
      <c r="G18" s="733">
        <v>0</v>
      </c>
      <c r="H18" s="733">
        <f t="shared" ref="H18:H25" si="1">SUM(B18:G18)</f>
        <v>62521</v>
      </c>
    </row>
    <row r="19" spans="1:8" ht="15" customHeight="1">
      <c r="A19" s="754" t="s">
        <v>2186</v>
      </c>
      <c r="B19" s="733">
        <v>24246</v>
      </c>
      <c r="C19" s="733">
        <v>5801</v>
      </c>
      <c r="D19" s="733">
        <v>1229</v>
      </c>
      <c r="E19" s="733">
        <v>512</v>
      </c>
      <c r="F19" s="733">
        <v>341</v>
      </c>
      <c r="G19" s="733">
        <v>2</v>
      </c>
      <c r="H19" s="733">
        <f t="shared" si="1"/>
        <v>32131</v>
      </c>
    </row>
    <row r="20" spans="1:8" ht="15" customHeight="1">
      <c r="A20" s="754" t="s">
        <v>2187</v>
      </c>
      <c r="B20" s="733">
        <v>8306</v>
      </c>
      <c r="C20" s="733">
        <v>3306</v>
      </c>
      <c r="D20" s="733">
        <v>321</v>
      </c>
      <c r="E20" s="733">
        <v>185</v>
      </c>
      <c r="F20" s="733">
        <v>14</v>
      </c>
      <c r="G20" s="733">
        <v>0</v>
      </c>
      <c r="H20" s="733">
        <f t="shared" si="1"/>
        <v>12132</v>
      </c>
    </row>
    <row r="21" spans="1:8" ht="15" customHeight="1">
      <c r="A21" s="754" t="s">
        <v>2188</v>
      </c>
      <c r="B21" s="733">
        <v>12309</v>
      </c>
      <c r="C21" s="733">
        <v>5758</v>
      </c>
      <c r="D21" s="733">
        <v>1303</v>
      </c>
      <c r="E21" s="733">
        <v>1478</v>
      </c>
      <c r="F21" s="733">
        <v>85</v>
      </c>
      <c r="G21" s="733">
        <v>0</v>
      </c>
      <c r="H21" s="733">
        <f t="shared" si="1"/>
        <v>20933</v>
      </c>
    </row>
    <row r="22" spans="1:8" ht="15" customHeight="1">
      <c r="A22" s="754" t="s">
        <v>775</v>
      </c>
      <c r="B22" s="733">
        <v>5276</v>
      </c>
      <c r="C22" s="733">
        <v>5871</v>
      </c>
      <c r="D22" s="733">
        <v>20</v>
      </c>
      <c r="E22" s="733">
        <v>0</v>
      </c>
      <c r="F22" s="733">
        <v>139</v>
      </c>
      <c r="G22" s="733">
        <v>0</v>
      </c>
      <c r="H22" s="733">
        <f t="shared" si="1"/>
        <v>11306</v>
      </c>
    </row>
    <row r="23" spans="1:8" ht="15" customHeight="1">
      <c r="A23" s="754" t="s">
        <v>768</v>
      </c>
      <c r="B23" s="733">
        <v>7353</v>
      </c>
      <c r="C23" s="733">
        <v>3112</v>
      </c>
      <c r="D23" s="733">
        <v>53</v>
      </c>
      <c r="E23" s="733">
        <v>0</v>
      </c>
      <c r="F23" s="733">
        <v>132</v>
      </c>
      <c r="G23" s="733">
        <v>0</v>
      </c>
      <c r="H23" s="733">
        <f t="shared" si="1"/>
        <v>10650</v>
      </c>
    </row>
    <row r="24" spans="1:8" ht="15" customHeight="1">
      <c r="A24" s="754" t="s">
        <v>2189</v>
      </c>
      <c r="B24" s="733">
        <v>7529</v>
      </c>
      <c r="C24" s="733">
        <v>2920</v>
      </c>
      <c r="D24" s="733">
        <v>0</v>
      </c>
      <c r="E24" s="733">
        <v>0</v>
      </c>
      <c r="F24" s="733">
        <v>0</v>
      </c>
      <c r="G24" s="733">
        <v>0</v>
      </c>
      <c r="H24" s="733">
        <f t="shared" si="1"/>
        <v>10449</v>
      </c>
    </row>
    <row r="25" spans="1:8" ht="15" customHeight="1">
      <c r="A25" s="754" t="s">
        <v>784</v>
      </c>
      <c r="B25" s="733">
        <v>7813</v>
      </c>
      <c r="C25" s="733">
        <v>3180</v>
      </c>
      <c r="D25" s="733">
        <v>163</v>
      </c>
      <c r="E25" s="733">
        <v>0</v>
      </c>
      <c r="F25" s="733">
        <v>28</v>
      </c>
      <c r="G25" s="733">
        <v>0</v>
      </c>
      <c r="H25" s="733">
        <f t="shared" si="1"/>
        <v>11184</v>
      </c>
    </row>
    <row r="26" spans="1:8" ht="15" customHeight="1">
      <c r="A26" s="754" t="s">
        <v>2190</v>
      </c>
      <c r="B26" s="733">
        <v>9004</v>
      </c>
      <c r="C26" s="733">
        <v>5924</v>
      </c>
      <c r="D26" s="733">
        <v>461</v>
      </c>
      <c r="E26" s="733">
        <v>44</v>
      </c>
      <c r="F26" s="733">
        <v>140</v>
      </c>
      <c r="G26" s="733">
        <v>0</v>
      </c>
      <c r="H26" s="733">
        <f>SUM(C26:G26)</f>
        <v>6569</v>
      </c>
    </row>
    <row r="27" spans="1:8" ht="15" customHeight="1">
      <c r="A27" s="754" t="s">
        <v>780</v>
      </c>
      <c r="B27" s="733">
        <v>979</v>
      </c>
      <c r="C27" s="733">
        <v>2984</v>
      </c>
      <c r="D27" s="733">
        <v>0</v>
      </c>
      <c r="E27" s="733">
        <v>0</v>
      </c>
      <c r="F27" s="733">
        <v>454</v>
      </c>
      <c r="G27" s="733">
        <v>0</v>
      </c>
      <c r="H27" s="733">
        <f>SUM(B27:G27)</f>
        <v>4417</v>
      </c>
    </row>
    <row r="28" spans="1:8" ht="15" customHeight="1">
      <c r="A28" s="454" t="s">
        <v>434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54" t="s">
        <v>2184</v>
      </c>
      <c r="B29" s="97">
        <f>B28/$H$28*100</f>
        <v>66.019153563064563</v>
      </c>
      <c r="C29" s="97">
        <f>C28/$H$28*100</f>
        <v>26.001066410170626</v>
      </c>
      <c r="D29" s="97">
        <f t="shared" ref="D29:H29" si="3">D28/$H$28*100</f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630" priority="4" stopIfTrue="1" operator="greaterThan">
      <formula>-1</formula>
    </cfRule>
  </conditionalFormatting>
  <conditionalFormatting sqref="A2:D13">
    <cfRule type="containsBlanks" dxfId="629" priority="2">
      <formula>LEN(TRIM(A2))=0</formula>
    </cfRule>
  </conditionalFormatting>
  <conditionalFormatting sqref="A18:G28 H18:H29 A29">
    <cfRule type="cellIs" dxfId="628" priority="3" stopIfTrue="1" operator="greaterThan">
      <formula>-1</formula>
    </cfRule>
  </conditionalFormatting>
  <conditionalFormatting sqref="A18:H29">
    <cfRule type="containsBlanks" dxfId="627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765" customWidth="1"/>
    <col min="2" max="2" width="11.3984375" style="750" customWidth="1"/>
    <col min="3" max="3" width="7.73046875" style="750" bestFit="1" customWidth="1"/>
    <col min="4" max="4" width="9.3984375" style="750" customWidth="1"/>
    <col min="5" max="5" width="8.796875" style="750" customWidth="1"/>
    <col min="6" max="6" width="9.06640625" style="750" customWidth="1"/>
    <col min="7" max="7" width="5.9296875" style="750" bestFit="1" customWidth="1"/>
    <col min="8" max="8" width="7.59765625" style="750" customWidth="1"/>
    <col min="9" max="9" width="5.796875" style="750" bestFit="1" customWidth="1"/>
    <col min="10" max="10" width="7.73046875" style="750" bestFit="1" customWidth="1"/>
    <col min="11" max="11" width="5.796875" style="750" bestFit="1" customWidth="1"/>
    <col min="12" max="12" width="9.19921875" style="750" customWidth="1"/>
    <col min="13" max="13" width="6.73046875" style="750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2876</v>
      </c>
      <c r="N1" s="750"/>
    </row>
    <row r="2" spans="1:14" s="75" customFormat="1" ht="13.9" thickBot="1">
      <c r="A2" s="760" t="s">
        <v>2231</v>
      </c>
      <c r="B2" s="761" t="s">
        <v>2877</v>
      </c>
      <c r="C2" s="761" t="s">
        <v>2878</v>
      </c>
      <c r="D2" s="761" t="s">
        <v>2879</v>
      </c>
      <c r="E2" s="761" t="s">
        <v>2880</v>
      </c>
      <c r="F2" s="761" t="s">
        <v>2881</v>
      </c>
      <c r="G2" s="761" t="s">
        <v>2882</v>
      </c>
      <c r="H2" s="761" t="s">
        <v>2883</v>
      </c>
      <c r="I2" s="761" t="s">
        <v>2884</v>
      </c>
      <c r="J2" s="761" t="s">
        <v>2885</v>
      </c>
      <c r="K2" s="761" t="s">
        <v>2886</v>
      </c>
      <c r="L2" s="761" t="s">
        <v>2232</v>
      </c>
      <c r="M2" s="761" t="s">
        <v>2178</v>
      </c>
      <c r="N2" s="764"/>
    </row>
    <row r="3" spans="1:14" ht="27">
      <c r="A3" s="777" t="s">
        <v>2887</v>
      </c>
      <c r="B3" s="776">
        <v>2491</v>
      </c>
      <c r="C3" s="776">
        <v>776</v>
      </c>
      <c r="D3" s="776">
        <v>525</v>
      </c>
      <c r="E3" s="776">
        <v>256</v>
      </c>
      <c r="F3" s="776">
        <v>306</v>
      </c>
      <c r="G3" s="776">
        <v>370</v>
      </c>
      <c r="H3" s="776">
        <v>144</v>
      </c>
      <c r="I3" s="776">
        <v>426</v>
      </c>
      <c r="J3" s="776">
        <v>166</v>
      </c>
      <c r="K3" s="776">
        <v>71</v>
      </c>
      <c r="L3" s="776">
        <f>SUM(B3:K3)</f>
        <v>5531</v>
      </c>
      <c r="M3" s="757">
        <f>L3/$L$15*100</f>
        <v>22.467300349337883</v>
      </c>
      <c r="N3" s="750"/>
    </row>
    <row r="4" spans="1:14" ht="27">
      <c r="A4" s="777" t="s">
        <v>2888</v>
      </c>
      <c r="B4" s="776">
        <v>521</v>
      </c>
      <c r="C4" s="776">
        <v>200</v>
      </c>
      <c r="D4" s="776">
        <v>36</v>
      </c>
      <c r="E4" s="776">
        <v>26</v>
      </c>
      <c r="F4" s="776">
        <v>61</v>
      </c>
      <c r="G4" s="776">
        <v>3</v>
      </c>
      <c r="H4" s="776">
        <v>32</v>
      </c>
      <c r="I4" s="776">
        <v>33</v>
      </c>
      <c r="J4" s="776">
        <v>7</v>
      </c>
      <c r="K4" s="776">
        <v>1</v>
      </c>
      <c r="L4" s="776">
        <f t="shared" ref="L4:L16" si="0">SUM(B4:K4)</f>
        <v>920</v>
      </c>
      <c r="M4" s="757">
        <f t="shared" ref="M4:M15" si="1">L4/$L$15*100</f>
        <v>3.7371029328133889</v>
      </c>
      <c r="N4" s="750"/>
    </row>
    <row r="5" spans="1:14" ht="27">
      <c r="A5" s="777" t="s">
        <v>2889</v>
      </c>
      <c r="B5" s="776">
        <v>108</v>
      </c>
      <c r="C5" s="776">
        <v>61</v>
      </c>
      <c r="D5" s="776">
        <v>7</v>
      </c>
      <c r="E5" s="776">
        <v>12</v>
      </c>
      <c r="F5" s="776">
        <v>96</v>
      </c>
      <c r="G5" s="776">
        <v>13</v>
      </c>
      <c r="H5" s="776">
        <v>29</v>
      </c>
      <c r="I5" s="776">
        <v>140</v>
      </c>
      <c r="J5" s="776">
        <v>30</v>
      </c>
      <c r="K5" s="776">
        <v>7</v>
      </c>
      <c r="L5" s="776">
        <f t="shared" si="0"/>
        <v>503</v>
      </c>
      <c r="M5" s="757">
        <f t="shared" si="1"/>
        <v>2.0432204078316678</v>
      </c>
      <c r="N5" s="750"/>
    </row>
    <row r="6" spans="1:14" ht="27">
      <c r="A6" s="777" t="s">
        <v>2890</v>
      </c>
      <c r="B6" s="776">
        <v>178</v>
      </c>
      <c r="C6" s="776">
        <v>109</v>
      </c>
      <c r="D6" s="776">
        <v>22</v>
      </c>
      <c r="E6" s="776">
        <v>6</v>
      </c>
      <c r="F6" s="776">
        <v>39</v>
      </c>
      <c r="G6" s="776">
        <v>0</v>
      </c>
      <c r="H6" s="776">
        <v>7</v>
      </c>
      <c r="I6" s="776">
        <v>26</v>
      </c>
      <c r="J6" s="776">
        <v>7</v>
      </c>
      <c r="K6" s="776">
        <v>0</v>
      </c>
      <c r="L6" s="776">
        <f t="shared" si="0"/>
        <v>394</v>
      </c>
      <c r="M6" s="757">
        <f t="shared" si="1"/>
        <v>1.600454951661386</v>
      </c>
      <c r="N6" s="750"/>
    </row>
    <row r="7" spans="1:14" ht="27">
      <c r="A7" s="777" t="s">
        <v>2891</v>
      </c>
      <c r="B7" s="776">
        <v>122</v>
      </c>
      <c r="C7" s="776">
        <v>51</v>
      </c>
      <c r="D7" s="776">
        <v>3</v>
      </c>
      <c r="E7" s="776">
        <v>9</v>
      </c>
      <c r="F7" s="776">
        <v>12</v>
      </c>
      <c r="G7" s="776">
        <v>0</v>
      </c>
      <c r="H7" s="776">
        <v>6</v>
      </c>
      <c r="I7" s="776">
        <v>2</v>
      </c>
      <c r="J7" s="776">
        <v>2</v>
      </c>
      <c r="K7" s="776">
        <v>0</v>
      </c>
      <c r="L7" s="776">
        <f t="shared" si="0"/>
        <v>207</v>
      </c>
      <c r="M7" s="757">
        <f t="shared" si="1"/>
        <v>0.84084815988301254</v>
      </c>
      <c r="N7" s="750"/>
    </row>
    <row r="8" spans="1:14" ht="27">
      <c r="A8" s="777" t="s">
        <v>2892</v>
      </c>
      <c r="B8" s="776">
        <v>1400</v>
      </c>
      <c r="C8" s="776">
        <v>65</v>
      </c>
      <c r="D8" s="776">
        <v>13</v>
      </c>
      <c r="E8" s="776">
        <v>10</v>
      </c>
      <c r="F8" s="776">
        <v>46</v>
      </c>
      <c r="G8" s="776">
        <v>0</v>
      </c>
      <c r="H8" s="776">
        <v>1</v>
      </c>
      <c r="I8" s="776">
        <v>34</v>
      </c>
      <c r="J8" s="776">
        <v>3</v>
      </c>
      <c r="K8" s="776">
        <v>0</v>
      </c>
      <c r="L8" s="776">
        <f t="shared" si="0"/>
        <v>1572</v>
      </c>
      <c r="M8" s="757">
        <f t="shared" si="1"/>
        <v>6.3855715330246161</v>
      </c>
      <c r="N8" s="750"/>
    </row>
    <row r="9" spans="1:14" ht="27">
      <c r="A9" s="777" t="s">
        <v>2893</v>
      </c>
      <c r="B9" s="776">
        <v>190</v>
      </c>
      <c r="C9" s="776">
        <v>332</v>
      </c>
      <c r="D9" s="776">
        <v>9</v>
      </c>
      <c r="E9" s="776">
        <v>1</v>
      </c>
      <c r="F9" s="776">
        <v>1</v>
      </c>
      <c r="G9" s="776">
        <v>0</v>
      </c>
      <c r="H9" s="776">
        <v>49</v>
      </c>
      <c r="I9" s="776">
        <v>0</v>
      </c>
      <c r="J9" s="776">
        <v>2</v>
      </c>
      <c r="K9" s="776">
        <v>20</v>
      </c>
      <c r="L9" s="776">
        <f t="shared" si="0"/>
        <v>604</v>
      </c>
      <c r="M9" s="757">
        <f t="shared" si="1"/>
        <v>2.4534893167600944</v>
      </c>
      <c r="N9" s="750"/>
    </row>
    <row r="10" spans="1:14" ht="27">
      <c r="A10" s="777" t="s">
        <v>2894</v>
      </c>
      <c r="B10" s="776">
        <v>184</v>
      </c>
      <c r="C10" s="776">
        <v>96</v>
      </c>
      <c r="D10" s="776">
        <v>58</v>
      </c>
      <c r="E10" s="776">
        <v>15</v>
      </c>
      <c r="F10" s="776">
        <v>15</v>
      </c>
      <c r="G10" s="776">
        <v>0</v>
      </c>
      <c r="H10" s="776">
        <v>29</v>
      </c>
      <c r="I10" s="776">
        <v>118</v>
      </c>
      <c r="J10" s="776">
        <v>77</v>
      </c>
      <c r="K10" s="776">
        <v>0</v>
      </c>
      <c r="L10" s="776">
        <f t="shared" si="0"/>
        <v>592</v>
      </c>
      <c r="M10" s="757">
        <f t="shared" si="1"/>
        <v>2.4047444958973112</v>
      </c>
      <c r="N10" s="750"/>
    </row>
    <row r="11" spans="1:14" ht="27">
      <c r="A11" s="777" t="s">
        <v>2895</v>
      </c>
      <c r="B11" s="776">
        <v>4095</v>
      </c>
      <c r="C11" s="776">
        <v>2653</v>
      </c>
      <c r="D11" s="776">
        <v>2060</v>
      </c>
      <c r="E11" s="776">
        <v>694</v>
      </c>
      <c r="F11" s="776">
        <v>1382</v>
      </c>
      <c r="G11" s="776">
        <v>854</v>
      </c>
      <c r="H11" s="776">
        <v>791</v>
      </c>
      <c r="I11" s="776">
        <v>1069</v>
      </c>
      <c r="J11" s="776">
        <v>1549</v>
      </c>
      <c r="K11" s="776">
        <v>358</v>
      </c>
      <c r="L11" s="776">
        <f t="shared" si="0"/>
        <v>15505</v>
      </c>
      <c r="M11" s="757">
        <f t="shared" si="1"/>
        <v>62.982370623121298</v>
      </c>
      <c r="N11" s="750"/>
    </row>
    <row r="12" spans="1:14" ht="27">
      <c r="A12" s="777" t="s">
        <v>2896</v>
      </c>
      <c r="B12" s="776">
        <v>0</v>
      </c>
      <c r="C12" s="776">
        <v>15</v>
      </c>
      <c r="D12" s="776">
        <v>15</v>
      </c>
      <c r="E12" s="776">
        <v>104</v>
      </c>
      <c r="F12" s="776">
        <v>7</v>
      </c>
      <c r="G12" s="776">
        <v>82</v>
      </c>
      <c r="H12" s="776">
        <v>11</v>
      </c>
      <c r="I12" s="776">
        <v>1</v>
      </c>
      <c r="J12" s="776">
        <v>0</v>
      </c>
      <c r="K12" s="776">
        <v>1</v>
      </c>
      <c r="L12" s="776">
        <f t="shared" si="0"/>
        <v>236</v>
      </c>
      <c r="M12" s="757">
        <f t="shared" si="1"/>
        <v>0.95864814363473883</v>
      </c>
      <c r="N12" s="750"/>
    </row>
    <row r="13" spans="1:14">
      <c r="A13" s="777" t="s">
        <v>2234</v>
      </c>
      <c r="B13" s="776">
        <v>0</v>
      </c>
      <c r="C13" s="776">
        <v>52</v>
      </c>
      <c r="D13" s="776">
        <v>3</v>
      </c>
      <c r="E13" s="776">
        <v>3</v>
      </c>
      <c r="F13" s="776">
        <v>4</v>
      </c>
      <c r="G13" s="776">
        <v>0</v>
      </c>
      <c r="H13" s="776">
        <v>42</v>
      </c>
      <c r="I13" s="776">
        <v>101</v>
      </c>
      <c r="J13" s="776">
        <v>0</v>
      </c>
      <c r="K13" s="776">
        <v>0</v>
      </c>
      <c r="L13" s="776">
        <f t="shared" si="0"/>
        <v>205</v>
      </c>
      <c r="M13" s="757">
        <f t="shared" si="1"/>
        <v>0.83272402307254856</v>
      </c>
      <c r="N13" s="750"/>
    </row>
    <row r="14" spans="1:14">
      <c r="A14" s="777" t="s">
        <v>2233</v>
      </c>
      <c r="B14" s="776">
        <v>162</v>
      </c>
      <c r="C14" s="776">
        <v>73</v>
      </c>
      <c r="D14" s="776">
        <v>10</v>
      </c>
      <c r="E14" s="776">
        <v>3</v>
      </c>
      <c r="F14" s="776">
        <v>7</v>
      </c>
      <c r="G14" s="776">
        <v>9</v>
      </c>
      <c r="H14" s="776">
        <v>19</v>
      </c>
      <c r="I14" s="776">
        <v>21</v>
      </c>
      <c r="J14" s="776">
        <v>21</v>
      </c>
      <c r="K14" s="776">
        <v>0</v>
      </c>
      <c r="L14" s="776">
        <f t="shared" si="0"/>
        <v>325</v>
      </c>
      <c r="M14" s="757">
        <f t="shared" si="1"/>
        <v>1.3201722317003819</v>
      </c>
      <c r="N14" s="750"/>
    </row>
    <row r="15" spans="1:14">
      <c r="A15" s="777" t="s">
        <v>2235</v>
      </c>
      <c r="B15" s="776">
        <f t="shared" ref="B15:K15" si="2">SUM(B3:B14)</f>
        <v>9451</v>
      </c>
      <c r="C15" s="776">
        <f t="shared" si="2"/>
        <v>4483</v>
      </c>
      <c r="D15" s="776">
        <f t="shared" si="2"/>
        <v>2761</v>
      </c>
      <c r="E15" s="776">
        <f t="shared" si="2"/>
        <v>1139</v>
      </c>
      <c r="F15" s="776"/>
      <c r="G15" s="776">
        <f t="shared" si="2"/>
        <v>1331</v>
      </c>
      <c r="H15" s="776">
        <f t="shared" si="2"/>
        <v>1160</v>
      </c>
      <c r="I15" s="776">
        <f t="shared" si="2"/>
        <v>1971</v>
      </c>
      <c r="J15" s="776">
        <f t="shared" si="2"/>
        <v>1864</v>
      </c>
      <c r="K15" s="776">
        <f t="shared" si="2"/>
        <v>458</v>
      </c>
      <c r="L15" s="776">
        <f t="shared" si="0"/>
        <v>24618</v>
      </c>
      <c r="M15" s="757">
        <f t="shared" si="1"/>
        <v>100</v>
      </c>
      <c r="N15" s="750"/>
    </row>
    <row r="16" spans="1:14" ht="13.9">
      <c r="A16" s="778" t="s">
        <v>2236</v>
      </c>
      <c r="B16" s="456">
        <v>56614</v>
      </c>
      <c r="C16" s="456">
        <v>30027</v>
      </c>
      <c r="D16" s="456">
        <v>16014</v>
      </c>
      <c r="E16" s="456">
        <v>10639</v>
      </c>
      <c r="F16" s="456">
        <v>12627</v>
      </c>
      <c r="G16" s="456">
        <v>9511</v>
      </c>
      <c r="H16" s="456">
        <v>8407</v>
      </c>
      <c r="I16" s="456">
        <v>9708</v>
      </c>
      <c r="J16" s="456">
        <v>9497</v>
      </c>
      <c r="K16" s="456">
        <v>2729</v>
      </c>
      <c r="L16" s="456">
        <f t="shared" si="0"/>
        <v>165773</v>
      </c>
      <c r="M16" s="25"/>
      <c r="N16" s="750"/>
    </row>
    <row r="17" spans="1:14" ht="14.25" thickBot="1">
      <c r="A17" s="779" t="s">
        <v>2237</v>
      </c>
      <c r="B17" s="437">
        <f t="shared" ref="B17:K17" si="3">B15/B16*100</f>
        <v>16.693750662380332</v>
      </c>
      <c r="C17" s="437">
        <f t="shared" si="3"/>
        <v>14.929896426549439</v>
      </c>
      <c r="D17" s="437">
        <f t="shared" si="3"/>
        <v>17.241163981516173</v>
      </c>
      <c r="E17" s="437">
        <f t="shared" si="3"/>
        <v>10.705893411034872</v>
      </c>
      <c r="F17" s="437"/>
      <c r="G17" s="437">
        <f t="shared" si="3"/>
        <v>13.994322363579014</v>
      </c>
      <c r="H17" s="437">
        <f t="shared" si="3"/>
        <v>13.798025454977994</v>
      </c>
      <c r="I17" s="437">
        <f t="shared" si="3"/>
        <v>20.302843016069222</v>
      </c>
      <c r="J17" s="437">
        <f t="shared" si="3"/>
        <v>19.627250710750761</v>
      </c>
      <c r="K17" s="437">
        <f t="shared" si="3"/>
        <v>16.782704287284719</v>
      </c>
      <c r="L17" s="437"/>
      <c r="M17" s="437"/>
      <c r="N17" s="750"/>
    </row>
    <row r="18" spans="1:14" ht="21" customHeight="1" thickBot="1">
      <c r="A18" s="74" t="s">
        <v>2897</v>
      </c>
      <c r="N18" s="750"/>
    </row>
    <row r="19" spans="1:14" s="75" customFormat="1" ht="45.75" customHeight="1" thickBot="1">
      <c r="A19" s="758" t="s">
        <v>2238</v>
      </c>
      <c r="B19" s="761"/>
      <c r="C19" s="761" t="s">
        <v>2877</v>
      </c>
      <c r="D19" s="761" t="s">
        <v>2878</v>
      </c>
      <c r="E19" s="761" t="s">
        <v>2879</v>
      </c>
      <c r="F19" s="761"/>
      <c r="G19" s="761" t="s">
        <v>2880</v>
      </c>
      <c r="H19" s="761" t="s">
        <v>2881</v>
      </c>
      <c r="I19" s="761" t="s">
        <v>2882</v>
      </c>
      <c r="J19" s="761" t="s">
        <v>2883</v>
      </c>
      <c r="K19" s="761" t="s">
        <v>2884</v>
      </c>
      <c r="L19" s="761" t="s">
        <v>2885</v>
      </c>
      <c r="M19" s="761" t="s">
        <v>2886</v>
      </c>
      <c r="N19" s="773" t="s">
        <v>2232</v>
      </c>
    </row>
    <row r="20" spans="1:14" ht="14.25" customHeight="1">
      <c r="A20" s="1107" t="s">
        <v>2239</v>
      </c>
      <c r="B20" s="754" t="s">
        <v>2240</v>
      </c>
      <c r="C20" s="733">
        <v>6</v>
      </c>
      <c r="D20" s="733">
        <v>6</v>
      </c>
      <c r="E20" s="733">
        <v>5</v>
      </c>
      <c r="F20" s="733"/>
      <c r="G20" s="733">
        <v>1</v>
      </c>
      <c r="H20" s="733">
        <v>8</v>
      </c>
      <c r="I20" s="733">
        <v>7</v>
      </c>
      <c r="J20" s="733">
        <v>4</v>
      </c>
      <c r="K20" s="733">
        <v>5</v>
      </c>
      <c r="L20" s="733">
        <v>5</v>
      </c>
      <c r="M20" s="733">
        <v>2</v>
      </c>
      <c r="N20" s="772">
        <f t="shared" ref="N20:N23" si="4">SUM(C20:M20)</f>
        <v>49</v>
      </c>
    </row>
    <row r="21" spans="1:14" ht="14.25" customHeight="1">
      <c r="A21" s="1107"/>
      <c r="B21" s="754" t="s">
        <v>2241</v>
      </c>
      <c r="C21" s="733">
        <v>37</v>
      </c>
      <c r="D21" s="733">
        <v>19</v>
      </c>
      <c r="E21" s="733">
        <v>4</v>
      </c>
      <c r="F21" s="733"/>
      <c r="G21" s="733">
        <v>2</v>
      </c>
      <c r="H21" s="733">
        <v>2</v>
      </c>
      <c r="I21" s="733">
        <v>2</v>
      </c>
      <c r="J21" s="733">
        <v>1</v>
      </c>
      <c r="K21" s="733">
        <v>3</v>
      </c>
      <c r="L21" s="733">
        <v>1</v>
      </c>
      <c r="M21" s="733">
        <v>1</v>
      </c>
      <c r="N21" s="772">
        <f t="shared" si="4"/>
        <v>72</v>
      </c>
    </row>
    <row r="22" spans="1:14" ht="14.25" customHeight="1">
      <c r="A22" s="1107" t="s">
        <v>2242</v>
      </c>
      <c r="B22" s="754" t="s">
        <v>2240</v>
      </c>
      <c r="C22" s="733">
        <v>10</v>
      </c>
      <c r="D22" s="733">
        <v>1</v>
      </c>
      <c r="E22" s="733">
        <v>0</v>
      </c>
      <c r="F22" s="733"/>
      <c r="G22" s="733">
        <v>3</v>
      </c>
      <c r="H22" s="733">
        <v>6</v>
      </c>
      <c r="I22" s="733">
        <v>0</v>
      </c>
      <c r="J22" s="733">
        <v>0</v>
      </c>
      <c r="K22" s="733">
        <v>2</v>
      </c>
      <c r="L22" s="733">
        <v>0</v>
      </c>
      <c r="M22" s="733">
        <v>0</v>
      </c>
      <c r="N22" s="772">
        <f t="shared" si="4"/>
        <v>22</v>
      </c>
    </row>
    <row r="23" spans="1:14" ht="14.25" customHeight="1">
      <c r="A23" s="1107"/>
      <c r="B23" s="754" t="s">
        <v>2241</v>
      </c>
      <c r="C23" s="733">
        <v>0</v>
      </c>
      <c r="D23" s="733">
        <v>0</v>
      </c>
      <c r="E23" s="733">
        <v>0</v>
      </c>
      <c r="F23" s="733"/>
      <c r="G23" s="733">
        <v>0</v>
      </c>
      <c r="H23" s="733">
        <v>0</v>
      </c>
      <c r="I23" s="733">
        <v>0</v>
      </c>
      <c r="J23" s="733">
        <v>0</v>
      </c>
      <c r="K23" s="733">
        <v>0</v>
      </c>
      <c r="L23" s="733">
        <v>0</v>
      </c>
      <c r="M23" s="733">
        <v>0</v>
      </c>
      <c r="N23" s="772">
        <f t="shared" si="4"/>
        <v>0</v>
      </c>
    </row>
    <row r="24" spans="1:14" ht="14.25" customHeight="1">
      <c r="A24" s="1107" t="s">
        <v>444</v>
      </c>
      <c r="B24" s="754" t="s">
        <v>2240</v>
      </c>
      <c r="C24" s="733">
        <f t="shared" ref="C24:N25" si="5">+C20+C22</f>
        <v>16</v>
      </c>
      <c r="D24" s="733">
        <f t="shared" si="5"/>
        <v>7</v>
      </c>
      <c r="E24" s="733">
        <f t="shared" si="5"/>
        <v>5</v>
      </c>
      <c r="F24" s="733"/>
      <c r="G24" s="733">
        <f t="shared" si="5"/>
        <v>4</v>
      </c>
      <c r="H24" s="733">
        <f t="shared" si="5"/>
        <v>14</v>
      </c>
      <c r="I24" s="733">
        <f t="shared" si="5"/>
        <v>7</v>
      </c>
      <c r="J24" s="733">
        <f t="shared" si="5"/>
        <v>4</v>
      </c>
      <c r="K24" s="733">
        <f t="shared" si="5"/>
        <v>7</v>
      </c>
      <c r="L24" s="733">
        <f t="shared" si="5"/>
        <v>5</v>
      </c>
      <c r="M24" s="733">
        <f t="shared" si="5"/>
        <v>2</v>
      </c>
      <c r="N24" s="774">
        <f t="shared" si="5"/>
        <v>71</v>
      </c>
    </row>
    <row r="25" spans="1:14" ht="14.25" customHeight="1" thickBot="1">
      <c r="A25" s="1108"/>
      <c r="B25" s="755" t="s">
        <v>2241</v>
      </c>
      <c r="C25" s="735">
        <f t="shared" si="5"/>
        <v>37</v>
      </c>
      <c r="D25" s="735">
        <f t="shared" si="5"/>
        <v>19</v>
      </c>
      <c r="E25" s="735">
        <f t="shared" si="5"/>
        <v>4</v>
      </c>
      <c r="F25" s="735"/>
      <c r="G25" s="735">
        <f t="shared" si="5"/>
        <v>2</v>
      </c>
      <c r="H25" s="735">
        <f t="shared" si="5"/>
        <v>2</v>
      </c>
      <c r="I25" s="735">
        <f t="shared" si="5"/>
        <v>2</v>
      </c>
      <c r="J25" s="735">
        <f t="shared" si="5"/>
        <v>1</v>
      </c>
      <c r="K25" s="735">
        <f t="shared" si="5"/>
        <v>3</v>
      </c>
      <c r="L25" s="735">
        <f t="shared" si="5"/>
        <v>1</v>
      </c>
      <c r="M25" s="735">
        <f t="shared" si="5"/>
        <v>1</v>
      </c>
      <c r="N25" s="775">
        <f t="shared" si="5"/>
        <v>72</v>
      </c>
    </row>
    <row r="26" spans="1:14" ht="13.9">
      <c r="A26" s="81"/>
      <c r="B26" s="725"/>
      <c r="C26" s="725"/>
      <c r="D26" s="725"/>
      <c r="E26" s="725"/>
      <c r="F26" s="725"/>
      <c r="G26" s="725"/>
    </row>
    <row r="27" spans="1:14">
      <c r="A27" s="763"/>
    </row>
  </sheetData>
  <mergeCells count="3">
    <mergeCell ref="A20:A21"/>
    <mergeCell ref="A24:A25"/>
    <mergeCell ref="A22:A23"/>
  </mergeCells>
  <conditionalFormatting sqref="A2:M2 A3:L15 A16:M16 A17">
    <cfRule type="cellIs" dxfId="626" priority="4" stopIfTrue="1" operator="greaterThan">
      <formula>-1</formula>
    </cfRule>
  </conditionalFormatting>
  <conditionalFormatting sqref="A2:M17">
    <cfRule type="containsBlanks" dxfId="625" priority="1">
      <formula>LEN(TRIM(A2))=0</formula>
    </cfRule>
  </conditionalFormatting>
  <conditionalFormatting sqref="A19:M20 B21:M21 A22:M22 B23:M23 A24:M24 B25:M25">
    <cfRule type="containsBlanks" dxfId="624" priority="2">
      <formula>LEN(TRIM(A19))=0</formula>
    </cfRule>
    <cfRule type="cellIs" dxfId="623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D7" sqref="D7"/>
    </sheetView>
  </sheetViews>
  <sheetFormatPr baseColWidth="10" defaultColWidth="14.796875" defaultRowHeight="13.5"/>
  <cols>
    <col min="1" max="1" width="20.33203125" style="765" customWidth="1"/>
    <col min="2" max="2" width="10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25.265625" style="750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2898</v>
      </c>
    </row>
    <row r="2" spans="1:7" ht="40.5" customHeight="1" thickBot="1">
      <c r="A2" s="761" t="s">
        <v>626</v>
      </c>
      <c r="B2" s="761" t="s">
        <v>2244</v>
      </c>
      <c r="C2" s="761" t="s">
        <v>2245</v>
      </c>
      <c r="D2" s="761" t="s">
        <v>2246</v>
      </c>
      <c r="E2" s="769"/>
      <c r="G2" s="769"/>
    </row>
    <row r="3" spans="1:7" ht="14.25" customHeight="1">
      <c r="A3" s="754" t="s">
        <v>2185</v>
      </c>
      <c r="B3" s="733">
        <v>138039</v>
      </c>
      <c r="C3" s="733">
        <v>64292</v>
      </c>
      <c r="D3" s="757">
        <f t="shared" ref="D3:D13" si="0">C3/B3*100</f>
        <v>46.575243228363</v>
      </c>
    </row>
    <row r="4" spans="1:7" ht="14.25" customHeight="1">
      <c r="A4" s="754" t="s">
        <v>2186</v>
      </c>
      <c r="B4" s="733">
        <v>31770</v>
      </c>
      <c r="C4" s="733">
        <v>29756</v>
      </c>
      <c r="D4" s="757">
        <f t="shared" si="0"/>
        <v>93.660686181932647</v>
      </c>
      <c r="E4" s="780"/>
      <c r="F4" s="781"/>
      <c r="G4" s="781"/>
    </row>
    <row r="5" spans="1:7" ht="14.25" customHeight="1">
      <c r="A5" s="754" t="s">
        <v>2187</v>
      </c>
      <c r="B5" s="733">
        <v>11259</v>
      </c>
      <c r="C5" s="733">
        <v>10679</v>
      </c>
      <c r="D5" s="757">
        <f t="shared" si="0"/>
        <v>94.848565591970868</v>
      </c>
      <c r="E5" s="780"/>
      <c r="F5" s="781"/>
      <c r="G5" s="781"/>
    </row>
    <row r="6" spans="1:7" ht="14.25" customHeight="1">
      <c r="A6" s="754" t="s">
        <v>2188</v>
      </c>
      <c r="B6" s="733">
        <v>19404</v>
      </c>
      <c r="C6" s="733">
        <v>17660</v>
      </c>
      <c r="D6" s="757">
        <f t="shared" si="0"/>
        <v>91.012162440733874</v>
      </c>
      <c r="E6" s="780"/>
      <c r="F6" s="781"/>
      <c r="G6" s="781"/>
    </row>
    <row r="7" spans="1:7" ht="14.25" customHeight="1">
      <c r="A7" s="754" t="s">
        <v>775</v>
      </c>
      <c r="B7" s="733">
        <v>11071</v>
      </c>
      <c r="C7" s="733">
        <v>9999</v>
      </c>
      <c r="D7" s="757">
        <f t="shared" si="0"/>
        <v>90.317044530756036</v>
      </c>
      <c r="E7" s="780"/>
      <c r="F7" s="781"/>
      <c r="G7" s="781"/>
    </row>
    <row r="8" spans="1:7" ht="14.25" customHeight="1">
      <c r="A8" s="754" t="s">
        <v>768</v>
      </c>
      <c r="B8" s="733">
        <v>9743</v>
      </c>
      <c r="C8" s="733">
        <v>9162</v>
      </c>
      <c r="D8" s="757">
        <f t="shared" si="0"/>
        <v>94.036744329262035</v>
      </c>
      <c r="G8" s="781"/>
    </row>
    <row r="9" spans="1:7" ht="14.25" customHeight="1">
      <c r="A9" s="754" t="s">
        <v>2189</v>
      </c>
      <c r="B9" s="733">
        <v>9598</v>
      </c>
      <c r="C9" s="733">
        <v>8528</v>
      </c>
      <c r="D9" s="757">
        <f t="shared" si="0"/>
        <v>88.851844134194621</v>
      </c>
    </row>
    <row r="10" spans="1:7" ht="14.25" customHeight="1">
      <c r="A10" s="754" t="s">
        <v>784</v>
      </c>
      <c r="B10" s="733">
        <v>11233</v>
      </c>
      <c r="C10" s="733">
        <v>9398</v>
      </c>
      <c r="D10" s="757">
        <f t="shared" si="0"/>
        <v>83.664203685569305</v>
      </c>
      <c r="F10" s="780"/>
      <c r="G10" s="781"/>
    </row>
    <row r="11" spans="1:7" ht="14.25" customHeight="1">
      <c r="A11" s="754" t="s">
        <v>2190</v>
      </c>
      <c r="B11" s="733">
        <v>14281</v>
      </c>
      <c r="C11" s="733">
        <v>12935</v>
      </c>
      <c r="D11" s="757">
        <f t="shared" si="0"/>
        <v>90.574889713605486</v>
      </c>
      <c r="E11" s="780"/>
      <c r="F11" s="781"/>
      <c r="G11" s="781"/>
    </row>
    <row r="12" spans="1:7" ht="14.25" customHeight="1">
      <c r="A12" s="754" t="s">
        <v>780</v>
      </c>
      <c r="B12" s="733">
        <v>4564</v>
      </c>
      <c r="C12" s="733">
        <v>3984</v>
      </c>
      <c r="D12" s="757">
        <f t="shared" si="0"/>
        <v>87.291849255039438</v>
      </c>
      <c r="E12" s="780"/>
      <c r="F12" s="781"/>
      <c r="G12" s="781"/>
    </row>
    <row r="13" spans="1:7" ht="14.25" customHeight="1" thickBot="1">
      <c r="A13" s="453" t="s">
        <v>434</v>
      </c>
      <c r="B13" s="19">
        <f>SUM(B3:B12)</f>
        <v>260962</v>
      </c>
      <c r="C13" s="19">
        <f>SUM(C3:C12)</f>
        <v>176393</v>
      </c>
      <c r="D13" s="437">
        <f t="shared" si="0"/>
        <v>67.593366083950926</v>
      </c>
      <c r="E13" s="780"/>
      <c r="F13" s="781"/>
      <c r="G13" s="781"/>
    </row>
    <row r="14" spans="1:7" ht="14.25" customHeight="1">
      <c r="A14" s="74"/>
      <c r="B14" s="82"/>
      <c r="C14" s="82"/>
      <c r="D14" s="85"/>
      <c r="E14" s="780"/>
      <c r="F14" s="781"/>
      <c r="G14" s="781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2899</v>
      </c>
    </row>
    <row r="17" spans="1:7" ht="14.25" customHeight="1" thickBot="1">
      <c r="A17" s="782" t="s">
        <v>2247</v>
      </c>
      <c r="B17" s="1117" t="s">
        <v>2248</v>
      </c>
      <c r="C17" s="1117"/>
      <c r="D17" s="1119" t="s">
        <v>2249</v>
      </c>
      <c r="E17" s="1119"/>
      <c r="F17" s="1117"/>
      <c r="G17" s="1117"/>
    </row>
    <row r="18" spans="1:7" ht="14.25" customHeight="1" thickBot="1">
      <c r="A18" s="755"/>
      <c r="B18" s="735" t="s">
        <v>2177</v>
      </c>
      <c r="C18" s="735" t="s">
        <v>2178</v>
      </c>
      <c r="D18" s="735" t="s">
        <v>2177</v>
      </c>
      <c r="E18" s="735" t="s">
        <v>2178</v>
      </c>
      <c r="F18" s="735" t="s">
        <v>2177</v>
      </c>
      <c r="G18" s="735" t="s">
        <v>2178</v>
      </c>
    </row>
    <row r="19" spans="1:7" ht="14.25" customHeight="1">
      <c r="A19" s="754" t="s">
        <v>2250</v>
      </c>
      <c r="B19" s="733">
        <v>7539</v>
      </c>
      <c r="C19" s="757">
        <f>B19/$F$19*100</f>
        <v>55.073416611878145</v>
      </c>
      <c r="D19" s="733">
        <v>6150</v>
      </c>
      <c r="E19" s="757">
        <f>D19/F19*100</f>
        <v>44.926583388121848</v>
      </c>
      <c r="F19" s="733">
        <f>B19+D19</f>
        <v>13689</v>
      </c>
      <c r="G19" s="757">
        <f>F19/$F$23*100</f>
        <v>13.211790140138207</v>
      </c>
    </row>
    <row r="20" spans="1:7" ht="14.25" customHeight="1">
      <c r="A20" s="754" t="s">
        <v>2251</v>
      </c>
      <c r="B20" s="733">
        <v>4705</v>
      </c>
      <c r="C20" s="757">
        <f>B20/$F$19*100</f>
        <v>34.370662575790782</v>
      </c>
      <c r="D20" s="733">
        <v>2991</v>
      </c>
      <c r="E20" s="757">
        <f>D20/F20*100</f>
        <v>38.86434511434512</v>
      </c>
      <c r="F20" s="733">
        <f t="shared" ref="F20:F23" si="1">B20+D20</f>
        <v>7696</v>
      </c>
      <c r="G20" s="757">
        <f>F20/$F$23*100</f>
        <v>7.4277110759371503</v>
      </c>
    </row>
    <row r="21" spans="1:7" ht="14.25" customHeight="1">
      <c r="A21" s="754" t="s">
        <v>2252</v>
      </c>
      <c r="B21" s="733">
        <v>16267</v>
      </c>
      <c r="C21" s="757">
        <f>B21/$F$19*100</f>
        <v>118.83263934545987</v>
      </c>
      <c r="D21" s="733">
        <v>44818</v>
      </c>
      <c r="E21" s="757">
        <f>D21/F21*100</f>
        <v>73.369894409429477</v>
      </c>
      <c r="F21" s="733">
        <f t="shared" si="1"/>
        <v>61085</v>
      </c>
      <c r="G21" s="757">
        <f>F21/$F$23*100</f>
        <v>58.955526386904985</v>
      </c>
    </row>
    <row r="22" spans="1:7" ht="14.25" customHeight="1">
      <c r="A22" s="754" t="s">
        <v>2253</v>
      </c>
      <c r="B22" s="733">
        <v>12335</v>
      </c>
      <c r="C22" s="757">
        <f>B22/$F$19*100</f>
        <v>90.108846519102926</v>
      </c>
      <c r="D22" s="733">
        <v>8807</v>
      </c>
      <c r="E22" s="757">
        <f>D22/F22*100</f>
        <v>41.656418503452841</v>
      </c>
      <c r="F22" s="733">
        <f t="shared" si="1"/>
        <v>21142</v>
      </c>
      <c r="G22" s="757">
        <f>F22/$F$23*100</f>
        <v>20.404972397019648</v>
      </c>
    </row>
    <row r="23" spans="1:7" ht="14.25" customHeight="1" thickBot="1">
      <c r="A23" s="453" t="s">
        <v>434</v>
      </c>
      <c r="B23" s="19">
        <f>SUM(B19:B22)</f>
        <v>40846</v>
      </c>
      <c r="C23" s="437">
        <f>B23/$F$19*100</f>
        <v>298.3855650522317</v>
      </c>
      <c r="D23" s="19">
        <f>SUM(D19:D22)</f>
        <v>62766</v>
      </c>
      <c r="E23" s="437">
        <f>D23/F23*100</f>
        <v>60.577925336833573</v>
      </c>
      <c r="F23" s="19">
        <f t="shared" si="1"/>
        <v>103612</v>
      </c>
      <c r="G23" s="437">
        <f>F23/$F$23*100</f>
        <v>100</v>
      </c>
    </row>
    <row r="24" spans="1:7" ht="14.25" customHeight="1">
      <c r="A24" s="750"/>
      <c r="B24" s="783"/>
      <c r="C24" s="784"/>
      <c r="D24" s="783"/>
      <c r="E24" s="784"/>
      <c r="F24" s="785"/>
      <c r="G24" s="784"/>
    </row>
    <row r="25" spans="1:7" ht="14.25" customHeight="1"/>
    <row r="26" spans="1:7" ht="33" customHeight="1">
      <c r="A26" s="1118" t="s">
        <v>2900</v>
      </c>
      <c r="B26" s="1118"/>
      <c r="C26" s="1118"/>
      <c r="D26" s="1118"/>
      <c r="E26" s="1118"/>
      <c r="F26" s="1118"/>
    </row>
    <row r="27" spans="1:7" ht="14.25" customHeight="1" thickBot="1">
      <c r="A27" s="1107" t="s">
        <v>743</v>
      </c>
      <c r="B27" s="1116" t="s">
        <v>2254</v>
      </c>
      <c r="C27" s="1116"/>
      <c r="D27" s="1116"/>
      <c r="E27" s="1115" t="s">
        <v>2255</v>
      </c>
      <c r="F27" s="1115"/>
    </row>
    <row r="28" spans="1:7" ht="51" customHeight="1">
      <c r="A28" s="1107"/>
      <c r="B28" s="734" t="s">
        <v>2256</v>
      </c>
      <c r="C28" s="734" t="s">
        <v>2257</v>
      </c>
      <c r="D28" s="734" t="s">
        <v>2258</v>
      </c>
      <c r="E28" s="734" t="s">
        <v>2259</v>
      </c>
      <c r="F28" s="734"/>
    </row>
    <row r="29" spans="1:7" ht="14.25" customHeight="1">
      <c r="A29" s="754" t="s">
        <v>2185</v>
      </c>
      <c r="B29" s="733">
        <v>24524</v>
      </c>
      <c r="C29" s="733">
        <v>10948</v>
      </c>
      <c r="D29" s="757">
        <f>C29/B29*100</f>
        <v>44.641983363236015</v>
      </c>
      <c r="E29" s="733">
        <v>9389</v>
      </c>
      <c r="F29" s="757">
        <f>E29/B29*100</f>
        <v>38.284945359647693</v>
      </c>
    </row>
    <row r="30" spans="1:7" ht="14.25" customHeight="1">
      <c r="A30" s="754" t="s">
        <v>2186</v>
      </c>
      <c r="B30" s="733">
        <v>23747</v>
      </c>
      <c r="C30" s="733">
        <v>22458</v>
      </c>
      <c r="D30" s="757">
        <f t="shared" ref="D30:D32" si="2">C30/B30*100</f>
        <v>94.57194593001222</v>
      </c>
      <c r="E30" s="733">
        <v>19338</v>
      </c>
      <c r="F30" s="757">
        <f t="shared" ref="F30:F39" si="3">E30/B30*100</f>
        <v>81.433444224533631</v>
      </c>
    </row>
    <row r="31" spans="1:7" ht="14.25" customHeight="1">
      <c r="A31" s="754" t="s">
        <v>2187</v>
      </c>
      <c r="B31" s="733">
        <v>7704</v>
      </c>
      <c r="C31" s="733">
        <v>6163</v>
      </c>
      <c r="D31" s="757">
        <f t="shared" si="2"/>
        <v>79.99740394600208</v>
      </c>
      <c r="E31" s="733">
        <v>5863</v>
      </c>
      <c r="F31" s="757">
        <f t="shared" si="3"/>
        <v>76.103322949117342</v>
      </c>
    </row>
    <row r="32" spans="1:7" ht="14.25" customHeight="1">
      <c r="A32" s="754" t="s">
        <v>2188</v>
      </c>
      <c r="B32" s="733">
        <v>12109</v>
      </c>
      <c r="C32" s="733">
        <v>8303</v>
      </c>
      <c r="D32" s="757">
        <f t="shared" si="2"/>
        <v>68.568833099347586</v>
      </c>
      <c r="E32" s="733">
        <v>6148</v>
      </c>
      <c r="F32" s="757">
        <f t="shared" si="3"/>
        <v>50.772152944091175</v>
      </c>
    </row>
    <row r="33" spans="1:6" ht="14.25" customHeight="1">
      <c r="A33" s="754" t="s">
        <v>775</v>
      </c>
      <c r="B33" s="733">
        <v>6826</v>
      </c>
      <c r="C33" s="733">
        <v>5506</v>
      </c>
      <c r="D33" s="757">
        <f>C33/B35*100</f>
        <v>144.06070120355835</v>
      </c>
      <c r="E33" s="733">
        <v>4609</v>
      </c>
      <c r="F33" s="757">
        <f t="shared" si="3"/>
        <v>67.521242308819211</v>
      </c>
    </row>
    <row r="34" spans="1:6" ht="14.25" customHeight="1">
      <c r="A34" s="754" t="s">
        <v>768</v>
      </c>
      <c r="B34" s="733">
        <v>6720</v>
      </c>
      <c r="C34" s="733">
        <v>5278</v>
      </c>
      <c r="D34" s="757">
        <f t="shared" ref="D34:D39" si="4">C34/B34*100</f>
        <v>78.541666666666671</v>
      </c>
      <c r="E34" s="733">
        <v>5180</v>
      </c>
      <c r="F34" s="757">
        <f t="shared" si="3"/>
        <v>77.083333333333343</v>
      </c>
    </row>
    <row r="35" spans="1:6" ht="14.25" customHeight="1">
      <c r="A35" s="754" t="s">
        <v>2189</v>
      </c>
      <c r="B35" s="733">
        <v>3822</v>
      </c>
      <c r="C35" s="733">
        <v>3306</v>
      </c>
      <c r="D35" s="757">
        <f t="shared" si="4"/>
        <v>86.499215070643643</v>
      </c>
      <c r="E35" s="733">
        <v>2498</v>
      </c>
      <c r="F35" s="757">
        <f t="shared" si="3"/>
        <v>65.358451072736784</v>
      </c>
    </row>
    <row r="36" spans="1:6" ht="14.25" customHeight="1">
      <c r="A36" s="754" t="s">
        <v>784</v>
      </c>
      <c r="B36" s="733">
        <v>8035</v>
      </c>
      <c r="C36" s="733">
        <v>5111</v>
      </c>
      <c r="D36" s="757">
        <f t="shared" si="4"/>
        <v>63.609209707529558</v>
      </c>
      <c r="E36" s="733">
        <v>2928</v>
      </c>
      <c r="F36" s="757">
        <f t="shared" si="3"/>
        <v>36.440572495332916</v>
      </c>
    </row>
    <row r="37" spans="1:6" ht="14.25" customHeight="1">
      <c r="A37" s="754" t="s">
        <v>2190</v>
      </c>
      <c r="B37" s="733">
        <v>6168</v>
      </c>
      <c r="C37" s="733">
        <v>4837</v>
      </c>
      <c r="D37" s="757">
        <f t="shared" si="4"/>
        <v>78.420881971465633</v>
      </c>
      <c r="E37" s="733">
        <v>3606</v>
      </c>
      <c r="F37" s="757">
        <f t="shared" si="3"/>
        <v>58.463035019455255</v>
      </c>
    </row>
    <row r="38" spans="1:6" ht="14.25" customHeight="1">
      <c r="A38" s="754" t="s">
        <v>780</v>
      </c>
      <c r="B38" s="733">
        <v>3924</v>
      </c>
      <c r="C38" s="733">
        <v>2627</v>
      </c>
      <c r="D38" s="757">
        <f t="shared" si="4"/>
        <v>66.946992864424061</v>
      </c>
      <c r="E38" s="733">
        <v>1841</v>
      </c>
      <c r="F38" s="757">
        <f t="shared" si="3"/>
        <v>46.916411824668707</v>
      </c>
    </row>
    <row r="39" spans="1:6" ht="14.25" customHeight="1" thickBot="1">
      <c r="A39" s="453" t="s">
        <v>434</v>
      </c>
      <c r="B39" s="19">
        <f>SUM(B29:B38)</f>
        <v>103579</v>
      </c>
      <c r="C39" s="19">
        <f>SUM(C29:C38)</f>
        <v>74537</v>
      </c>
      <c r="D39" s="437">
        <f t="shared" si="4"/>
        <v>71.961497987043714</v>
      </c>
      <c r="E39" s="19">
        <f>SUM(E29:E38)</f>
        <v>61400</v>
      </c>
      <c r="F39" s="437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622" priority="7" stopIfTrue="1" operator="greaterThan">
      <formula>-1</formula>
    </cfRule>
  </conditionalFormatting>
  <conditionalFormatting sqref="A17:B17 D17 F17">
    <cfRule type="containsBlanks" dxfId="621" priority="6">
      <formula>LEN(TRIM(A17))=0</formula>
    </cfRule>
  </conditionalFormatting>
  <conditionalFormatting sqref="A27:B27 E27 B28:F28 A29:C39 E29:E39">
    <cfRule type="cellIs" dxfId="620" priority="5" stopIfTrue="1" operator="greaterThan">
      <formula>-1</formula>
    </cfRule>
  </conditionalFormatting>
  <conditionalFormatting sqref="A27:B27 E27 B28:F28">
    <cfRule type="containsBlanks" dxfId="619" priority="4">
      <formula>LEN(TRIM(A27))=0</formula>
    </cfRule>
  </conditionalFormatting>
  <conditionalFormatting sqref="A2:D2 A3:C13">
    <cfRule type="cellIs" dxfId="618" priority="8" stopIfTrue="1" operator="greaterThan">
      <formula>-1</formula>
    </cfRule>
  </conditionalFormatting>
  <conditionalFormatting sqref="A2:D13">
    <cfRule type="containsBlanks" dxfId="617" priority="3">
      <formula>LEN(TRIM(A2))=0</formula>
    </cfRule>
  </conditionalFormatting>
  <conditionalFormatting sqref="A29:F39">
    <cfRule type="containsBlanks" dxfId="616" priority="1">
      <formula>LEN(TRIM(A29))=0</formula>
    </cfRule>
  </conditionalFormatting>
  <conditionalFormatting sqref="A18:G23">
    <cfRule type="containsBlanks" dxfId="615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B48" sqref="B48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2260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131" t="s">
        <v>2261</v>
      </c>
      <c r="B2" s="1132" t="s">
        <v>2262</v>
      </c>
      <c r="C2" s="1125"/>
      <c r="D2" s="1125"/>
      <c r="E2" s="1125"/>
      <c r="F2" s="1126" t="s">
        <v>2263</v>
      </c>
      <c r="G2" s="1127"/>
      <c r="H2" s="1127"/>
      <c r="I2" s="1127"/>
      <c r="J2" s="1134" t="s">
        <v>2264</v>
      </c>
      <c r="K2" s="808"/>
      <c r="L2" s="808"/>
    </row>
    <row r="3" spans="1:12" ht="40.9" thickBot="1">
      <c r="A3" s="1123"/>
      <c r="B3" s="809" t="s">
        <v>2265</v>
      </c>
      <c r="C3" s="809" t="s">
        <v>2266</v>
      </c>
      <c r="D3" s="809" t="s">
        <v>2267</v>
      </c>
      <c r="E3" s="810" t="s">
        <v>434</v>
      </c>
      <c r="F3" s="809" t="s">
        <v>2265</v>
      </c>
      <c r="G3" s="809" t="s">
        <v>2266</v>
      </c>
      <c r="H3" s="809" t="s">
        <v>2267</v>
      </c>
      <c r="I3" s="810" t="s">
        <v>434</v>
      </c>
      <c r="J3" s="1123"/>
      <c r="K3" s="811"/>
      <c r="L3" s="812"/>
    </row>
    <row r="4" spans="1:12">
      <c r="A4" s="813" t="s">
        <v>2268</v>
      </c>
      <c r="B4" s="733">
        <v>130</v>
      </c>
      <c r="C4" s="733">
        <v>1085</v>
      </c>
      <c r="D4" s="733">
        <v>2</v>
      </c>
      <c r="E4" s="733">
        <f>SUM(B4:D4)</f>
        <v>1217</v>
      </c>
      <c r="F4" s="733">
        <v>126</v>
      </c>
      <c r="G4" s="733">
        <v>922</v>
      </c>
      <c r="H4" s="733">
        <v>2</v>
      </c>
      <c r="I4" s="733">
        <f>SUM(F4:H4)</f>
        <v>1050</v>
      </c>
      <c r="J4" s="757">
        <f>I4*100/E4</f>
        <v>86.277732128184056</v>
      </c>
      <c r="K4" s="812"/>
      <c r="L4" s="812"/>
    </row>
    <row r="5" spans="1:12">
      <c r="A5" s="813" t="s">
        <v>2269</v>
      </c>
      <c r="B5" s="733">
        <v>85</v>
      </c>
      <c r="C5" s="733">
        <v>524</v>
      </c>
      <c r="D5" s="733">
        <v>3</v>
      </c>
      <c r="E5" s="733">
        <f>SUM(B5:D5)</f>
        <v>612</v>
      </c>
      <c r="F5" s="733">
        <v>110</v>
      </c>
      <c r="G5" s="733">
        <v>500</v>
      </c>
      <c r="H5" s="733">
        <v>9</v>
      </c>
      <c r="I5" s="733">
        <f>SUM(F5:H5)</f>
        <v>619</v>
      </c>
      <c r="J5" s="757">
        <f>I5*100/E5</f>
        <v>101.14379084967321</v>
      </c>
      <c r="K5" s="812"/>
      <c r="L5" s="812"/>
    </row>
    <row r="6" spans="1:12">
      <c r="A6" s="813" t="s">
        <v>2270</v>
      </c>
      <c r="B6" s="733">
        <v>50</v>
      </c>
      <c r="C6" s="733">
        <v>249</v>
      </c>
      <c r="D6" s="733">
        <v>10</v>
      </c>
      <c r="E6" s="733">
        <f>SUM(B6:D6)</f>
        <v>309</v>
      </c>
      <c r="F6" s="733">
        <v>57</v>
      </c>
      <c r="G6" s="733">
        <v>243</v>
      </c>
      <c r="H6" s="733">
        <v>10</v>
      </c>
      <c r="I6" s="733">
        <f>SUM(F6:H6)</f>
        <v>310</v>
      </c>
      <c r="J6" s="757">
        <f>I6*100/E6</f>
        <v>100.32362459546925</v>
      </c>
      <c r="K6" s="812"/>
      <c r="L6" s="812"/>
    </row>
    <row r="7" spans="1:12">
      <c r="A7" s="813" t="s">
        <v>2271</v>
      </c>
      <c r="B7" s="733">
        <v>50</v>
      </c>
      <c r="C7" s="733">
        <v>222</v>
      </c>
      <c r="D7" s="733">
        <v>3</v>
      </c>
      <c r="E7" s="733">
        <f>SUM(B7:D7)</f>
        <v>275</v>
      </c>
      <c r="F7" s="733">
        <v>50</v>
      </c>
      <c r="G7" s="733">
        <v>236</v>
      </c>
      <c r="H7" s="733">
        <v>3</v>
      </c>
      <c r="I7" s="733">
        <f>SUM(F7:H7)</f>
        <v>289</v>
      </c>
      <c r="J7" s="757">
        <f>I7*100/E7</f>
        <v>105.09090909090909</v>
      </c>
      <c r="K7" s="812"/>
      <c r="L7" s="812"/>
    </row>
    <row r="8" spans="1:12" ht="13.9">
      <c r="A8" s="843" t="s">
        <v>434</v>
      </c>
      <c r="B8" s="708">
        <v>315</v>
      </c>
      <c r="C8" s="708">
        <v>2080</v>
      </c>
      <c r="D8" s="708">
        <v>18</v>
      </c>
      <c r="E8" s="708">
        <f>SUM(B8:D8)</f>
        <v>2413</v>
      </c>
      <c r="F8" s="708">
        <v>343</v>
      </c>
      <c r="G8" s="708">
        <v>1901</v>
      </c>
      <c r="H8" s="708">
        <v>24</v>
      </c>
      <c r="I8" s="708">
        <f>SUM(F8:H8)</f>
        <v>2268</v>
      </c>
      <c r="J8" s="844">
        <f>I8*100/E8</f>
        <v>93.990882718607537</v>
      </c>
      <c r="K8" s="815"/>
      <c r="L8" s="815"/>
    </row>
    <row r="9" spans="1:12">
      <c r="A9" s="813" t="s">
        <v>2272</v>
      </c>
      <c r="B9" s="816"/>
      <c r="C9" s="816"/>
      <c r="D9" s="817"/>
      <c r="E9" s="818"/>
      <c r="F9" s="818"/>
      <c r="G9" s="818"/>
      <c r="H9" s="818"/>
      <c r="I9" s="818"/>
      <c r="J9" s="818"/>
      <c r="K9" s="818"/>
      <c r="L9" s="818"/>
    </row>
    <row r="10" spans="1:12">
      <c r="A10" s="813"/>
      <c r="B10" s="819"/>
      <c r="C10" s="819"/>
      <c r="D10" s="819"/>
      <c r="E10" s="818"/>
      <c r="F10" s="818"/>
      <c r="G10" s="818"/>
      <c r="H10" s="818"/>
      <c r="I10" s="818"/>
      <c r="J10" s="818"/>
      <c r="K10" s="818"/>
      <c r="L10" s="818"/>
    </row>
    <row r="11" spans="1:12" ht="13.9">
      <c r="A11" s="820" t="s">
        <v>2906</v>
      </c>
      <c r="B11" s="820"/>
      <c r="C11" s="820"/>
      <c r="D11" s="820"/>
      <c r="E11" s="820"/>
      <c r="F11" s="820"/>
      <c r="G11" s="820"/>
      <c r="H11" s="820"/>
      <c r="I11" s="820"/>
      <c r="J11" s="820"/>
      <c r="K11" s="818"/>
      <c r="L11" s="818"/>
    </row>
    <row r="12" spans="1:12" ht="13.9" thickBot="1">
      <c r="A12" s="1122" t="s">
        <v>2261</v>
      </c>
      <c r="B12" s="1124" t="s">
        <v>2273</v>
      </c>
      <c r="C12" s="1125"/>
      <c r="D12" s="1125"/>
      <c r="E12" s="1125"/>
      <c r="F12" s="1128" t="s">
        <v>2274</v>
      </c>
      <c r="G12" s="1127"/>
      <c r="H12" s="1127"/>
      <c r="I12" s="1127"/>
      <c r="J12" s="1129" t="s">
        <v>2264</v>
      </c>
      <c r="K12" s="818"/>
      <c r="L12" s="818"/>
    </row>
    <row r="13" spans="1:12" ht="40.9" thickBot="1">
      <c r="A13" s="1123"/>
      <c r="B13" s="809" t="s">
        <v>2265</v>
      </c>
      <c r="C13" s="809" t="s">
        <v>2266</v>
      </c>
      <c r="D13" s="809" t="s">
        <v>2267</v>
      </c>
      <c r="E13" s="810" t="s">
        <v>434</v>
      </c>
      <c r="F13" s="809" t="s">
        <v>2265</v>
      </c>
      <c r="G13" s="809" t="s">
        <v>2266</v>
      </c>
      <c r="H13" s="809" t="s">
        <v>2267</v>
      </c>
      <c r="I13" s="810" t="s">
        <v>434</v>
      </c>
      <c r="J13" s="1123"/>
      <c r="K13" s="818"/>
      <c r="L13" s="818"/>
    </row>
    <row r="14" spans="1:12">
      <c r="A14" s="813" t="s">
        <v>2268</v>
      </c>
      <c r="B14" s="733">
        <v>130</v>
      </c>
      <c r="C14" s="733">
        <v>1085</v>
      </c>
      <c r="D14" s="733">
        <v>2</v>
      </c>
      <c r="E14" s="733">
        <f>SUM(B14:D14)</f>
        <v>1217</v>
      </c>
      <c r="F14" s="733">
        <v>129</v>
      </c>
      <c r="G14" s="733">
        <v>921</v>
      </c>
      <c r="H14" s="733">
        <v>2</v>
      </c>
      <c r="I14" s="733">
        <f>SUM(F14:H14)</f>
        <v>1052</v>
      </c>
      <c r="J14" s="757">
        <f t="shared" ref="J14:J18" si="0">I14*100/E14</f>
        <v>86.44207066557108</v>
      </c>
      <c r="K14" s="818"/>
      <c r="L14" s="818"/>
    </row>
    <row r="15" spans="1:12">
      <c r="A15" s="813" t="s">
        <v>2269</v>
      </c>
      <c r="B15" s="733">
        <v>85</v>
      </c>
      <c r="C15" s="733">
        <v>524</v>
      </c>
      <c r="D15" s="733">
        <v>3</v>
      </c>
      <c r="E15" s="733">
        <f>SUM(B15:D15)</f>
        <v>612</v>
      </c>
      <c r="F15" s="733">
        <v>109</v>
      </c>
      <c r="G15" s="733">
        <v>512</v>
      </c>
      <c r="H15" s="733">
        <v>8</v>
      </c>
      <c r="I15" s="733">
        <f>SUM(F15:H15)</f>
        <v>629</v>
      </c>
      <c r="J15" s="757">
        <f t="shared" si="0"/>
        <v>102.77777777777777</v>
      </c>
      <c r="K15" s="818"/>
      <c r="L15" s="818"/>
    </row>
    <row r="16" spans="1:12">
      <c r="A16" s="813" t="s">
        <v>2270</v>
      </c>
      <c r="B16" s="733">
        <v>50</v>
      </c>
      <c r="C16" s="733">
        <v>249</v>
      </c>
      <c r="D16" s="733">
        <v>10</v>
      </c>
      <c r="E16" s="733">
        <f>SUM(B16:D16)</f>
        <v>309</v>
      </c>
      <c r="F16" s="733">
        <v>57</v>
      </c>
      <c r="G16" s="733">
        <v>243</v>
      </c>
      <c r="H16" s="733">
        <v>10</v>
      </c>
      <c r="I16" s="733">
        <f>SUM(F16:H16)</f>
        <v>310</v>
      </c>
      <c r="J16" s="757">
        <f t="shared" si="0"/>
        <v>100.32362459546925</v>
      </c>
      <c r="K16" s="818"/>
      <c r="L16" s="818"/>
    </row>
    <row r="17" spans="1:12">
      <c r="A17" s="813" t="s">
        <v>2271</v>
      </c>
      <c r="B17" s="733">
        <v>50</v>
      </c>
      <c r="C17" s="733">
        <v>222</v>
      </c>
      <c r="D17" s="733">
        <v>3</v>
      </c>
      <c r="E17" s="733">
        <f>SUM(B17:D17)</f>
        <v>275</v>
      </c>
      <c r="F17" s="733">
        <v>50</v>
      </c>
      <c r="G17" s="733">
        <v>236</v>
      </c>
      <c r="H17" s="733">
        <v>3</v>
      </c>
      <c r="I17" s="733">
        <f>SUM(F17:H17)</f>
        <v>289</v>
      </c>
      <c r="J17" s="757">
        <f t="shared" si="0"/>
        <v>105.09090909090909</v>
      </c>
      <c r="K17" s="818"/>
      <c r="L17" s="818"/>
    </row>
    <row r="18" spans="1:12" ht="13.9">
      <c r="A18" s="843" t="s">
        <v>434</v>
      </c>
      <c r="B18" s="708">
        <v>315</v>
      </c>
      <c r="C18" s="708">
        <v>2080</v>
      </c>
      <c r="D18" s="708">
        <v>18</v>
      </c>
      <c r="E18" s="708">
        <f>SUM(B18:D18)</f>
        <v>2413</v>
      </c>
      <c r="F18" s="708">
        <v>345</v>
      </c>
      <c r="G18" s="708">
        <v>1912</v>
      </c>
      <c r="H18" s="708">
        <v>23</v>
      </c>
      <c r="I18" s="708">
        <f>SUM(F18:H18)</f>
        <v>2280</v>
      </c>
      <c r="J18" s="844">
        <f t="shared" si="0"/>
        <v>94.488188976377955</v>
      </c>
      <c r="K18" s="822"/>
      <c r="L18" s="822"/>
    </row>
    <row r="19" spans="1:12">
      <c r="A19" s="813"/>
      <c r="B19" s="814"/>
      <c r="C19" s="823"/>
      <c r="D19" s="812"/>
      <c r="E19" s="812"/>
      <c r="F19" s="823"/>
      <c r="G19" s="823"/>
      <c r="H19" s="823"/>
      <c r="I19" s="824"/>
      <c r="J19" s="825"/>
      <c r="K19" s="818"/>
      <c r="L19" s="818"/>
    </row>
    <row r="20" spans="1:12" ht="13.9">
      <c r="A20" s="820" t="s">
        <v>2907</v>
      </c>
      <c r="B20" s="820"/>
      <c r="C20" s="820"/>
      <c r="D20" s="820"/>
      <c r="E20" s="820"/>
      <c r="F20" s="820"/>
      <c r="G20" s="820"/>
      <c r="H20" s="820"/>
      <c r="I20" s="820"/>
      <c r="J20" s="820"/>
      <c r="K20" s="820"/>
      <c r="L20" s="820"/>
    </row>
    <row r="21" spans="1:12" ht="13.9" thickBot="1">
      <c r="A21" s="1122" t="s">
        <v>2275</v>
      </c>
      <c r="B21" s="1124" t="s">
        <v>2276</v>
      </c>
      <c r="C21" s="1125"/>
      <c r="D21" s="1125"/>
      <c r="E21" s="1125"/>
      <c r="F21" s="1128" t="s">
        <v>2277</v>
      </c>
      <c r="G21" s="1127"/>
      <c r="H21" s="1127"/>
      <c r="I21" s="1127"/>
      <c r="J21" s="1129" t="s">
        <v>2278</v>
      </c>
      <c r="K21" s="826"/>
      <c r="L21" s="827"/>
    </row>
    <row r="22" spans="1:12" ht="40.9" thickBot="1">
      <c r="A22" s="1123"/>
      <c r="B22" s="828" t="s">
        <v>2265</v>
      </c>
      <c r="C22" s="828" t="s">
        <v>2266</v>
      </c>
      <c r="D22" s="828" t="s">
        <v>2267</v>
      </c>
      <c r="E22" s="829" t="s">
        <v>434</v>
      </c>
      <c r="F22" s="828" t="s">
        <v>2265</v>
      </c>
      <c r="G22" s="828" t="s">
        <v>2266</v>
      </c>
      <c r="H22" s="828" t="s">
        <v>2267</v>
      </c>
      <c r="I22" s="809" t="s">
        <v>434</v>
      </c>
      <c r="J22" s="1123"/>
      <c r="K22" s="811"/>
      <c r="L22" s="827"/>
    </row>
    <row r="23" spans="1:12">
      <c r="A23" s="813" t="s">
        <v>2268</v>
      </c>
      <c r="B23" s="733">
        <v>61223</v>
      </c>
      <c r="C23" s="733">
        <v>60187</v>
      </c>
      <c r="D23" s="733">
        <v>4069</v>
      </c>
      <c r="E23" s="733">
        <f>SUM(B23:D23)</f>
        <v>125479</v>
      </c>
      <c r="F23" s="733">
        <v>10976</v>
      </c>
      <c r="G23" s="733">
        <v>33510</v>
      </c>
      <c r="H23" s="733">
        <v>3177</v>
      </c>
      <c r="I23" s="733">
        <f>SUM(F23:H23)</f>
        <v>47663</v>
      </c>
      <c r="J23" s="757">
        <f t="shared" ref="J23:J27" si="1">I23*100/E23</f>
        <v>37.984842085129785</v>
      </c>
      <c r="K23" s="830"/>
      <c r="L23" s="827"/>
    </row>
    <row r="24" spans="1:12">
      <c r="A24" s="813" t="s">
        <v>2269</v>
      </c>
      <c r="B24" s="733">
        <v>27790</v>
      </c>
      <c r="C24" s="733">
        <v>20888</v>
      </c>
      <c r="D24" s="733">
        <v>270</v>
      </c>
      <c r="E24" s="733">
        <f>SUM(B24:D24)</f>
        <v>48948</v>
      </c>
      <c r="F24" s="733">
        <v>8571</v>
      </c>
      <c r="G24" s="733">
        <v>17836</v>
      </c>
      <c r="H24" s="733">
        <v>839</v>
      </c>
      <c r="I24" s="733">
        <f>SUM(F24:H24)</f>
        <v>27246</v>
      </c>
      <c r="J24" s="757">
        <f t="shared" si="1"/>
        <v>55.663152733513115</v>
      </c>
      <c r="K24" s="830"/>
      <c r="L24" s="827"/>
    </row>
    <row r="25" spans="1:12">
      <c r="A25" s="813" t="s">
        <v>2270</v>
      </c>
      <c r="B25" s="733">
        <v>14232</v>
      </c>
      <c r="C25" s="733">
        <v>4993</v>
      </c>
      <c r="D25" s="733">
        <v>943</v>
      </c>
      <c r="E25" s="733">
        <f>SUM(B25:D25)</f>
        <v>20168</v>
      </c>
      <c r="F25" s="733">
        <v>4291</v>
      </c>
      <c r="G25" s="733">
        <v>3618</v>
      </c>
      <c r="H25" s="733">
        <v>848</v>
      </c>
      <c r="I25" s="733">
        <f>SUM(F25:H25)</f>
        <v>8757</v>
      </c>
      <c r="J25" s="757">
        <f t="shared" si="1"/>
        <v>43.420269734232448</v>
      </c>
      <c r="K25" s="830"/>
      <c r="L25" s="827"/>
    </row>
    <row r="26" spans="1:12">
      <c r="A26" s="813" t="s">
        <v>2271</v>
      </c>
      <c r="B26" s="733">
        <v>3712</v>
      </c>
      <c r="C26" s="733">
        <v>3618</v>
      </c>
      <c r="D26" s="733">
        <v>56</v>
      </c>
      <c r="E26" s="733">
        <f>SUM(B26:D26)</f>
        <v>7386</v>
      </c>
      <c r="F26" s="733">
        <v>3712</v>
      </c>
      <c r="G26" s="733">
        <v>2574</v>
      </c>
      <c r="H26" s="733">
        <v>56</v>
      </c>
      <c r="I26" s="733">
        <f>SUM(F26:H26)</f>
        <v>6342</v>
      </c>
      <c r="J26" s="757">
        <f t="shared" si="1"/>
        <v>85.865150284321686</v>
      </c>
      <c r="K26" s="830"/>
      <c r="L26" s="827"/>
    </row>
    <row r="27" spans="1:12" ht="13.9">
      <c r="A27" s="843" t="s">
        <v>434</v>
      </c>
      <c r="B27" s="708">
        <v>106957</v>
      </c>
      <c r="C27" s="708">
        <v>89686</v>
      </c>
      <c r="D27" s="708">
        <v>5338</v>
      </c>
      <c r="E27" s="708">
        <f>SUM(B27:D27)</f>
        <v>201981</v>
      </c>
      <c r="F27" s="708">
        <v>27550</v>
      </c>
      <c r="G27" s="708">
        <v>57538</v>
      </c>
      <c r="H27" s="708">
        <v>4920</v>
      </c>
      <c r="I27" s="708">
        <f>SUM(F27:H27)</f>
        <v>90008</v>
      </c>
      <c r="J27" s="844">
        <f t="shared" si="1"/>
        <v>44.562607373960915</v>
      </c>
      <c r="K27" s="831"/>
      <c r="L27" s="831"/>
    </row>
    <row r="28" spans="1:12">
      <c r="A28" s="813"/>
      <c r="B28" s="832"/>
      <c r="C28" s="832"/>
      <c r="D28" s="832"/>
      <c r="E28" s="832"/>
      <c r="F28" s="832"/>
      <c r="G28" s="832"/>
      <c r="H28" s="832"/>
      <c r="I28" s="832"/>
      <c r="J28" s="833"/>
      <c r="K28" s="833"/>
      <c r="L28" s="833"/>
    </row>
    <row r="29" spans="1:12">
      <c r="A29" s="813"/>
      <c r="B29" s="832"/>
      <c r="C29" s="832"/>
      <c r="D29" s="832"/>
      <c r="E29" s="832"/>
      <c r="F29" s="832"/>
      <c r="G29" s="832"/>
      <c r="H29" s="832"/>
      <c r="I29" s="832"/>
      <c r="J29" s="833"/>
      <c r="K29" s="833"/>
      <c r="L29" s="833"/>
    </row>
    <row r="30" spans="1:12" ht="13.9">
      <c r="A30" s="820" t="s">
        <v>2908</v>
      </c>
      <c r="B30" s="820"/>
      <c r="C30" s="820"/>
      <c r="D30" s="820"/>
      <c r="E30" s="820"/>
      <c r="F30" s="820"/>
      <c r="G30" s="820"/>
      <c r="H30" s="820"/>
      <c r="I30" s="820"/>
      <c r="J30" s="820"/>
      <c r="K30" s="820"/>
      <c r="L30" s="820"/>
    </row>
    <row r="31" spans="1:12">
      <c r="A31" s="834"/>
      <c r="B31" s="1130" t="s">
        <v>2279</v>
      </c>
      <c r="C31" s="1125"/>
      <c r="D31" s="1125"/>
      <c r="E31" s="1125"/>
      <c r="F31" s="1125"/>
      <c r="G31" s="1133" t="s">
        <v>2280</v>
      </c>
      <c r="H31" s="1127"/>
      <c r="I31" s="1127"/>
      <c r="J31" s="1127"/>
      <c r="K31" s="1127"/>
      <c r="L31" s="835"/>
    </row>
    <row r="32" spans="1:12" ht="27.4" thickBot="1">
      <c r="A32" s="836" t="s">
        <v>2261</v>
      </c>
      <c r="B32" s="837" t="s">
        <v>2281</v>
      </c>
      <c r="C32" s="838" t="s">
        <v>2282</v>
      </c>
      <c r="D32" s="837" t="s">
        <v>2283</v>
      </c>
      <c r="E32" s="837" t="s">
        <v>2284</v>
      </c>
      <c r="F32" s="838" t="s">
        <v>434</v>
      </c>
      <c r="G32" s="837" t="s">
        <v>2281</v>
      </c>
      <c r="H32" s="838" t="s">
        <v>2282</v>
      </c>
      <c r="I32" s="837" t="s">
        <v>2283</v>
      </c>
      <c r="J32" s="837" t="s">
        <v>2284</v>
      </c>
      <c r="K32" s="837" t="s">
        <v>434</v>
      </c>
      <c r="L32" s="838" t="s">
        <v>2285</v>
      </c>
    </row>
    <row r="33" spans="1:12">
      <c r="A33" s="813" t="s">
        <v>2268</v>
      </c>
      <c r="B33" s="733">
        <v>6817</v>
      </c>
      <c r="C33" s="733">
        <v>909</v>
      </c>
      <c r="D33" s="733">
        <v>99</v>
      </c>
      <c r="E33" s="733">
        <v>118</v>
      </c>
      <c r="F33" s="733">
        <f>SUM(B33:E33)</f>
        <v>7943</v>
      </c>
      <c r="G33" s="733">
        <v>6379</v>
      </c>
      <c r="H33" s="733">
        <v>552</v>
      </c>
      <c r="I33" s="733">
        <v>99</v>
      </c>
      <c r="J33" s="733">
        <v>107</v>
      </c>
      <c r="K33" s="733">
        <f>SUM(G33:J33)</f>
        <v>7137</v>
      </c>
      <c r="L33" s="757">
        <f>K33*100/G33</f>
        <v>111.88274024141715</v>
      </c>
    </row>
    <row r="34" spans="1:12">
      <c r="A34" s="813" t="s">
        <v>2269</v>
      </c>
      <c r="B34" s="733">
        <v>496</v>
      </c>
      <c r="C34" s="733">
        <v>126</v>
      </c>
      <c r="D34" s="733">
        <v>36</v>
      </c>
      <c r="E34" s="733">
        <v>35</v>
      </c>
      <c r="F34" s="733">
        <f>SUM(B34:E34)</f>
        <v>693</v>
      </c>
      <c r="G34" s="733">
        <v>450</v>
      </c>
      <c r="H34" s="733">
        <v>106</v>
      </c>
      <c r="I34" s="733">
        <v>36</v>
      </c>
      <c r="J34" s="733">
        <v>31</v>
      </c>
      <c r="K34" s="733">
        <f>SUM(G34:J34)</f>
        <v>623</v>
      </c>
      <c r="L34" s="757">
        <f>K34*100/G34</f>
        <v>138.44444444444446</v>
      </c>
    </row>
    <row r="35" spans="1:12">
      <c r="A35" s="813" t="s">
        <v>2270</v>
      </c>
      <c r="B35" s="733">
        <v>234</v>
      </c>
      <c r="C35" s="733">
        <v>21</v>
      </c>
      <c r="D35" s="733">
        <v>7</v>
      </c>
      <c r="E35" s="733">
        <v>6</v>
      </c>
      <c r="F35" s="733">
        <f>SUM(B35:E35)</f>
        <v>268</v>
      </c>
      <c r="G35" s="733">
        <v>234</v>
      </c>
      <c r="H35" s="733">
        <v>21</v>
      </c>
      <c r="I35" s="733">
        <v>7</v>
      </c>
      <c r="J35" s="733">
        <v>6</v>
      </c>
      <c r="K35" s="733">
        <f>SUM(G35:J35)</f>
        <v>268</v>
      </c>
      <c r="L35" s="757">
        <f>K35*100/G35</f>
        <v>114.52991452991454</v>
      </c>
    </row>
    <row r="36" spans="1:12">
      <c r="A36" s="813" t="s">
        <v>2271</v>
      </c>
      <c r="B36" s="733">
        <v>504</v>
      </c>
      <c r="C36" s="733">
        <v>10</v>
      </c>
      <c r="D36" s="733">
        <v>6</v>
      </c>
      <c r="E36" s="733">
        <v>15</v>
      </c>
      <c r="F36" s="733">
        <f>SUM(B36:E36)</f>
        <v>535</v>
      </c>
      <c r="G36" s="733">
        <v>425</v>
      </c>
      <c r="H36" s="733">
        <v>9</v>
      </c>
      <c r="I36" s="733">
        <v>6</v>
      </c>
      <c r="J36" s="733">
        <v>14</v>
      </c>
      <c r="K36" s="733">
        <f>SUM(G36:J36)</f>
        <v>454</v>
      </c>
      <c r="L36" s="757">
        <f>K36*100/G36</f>
        <v>106.82352941176471</v>
      </c>
    </row>
    <row r="37" spans="1:12" ht="13.9">
      <c r="A37" s="843" t="s">
        <v>434</v>
      </c>
      <c r="B37" s="708">
        <v>8051</v>
      </c>
      <c r="C37" s="708">
        <v>1066</v>
      </c>
      <c r="D37" s="708">
        <v>148</v>
      </c>
      <c r="E37" s="708">
        <v>174</v>
      </c>
      <c r="F37" s="708">
        <f>SUM(B37:E37)</f>
        <v>9439</v>
      </c>
      <c r="G37" s="708">
        <v>7488</v>
      </c>
      <c r="H37" s="708">
        <v>688</v>
      </c>
      <c r="I37" s="708">
        <v>148</v>
      </c>
      <c r="J37" s="708">
        <v>158</v>
      </c>
      <c r="K37" s="708">
        <f>SUM(G37:J37)</f>
        <v>8482</v>
      </c>
      <c r="L37" s="844">
        <f>K37*100/G37</f>
        <v>113.27457264957265</v>
      </c>
    </row>
    <row r="38" spans="1:12">
      <c r="A38" s="813"/>
      <c r="B38" s="816"/>
      <c r="C38" s="816"/>
      <c r="D38" s="816"/>
      <c r="E38" s="816"/>
      <c r="F38" s="818"/>
      <c r="G38" s="818"/>
      <c r="H38" s="818"/>
      <c r="I38" s="818"/>
      <c r="J38" s="818"/>
      <c r="K38" s="818"/>
      <c r="L38" s="818"/>
    </row>
    <row r="39" spans="1:12" ht="13.9">
      <c r="A39" s="820" t="s">
        <v>2909</v>
      </c>
      <c r="B39" s="820"/>
      <c r="C39" s="820"/>
      <c r="D39" s="820"/>
      <c r="E39" s="820"/>
      <c r="F39" s="820"/>
      <c r="G39" s="820"/>
      <c r="H39" s="839"/>
      <c r="I39" s="818"/>
      <c r="J39" s="839"/>
      <c r="K39" s="839"/>
      <c r="L39" s="820"/>
    </row>
    <row r="40" spans="1:12" ht="40.9" thickBot="1">
      <c r="A40" s="821" t="s">
        <v>2261</v>
      </c>
      <c r="B40" s="840" t="s">
        <v>2286</v>
      </c>
      <c r="C40" s="840" t="s">
        <v>2287</v>
      </c>
      <c r="D40" s="807" t="s">
        <v>2288</v>
      </c>
      <c r="E40" s="841" t="s">
        <v>434</v>
      </c>
      <c r="F40" s="818"/>
      <c r="G40" s="818"/>
      <c r="H40" s="822"/>
      <c r="I40" s="822"/>
      <c r="J40" s="822"/>
      <c r="K40" s="822"/>
      <c r="L40" s="822"/>
    </row>
    <row r="41" spans="1:12">
      <c r="A41" s="813" t="s">
        <v>2268</v>
      </c>
      <c r="B41" s="733">
        <v>128</v>
      </c>
      <c r="C41" s="733">
        <v>91</v>
      </c>
      <c r="D41" s="733">
        <v>0</v>
      </c>
      <c r="E41" s="733">
        <f>SUM(B41:D41)</f>
        <v>219</v>
      </c>
      <c r="F41" s="818"/>
      <c r="G41" s="818"/>
      <c r="H41" s="818"/>
      <c r="I41" s="818"/>
      <c r="J41" s="818"/>
      <c r="K41" s="818"/>
      <c r="L41" s="842"/>
    </row>
    <row r="42" spans="1:12">
      <c r="A42" s="813" t="s">
        <v>2269</v>
      </c>
      <c r="B42" s="733">
        <v>166</v>
      </c>
      <c r="C42" s="733">
        <v>222</v>
      </c>
      <c r="D42" s="733">
        <v>0</v>
      </c>
      <c r="E42" s="733">
        <f>SUM(B42:D42)</f>
        <v>388</v>
      </c>
      <c r="F42" s="818"/>
      <c r="G42" s="818"/>
      <c r="H42" s="818"/>
      <c r="I42" s="818"/>
      <c r="J42" s="818"/>
      <c r="K42" s="818"/>
      <c r="L42" s="842"/>
    </row>
    <row r="43" spans="1:12">
      <c r="A43" s="813" t="s">
        <v>2270</v>
      </c>
      <c r="B43" s="733">
        <v>0</v>
      </c>
      <c r="C43" s="733">
        <v>5</v>
      </c>
      <c r="D43" s="733">
        <v>0</v>
      </c>
      <c r="E43" s="733">
        <f>SUM(B43:D43)</f>
        <v>5</v>
      </c>
      <c r="F43" s="818"/>
      <c r="G43" s="818"/>
      <c r="H43" s="818"/>
      <c r="I43" s="818"/>
      <c r="J43" s="818"/>
      <c r="K43" s="818"/>
      <c r="L43" s="842"/>
    </row>
    <row r="44" spans="1:12">
      <c r="A44" s="813" t="s">
        <v>2271</v>
      </c>
      <c r="B44" s="733">
        <v>9</v>
      </c>
      <c r="C44" s="733">
        <v>4</v>
      </c>
      <c r="D44" s="733">
        <v>0</v>
      </c>
      <c r="E44" s="733">
        <f>SUM(B44:D44)</f>
        <v>13</v>
      </c>
      <c r="F44" s="818"/>
      <c r="G44" s="818"/>
      <c r="H44" s="818"/>
      <c r="I44" s="818"/>
      <c r="J44" s="818"/>
      <c r="K44" s="818"/>
      <c r="L44" s="842"/>
    </row>
    <row r="45" spans="1:12" ht="13.9">
      <c r="A45" s="843" t="s">
        <v>434</v>
      </c>
      <c r="B45" s="708">
        <f>SUM(B41:B44)</f>
        <v>303</v>
      </c>
      <c r="C45" s="708">
        <f>SUM(C41:C44)</f>
        <v>322</v>
      </c>
      <c r="D45" s="708">
        <f>SUM(D41:D44)</f>
        <v>0</v>
      </c>
      <c r="E45" s="708">
        <f>SUM(B45:D45)</f>
        <v>625</v>
      </c>
      <c r="F45" s="818"/>
      <c r="G45" s="818"/>
      <c r="H45" s="818"/>
      <c r="I45" s="818"/>
      <c r="J45" s="818"/>
      <c r="K45" s="818"/>
      <c r="L45" s="818"/>
    </row>
    <row r="46" spans="1:12">
      <c r="A46" s="813"/>
      <c r="B46" s="819"/>
      <c r="C46" s="819"/>
      <c r="D46" s="819"/>
      <c r="E46" s="818"/>
      <c r="F46" s="818"/>
      <c r="G46" s="818"/>
      <c r="H46" s="818"/>
      <c r="I46" s="818"/>
      <c r="J46" s="818"/>
      <c r="K46" s="818"/>
      <c r="L46" s="818"/>
    </row>
    <row r="47" spans="1:12" ht="13.9">
      <c r="A47" s="820" t="s">
        <v>2289</v>
      </c>
      <c r="B47" s="820"/>
      <c r="C47" s="820"/>
      <c r="D47" s="820"/>
      <c r="E47" s="820"/>
      <c r="F47" s="820"/>
      <c r="G47" s="820"/>
      <c r="H47" s="820"/>
      <c r="I47" s="820"/>
      <c r="J47" s="820"/>
      <c r="K47" s="820"/>
      <c r="L47" s="820"/>
    </row>
    <row r="48" spans="1:12" ht="13.9" thickBot="1">
      <c r="A48" s="821" t="s">
        <v>2261</v>
      </c>
      <c r="B48" s="840" t="s">
        <v>2290</v>
      </c>
      <c r="C48" s="840" t="s">
        <v>2291</v>
      </c>
      <c r="D48" s="841" t="s">
        <v>434</v>
      </c>
      <c r="E48" s="827"/>
      <c r="F48" s="818"/>
      <c r="G48" s="818"/>
      <c r="H48" s="818"/>
      <c r="I48" s="818"/>
      <c r="J48" s="818"/>
      <c r="K48" s="818"/>
      <c r="L48" s="818"/>
    </row>
    <row r="49" spans="1:12">
      <c r="A49" s="813" t="s">
        <v>2268</v>
      </c>
      <c r="B49" s="733">
        <v>12</v>
      </c>
      <c r="C49" s="733">
        <v>1</v>
      </c>
      <c r="D49" s="733">
        <f>SUM(B49:C49)</f>
        <v>13</v>
      </c>
      <c r="E49" s="827"/>
      <c r="F49" s="818"/>
      <c r="G49" s="818"/>
      <c r="H49" s="818"/>
      <c r="I49" s="818"/>
      <c r="J49" s="818"/>
      <c r="K49" s="818"/>
      <c r="L49" s="818"/>
    </row>
    <row r="50" spans="1:12">
      <c r="A50" s="813" t="s">
        <v>2269</v>
      </c>
      <c r="B50" s="733">
        <v>3</v>
      </c>
      <c r="C50" s="733">
        <v>0</v>
      </c>
      <c r="D50" s="733">
        <f>SUM(B50:C50)</f>
        <v>3</v>
      </c>
      <c r="E50" s="827"/>
      <c r="F50" s="818"/>
      <c r="G50" s="818"/>
      <c r="H50" s="818"/>
      <c r="I50" s="818"/>
      <c r="J50" s="818"/>
      <c r="K50" s="818"/>
      <c r="L50" s="818"/>
    </row>
    <row r="51" spans="1:12">
      <c r="A51" s="813" t="s">
        <v>2270</v>
      </c>
      <c r="B51" s="733">
        <v>0</v>
      </c>
      <c r="C51" s="733">
        <v>8</v>
      </c>
      <c r="D51" s="733">
        <f>SUM(B51:C51)</f>
        <v>8</v>
      </c>
      <c r="E51" s="827"/>
      <c r="F51" s="818"/>
      <c r="G51" s="818"/>
      <c r="H51" s="818"/>
      <c r="I51" s="818"/>
      <c r="J51" s="818"/>
      <c r="K51" s="818"/>
      <c r="L51" s="818"/>
    </row>
    <row r="52" spans="1:12">
      <c r="A52" s="813" t="s">
        <v>2271</v>
      </c>
      <c r="B52" s="733">
        <v>1</v>
      </c>
      <c r="C52" s="733">
        <v>0</v>
      </c>
      <c r="D52" s="733">
        <f>SUM(B52:C52)</f>
        <v>1</v>
      </c>
      <c r="E52" s="827"/>
      <c r="F52" s="818"/>
      <c r="G52" s="818"/>
      <c r="H52" s="818"/>
      <c r="I52" s="818"/>
      <c r="J52" s="818"/>
      <c r="K52" s="818"/>
      <c r="L52" s="818"/>
    </row>
    <row r="53" spans="1:12" ht="13.9">
      <c r="A53" s="843" t="s">
        <v>434</v>
      </c>
      <c r="B53" s="708">
        <f>SUM(B49:B52)</f>
        <v>16</v>
      </c>
      <c r="C53" s="708">
        <f>SUM(C49:C52)</f>
        <v>9</v>
      </c>
      <c r="D53" s="708">
        <f>SUM(D49:D52)</f>
        <v>25</v>
      </c>
      <c r="E53" s="827"/>
      <c r="F53" s="818"/>
      <c r="G53" s="818"/>
      <c r="H53" s="818"/>
      <c r="I53" s="818"/>
      <c r="J53" s="818"/>
      <c r="K53" s="818"/>
      <c r="L53" s="818"/>
    </row>
    <row r="54" spans="1:12">
      <c r="A54" s="1120" t="s">
        <v>2910</v>
      </c>
      <c r="B54" s="1121"/>
      <c r="C54" s="1121"/>
      <c r="D54" s="1121"/>
      <c r="E54" s="1121"/>
      <c r="F54" s="1121"/>
      <c r="G54" s="1121"/>
      <c r="H54" s="1121"/>
      <c r="I54" s="1121"/>
      <c r="J54" s="1121"/>
      <c r="K54" s="1121"/>
      <c r="L54" s="1121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9:D53">
    <cfRule type="containsBlanks" dxfId="614" priority="1">
      <formula>LEN(TRIM(B49))=0</formula>
    </cfRule>
    <cfRule type="cellIs" dxfId="613" priority="2" stopIfTrue="1" operator="greaterThan">
      <formula>-1</formula>
    </cfRule>
  </conditionalFormatting>
  <conditionalFormatting sqref="B41:E45">
    <cfRule type="containsBlanks" dxfId="612" priority="5">
      <formula>LEN(TRIM(B41))=0</formula>
    </cfRule>
    <cfRule type="cellIs" dxfId="611" priority="6" stopIfTrue="1" operator="greaterThan">
      <formula>-1</formula>
    </cfRule>
  </conditionalFormatting>
  <conditionalFormatting sqref="B4:I8">
    <cfRule type="cellIs" dxfId="610" priority="31" stopIfTrue="1" operator="greaterThan">
      <formula>-1</formula>
    </cfRule>
  </conditionalFormatting>
  <conditionalFormatting sqref="B14:I18">
    <cfRule type="cellIs" dxfId="609" priority="26" stopIfTrue="1" operator="greaterThan">
      <formula>-1</formula>
    </cfRule>
  </conditionalFormatting>
  <conditionalFormatting sqref="B23:I27">
    <cfRule type="cellIs" dxfId="608" priority="21" stopIfTrue="1" operator="greaterThan">
      <formula>-1</formula>
    </cfRule>
  </conditionalFormatting>
  <conditionalFormatting sqref="B4:J8">
    <cfRule type="containsBlanks" dxfId="607" priority="29">
      <formula>LEN(TRIM(B4))=0</formula>
    </cfRule>
  </conditionalFormatting>
  <conditionalFormatting sqref="B14:J18">
    <cfRule type="containsBlanks" dxfId="606" priority="24">
      <formula>LEN(TRIM(B14))=0</formula>
    </cfRule>
  </conditionalFormatting>
  <conditionalFormatting sqref="B23:J27">
    <cfRule type="containsBlanks" dxfId="605" priority="19">
      <formula>LEN(TRIM(B23))=0</formula>
    </cfRule>
  </conditionalFormatting>
  <conditionalFormatting sqref="B33:K37">
    <cfRule type="cellIs" dxfId="604" priority="10" stopIfTrue="1" operator="greaterThan">
      <formula>-1</formula>
    </cfRule>
  </conditionalFormatting>
  <conditionalFormatting sqref="B33:L37">
    <cfRule type="containsBlanks" dxfId="603" priority="9">
      <formula>LEN(TRIM(B33))=0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596" customWidth="1"/>
    <col min="2" max="2" width="20.19921875" style="596" bestFit="1" customWidth="1"/>
    <col min="3" max="3" width="15.1328125" style="596" bestFit="1" customWidth="1"/>
    <col min="4" max="4" width="21.796875" style="596" customWidth="1"/>
    <col min="5" max="5" width="20.06640625" style="596" customWidth="1"/>
    <col min="6" max="6" width="12.53125" style="596" customWidth="1"/>
    <col min="7" max="7" width="15.3984375" style="596" customWidth="1"/>
    <col min="8" max="8" width="16.3984375" style="596" customWidth="1"/>
    <col min="9" max="9" width="15.19921875" style="596" customWidth="1"/>
    <col min="10" max="20" width="10.796875" style="596" customWidth="1"/>
    <col min="21" max="21" width="14.3984375" style="596" customWidth="1"/>
    <col min="22" max="16384" width="14.3984375" style="596"/>
  </cols>
  <sheetData>
    <row r="1" spans="1:20" ht="14.25" customHeight="1">
      <c r="A1" s="597" t="s">
        <v>2292</v>
      </c>
      <c r="F1" s="597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</row>
    <row r="2" spans="1:20" ht="68.650000000000006" customHeight="1" thickBot="1">
      <c r="A2" s="962" t="s">
        <v>660</v>
      </c>
      <c r="B2" s="890"/>
      <c r="C2" s="629" t="s">
        <v>568</v>
      </c>
      <c r="D2" s="629" t="s">
        <v>2293</v>
      </c>
      <c r="E2" s="629" t="s">
        <v>2294</v>
      </c>
      <c r="F2" s="629" t="s">
        <v>2295</v>
      </c>
      <c r="G2" s="628" t="s">
        <v>2296</v>
      </c>
      <c r="H2" s="630" t="s">
        <v>2297</v>
      </c>
      <c r="I2" s="630" t="s">
        <v>2298</v>
      </c>
      <c r="J2" s="630" t="s">
        <v>2299</v>
      </c>
      <c r="K2" s="598"/>
      <c r="L2" s="595"/>
      <c r="M2" s="595"/>
      <c r="N2" s="595"/>
      <c r="O2" s="595"/>
      <c r="P2" s="595"/>
      <c r="Q2" s="595"/>
      <c r="R2" s="595"/>
      <c r="S2" s="595"/>
      <c r="T2" s="595"/>
    </row>
    <row r="3" spans="1:20" s="599" customFormat="1" ht="15" customHeight="1">
      <c r="A3" s="2" t="s">
        <v>445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594"/>
      <c r="L3" s="594"/>
      <c r="M3" s="594"/>
      <c r="N3" s="594"/>
      <c r="O3" s="594"/>
      <c r="P3" s="594"/>
      <c r="Q3" s="594"/>
      <c r="R3" s="594"/>
      <c r="S3" s="594"/>
      <c r="T3" s="594"/>
    </row>
    <row r="4" spans="1:20" ht="15" customHeight="1">
      <c r="A4" s="718"/>
      <c r="B4" s="716" t="s">
        <v>446</v>
      </c>
      <c r="C4" s="713">
        <f>Population!F4</f>
        <v>0</v>
      </c>
      <c r="D4" s="713"/>
      <c r="E4" s="713"/>
      <c r="F4" s="713"/>
      <c r="G4" s="713"/>
      <c r="H4" s="713"/>
      <c r="I4" s="713"/>
      <c r="J4" s="713"/>
      <c r="K4" s="595"/>
      <c r="L4" s="595"/>
      <c r="M4" s="595"/>
      <c r="N4" s="595"/>
      <c r="O4" s="595"/>
      <c r="P4" s="595"/>
      <c r="Q4" s="595"/>
      <c r="R4" s="595"/>
      <c r="S4" s="595"/>
      <c r="T4" s="595"/>
    </row>
    <row r="5" spans="1:20" ht="15" customHeight="1">
      <c r="A5" s="718"/>
      <c r="B5" s="716" t="s">
        <v>447</v>
      </c>
      <c r="C5" s="709">
        <f>Population!F5</f>
        <v>0</v>
      </c>
      <c r="D5" s="709"/>
      <c r="E5" s="709"/>
      <c r="F5" s="709"/>
      <c r="G5" s="709"/>
      <c r="H5" s="709"/>
      <c r="I5" s="709"/>
      <c r="J5" s="709"/>
      <c r="K5" s="595"/>
      <c r="L5" s="595"/>
      <c r="M5" s="595"/>
      <c r="N5" s="595"/>
      <c r="O5" s="595"/>
      <c r="P5" s="595"/>
      <c r="Q5" s="595"/>
      <c r="R5" s="595"/>
      <c r="S5" s="595"/>
      <c r="T5" s="595"/>
    </row>
    <row r="6" spans="1:20" ht="15" customHeight="1">
      <c r="A6" s="718"/>
      <c r="B6" s="716" t="s">
        <v>448</v>
      </c>
      <c r="C6" s="709">
        <f>Population!F6</f>
        <v>0</v>
      </c>
      <c r="D6" s="709"/>
      <c r="E6" s="709"/>
      <c r="F6" s="709"/>
      <c r="G6" s="709"/>
      <c r="H6" s="709"/>
      <c r="I6" s="709"/>
      <c r="J6" s="709"/>
      <c r="K6" s="595"/>
      <c r="L6" s="595"/>
      <c r="M6" s="595"/>
      <c r="N6" s="595"/>
      <c r="O6" s="595"/>
      <c r="P6" s="595"/>
      <c r="Q6" s="595"/>
      <c r="R6" s="595"/>
      <c r="S6" s="595"/>
      <c r="T6" s="595"/>
    </row>
    <row r="7" spans="1:20" ht="15" customHeight="1">
      <c r="A7" s="718"/>
      <c r="B7" s="716" t="s">
        <v>449</v>
      </c>
      <c r="C7" s="709">
        <f>Population!F7</f>
        <v>0</v>
      </c>
      <c r="D7" s="709"/>
      <c r="E7" s="709"/>
      <c r="F7" s="709"/>
      <c r="G7" s="709"/>
      <c r="H7" s="709"/>
      <c r="I7" s="709"/>
      <c r="J7" s="709"/>
      <c r="K7" s="595"/>
      <c r="L7" s="595"/>
      <c r="M7" s="595"/>
      <c r="N7" s="595"/>
      <c r="O7" s="595"/>
      <c r="P7" s="595"/>
      <c r="Q7" s="595"/>
      <c r="R7" s="595"/>
      <c r="S7" s="595"/>
      <c r="T7" s="595"/>
    </row>
    <row r="8" spans="1:20" ht="15" customHeight="1">
      <c r="A8" s="2" t="s">
        <v>450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595"/>
      <c r="L8" s="595"/>
      <c r="M8" s="595"/>
      <c r="N8" s="595"/>
      <c r="O8" s="595"/>
      <c r="P8" s="595"/>
      <c r="Q8" s="595"/>
      <c r="R8" s="595"/>
      <c r="S8" s="595"/>
      <c r="T8" s="595"/>
    </row>
    <row r="9" spans="1:20" ht="15" customHeight="1">
      <c r="A9" s="718"/>
      <c r="B9" s="716" t="s">
        <v>451</v>
      </c>
      <c r="C9" s="709">
        <f>Population!F9</f>
        <v>0</v>
      </c>
      <c r="D9" s="709"/>
      <c r="E9" s="709"/>
      <c r="F9" s="709"/>
      <c r="G9" s="709"/>
      <c r="H9" s="709"/>
      <c r="I9" s="709"/>
      <c r="J9" s="709"/>
      <c r="K9" s="595"/>
      <c r="L9" s="595"/>
      <c r="M9" s="595"/>
      <c r="N9" s="595"/>
      <c r="O9" s="595"/>
      <c r="P9" s="595"/>
      <c r="Q9" s="595"/>
      <c r="R9" s="595"/>
      <c r="S9" s="595"/>
      <c r="T9" s="595"/>
    </row>
    <row r="10" spans="1:20" ht="15" customHeight="1">
      <c r="A10" s="718"/>
      <c r="B10" s="716" t="s">
        <v>452</v>
      </c>
      <c r="C10" s="709">
        <f>Population!F10</f>
        <v>0</v>
      </c>
      <c r="D10" s="709"/>
      <c r="E10" s="709"/>
      <c r="F10" s="709"/>
      <c r="G10" s="709"/>
      <c r="H10" s="709"/>
      <c r="I10" s="709"/>
      <c r="J10" s="709"/>
      <c r="K10" s="595"/>
      <c r="L10" s="595"/>
      <c r="M10" s="595"/>
      <c r="N10" s="595"/>
      <c r="O10" s="595"/>
      <c r="P10" s="595"/>
      <c r="Q10" s="595"/>
      <c r="R10" s="595"/>
      <c r="S10" s="595"/>
      <c r="T10" s="595"/>
    </row>
    <row r="11" spans="1:20" ht="15" customHeight="1">
      <c r="A11" s="718"/>
      <c r="B11" s="716" t="s">
        <v>453</v>
      </c>
      <c r="C11" s="709">
        <f>Population!F11</f>
        <v>0</v>
      </c>
      <c r="D11" s="709"/>
      <c r="E11" s="709"/>
      <c r="F11" s="709"/>
      <c r="G11" s="709"/>
      <c r="H11" s="709"/>
      <c r="I11" s="709"/>
      <c r="J11" s="709"/>
      <c r="K11" s="595"/>
      <c r="L11" s="595"/>
      <c r="M11" s="595"/>
      <c r="N11" s="595"/>
      <c r="O11" s="595"/>
      <c r="P11" s="595"/>
      <c r="Q11" s="595"/>
      <c r="R11" s="595"/>
      <c r="S11" s="595"/>
      <c r="T11" s="595"/>
    </row>
    <row r="12" spans="1:20" ht="15" customHeight="1">
      <c r="A12" s="718"/>
      <c r="B12" s="716" t="s">
        <v>454</v>
      </c>
      <c r="C12" s="709">
        <f>Population!F12</f>
        <v>0</v>
      </c>
      <c r="D12" s="709"/>
      <c r="E12" s="709"/>
      <c r="F12" s="709"/>
      <c r="G12" s="709"/>
      <c r="H12" s="709"/>
      <c r="I12" s="709"/>
      <c r="J12" s="709"/>
      <c r="K12" s="595"/>
      <c r="L12" s="595"/>
      <c r="M12" s="595"/>
      <c r="N12" s="595"/>
      <c r="O12" s="595"/>
      <c r="P12" s="595"/>
      <c r="Q12" s="595"/>
      <c r="R12" s="595"/>
      <c r="S12" s="595"/>
      <c r="T12" s="595"/>
    </row>
    <row r="13" spans="1:20" ht="15" customHeight="1">
      <c r="A13" s="718"/>
      <c r="B13" s="716" t="s">
        <v>455</v>
      </c>
      <c r="C13" s="709">
        <f>Population!F13</f>
        <v>0</v>
      </c>
      <c r="D13" s="709"/>
      <c r="E13" s="709"/>
      <c r="F13" s="709"/>
      <c r="G13" s="709"/>
      <c r="H13" s="709"/>
      <c r="I13" s="709"/>
      <c r="J13" s="709"/>
      <c r="K13" s="595"/>
      <c r="L13" s="595"/>
      <c r="M13" s="595"/>
      <c r="N13" s="595"/>
      <c r="O13" s="595"/>
      <c r="P13" s="595"/>
      <c r="Q13" s="595"/>
      <c r="R13" s="595"/>
      <c r="S13" s="595"/>
      <c r="T13" s="595"/>
    </row>
    <row r="14" spans="1:20" ht="15" customHeight="1">
      <c r="A14" s="718"/>
      <c r="B14" s="716" t="s">
        <v>456</v>
      </c>
      <c r="C14" s="709">
        <f>Population!F14</f>
        <v>0</v>
      </c>
      <c r="D14" s="709"/>
      <c r="E14" s="709"/>
      <c r="F14" s="709"/>
      <c r="G14" s="709"/>
      <c r="H14" s="709"/>
      <c r="I14" s="709"/>
      <c r="J14" s="709"/>
      <c r="K14" s="595"/>
      <c r="L14" s="595"/>
      <c r="M14" s="595"/>
      <c r="N14" s="595"/>
      <c r="O14" s="595"/>
      <c r="P14" s="595"/>
      <c r="Q14" s="595"/>
      <c r="R14" s="595"/>
      <c r="S14" s="595"/>
      <c r="T14" s="595"/>
    </row>
    <row r="15" spans="1:20" ht="15" customHeight="1">
      <c r="A15" s="2" t="s">
        <v>457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595"/>
      <c r="L15" s="595"/>
      <c r="M15" s="595"/>
      <c r="N15" s="595"/>
      <c r="O15" s="595"/>
      <c r="P15" s="595"/>
      <c r="Q15" s="595"/>
      <c r="R15" s="595"/>
      <c r="S15" s="595"/>
      <c r="T15" s="595"/>
    </row>
    <row r="16" spans="1:20" ht="15" customHeight="1">
      <c r="A16" s="716"/>
      <c r="B16" s="716" t="s">
        <v>458</v>
      </c>
      <c r="C16" s="709">
        <f>Population!F16</f>
        <v>0</v>
      </c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>
        <f>Population!F17</f>
        <v>0</v>
      </c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>
        <f>Population!F18</f>
        <v>0</v>
      </c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>
        <f>Population!F20</f>
        <v>0</v>
      </c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>
        <f>Population!F21</f>
        <v>0</v>
      </c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>
        <f>Population!F22</f>
        <v>0</v>
      </c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>
        <f>Population!F23</f>
        <v>0</v>
      </c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>
        <f>Population!F24</f>
        <v>0</v>
      </c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>
        <f>Population!F25</f>
        <v>0</v>
      </c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>
        <f>Population!F26</f>
        <v>0</v>
      </c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>
        <f>Population!F27</f>
        <v>0</v>
      </c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>
        <f>Population!F28</f>
        <v>0</v>
      </c>
      <c r="D28" s="709"/>
      <c r="E28" s="709"/>
      <c r="F28" s="709"/>
      <c r="G28" s="709"/>
      <c r="H28" s="709"/>
      <c r="I28" s="709"/>
      <c r="J28" s="709"/>
    </row>
    <row r="29" spans="1:10" s="599" customFormat="1" ht="15" customHeight="1">
      <c r="A29" s="2" t="s">
        <v>471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>
        <f>Population!F30</f>
        <v>0</v>
      </c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>
        <f>Population!F31</f>
        <v>0</v>
      </c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>
        <f>Population!F32</f>
        <v>0</v>
      </c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>
        <f>Population!F33</f>
        <v>0</v>
      </c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>
        <f>Population!F34</f>
        <v>0</v>
      </c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>
        <f>Population!F35</f>
        <v>0</v>
      </c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>
        <f>Population!F36</f>
        <v>0</v>
      </c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>
        <f>Population!F37</f>
        <v>0</v>
      </c>
      <c r="D37" s="709"/>
      <c r="E37" s="709"/>
      <c r="F37" s="709"/>
      <c r="G37" s="709"/>
      <c r="H37" s="709"/>
      <c r="I37" s="709"/>
      <c r="J37" s="709"/>
    </row>
    <row r="38" spans="1:10" s="599" customFormat="1" ht="15" customHeight="1">
      <c r="A38" s="718"/>
      <c r="B38" s="716" t="s">
        <v>480</v>
      </c>
      <c r="C38" s="709">
        <f>Population!F38</f>
        <v>0</v>
      </c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>
        <f>Population!F39</f>
        <v>0</v>
      </c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>
        <f>Population!F40</f>
        <v>0</v>
      </c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>
        <f>Population!F41</f>
        <v>0</v>
      </c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>
        <f>Population!F43</f>
        <v>0</v>
      </c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>
        <f>Population!F44</f>
        <v>0</v>
      </c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>
        <f>Population!F45</f>
        <v>0</v>
      </c>
      <c r="D45" s="709"/>
      <c r="E45" s="709"/>
      <c r="F45" s="709"/>
      <c r="G45" s="709"/>
      <c r="H45" s="709"/>
      <c r="I45" s="709"/>
      <c r="J45" s="709"/>
    </row>
    <row r="46" spans="1:10" s="599" customFormat="1" ht="15" customHeight="1">
      <c r="A46" s="718"/>
      <c r="B46" s="716" t="s">
        <v>488</v>
      </c>
      <c r="C46" s="709">
        <f>Population!F46</f>
        <v>0</v>
      </c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>
        <f>Population!F47</f>
        <v>0</v>
      </c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>
        <f>Population!F48</f>
        <v>0</v>
      </c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>
        <f>Population!F49</f>
        <v>0</v>
      </c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>
        <f>Population!F51</f>
        <v>0</v>
      </c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>
        <f>Population!F52</f>
        <v>0</v>
      </c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>
        <f>Population!F53</f>
        <v>0</v>
      </c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>
        <f>Population!F54</f>
        <v>0</v>
      </c>
      <c r="D54" s="709"/>
      <c r="E54" s="709"/>
      <c r="F54" s="709"/>
      <c r="G54" s="709"/>
      <c r="H54" s="709"/>
      <c r="I54" s="709"/>
      <c r="J54" s="709"/>
    </row>
    <row r="55" spans="1:10" s="599" customFormat="1" ht="15" customHeight="1">
      <c r="A55" s="2" t="s">
        <v>497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>
        <f>Population!F56</f>
        <v>0</v>
      </c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>
        <f>Population!F57</f>
        <v>0</v>
      </c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>
        <f>Population!F58</f>
        <v>0</v>
      </c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>
        <f>Population!F59</f>
        <v>0</v>
      </c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>
        <f>Population!F60</f>
        <v>0</v>
      </c>
      <c r="D60" s="709"/>
      <c r="E60" s="709"/>
      <c r="F60" s="709"/>
      <c r="G60" s="709"/>
      <c r="H60" s="709"/>
      <c r="I60" s="709"/>
      <c r="J60" s="709"/>
    </row>
    <row r="61" spans="1:10" s="599" customFormat="1" ht="15" customHeight="1">
      <c r="A61" s="718"/>
      <c r="B61" s="716" t="s">
        <v>503</v>
      </c>
      <c r="C61" s="709">
        <f>Population!F61</f>
        <v>0</v>
      </c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>
        <f>Population!F62</f>
        <v>0</v>
      </c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>
        <f>Population!F63</f>
        <v>0</v>
      </c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>
        <f>Population!F65</f>
        <v>0</v>
      </c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>
        <f>Population!F66</f>
        <v>0</v>
      </c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>
        <f>Population!F67</f>
        <v>0</v>
      </c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>
        <f>Population!F68</f>
        <v>0</v>
      </c>
      <c r="D68" s="709"/>
      <c r="E68" s="709"/>
      <c r="F68" s="709"/>
      <c r="G68" s="709"/>
      <c r="H68" s="709"/>
      <c r="I68" s="709"/>
      <c r="J68" s="709"/>
    </row>
    <row r="69" spans="1:10" s="599" customFormat="1" ht="15" customHeight="1">
      <c r="A69" s="718"/>
      <c r="B69" s="716" t="s">
        <v>511</v>
      </c>
      <c r="C69" s="709">
        <f>Population!F69</f>
        <v>0</v>
      </c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>
        <f>Population!F70</f>
        <v>0</v>
      </c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>
        <f>Population!F71</f>
        <v>0</v>
      </c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>
        <f>Population!F72</f>
        <v>0</v>
      </c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>
        <f>Population!F74</f>
        <v>0</v>
      </c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>
        <f>Population!F75</f>
        <v>0</v>
      </c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>
        <f>Population!F76</f>
        <v>0</v>
      </c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>
        <f>Population!F77</f>
        <v>0</v>
      </c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>
        <f>Population!F78</f>
        <v>0</v>
      </c>
      <c r="D78" s="709"/>
      <c r="E78" s="709"/>
      <c r="F78" s="709"/>
      <c r="G78" s="709"/>
      <c r="H78" s="709"/>
      <c r="I78" s="709"/>
      <c r="J78" s="709"/>
    </row>
    <row r="79" spans="1:10" s="599" customFormat="1" ht="15" customHeight="1">
      <c r="A79" s="2" t="s">
        <v>521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>
        <f>Population!F80</f>
        <v>0</v>
      </c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>
        <f>Population!F81</f>
        <v>0</v>
      </c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>
        <f>Population!F82</f>
        <v>0</v>
      </c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>
        <f>Population!F83</f>
        <v>0</v>
      </c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>
        <f>Population!F85</f>
        <v>0</v>
      </c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>
        <f>Population!F86</f>
        <v>0</v>
      </c>
      <c r="D86" s="709"/>
      <c r="E86" s="709"/>
      <c r="F86" s="709"/>
      <c r="G86" s="709"/>
      <c r="H86" s="709"/>
      <c r="I86" s="709"/>
      <c r="J86" s="709"/>
    </row>
    <row r="87" spans="1:10" s="599" customFormat="1" ht="15" customHeight="1">
      <c r="A87" s="718"/>
      <c r="B87" s="716" t="s">
        <v>529</v>
      </c>
      <c r="C87" s="709">
        <f>Population!F87</f>
        <v>0</v>
      </c>
      <c r="D87" s="709"/>
      <c r="E87" s="709"/>
      <c r="F87" s="709"/>
      <c r="G87" s="709"/>
      <c r="H87" s="709"/>
      <c r="I87" s="709"/>
      <c r="J87" s="709"/>
    </row>
    <row r="88" spans="1:10" ht="15" customHeight="1">
      <c r="A88" s="2" t="s">
        <v>530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18"/>
      <c r="B89" s="716" t="s">
        <v>531</v>
      </c>
      <c r="C89" s="709">
        <f>Population!F89</f>
        <v>0</v>
      </c>
      <c r="D89" s="709"/>
      <c r="E89" s="709"/>
      <c r="F89" s="709"/>
      <c r="G89" s="709"/>
      <c r="H89" s="709"/>
      <c r="I89" s="709"/>
      <c r="J89" s="709"/>
    </row>
    <row r="90" spans="1:10" ht="15" customHeight="1">
      <c r="A90" s="2" t="s">
        <v>532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18"/>
      <c r="B91" s="716" t="s">
        <v>533</v>
      </c>
      <c r="C91" s="709">
        <f>Population!F91</f>
        <v>0</v>
      </c>
      <c r="D91" s="709"/>
      <c r="E91" s="709"/>
      <c r="F91" s="709"/>
      <c r="G91" s="709"/>
      <c r="H91" s="709"/>
      <c r="I91" s="709"/>
      <c r="J91" s="709"/>
    </row>
    <row r="92" spans="1:10" s="599" customFormat="1" ht="15" customHeight="1">
      <c r="A92" s="718"/>
      <c r="B92" s="716" t="s">
        <v>534</v>
      </c>
      <c r="C92" s="709">
        <f>Population!F92</f>
        <v>0</v>
      </c>
      <c r="D92" s="709"/>
      <c r="E92" s="709"/>
      <c r="F92" s="709"/>
      <c r="G92" s="709"/>
      <c r="H92" s="709"/>
      <c r="I92" s="709"/>
      <c r="J92" s="709"/>
    </row>
    <row r="93" spans="1:10" ht="15" customHeight="1">
      <c r="A93" s="718"/>
      <c r="B93" s="716" t="s">
        <v>535</v>
      </c>
      <c r="C93" s="709">
        <f>Population!F93</f>
        <v>0</v>
      </c>
      <c r="D93" s="709"/>
      <c r="E93" s="709"/>
      <c r="F93" s="709"/>
      <c r="G93" s="709"/>
      <c r="H93" s="709"/>
      <c r="I93" s="709"/>
      <c r="J93" s="709"/>
    </row>
    <row r="94" spans="1:10" ht="15" customHeight="1">
      <c r="A94" s="2" t="s">
        <v>536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16"/>
      <c r="B95" s="716" t="s">
        <v>537</v>
      </c>
      <c r="C95" s="709">
        <f>Population!F95</f>
        <v>0</v>
      </c>
      <c r="D95" s="709"/>
      <c r="E95" s="709"/>
      <c r="F95" s="709"/>
      <c r="G95" s="709"/>
      <c r="H95" s="709"/>
      <c r="I95" s="709"/>
      <c r="J95" s="709"/>
    </row>
    <row r="96" spans="1:10" ht="15" customHeight="1">
      <c r="A96" s="716"/>
      <c r="B96" s="716" t="s">
        <v>538</v>
      </c>
      <c r="C96" s="709">
        <f>Population!F96</f>
        <v>0</v>
      </c>
      <c r="D96" s="709"/>
      <c r="E96" s="709"/>
      <c r="F96" s="709"/>
      <c r="G96" s="709"/>
      <c r="H96" s="709"/>
      <c r="I96" s="709"/>
      <c r="J96" s="709"/>
    </row>
    <row r="97" spans="1:10" ht="15" customHeight="1">
      <c r="A97" s="716"/>
      <c r="B97" s="716" t="s">
        <v>539</v>
      </c>
      <c r="C97" s="709">
        <f>Population!F97</f>
        <v>0</v>
      </c>
      <c r="D97" s="709"/>
      <c r="E97" s="709"/>
      <c r="F97" s="709"/>
      <c r="G97" s="709"/>
      <c r="H97" s="709"/>
      <c r="I97" s="709"/>
      <c r="J97" s="709"/>
    </row>
    <row r="98" spans="1:10" s="599" customFormat="1" ht="15" customHeight="1">
      <c r="A98" s="716"/>
      <c r="B98" s="716" t="s">
        <v>540</v>
      </c>
      <c r="C98" s="709">
        <f>Population!F98</f>
        <v>0</v>
      </c>
      <c r="D98" s="709"/>
      <c r="E98" s="709"/>
      <c r="F98" s="709"/>
      <c r="G98" s="709"/>
      <c r="H98" s="709"/>
      <c r="I98" s="709"/>
      <c r="J98" s="709"/>
    </row>
    <row r="99" spans="1:10" ht="15" customHeight="1">
      <c r="A99" s="2" t="s">
        <v>541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18"/>
      <c r="B100" s="716" t="s">
        <v>542</v>
      </c>
      <c r="C100" s="709">
        <f>Population!F100</f>
        <v>0</v>
      </c>
      <c r="D100" s="709"/>
      <c r="E100" s="709"/>
      <c r="F100" s="709"/>
      <c r="G100" s="709"/>
      <c r="H100" s="709"/>
      <c r="I100" s="709"/>
      <c r="J100" s="709"/>
    </row>
    <row r="101" spans="1:10" ht="15" customHeight="1">
      <c r="A101" s="2" t="s">
        <v>543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16"/>
      <c r="B102" s="716" t="s">
        <v>544</v>
      </c>
      <c r="C102" s="709">
        <f>Population!F102</f>
        <v>0</v>
      </c>
      <c r="D102" s="709"/>
      <c r="E102" s="709"/>
      <c r="F102" s="709"/>
      <c r="G102" s="709"/>
      <c r="H102" s="709"/>
      <c r="I102" s="709"/>
      <c r="J102" s="709"/>
    </row>
    <row r="103" spans="1:10" ht="15" customHeight="1">
      <c r="A103" s="718"/>
      <c r="B103" s="716" t="s">
        <v>545</v>
      </c>
      <c r="C103" s="709">
        <f>Population!F103</f>
        <v>0</v>
      </c>
      <c r="D103" s="709"/>
      <c r="E103" s="709"/>
      <c r="F103" s="709"/>
      <c r="G103" s="709"/>
      <c r="H103" s="709"/>
      <c r="I103" s="709"/>
      <c r="J103" s="709"/>
    </row>
    <row r="104" spans="1:10" ht="15" customHeight="1">
      <c r="A104" s="718"/>
      <c r="B104" s="716" t="s">
        <v>546</v>
      </c>
      <c r="C104" s="709">
        <f>Population!F104</f>
        <v>0</v>
      </c>
      <c r="D104" s="709"/>
      <c r="E104" s="709"/>
      <c r="F104" s="709"/>
      <c r="G104" s="709"/>
      <c r="H104" s="709"/>
      <c r="I104" s="709"/>
      <c r="J104" s="709"/>
    </row>
    <row r="105" spans="1:10" ht="15" customHeight="1">
      <c r="A105" s="718"/>
      <c r="B105" s="716" t="s">
        <v>547</v>
      </c>
      <c r="C105" s="709">
        <f>Population!F105</f>
        <v>0</v>
      </c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>
        <f>Population!F106</f>
        <v>0</v>
      </c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>
        <f>Population!F107</f>
        <v>0</v>
      </c>
      <c r="D107" s="709"/>
      <c r="E107" s="709"/>
      <c r="F107" s="709"/>
      <c r="G107" s="709"/>
      <c r="H107" s="709"/>
      <c r="I107" s="709"/>
      <c r="J107" s="709"/>
    </row>
    <row r="108" spans="1:10" ht="15" customHeight="1">
      <c r="A108" s="718"/>
      <c r="B108" s="716" t="s">
        <v>550</v>
      </c>
      <c r="C108" s="709">
        <f>Population!F108</f>
        <v>0</v>
      </c>
      <c r="D108" s="709"/>
      <c r="E108" s="709"/>
      <c r="F108" s="709"/>
      <c r="G108" s="709"/>
      <c r="H108" s="709"/>
      <c r="I108" s="709"/>
      <c r="J108" s="709"/>
    </row>
    <row r="109" spans="1:10" ht="15" customHeight="1">
      <c r="A109" s="2" t="s">
        <v>551</v>
      </c>
      <c r="B109" s="2"/>
      <c r="C109" s="643">
        <f>Population!F109</f>
        <v>0</v>
      </c>
      <c r="D109" s="643"/>
      <c r="E109" s="643"/>
      <c r="F109" s="643"/>
      <c r="G109" s="643"/>
      <c r="H109" s="643"/>
      <c r="I109" s="643"/>
      <c r="J109" s="643"/>
    </row>
    <row r="110" spans="1:10" ht="15" customHeight="1">
      <c r="A110" s="2" t="s">
        <v>552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1" t="s">
        <v>553</v>
      </c>
      <c r="B111" s="281"/>
      <c r="C111" s="205">
        <f>Population!F111</f>
        <v>0</v>
      </c>
      <c r="D111" s="205"/>
      <c r="E111" s="205"/>
      <c r="F111" s="205"/>
      <c r="G111" s="205"/>
      <c r="H111" s="205"/>
      <c r="I111" s="205"/>
      <c r="J111" s="205"/>
    </row>
  </sheetData>
  <mergeCells count="1">
    <mergeCell ref="A2:B2"/>
  </mergeCells>
  <conditionalFormatting sqref="C3:J93">
    <cfRule type="containsBlanks" dxfId="602" priority="3">
      <formula>LEN(TRIM(C3))=0</formula>
    </cfRule>
  </conditionalFormatting>
  <conditionalFormatting sqref="C94:J99">
    <cfRule type="containsBlanks" dxfId="601" priority="5">
      <formula>LEN(TRIM(C94))=0</formula>
    </cfRule>
  </conditionalFormatting>
  <conditionalFormatting sqref="C98:J98">
    <cfRule type="containsBlanks" dxfId="600" priority="4" stopIfTrue="1">
      <formula>LEN(TRIM(C98))=0</formula>
    </cfRule>
  </conditionalFormatting>
  <conditionalFormatting sqref="C100:J108">
    <cfRule type="containsBlanks" dxfId="599" priority="2">
      <formula>LEN(TRIM(C100))=0</formula>
    </cfRule>
  </conditionalFormatting>
  <conditionalFormatting sqref="C110:J110">
    <cfRule type="containsBlanks" dxfId="59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22.6640625" style="596" customWidth="1"/>
    <col min="4" max="4" width="21.86328125" style="596" customWidth="1"/>
    <col min="5" max="5" width="20.33203125" style="596" customWidth="1"/>
    <col min="6" max="6" width="15.19921875" style="596" customWidth="1"/>
    <col min="7" max="18" width="10.796875" style="596" customWidth="1"/>
    <col min="19" max="19" width="14.3984375" style="596" customWidth="1"/>
    <col min="20" max="16384" width="14.3984375" style="596"/>
  </cols>
  <sheetData>
    <row r="1" spans="1:18" ht="14.25" customHeight="1">
      <c r="A1" s="597" t="s">
        <v>2300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</row>
    <row r="2" spans="1:18" ht="67.900000000000006" customHeight="1" thickBot="1">
      <c r="A2" s="962" t="s">
        <v>660</v>
      </c>
      <c r="B2" s="890"/>
      <c r="C2" s="629" t="s">
        <v>2301</v>
      </c>
      <c r="D2" s="628" t="s">
        <v>2302</v>
      </c>
      <c r="E2" s="628" t="s">
        <v>2303</v>
      </c>
      <c r="F2" s="628" t="s">
        <v>2304</v>
      </c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</row>
    <row r="3" spans="1:18" s="599" customFormat="1" ht="15" customHeight="1">
      <c r="A3" s="2" t="s">
        <v>445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</row>
    <row r="4" spans="1:18" ht="15" customHeight="1">
      <c r="A4" s="718"/>
      <c r="B4" s="716" t="s">
        <v>446</v>
      </c>
      <c r="C4" s="714" t="str">
        <f>IFERROR(MPR!D4/MPR!E4,"")</f>
        <v/>
      </c>
      <c r="D4" s="713" t="str">
        <f>IFERROR(MPR!F4/MPR!C4*10000,"")</f>
        <v/>
      </c>
      <c r="E4" s="714" t="str">
        <f>IFERROR(MPR!G4/MPR!H4*100,"")</f>
        <v/>
      </c>
      <c r="F4" s="714" t="str">
        <f>IFERROR(MPR!I4/MPR!J4*100,"")</f>
        <v/>
      </c>
      <c r="G4" s="595"/>
      <c r="H4" s="595"/>
      <c r="I4" s="595"/>
      <c r="J4" s="595"/>
      <c r="K4" s="595"/>
      <c r="L4" s="595"/>
      <c r="M4" s="595"/>
      <c r="N4" s="595"/>
      <c r="O4" s="595"/>
      <c r="P4" s="595"/>
      <c r="Q4" s="595"/>
      <c r="R4" s="595"/>
    </row>
    <row r="5" spans="1:18" ht="15" customHeight="1">
      <c r="A5" s="718"/>
      <c r="B5" s="716" t="s">
        <v>447</v>
      </c>
      <c r="C5" s="715" t="str">
        <f>IFERROR(MPR!D5/MPR!E5,"")</f>
        <v/>
      </c>
      <c r="D5" s="709" t="str">
        <f>IFERROR(MPR!F5/MPR!C5*10000,"")</f>
        <v/>
      </c>
      <c r="E5" s="715" t="str">
        <f>IFERROR(MPR!G5/MPR!H5*100,"")</f>
        <v/>
      </c>
      <c r="F5" s="715" t="str">
        <f>IFERROR(MPR!I5/MPR!J5*100,"")</f>
        <v/>
      </c>
      <c r="G5" s="595"/>
      <c r="H5" s="595"/>
      <c r="I5" s="595"/>
      <c r="J5" s="595"/>
      <c r="K5" s="595"/>
      <c r="L5" s="595"/>
      <c r="M5" s="595"/>
      <c r="N5" s="595"/>
      <c r="O5" s="595"/>
      <c r="P5" s="595"/>
      <c r="Q5" s="595"/>
      <c r="R5" s="595"/>
    </row>
    <row r="6" spans="1:18" ht="15" customHeight="1">
      <c r="A6" s="718"/>
      <c r="B6" s="716" t="s">
        <v>448</v>
      </c>
      <c r="C6" s="715" t="str">
        <f>IFERROR(MPR!D6/MPR!E6,"")</f>
        <v/>
      </c>
      <c r="D6" s="709" t="str">
        <f>IFERROR(MPR!F6/MPR!C6*10000,"")</f>
        <v/>
      </c>
      <c r="E6" s="715" t="str">
        <f>IFERROR(MPR!G6/MPR!H6*100,"")</f>
        <v/>
      </c>
      <c r="F6" s="715" t="str">
        <f>IFERROR(MPR!I6/MPR!J6*100,"")</f>
        <v/>
      </c>
      <c r="G6" s="595"/>
      <c r="H6" s="595"/>
      <c r="I6" s="595"/>
      <c r="J6" s="595"/>
      <c r="K6" s="595"/>
      <c r="L6" s="595"/>
      <c r="M6" s="595"/>
      <c r="N6" s="595"/>
      <c r="O6" s="595"/>
      <c r="P6" s="595"/>
      <c r="Q6" s="595"/>
      <c r="R6" s="595"/>
    </row>
    <row r="7" spans="1:18" ht="15" customHeight="1">
      <c r="A7" s="718"/>
      <c r="B7" s="716" t="s">
        <v>449</v>
      </c>
      <c r="C7" s="715" t="str">
        <f>IFERROR(MPR!D7/MPR!E7,"")</f>
        <v/>
      </c>
      <c r="D7" s="709" t="str">
        <f>IFERROR(MPR!F7/MPR!C7*10000,"")</f>
        <v/>
      </c>
      <c r="E7" s="715" t="str">
        <f>IFERROR(MPR!G7/MPR!H7*100,"")</f>
        <v/>
      </c>
      <c r="F7" s="715" t="str">
        <f>IFERROR(MPR!I7/MPR!J7*100,"")</f>
        <v/>
      </c>
      <c r="G7" s="595"/>
      <c r="H7" s="595"/>
      <c r="I7" s="595"/>
      <c r="J7" s="595"/>
      <c r="K7" s="595"/>
      <c r="L7" s="595"/>
      <c r="M7" s="595"/>
      <c r="N7" s="595"/>
      <c r="O7" s="595"/>
      <c r="P7" s="595"/>
      <c r="Q7" s="595"/>
      <c r="R7" s="595"/>
    </row>
    <row r="8" spans="1:18" ht="15" customHeight="1">
      <c r="A8" s="2" t="s">
        <v>450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</row>
    <row r="9" spans="1:18" ht="15" customHeight="1">
      <c r="A9" s="718"/>
      <c r="B9" s="716" t="s">
        <v>451</v>
      </c>
      <c r="C9" s="715" t="str">
        <f>IFERROR(MPR!D9/MPR!E9,"")</f>
        <v/>
      </c>
      <c r="D9" s="709" t="str">
        <f>IFERROR(MPR!F9/MPR!C9*10000,"")</f>
        <v/>
      </c>
      <c r="E9" s="715" t="str">
        <f>IFERROR(MPR!G9/MPR!H9*100,"")</f>
        <v/>
      </c>
      <c r="F9" s="715" t="str">
        <f>IFERROR(MPR!I9/MPR!J9*100,"")</f>
        <v/>
      </c>
      <c r="G9" s="595"/>
      <c r="H9" s="595"/>
      <c r="I9" s="595"/>
      <c r="J9" s="595"/>
      <c r="K9" s="595"/>
      <c r="L9" s="595"/>
      <c r="M9" s="595"/>
      <c r="N9" s="595"/>
      <c r="O9" s="595"/>
      <c r="P9" s="595"/>
      <c r="Q9" s="595"/>
      <c r="R9" s="595"/>
    </row>
    <row r="10" spans="1:18" ht="15" customHeight="1">
      <c r="A10" s="718"/>
      <c r="B10" s="716" t="s">
        <v>452</v>
      </c>
      <c r="C10" s="715" t="str">
        <f>IFERROR(MPR!D10/MPR!E10,"")</f>
        <v/>
      </c>
      <c r="D10" s="709" t="str">
        <f>IFERROR(MPR!F10/MPR!C10*10000,"")</f>
        <v/>
      </c>
      <c r="E10" s="715" t="str">
        <f>IFERROR(MPR!G10/MPR!H10*100,"")</f>
        <v/>
      </c>
      <c r="F10" s="715" t="str">
        <f>IFERROR(MPR!I10/MPR!J10*100,"")</f>
        <v/>
      </c>
      <c r="G10" s="595"/>
      <c r="H10" s="595"/>
      <c r="I10" s="595"/>
      <c r="J10" s="595"/>
      <c r="K10" s="595"/>
      <c r="L10" s="595"/>
      <c r="M10" s="595"/>
      <c r="N10" s="595"/>
      <c r="O10" s="595"/>
      <c r="P10" s="595"/>
      <c r="Q10" s="595"/>
      <c r="R10" s="595"/>
    </row>
    <row r="11" spans="1:18" ht="15" customHeight="1">
      <c r="A11" s="718"/>
      <c r="B11" s="716" t="s">
        <v>453</v>
      </c>
      <c r="C11" s="715" t="str">
        <f>IFERROR(MPR!D11/MPR!E11,"")</f>
        <v/>
      </c>
      <c r="D11" s="709" t="str">
        <f>IFERROR(MPR!F11/MPR!C11*10000,"")</f>
        <v/>
      </c>
      <c r="E11" s="715" t="str">
        <f>IFERROR(MPR!G11/MPR!H11*100,"")</f>
        <v/>
      </c>
      <c r="F11" s="715" t="str">
        <f>IFERROR(MPR!I11/MPR!J11*100,"")</f>
        <v/>
      </c>
      <c r="G11" s="595"/>
      <c r="H11" s="595"/>
      <c r="I11" s="595"/>
      <c r="J11" s="595"/>
      <c r="K11" s="595"/>
      <c r="L11" s="595"/>
      <c r="M11" s="595"/>
      <c r="N11" s="595"/>
      <c r="O11" s="595"/>
      <c r="P11" s="595"/>
      <c r="Q11" s="595"/>
      <c r="R11" s="595"/>
    </row>
    <row r="12" spans="1:18" ht="15" customHeight="1">
      <c r="A12" s="718"/>
      <c r="B12" s="716" t="s">
        <v>454</v>
      </c>
      <c r="C12" s="715" t="str">
        <f>IFERROR(MPR!D12/MPR!E12,"")</f>
        <v/>
      </c>
      <c r="D12" s="709" t="str">
        <f>IFERROR(MPR!F12/MPR!C12*10000,"")</f>
        <v/>
      </c>
      <c r="E12" s="715" t="str">
        <f>IFERROR(MPR!G12/MPR!H12*100,"")</f>
        <v/>
      </c>
      <c r="F12" s="715" t="str">
        <f>IFERROR(MPR!I12/MPR!J12*100,"")</f>
        <v/>
      </c>
      <c r="G12" s="595"/>
      <c r="H12" s="595"/>
      <c r="I12" s="595"/>
      <c r="J12" s="595"/>
      <c r="K12" s="595"/>
      <c r="L12" s="595"/>
      <c r="M12" s="595"/>
      <c r="N12" s="595"/>
      <c r="O12" s="595"/>
      <c r="P12" s="595"/>
      <c r="Q12" s="595"/>
      <c r="R12" s="595"/>
    </row>
    <row r="13" spans="1:18" ht="15" customHeight="1">
      <c r="A13" s="718"/>
      <c r="B13" s="716" t="s">
        <v>455</v>
      </c>
      <c r="C13" s="715" t="str">
        <f>IFERROR(MPR!D13/MPR!E13,"")</f>
        <v/>
      </c>
      <c r="D13" s="709" t="str">
        <f>IFERROR(MPR!F13/MPR!C13*10000,"")</f>
        <v/>
      </c>
      <c r="E13" s="715" t="str">
        <f>IFERROR(MPR!G13/MPR!H13*100,"")</f>
        <v/>
      </c>
      <c r="F13" s="715" t="str">
        <f>IFERROR(MPR!I13/MPR!J13*100,"")</f>
        <v/>
      </c>
      <c r="G13" s="595"/>
      <c r="H13" s="595"/>
      <c r="I13" s="595"/>
      <c r="J13" s="595"/>
      <c r="K13" s="595"/>
      <c r="L13" s="595"/>
      <c r="M13" s="595"/>
      <c r="N13" s="595"/>
      <c r="O13" s="595"/>
      <c r="P13" s="595"/>
      <c r="Q13" s="595"/>
      <c r="R13" s="595"/>
    </row>
    <row r="14" spans="1:18" ht="15" customHeight="1">
      <c r="A14" s="718"/>
      <c r="B14" s="716" t="s">
        <v>456</v>
      </c>
      <c r="C14" s="715" t="str">
        <f>IFERROR(MPR!D14/MPR!E14,"")</f>
        <v/>
      </c>
      <c r="D14" s="709" t="str">
        <f>IFERROR(MPR!F14/MPR!C14*10000,"")</f>
        <v/>
      </c>
      <c r="E14" s="715" t="str">
        <f>IFERROR(MPR!G14/MPR!H14*100,"")</f>
        <v/>
      </c>
      <c r="F14" s="715" t="str">
        <f>IFERROR(MPR!I14/MPR!J14*100,"")</f>
        <v/>
      </c>
      <c r="G14" s="595"/>
      <c r="H14" s="595"/>
      <c r="I14" s="595"/>
      <c r="J14" s="595"/>
      <c r="K14" s="595"/>
      <c r="L14" s="595"/>
      <c r="M14" s="595"/>
      <c r="N14" s="595"/>
      <c r="O14" s="595"/>
      <c r="P14" s="595"/>
      <c r="Q14" s="595"/>
      <c r="R14" s="595"/>
    </row>
    <row r="15" spans="1:18" ht="15" customHeight="1">
      <c r="A15" s="2" t="s">
        <v>457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595"/>
      <c r="H15" s="595"/>
      <c r="I15" s="595"/>
      <c r="J15" s="595"/>
      <c r="K15" s="595"/>
      <c r="L15" s="595"/>
      <c r="M15" s="595"/>
      <c r="N15" s="595"/>
      <c r="O15" s="595"/>
      <c r="P15" s="595"/>
      <c r="Q15" s="595"/>
      <c r="R15" s="595"/>
    </row>
    <row r="16" spans="1:18" ht="15" customHeight="1">
      <c r="A16" s="716"/>
      <c r="B16" s="716" t="s">
        <v>458</v>
      </c>
      <c r="C16" s="715" t="str">
        <f>IFERROR(MPR!D16/MPR!E16,"")</f>
        <v/>
      </c>
      <c r="D16" s="709" t="str">
        <f>IFERROR(MPR!F16/MPR!C16*10000,"")</f>
        <v/>
      </c>
      <c r="E16" s="715" t="str">
        <f>IFERROR(MPR!G16/MPR!H16*100,"")</f>
        <v/>
      </c>
      <c r="F16" s="715" t="str">
        <f>IFERROR(MPR!I16/MPR!J16*100,"")</f>
        <v/>
      </c>
    </row>
    <row r="17" spans="1:6" ht="15" customHeight="1">
      <c r="A17" s="718"/>
      <c r="B17" s="716" t="s">
        <v>459</v>
      </c>
      <c r="C17" s="715" t="str">
        <f>IFERROR(MPR!D17/MPR!E17,"")</f>
        <v/>
      </c>
      <c r="D17" s="709" t="str">
        <f>IFERROR(MPR!F17/MPR!C17*10000,"")</f>
        <v/>
      </c>
      <c r="E17" s="715" t="str">
        <f>IFERROR(MPR!G17/MPR!H17*100,"")</f>
        <v/>
      </c>
      <c r="F17" s="715" t="str">
        <f>IFERROR(MPR!I17/MPR!J17*100,"")</f>
        <v/>
      </c>
    </row>
    <row r="18" spans="1:6" ht="15" customHeight="1">
      <c r="A18" s="718"/>
      <c r="B18" s="716" t="s">
        <v>460</v>
      </c>
      <c r="C18" s="715" t="str">
        <f>IFERROR(MPR!D18/MPR!E18,"")</f>
        <v/>
      </c>
      <c r="D18" s="709" t="str">
        <f>IFERROR(MPR!F18/MPR!C18*10000,"")</f>
        <v/>
      </c>
      <c r="E18" s="715" t="str">
        <f>IFERROR(MPR!G18/MPR!H18*100,"")</f>
        <v/>
      </c>
      <c r="F18" s="715" t="str">
        <f>IFERROR(MPR!I18/MPR!J18*100,"")</f>
        <v/>
      </c>
    </row>
    <row r="19" spans="1:6" ht="15" customHeight="1">
      <c r="A19" s="2" t="s">
        <v>461</v>
      </c>
      <c r="B19" s="6"/>
      <c r="C19" s="646" t="str">
        <f>IFERROR(MPR!D19/MPR!E19,"")</f>
        <v/>
      </c>
      <c r="D19" s="49" t="str">
        <f>IFERROR(MPR!F19/MPR!C19*10000,"")</f>
        <v/>
      </c>
      <c r="E19" s="646" t="str">
        <f>IFERROR(MPR!G19/MPR!H19*100,"")</f>
        <v/>
      </c>
      <c r="F19" s="646" t="str">
        <f>IFERROR(MPR!I19/MPR!J19*100,"")</f>
        <v/>
      </c>
    </row>
    <row r="20" spans="1:6" ht="15" customHeight="1">
      <c r="A20" s="716"/>
      <c r="B20" s="706" t="s">
        <v>462</v>
      </c>
      <c r="C20" s="714" t="str">
        <f>IFERROR(MPR!D20/MPR!E20,"")</f>
        <v/>
      </c>
      <c r="D20" s="713" t="str">
        <f>IFERROR(MPR!F20/MPR!C20*10000,"")</f>
        <v/>
      </c>
      <c r="E20" s="714" t="str">
        <f>IFERROR(MPR!G20/MPR!H20*100,"")</f>
        <v/>
      </c>
      <c r="F20" s="714" t="str">
        <f>IFERROR(MPR!I20/MPR!J20*100,"")</f>
        <v/>
      </c>
    </row>
    <row r="21" spans="1:6" ht="15" customHeight="1">
      <c r="A21" s="718"/>
      <c r="B21" s="716" t="s">
        <v>463</v>
      </c>
      <c r="C21" s="715" t="str">
        <f>IFERROR(MPR!D21/MPR!E21,"")</f>
        <v/>
      </c>
      <c r="D21" s="709" t="str">
        <f>IFERROR(MPR!F21/MPR!C21*10000,"")</f>
        <v/>
      </c>
      <c r="E21" s="715" t="str">
        <f>IFERROR(MPR!G21/MPR!H21*100,"")</f>
        <v/>
      </c>
      <c r="F21" s="715" t="str">
        <f>IFERROR(MPR!I21/MPR!J21*100,"")</f>
        <v/>
      </c>
    </row>
    <row r="22" spans="1:6" ht="15" customHeight="1">
      <c r="A22" s="718"/>
      <c r="B22" s="716" t="s">
        <v>464</v>
      </c>
      <c r="C22" s="715" t="str">
        <f>IFERROR(MPR!D22/MPR!E22,"")</f>
        <v/>
      </c>
      <c r="D22" s="709" t="str">
        <f>IFERROR(MPR!F22/MPR!C22*10000,"")</f>
        <v/>
      </c>
      <c r="E22" s="715" t="str">
        <f>IFERROR(MPR!G22/MPR!H22*100,"")</f>
        <v/>
      </c>
      <c r="F22" s="715" t="str">
        <f>IFERROR(MPR!I22/MPR!J22*100,"")</f>
        <v/>
      </c>
    </row>
    <row r="23" spans="1:6" ht="15" customHeight="1">
      <c r="A23" s="718"/>
      <c r="B23" s="716" t="s">
        <v>465</v>
      </c>
      <c r="C23" s="715" t="str">
        <f>IFERROR(MPR!D23/MPR!E23,"")</f>
        <v/>
      </c>
      <c r="D23" s="709" t="str">
        <f>IFERROR(MPR!F23/MPR!C23*10000,"")</f>
        <v/>
      </c>
      <c r="E23" s="715" t="str">
        <f>IFERROR(MPR!G23/MPR!H23*100,"")</f>
        <v/>
      </c>
      <c r="F23" s="715" t="str">
        <f>IFERROR(MPR!I23/MPR!J23*100,"")</f>
        <v/>
      </c>
    </row>
    <row r="24" spans="1:6" ht="15" customHeight="1">
      <c r="A24" s="718"/>
      <c r="B24" s="716" t="s">
        <v>466</v>
      </c>
      <c r="C24" s="715" t="str">
        <f>IFERROR(MPR!D24/MPR!E24,"")</f>
        <v/>
      </c>
      <c r="D24" s="709" t="str">
        <f>IFERROR(MPR!F24/MPR!C24*10000,"")</f>
        <v/>
      </c>
      <c r="E24" s="715" t="str">
        <f>IFERROR(MPR!G24/MPR!H24*100,"")</f>
        <v/>
      </c>
      <c r="F24" s="715" t="str">
        <f>IFERROR(MPR!I24/MPR!J24*100,"")</f>
        <v/>
      </c>
    </row>
    <row r="25" spans="1:6" ht="15" customHeight="1">
      <c r="A25" s="718"/>
      <c r="B25" s="716" t="s">
        <v>467</v>
      </c>
      <c r="C25" s="715" t="str">
        <f>IFERROR(MPR!D25/MPR!E25,"")</f>
        <v/>
      </c>
      <c r="D25" s="709" t="str">
        <f>IFERROR(MPR!F25/MPR!C25*10000,"")</f>
        <v/>
      </c>
      <c r="E25" s="715" t="str">
        <f>IFERROR(MPR!G25/MPR!H25*100,"")</f>
        <v/>
      </c>
      <c r="F25" s="715" t="str">
        <f>IFERROR(MPR!I25/MPR!J25*100,"")</f>
        <v/>
      </c>
    </row>
    <row r="26" spans="1:6" ht="15" customHeight="1">
      <c r="A26" s="718"/>
      <c r="B26" s="716" t="s">
        <v>468</v>
      </c>
      <c r="C26" s="715" t="str">
        <f>IFERROR(MPR!D26/MPR!E26,"")</f>
        <v/>
      </c>
      <c r="D26" s="709" t="str">
        <f>IFERROR(MPR!F26/MPR!C26*10000,"")</f>
        <v/>
      </c>
      <c r="E26" s="715" t="str">
        <f>IFERROR(MPR!G26/MPR!H26*100,"")</f>
        <v/>
      </c>
      <c r="F26" s="715" t="str">
        <f>IFERROR(MPR!I26/MPR!J26*100,"")</f>
        <v/>
      </c>
    </row>
    <row r="27" spans="1:6" ht="15" customHeight="1">
      <c r="A27" s="718"/>
      <c r="B27" s="716" t="s">
        <v>469</v>
      </c>
      <c r="C27" s="715" t="str">
        <f>IFERROR(MPR!D27/MPR!E27,"")</f>
        <v/>
      </c>
      <c r="D27" s="709" t="str">
        <f>IFERROR(MPR!F27/MPR!C27*10000,"")</f>
        <v/>
      </c>
      <c r="E27" s="715" t="str">
        <f>IFERROR(MPR!G27/MPR!H27*100,"")</f>
        <v/>
      </c>
      <c r="F27" s="715" t="str">
        <f>IFERROR(MPR!I27/MPR!J27*100,"")</f>
        <v/>
      </c>
    </row>
    <row r="28" spans="1:6" ht="15" customHeight="1">
      <c r="A28" s="718"/>
      <c r="B28" s="716" t="s">
        <v>470</v>
      </c>
      <c r="C28" s="715" t="str">
        <f>IFERROR(MPR!D28/MPR!E28,"")</f>
        <v/>
      </c>
      <c r="D28" s="709" t="str">
        <f>IFERROR(MPR!F28/MPR!C28*10000,"")</f>
        <v/>
      </c>
      <c r="E28" s="715" t="str">
        <f>IFERROR(MPR!G28/MPR!H28*100,"")</f>
        <v/>
      </c>
      <c r="F28" s="715" t="str">
        <f>IFERROR(MPR!I28/MPR!J28*100,"")</f>
        <v/>
      </c>
    </row>
    <row r="29" spans="1:6" s="599" customFormat="1" ht="15" customHeight="1">
      <c r="A29" s="2" t="s">
        <v>471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16"/>
      <c r="B30" s="716" t="s">
        <v>472</v>
      </c>
      <c r="C30" s="714" t="str">
        <f>IFERROR(MPR!D30/MPR!E30,"")</f>
        <v/>
      </c>
      <c r="D30" s="713" t="str">
        <f>IFERROR(MPR!F30/MPR!C30*10000,"")</f>
        <v/>
      </c>
      <c r="E30" s="714" t="str">
        <f>IFERROR(MPR!G30/MPR!H30*100,"")</f>
        <v/>
      </c>
      <c r="F30" s="714" t="str">
        <f>IFERROR(MPR!I30/MPR!J30*100,"")</f>
        <v/>
      </c>
    </row>
    <row r="31" spans="1:6" ht="15" customHeight="1">
      <c r="A31" s="716"/>
      <c r="B31" s="716" t="s">
        <v>473</v>
      </c>
      <c r="C31" s="715" t="str">
        <f>IFERROR(MPR!D31/MPR!E31,"")</f>
        <v/>
      </c>
      <c r="D31" s="709" t="str">
        <f>IFERROR(MPR!F31/MPR!C31*10000,"")</f>
        <v/>
      </c>
      <c r="E31" s="715" t="str">
        <f>IFERROR(MPR!G31/MPR!H31*100,"")</f>
        <v/>
      </c>
      <c r="F31" s="715" t="str">
        <f>IFERROR(MPR!I31/MPR!J31*100,"")</f>
        <v/>
      </c>
    </row>
    <row r="32" spans="1:6" ht="15" customHeight="1">
      <c r="A32" s="716"/>
      <c r="B32" s="716" t="s">
        <v>474</v>
      </c>
      <c r="C32" s="715" t="str">
        <f>IFERROR(MPR!D32/MPR!E32,"")</f>
        <v/>
      </c>
      <c r="D32" s="709" t="str">
        <f>IFERROR(MPR!F32/MPR!C32*10000,"")</f>
        <v/>
      </c>
      <c r="E32" s="715" t="str">
        <f>IFERROR(MPR!G32/MPR!H32*100,"")</f>
        <v/>
      </c>
      <c r="F32" s="715" t="str">
        <f>IFERROR(MPR!I32/MPR!J32*100,"")</f>
        <v/>
      </c>
    </row>
    <row r="33" spans="1:6" ht="15" customHeight="1">
      <c r="A33" s="716"/>
      <c r="B33" s="716" t="s">
        <v>475</v>
      </c>
      <c r="C33" s="715" t="str">
        <f>IFERROR(MPR!D33/MPR!E33,"")</f>
        <v/>
      </c>
      <c r="D33" s="709" t="str">
        <f>IFERROR(MPR!F33/MPR!C33*10000,"")</f>
        <v/>
      </c>
      <c r="E33" s="715" t="str">
        <f>IFERROR(MPR!G33/MPR!H33*100,"")</f>
        <v/>
      </c>
      <c r="F33" s="715" t="str">
        <f>IFERROR(MPR!I33/MPR!J33*100,"")</f>
        <v/>
      </c>
    </row>
    <row r="34" spans="1:6" ht="15" customHeight="1">
      <c r="A34" s="716"/>
      <c r="B34" s="716" t="s">
        <v>476</v>
      </c>
      <c r="C34" s="715" t="str">
        <f>IFERROR(MPR!D34/MPR!E34,"")</f>
        <v/>
      </c>
      <c r="D34" s="709" t="str">
        <f>IFERROR(MPR!F34/MPR!C34*10000,"")</f>
        <v/>
      </c>
      <c r="E34" s="715" t="str">
        <f>IFERROR(MPR!G34/MPR!H34*100,"")</f>
        <v/>
      </c>
      <c r="F34" s="715" t="str">
        <f>IFERROR(MPR!I34/MPR!J34*100,"")</f>
        <v/>
      </c>
    </row>
    <row r="35" spans="1:6" ht="15" customHeight="1">
      <c r="A35" s="716"/>
      <c r="B35" s="716" t="s">
        <v>477</v>
      </c>
      <c r="C35" s="715" t="str">
        <f>IFERROR(MPR!D35/MPR!E35,"")</f>
        <v/>
      </c>
      <c r="D35" s="709" t="str">
        <f>IFERROR(MPR!F35/MPR!C35*10000,"")</f>
        <v/>
      </c>
      <c r="E35" s="715" t="str">
        <f>IFERROR(MPR!G35/MPR!H35*100,"")</f>
        <v/>
      </c>
      <c r="F35" s="715" t="str">
        <f>IFERROR(MPR!I35/MPR!J35*100,"")</f>
        <v/>
      </c>
    </row>
    <row r="36" spans="1:6" ht="15" customHeight="1">
      <c r="A36" s="716"/>
      <c r="B36" s="716" t="s">
        <v>478</v>
      </c>
      <c r="C36" s="715" t="str">
        <f>IFERROR(MPR!D36/MPR!E36,"")</f>
        <v/>
      </c>
      <c r="D36" s="709" t="str">
        <f>IFERROR(MPR!F36/MPR!C36*10000,"")</f>
        <v/>
      </c>
      <c r="E36" s="715" t="str">
        <f>IFERROR(MPR!G36/MPR!H36*100,"")</f>
        <v/>
      </c>
      <c r="F36" s="715" t="str">
        <f>IFERROR(MPR!I36/MPR!J36*100,"")</f>
        <v/>
      </c>
    </row>
    <row r="37" spans="1:6" ht="15" customHeight="1">
      <c r="A37" s="718"/>
      <c r="B37" s="716" t="s">
        <v>479</v>
      </c>
      <c r="C37" s="715" t="str">
        <f>IFERROR(MPR!D37/MPR!E37,"")</f>
        <v/>
      </c>
      <c r="D37" s="709" t="str">
        <f>IFERROR(MPR!F37/MPR!C37*10000,"")</f>
        <v/>
      </c>
      <c r="E37" s="715" t="str">
        <f>IFERROR(MPR!G37/MPR!H37*100,"")</f>
        <v/>
      </c>
      <c r="F37" s="715" t="str">
        <f>IFERROR(MPR!I37/MPR!J37*100,"")</f>
        <v/>
      </c>
    </row>
    <row r="38" spans="1:6" s="599" customFormat="1" ht="15" customHeight="1">
      <c r="A38" s="718"/>
      <c r="B38" s="716" t="s">
        <v>480</v>
      </c>
      <c r="C38" s="715" t="str">
        <f>IFERROR(MPR!D38/MPR!E38,"")</f>
        <v/>
      </c>
      <c r="D38" s="709" t="str">
        <f>IFERROR(MPR!F38/MPR!C38*10000,"")</f>
        <v/>
      </c>
      <c r="E38" s="715" t="str">
        <f>IFERROR(MPR!G38/MPR!H38*100,"")</f>
        <v/>
      </c>
      <c r="F38" s="715" t="str">
        <f>IFERROR(MPR!I38/MPR!J38*100,"")</f>
        <v/>
      </c>
    </row>
    <row r="39" spans="1:6" ht="15" customHeight="1">
      <c r="A39" s="718"/>
      <c r="B39" s="716" t="s">
        <v>481</v>
      </c>
      <c r="C39" s="715" t="str">
        <f>IFERROR(MPR!D39/MPR!E39,"")</f>
        <v/>
      </c>
      <c r="D39" s="709" t="str">
        <f>IFERROR(MPR!F39/MPR!C39*10000,"")</f>
        <v/>
      </c>
      <c r="E39" s="715" t="str">
        <f>IFERROR(MPR!G39/MPR!H39*100,"")</f>
        <v/>
      </c>
      <c r="F39" s="715" t="str">
        <f>IFERROR(MPR!I39/MPR!J39*100,"")</f>
        <v/>
      </c>
    </row>
    <row r="40" spans="1:6" ht="15" customHeight="1">
      <c r="A40" s="718"/>
      <c r="B40" s="716" t="s">
        <v>482</v>
      </c>
      <c r="C40" s="715" t="str">
        <f>IFERROR(MPR!D40/MPR!E40,"")</f>
        <v/>
      </c>
      <c r="D40" s="709" t="str">
        <f>IFERROR(MPR!F40/MPR!C40*10000,"")</f>
        <v/>
      </c>
      <c r="E40" s="715" t="str">
        <f>IFERROR(MPR!G40/MPR!H40*100,"")</f>
        <v/>
      </c>
      <c r="F40" s="715" t="str">
        <f>IFERROR(MPR!I40/MPR!J40*100,"")</f>
        <v/>
      </c>
    </row>
    <row r="41" spans="1:6" ht="15" customHeight="1">
      <c r="A41" s="718"/>
      <c r="B41" s="716" t="s">
        <v>483</v>
      </c>
      <c r="C41" s="715" t="str">
        <f>IFERROR(MPR!D41/MPR!E41,"")</f>
        <v/>
      </c>
      <c r="D41" s="709" t="str">
        <f>IFERROR(MPR!F41/MPR!C41*10000,"")</f>
        <v/>
      </c>
      <c r="E41" s="715" t="str">
        <f>IFERROR(MPR!G41/MPR!H41*100,"")</f>
        <v/>
      </c>
      <c r="F41" s="715" t="str">
        <f>IFERROR(MPR!I41/MPR!J41*100,"")</f>
        <v/>
      </c>
    </row>
    <row r="42" spans="1:6" ht="15" customHeight="1">
      <c r="A42" s="2" t="s">
        <v>484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16"/>
      <c r="B43" s="716" t="s">
        <v>485</v>
      </c>
      <c r="C43" s="715" t="str">
        <f>IFERROR(MPR!D43/MPR!E43,"")</f>
        <v/>
      </c>
      <c r="D43" s="709" t="str">
        <f>IFERROR(MPR!F43/MPR!C43*10000,"")</f>
        <v/>
      </c>
      <c r="E43" s="715" t="str">
        <f>IFERROR(MPR!G43/MPR!H43*100,"")</f>
        <v/>
      </c>
      <c r="F43" s="715" t="str">
        <f>IFERROR(MPR!I43/MPR!J43*100,"")</f>
        <v/>
      </c>
    </row>
    <row r="44" spans="1:6" ht="15" customHeight="1">
      <c r="A44" s="718"/>
      <c r="B44" s="716" t="s">
        <v>486</v>
      </c>
      <c r="C44" s="715" t="str">
        <f>IFERROR(MPR!D44/MPR!E44,"")</f>
        <v/>
      </c>
      <c r="D44" s="709" t="str">
        <f>IFERROR(MPR!F44/MPR!C44*10000,"")</f>
        <v/>
      </c>
      <c r="E44" s="715" t="str">
        <f>IFERROR(MPR!G44/MPR!H44*100,"")</f>
        <v/>
      </c>
      <c r="F44" s="715" t="str">
        <f>IFERROR(MPR!I44/MPR!J44*100,"")</f>
        <v/>
      </c>
    </row>
    <row r="45" spans="1:6" ht="15" customHeight="1">
      <c r="A45" s="718"/>
      <c r="B45" s="716" t="s">
        <v>487</v>
      </c>
      <c r="C45" s="715" t="str">
        <f>IFERROR(MPR!D45/MPR!E45,"")</f>
        <v/>
      </c>
      <c r="D45" s="709" t="str">
        <f>IFERROR(MPR!F45/MPR!C45*10000,"")</f>
        <v/>
      </c>
      <c r="E45" s="715" t="str">
        <f>IFERROR(MPR!G45/MPR!H45*100,"")</f>
        <v/>
      </c>
      <c r="F45" s="715" t="str">
        <f>IFERROR(MPR!I45/MPR!J45*100,"")</f>
        <v/>
      </c>
    </row>
    <row r="46" spans="1:6" s="599" customFormat="1" ht="15" customHeight="1">
      <c r="A46" s="718"/>
      <c r="B46" s="716" t="s">
        <v>488</v>
      </c>
      <c r="C46" s="715" t="str">
        <f>IFERROR(MPR!D46/MPR!E46,"")</f>
        <v/>
      </c>
      <c r="D46" s="709" t="str">
        <f>IFERROR(MPR!F46/MPR!C46*10000,"")</f>
        <v/>
      </c>
      <c r="E46" s="715" t="str">
        <f>IFERROR(MPR!G46/MPR!H46*100,"")</f>
        <v/>
      </c>
      <c r="F46" s="715" t="str">
        <f>IFERROR(MPR!I46/MPR!J46*100,"")</f>
        <v/>
      </c>
    </row>
    <row r="47" spans="1:6" ht="15" customHeight="1">
      <c r="A47" s="718"/>
      <c r="B47" s="716" t="s">
        <v>489</v>
      </c>
      <c r="C47" s="715" t="str">
        <f>IFERROR(MPR!D47/MPR!E47,"")</f>
        <v/>
      </c>
      <c r="D47" s="709" t="str">
        <f>IFERROR(MPR!F47/MPR!C47*10000,"")</f>
        <v/>
      </c>
      <c r="E47" s="715" t="str">
        <f>IFERROR(MPR!G47/MPR!H47*100,"")</f>
        <v/>
      </c>
      <c r="F47" s="715" t="str">
        <f>IFERROR(MPR!I47/MPR!J47*100,"")</f>
        <v/>
      </c>
    </row>
    <row r="48" spans="1:6" ht="15" customHeight="1">
      <c r="A48" s="718"/>
      <c r="B48" s="716" t="s">
        <v>490</v>
      </c>
      <c r="C48" s="715" t="str">
        <f>IFERROR(MPR!D48/MPR!E48,"")</f>
        <v/>
      </c>
      <c r="D48" s="709" t="str">
        <f>IFERROR(MPR!F48/MPR!C48*10000,"")</f>
        <v/>
      </c>
      <c r="E48" s="715" t="str">
        <f>IFERROR(MPR!G48/MPR!H48*100,"")</f>
        <v/>
      </c>
      <c r="F48" s="715" t="str">
        <f>IFERROR(MPR!I48/MPR!J48*100,"")</f>
        <v/>
      </c>
    </row>
    <row r="49" spans="1:6" ht="15" customHeight="1">
      <c r="A49" s="718"/>
      <c r="B49" s="716" t="s">
        <v>491</v>
      </c>
      <c r="C49" s="715" t="str">
        <f>IFERROR(MPR!D49/MPR!E49,"")</f>
        <v/>
      </c>
      <c r="D49" s="709" t="str">
        <f>IFERROR(MPR!F49/MPR!C49*10000,"")</f>
        <v/>
      </c>
      <c r="E49" s="715" t="str">
        <f>IFERROR(MPR!G49/MPR!H49*100,"")</f>
        <v/>
      </c>
      <c r="F49" s="715" t="str">
        <f>IFERROR(MPR!I49/MPR!J49*100,"")</f>
        <v/>
      </c>
    </row>
    <row r="50" spans="1:6" ht="15" customHeight="1">
      <c r="A50" s="2" t="s">
        <v>492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16"/>
      <c r="B51" s="716" t="s">
        <v>493</v>
      </c>
      <c r="C51" s="715" t="str">
        <f>IFERROR(MPR!D51/MPR!E51,"")</f>
        <v/>
      </c>
      <c r="D51" s="709" t="str">
        <f>IFERROR(MPR!F51/MPR!C51*10000,"")</f>
        <v/>
      </c>
      <c r="E51" s="715" t="str">
        <f>IFERROR(MPR!G51/MPR!H51*100,"")</f>
        <v/>
      </c>
      <c r="F51" s="715" t="str">
        <f>IFERROR(MPR!I51/MPR!J51*100,"")</f>
        <v/>
      </c>
    </row>
    <row r="52" spans="1:6" ht="15" customHeight="1">
      <c r="A52" s="718"/>
      <c r="B52" s="716" t="s">
        <v>494</v>
      </c>
      <c r="C52" s="715" t="str">
        <f>IFERROR(MPR!D52/MPR!E52,"")</f>
        <v/>
      </c>
      <c r="D52" s="709" t="str">
        <f>IFERROR(MPR!F52/MPR!C52*10000,"")</f>
        <v/>
      </c>
      <c r="E52" s="715" t="str">
        <f>IFERROR(MPR!G52/MPR!H52*100,"")</f>
        <v/>
      </c>
      <c r="F52" s="715" t="str">
        <f>IFERROR(MPR!I52/MPR!J52*100,"")</f>
        <v/>
      </c>
    </row>
    <row r="53" spans="1:6" ht="15" customHeight="1">
      <c r="A53" s="718"/>
      <c r="B53" s="716" t="s">
        <v>495</v>
      </c>
      <c r="C53" s="715" t="str">
        <f>IFERROR(MPR!D53/MPR!E53,"")</f>
        <v/>
      </c>
      <c r="D53" s="709" t="str">
        <f>IFERROR(MPR!F53/MPR!C53*10000,"")</f>
        <v/>
      </c>
      <c r="E53" s="715" t="str">
        <f>IFERROR(MPR!G53/MPR!H53*100,"")</f>
        <v/>
      </c>
      <c r="F53" s="715" t="str">
        <f>IFERROR(MPR!I53/MPR!J53*100,"")</f>
        <v/>
      </c>
    </row>
    <row r="54" spans="1:6" ht="15" customHeight="1">
      <c r="A54" s="718"/>
      <c r="B54" s="716" t="s">
        <v>496</v>
      </c>
      <c r="C54" s="715" t="str">
        <f>IFERROR(MPR!D54/MPR!E54,"")</f>
        <v/>
      </c>
      <c r="D54" s="709" t="str">
        <f>IFERROR(MPR!F54/MPR!C54*10000,"")</f>
        <v/>
      </c>
      <c r="E54" s="715" t="str">
        <f>IFERROR(MPR!G54/MPR!H54*100,"")</f>
        <v/>
      </c>
      <c r="F54" s="715" t="str">
        <f>IFERROR(MPR!I54/MPR!J54*100,"")</f>
        <v/>
      </c>
    </row>
    <row r="55" spans="1:6" s="599" customFormat="1" ht="15" customHeight="1">
      <c r="A55" s="2" t="s">
        <v>497</v>
      </c>
      <c r="B55" s="2"/>
      <c r="C55" s="646" t="str">
        <f>IFERROR(MPR!D55/MPR!E55,"")</f>
        <v/>
      </c>
      <c r="D55" s="49" t="str">
        <f>IFERROR(MPR!F55/MPR!C55*10000,"")</f>
        <v/>
      </c>
      <c r="E55" s="646" t="str">
        <f>IFERROR(MPR!G55/MPR!H55*100,"")</f>
        <v/>
      </c>
      <c r="F55" s="646" t="str">
        <f>IFERROR(MPR!I55/MPR!J55*100,"")</f>
        <v/>
      </c>
    </row>
    <row r="56" spans="1:6" ht="15" customHeight="1">
      <c r="A56" s="716"/>
      <c r="B56" s="716" t="s">
        <v>498</v>
      </c>
      <c r="C56" s="714" t="str">
        <f>IFERROR(MPR!D56/MPR!E56,"")</f>
        <v/>
      </c>
      <c r="D56" s="713" t="str">
        <f>IFERROR(MPR!F56/MPR!C56*10000,"")</f>
        <v/>
      </c>
      <c r="E56" s="714" t="str">
        <f>IFERROR(MPR!G56/MPR!H56*100,"")</f>
        <v/>
      </c>
      <c r="F56" s="714" t="str">
        <f>IFERROR(MPR!I56/MPR!J56*100,"")</f>
        <v/>
      </c>
    </row>
    <row r="57" spans="1:6" ht="15" customHeight="1">
      <c r="A57" s="718"/>
      <c r="B57" s="716" t="s">
        <v>499</v>
      </c>
      <c r="C57" s="715" t="str">
        <f>IFERROR(MPR!D57/MPR!E57,"")</f>
        <v/>
      </c>
      <c r="D57" s="709" t="str">
        <f>IFERROR(MPR!F57/MPR!C57*10000,"")</f>
        <v/>
      </c>
      <c r="E57" s="715" t="str">
        <f>IFERROR(MPR!G57/MPR!H57*100,"")</f>
        <v/>
      </c>
      <c r="F57" s="715" t="str">
        <f>IFERROR(MPR!I57/MPR!J57*100,"")</f>
        <v/>
      </c>
    </row>
    <row r="58" spans="1:6" ht="15" customHeight="1">
      <c r="A58" s="718"/>
      <c r="B58" s="716" t="s">
        <v>500</v>
      </c>
      <c r="C58" s="715" t="str">
        <f>IFERROR(MPR!D58/MPR!E58,"")</f>
        <v/>
      </c>
      <c r="D58" s="709" t="str">
        <f>IFERROR(MPR!F58/MPR!C58*10000,"")</f>
        <v/>
      </c>
      <c r="E58" s="715" t="str">
        <f>IFERROR(MPR!G58/MPR!H58*100,"")</f>
        <v/>
      </c>
      <c r="F58" s="715" t="str">
        <f>IFERROR(MPR!I58/MPR!J58*100,"")</f>
        <v/>
      </c>
    </row>
    <row r="59" spans="1:6" ht="15" customHeight="1">
      <c r="A59" s="718"/>
      <c r="B59" s="716" t="s">
        <v>501</v>
      </c>
      <c r="C59" s="715" t="str">
        <f>IFERROR(MPR!D59/MPR!E59,"")</f>
        <v/>
      </c>
      <c r="D59" s="709" t="str">
        <f>IFERROR(MPR!F59/MPR!C59*10000,"")</f>
        <v/>
      </c>
      <c r="E59" s="715" t="str">
        <f>IFERROR(MPR!G59/MPR!H59*100,"")</f>
        <v/>
      </c>
      <c r="F59" s="715" t="str">
        <f>IFERROR(MPR!I59/MPR!J59*100,"")</f>
        <v/>
      </c>
    </row>
    <row r="60" spans="1:6" ht="15" customHeight="1">
      <c r="A60" s="718"/>
      <c r="B60" s="716" t="s">
        <v>502</v>
      </c>
      <c r="C60" s="715" t="str">
        <f>IFERROR(MPR!D60/MPR!E60,"")</f>
        <v/>
      </c>
      <c r="D60" s="709" t="str">
        <f>IFERROR(MPR!F60/MPR!C60*10000,"")</f>
        <v/>
      </c>
      <c r="E60" s="715" t="str">
        <f>IFERROR(MPR!G60/MPR!H60*100,"")</f>
        <v/>
      </c>
      <c r="F60" s="715" t="str">
        <f>IFERROR(MPR!I60/MPR!J60*100,"")</f>
        <v/>
      </c>
    </row>
    <row r="61" spans="1:6" s="599" customFormat="1" ht="15" customHeight="1">
      <c r="A61" s="718"/>
      <c r="B61" s="716" t="s">
        <v>503</v>
      </c>
      <c r="C61" s="715" t="str">
        <f>IFERROR(MPR!D61/MPR!E61,"")</f>
        <v/>
      </c>
      <c r="D61" s="709" t="str">
        <f>IFERROR(MPR!F61/MPR!C61*10000,"")</f>
        <v/>
      </c>
      <c r="E61" s="715" t="str">
        <f>IFERROR(MPR!G61/MPR!H61*100,"")</f>
        <v/>
      </c>
      <c r="F61" s="715" t="str">
        <f>IFERROR(MPR!I61/MPR!J61*100,"")</f>
        <v/>
      </c>
    </row>
    <row r="62" spans="1:6" ht="15" customHeight="1">
      <c r="A62" s="718"/>
      <c r="B62" s="716" t="s">
        <v>504</v>
      </c>
      <c r="C62" s="715" t="str">
        <f>IFERROR(MPR!D62/MPR!E62,"")</f>
        <v/>
      </c>
      <c r="D62" s="709" t="str">
        <f>IFERROR(MPR!F62/MPR!C62*10000,"")</f>
        <v/>
      </c>
      <c r="E62" s="715" t="str">
        <f>IFERROR(MPR!G62/MPR!H62*100,"")</f>
        <v/>
      </c>
      <c r="F62" s="715" t="str">
        <f>IFERROR(MPR!I62/MPR!J62*100,"")</f>
        <v/>
      </c>
    </row>
    <row r="63" spans="1:6" ht="15" customHeight="1">
      <c r="A63" s="718"/>
      <c r="B63" s="716" t="s">
        <v>505</v>
      </c>
      <c r="C63" s="715" t="str">
        <f>IFERROR(MPR!D63/MPR!E63,"")</f>
        <v/>
      </c>
      <c r="D63" s="709" t="str">
        <f>IFERROR(MPR!F63/MPR!C63*10000,"")</f>
        <v/>
      </c>
      <c r="E63" s="715" t="str">
        <f>IFERROR(MPR!G63/MPR!H63*100,"")</f>
        <v/>
      </c>
      <c r="F63" s="715" t="str">
        <f>IFERROR(MPR!I63/MPR!J63*100,"")</f>
        <v/>
      </c>
    </row>
    <row r="64" spans="1:6" ht="15" customHeight="1">
      <c r="A64" s="2" t="s">
        <v>506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16"/>
      <c r="B65" s="716" t="s">
        <v>507</v>
      </c>
      <c r="C65" s="715" t="str">
        <f>IFERROR(MPR!D65/MPR!E65,"")</f>
        <v/>
      </c>
      <c r="D65" s="709" t="str">
        <f>IFERROR(MPR!F65/MPR!C65*10000,"")</f>
        <v/>
      </c>
      <c r="E65" s="715" t="str">
        <f>IFERROR(MPR!G65/MPR!H65*100,"")</f>
        <v/>
      </c>
      <c r="F65" s="715" t="str">
        <f>IFERROR(MPR!I65/MPR!J65*100,"")</f>
        <v/>
      </c>
    </row>
    <row r="66" spans="1:6" ht="15" customHeight="1">
      <c r="A66" s="718"/>
      <c r="B66" s="716" t="s">
        <v>508</v>
      </c>
      <c r="C66" s="715" t="str">
        <f>IFERROR(MPR!D66/MPR!E66,"")</f>
        <v/>
      </c>
      <c r="D66" s="709" t="str">
        <f>IFERROR(MPR!F66/MPR!C66*10000,"")</f>
        <v/>
      </c>
      <c r="E66" s="715" t="str">
        <f>IFERROR(MPR!G66/MPR!H66*100,"")</f>
        <v/>
      </c>
      <c r="F66" s="715" t="str">
        <f>IFERROR(MPR!I66/MPR!J66*100,"")</f>
        <v/>
      </c>
    </row>
    <row r="67" spans="1:6" ht="15" customHeight="1">
      <c r="A67" s="718"/>
      <c r="B67" s="716" t="s">
        <v>509</v>
      </c>
      <c r="C67" s="715" t="str">
        <f>IFERROR(MPR!D67/MPR!E67,"")</f>
        <v/>
      </c>
      <c r="D67" s="709" t="str">
        <f>IFERROR(MPR!F67/MPR!C67*10000,"")</f>
        <v/>
      </c>
      <c r="E67" s="715" t="str">
        <f>IFERROR(MPR!G67/MPR!H67*100,"")</f>
        <v/>
      </c>
      <c r="F67" s="715" t="str">
        <f>IFERROR(MPR!I67/MPR!J67*100,"")</f>
        <v/>
      </c>
    </row>
    <row r="68" spans="1:6" ht="15" customHeight="1">
      <c r="A68" s="718"/>
      <c r="B68" s="716" t="s">
        <v>510</v>
      </c>
      <c r="C68" s="715" t="str">
        <f>IFERROR(MPR!D68/MPR!E68,"")</f>
        <v/>
      </c>
      <c r="D68" s="709" t="str">
        <f>IFERROR(MPR!F68/MPR!C68*10000,"")</f>
        <v/>
      </c>
      <c r="E68" s="715" t="str">
        <f>IFERROR(MPR!G68/MPR!H68*100,"")</f>
        <v/>
      </c>
      <c r="F68" s="715" t="str">
        <f>IFERROR(MPR!I68/MPR!J68*100,"")</f>
        <v/>
      </c>
    </row>
    <row r="69" spans="1:6" s="599" customFormat="1" ht="15" customHeight="1">
      <c r="A69" s="718"/>
      <c r="B69" s="716" t="s">
        <v>511</v>
      </c>
      <c r="C69" s="715" t="str">
        <f>IFERROR(MPR!D69/MPR!E69,"")</f>
        <v/>
      </c>
      <c r="D69" s="709" t="str">
        <f>IFERROR(MPR!F69/MPR!C69*10000,"")</f>
        <v/>
      </c>
      <c r="E69" s="715" t="str">
        <f>IFERROR(MPR!G69/MPR!H69*100,"")</f>
        <v/>
      </c>
      <c r="F69" s="715" t="str">
        <f>IFERROR(MPR!I69/MPR!J69*100,"")</f>
        <v/>
      </c>
    </row>
    <row r="70" spans="1:6" ht="15" customHeight="1">
      <c r="A70" s="718"/>
      <c r="B70" s="716" t="s">
        <v>512</v>
      </c>
      <c r="C70" s="715" t="str">
        <f>IFERROR(MPR!D70/MPR!E70,"")</f>
        <v/>
      </c>
      <c r="D70" s="709" t="str">
        <f>IFERROR(MPR!F70/MPR!C70*10000,"")</f>
        <v/>
      </c>
      <c r="E70" s="715" t="str">
        <f>IFERROR(MPR!G70/MPR!H70*100,"")</f>
        <v/>
      </c>
      <c r="F70" s="715" t="str">
        <f>IFERROR(MPR!I70/MPR!J70*100,"")</f>
        <v/>
      </c>
    </row>
    <row r="71" spans="1:6" ht="15" customHeight="1">
      <c r="A71" s="718"/>
      <c r="B71" s="716" t="s">
        <v>513</v>
      </c>
      <c r="C71" s="715" t="str">
        <f>IFERROR(MPR!D71/MPR!E71,"")</f>
        <v/>
      </c>
      <c r="D71" s="709" t="str">
        <f>IFERROR(MPR!F71/MPR!C71*10000,"")</f>
        <v/>
      </c>
      <c r="E71" s="715" t="str">
        <f>IFERROR(MPR!G71/MPR!H71*100,"")</f>
        <v/>
      </c>
      <c r="F71" s="715" t="str">
        <f>IFERROR(MPR!I71/MPR!J71*100,"")</f>
        <v/>
      </c>
    </row>
    <row r="72" spans="1:6" ht="15" customHeight="1">
      <c r="A72" s="718"/>
      <c r="B72" s="716" t="s">
        <v>514</v>
      </c>
      <c r="C72" s="715" t="str">
        <f>IFERROR(MPR!D72/MPR!E72,"")</f>
        <v/>
      </c>
      <c r="D72" s="709" t="str">
        <f>IFERROR(MPR!F72/MPR!C72*10000,"")</f>
        <v/>
      </c>
      <c r="E72" s="715" t="str">
        <f>IFERROR(MPR!G72/MPR!H72*100,"")</f>
        <v/>
      </c>
      <c r="F72" s="715" t="str">
        <f>IFERROR(MPR!I72/MPR!J72*100,"")</f>
        <v/>
      </c>
    </row>
    <row r="73" spans="1:6" ht="15" customHeight="1">
      <c r="A73" s="2" t="s">
        <v>515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16"/>
      <c r="B74" s="716" t="s">
        <v>516</v>
      </c>
      <c r="C74" s="715" t="str">
        <f>IFERROR(MPR!D74/MPR!E74,"")</f>
        <v/>
      </c>
      <c r="D74" s="709" t="str">
        <f>IFERROR(MPR!F74/MPR!C74*10000,"")</f>
        <v/>
      </c>
      <c r="E74" s="715" t="str">
        <f>IFERROR(MPR!G74/MPR!H74*100,"")</f>
        <v/>
      </c>
      <c r="F74" s="715" t="str">
        <f>IFERROR(MPR!I74/MPR!J74*100,"")</f>
        <v/>
      </c>
    </row>
    <row r="75" spans="1:6" ht="15" customHeight="1">
      <c r="A75" s="718"/>
      <c r="B75" s="716" t="s">
        <v>517</v>
      </c>
      <c r="C75" s="715" t="str">
        <f>IFERROR(MPR!D75/MPR!E75,"")</f>
        <v/>
      </c>
      <c r="D75" s="709" t="str">
        <f>IFERROR(MPR!F75/MPR!C75*10000,"")</f>
        <v/>
      </c>
      <c r="E75" s="715" t="str">
        <f>IFERROR(MPR!G75/MPR!H75*100,"")</f>
        <v/>
      </c>
      <c r="F75" s="715" t="str">
        <f>IFERROR(MPR!I75/MPR!J75*100,"")</f>
        <v/>
      </c>
    </row>
    <row r="76" spans="1:6" ht="15" customHeight="1">
      <c r="A76" s="718"/>
      <c r="B76" s="716" t="s">
        <v>518</v>
      </c>
      <c r="C76" s="715" t="str">
        <f>IFERROR(MPR!D76/MPR!E76,"")</f>
        <v/>
      </c>
      <c r="D76" s="709" t="str">
        <f>IFERROR(MPR!F76/MPR!C76*10000,"")</f>
        <v/>
      </c>
      <c r="E76" s="715" t="str">
        <f>IFERROR(MPR!G76/MPR!H76*100,"")</f>
        <v/>
      </c>
      <c r="F76" s="715" t="str">
        <f>IFERROR(MPR!I76/MPR!J76*100,"")</f>
        <v/>
      </c>
    </row>
    <row r="77" spans="1:6" ht="15" customHeight="1">
      <c r="A77" s="718"/>
      <c r="B77" s="716" t="s">
        <v>519</v>
      </c>
      <c r="C77" s="715" t="str">
        <f>IFERROR(MPR!D77/MPR!E77,"")</f>
        <v/>
      </c>
      <c r="D77" s="709" t="str">
        <f>IFERROR(MPR!F77/MPR!C77*10000,"")</f>
        <v/>
      </c>
      <c r="E77" s="715" t="str">
        <f>IFERROR(MPR!G77/MPR!H77*100,"")</f>
        <v/>
      </c>
      <c r="F77" s="715" t="str">
        <f>IFERROR(MPR!I77/MPR!J77*100,"")</f>
        <v/>
      </c>
    </row>
    <row r="78" spans="1:6" ht="15" customHeight="1">
      <c r="A78" s="718"/>
      <c r="B78" s="716" t="s">
        <v>520</v>
      </c>
      <c r="C78" s="715" t="str">
        <f>IFERROR(MPR!D78/MPR!E78,"")</f>
        <v/>
      </c>
      <c r="D78" s="709" t="str">
        <f>IFERROR(MPR!F78/MPR!C78*10000,"")</f>
        <v/>
      </c>
      <c r="E78" s="715" t="str">
        <f>IFERROR(MPR!G78/MPR!H78*100,"")</f>
        <v/>
      </c>
      <c r="F78" s="715" t="str">
        <f>IFERROR(MPR!I78/MPR!J78*100,"")</f>
        <v/>
      </c>
    </row>
    <row r="79" spans="1:6" s="599" customFormat="1" ht="15" customHeight="1">
      <c r="A79" s="2" t="s">
        <v>521</v>
      </c>
      <c r="B79" s="2"/>
      <c r="C79" s="646" t="str">
        <f>IFERROR(MPR!D79/MPR!E79,"")</f>
        <v/>
      </c>
      <c r="D79" s="49" t="str">
        <f>IFERROR(MPR!F79/MPR!C79*10000,"")</f>
        <v/>
      </c>
      <c r="E79" s="646" t="str">
        <f>IFERROR(MPR!G79/MPR!H79*100,"")</f>
        <v/>
      </c>
      <c r="F79" s="646" t="str">
        <f>IFERROR(MPR!I79/MPR!J79*100,"")</f>
        <v/>
      </c>
    </row>
    <row r="80" spans="1:6" ht="15" customHeight="1">
      <c r="A80" s="716"/>
      <c r="B80" s="716" t="s">
        <v>522</v>
      </c>
      <c r="C80" s="714" t="str">
        <f>IFERROR(MPR!D80/MPR!E80,"")</f>
        <v/>
      </c>
      <c r="D80" s="713" t="str">
        <f>IFERROR(MPR!F80/MPR!C80*10000,"")</f>
        <v/>
      </c>
      <c r="E80" s="714" t="str">
        <f>IFERROR(MPR!G80/MPR!H80*100,"")</f>
        <v/>
      </c>
      <c r="F80" s="714" t="str">
        <f>IFERROR(MPR!I80/MPR!J80*100,"")</f>
        <v/>
      </c>
    </row>
    <row r="81" spans="1:6" ht="15" customHeight="1">
      <c r="A81" s="718"/>
      <c r="B81" s="716" t="s">
        <v>523</v>
      </c>
      <c r="C81" s="715" t="str">
        <f>IFERROR(MPR!D81/MPR!E81,"")</f>
        <v/>
      </c>
      <c r="D81" s="709" t="str">
        <f>IFERROR(MPR!F81/MPR!C81*10000,"")</f>
        <v/>
      </c>
      <c r="E81" s="715" t="str">
        <f>IFERROR(MPR!G81/MPR!H81*100,"")</f>
        <v/>
      </c>
      <c r="F81" s="715" t="str">
        <f>IFERROR(MPR!I81/MPR!J81*100,"")</f>
        <v/>
      </c>
    </row>
    <row r="82" spans="1:6" ht="15" customHeight="1">
      <c r="A82" s="718"/>
      <c r="B82" s="716" t="s">
        <v>524</v>
      </c>
      <c r="C82" s="715" t="str">
        <f>IFERROR(MPR!D82/MPR!E82,"")</f>
        <v/>
      </c>
      <c r="D82" s="709" t="str">
        <f>IFERROR(MPR!F82/MPR!C82*10000,"")</f>
        <v/>
      </c>
      <c r="E82" s="715" t="str">
        <f>IFERROR(MPR!G82/MPR!H82*100,"")</f>
        <v/>
      </c>
      <c r="F82" s="715" t="str">
        <f>IFERROR(MPR!I82/MPR!J82*100,"")</f>
        <v/>
      </c>
    </row>
    <row r="83" spans="1:6" ht="15" customHeight="1">
      <c r="A83" s="718"/>
      <c r="B83" s="716" t="s">
        <v>525</v>
      </c>
      <c r="C83" s="715" t="str">
        <f>IFERROR(MPR!D83/MPR!E83,"")</f>
        <v/>
      </c>
      <c r="D83" s="709" t="str">
        <f>IFERROR(MPR!F83/MPR!C83*10000,"")</f>
        <v/>
      </c>
      <c r="E83" s="715" t="str">
        <f>IFERROR(MPR!G83/MPR!H83*100,"")</f>
        <v/>
      </c>
      <c r="F83" s="715" t="str">
        <f>IFERROR(MPR!I83/MPR!J83*100,"")</f>
        <v/>
      </c>
    </row>
    <row r="84" spans="1:6" ht="15" customHeight="1">
      <c r="A84" s="2" t="s">
        <v>526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18"/>
      <c r="B85" s="716" t="s">
        <v>527</v>
      </c>
      <c r="C85" s="715" t="str">
        <f>IFERROR(MPR!D85/MPR!E85,"")</f>
        <v/>
      </c>
      <c r="D85" s="709" t="str">
        <f>IFERROR(MPR!F85/MPR!C85*10000,"")</f>
        <v/>
      </c>
      <c r="E85" s="715" t="str">
        <f>IFERROR(MPR!G85/MPR!H85*100,"")</f>
        <v/>
      </c>
      <c r="F85" s="715" t="str">
        <f>IFERROR(MPR!I85/MPR!J85*100,"")</f>
        <v/>
      </c>
    </row>
    <row r="86" spans="1:6" ht="15" customHeight="1">
      <c r="A86" s="718"/>
      <c r="B86" s="716" t="s">
        <v>528</v>
      </c>
      <c r="C86" s="715" t="str">
        <f>IFERROR(MPR!D86/MPR!E86,"")</f>
        <v/>
      </c>
      <c r="D86" s="709" t="str">
        <f>IFERROR(MPR!F86/MPR!C86*10000,"")</f>
        <v/>
      </c>
      <c r="E86" s="715" t="str">
        <f>IFERROR(MPR!G86/MPR!H86*100,"")</f>
        <v/>
      </c>
      <c r="F86" s="715" t="str">
        <f>IFERROR(MPR!I86/MPR!J86*100,"")</f>
        <v/>
      </c>
    </row>
    <row r="87" spans="1:6" s="599" customFormat="1" ht="15" customHeight="1">
      <c r="A87" s="718"/>
      <c r="B87" s="716" t="s">
        <v>529</v>
      </c>
      <c r="C87" s="715" t="str">
        <f>IFERROR(MPR!D87/MPR!E87,"")</f>
        <v/>
      </c>
      <c r="D87" s="709" t="str">
        <f>IFERROR(MPR!F87/MPR!C87*10000,"")</f>
        <v/>
      </c>
      <c r="E87" s="715" t="str">
        <f>IFERROR(MPR!G87/MPR!H87*100,"")</f>
        <v/>
      </c>
      <c r="F87" s="715" t="str">
        <f>IFERROR(MPR!I87/MPR!J87*100,"")</f>
        <v/>
      </c>
    </row>
    <row r="88" spans="1:6" ht="15" customHeight="1">
      <c r="A88" s="2" t="s">
        <v>530</v>
      </c>
      <c r="B88" s="2"/>
      <c r="C88" s="646" t="str">
        <f>IFERROR(MPR!D88/MPR!E88,"")</f>
        <v/>
      </c>
      <c r="D88" s="49" t="str">
        <f>IFERROR(MPR!F88/MPR!C88*10000,"")</f>
        <v/>
      </c>
      <c r="E88" s="646" t="str">
        <f>IFERROR(MPR!G88/MPR!H88*100,"")</f>
        <v/>
      </c>
      <c r="F88" s="646" t="str">
        <f>IFERROR(MPR!I88/MPR!J88*100,"")</f>
        <v/>
      </c>
    </row>
    <row r="89" spans="1:6" ht="15" customHeight="1">
      <c r="A89" s="718"/>
      <c r="B89" s="716" t="s">
        <v>531</v>
      </c>
      <c r="C89" s="715" t="str">
        <f>IFERROR(MPR!D89/MPR!E89,"")</f>
        <v/>
      </c>
      <c r="D89" s="709" t="str">
        <f>IFERROR(MPR!F89/MPR!C89*10000,"")</f>
        <v/>
      </c>
      <c r="E89" s="715" t="str">
        <f>IFERROR(MPR!G89/MPR!H89*100,"")</f>
        <v/>
      </c>
      <c r="F89" s="715" t="str">
        <f>IFERROR(MPR!I89/MPR!J89*100,"")</f>
        <v/>
      </c>
    </row>
    <row r="90" spans="1:6" ht="15" customHeight="1">
      <c r="A90" s="2" t="s">
        <v>532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18"/>
      <c r="B91" s="716" t="s">
        <v>533</v>
      </c>
      <c r="C91" s="715" t="str">
        <f>IFERROR(MPR!D91/MPR!E91,"")</f>
        <v/>
      </c>
      <c r="D91" s="709" t="str">
        <f>IFERROR(MPR!F91/MPR!C91*10000,"")</f>
        <v/>
      </c>
      <c r="E91" s="715" t="str">
        <f>IFERROR(MPR!G91/MPR!H91*100,"")</f>
        <v/>
      </c>
      <c r="F91" s="715" t="str">
        <f>IFERROR(MPR!I91/MPR!J91*100,"")</f>
        <v/>
      </c>
    </row>
    <row r="92" spans="1:6" s="599" customFormat="1" ht="15" customHeight="1">
      <c r="A92" s="718"/>
      <c r="B92" s="716" t="s">
        <v>534</v>
      </c>
      <c r="C92" s="715" t="str">
        <f>IFERROR(MPR!D92/MPR!E92,"")</f>
        <v/>
      </c>
      <c r="D92" s="709" t="str">
        <f>IFERROR(MPR!F92/MPR!C92*10000,"")</f>
        <v/>
      </c>
      <c r="E92" s="715" t="str">
        <f>IFERROR(MPR!G92/MPR!H92*100,"")</f>
        <v/>
      </c>
      <c r="F92" s="715" t="str">
        <f>IFERROR(MPR!I92/MPR!J92*100,"")</f>
        <v/>
      </c>
    </row>
    <row r="93" spans="1:6" ht="15" customHeight="1">
      <c r="A93" s="718"/>
      <c r="B93" s="716" t="s">
        <v>535</v>
      </c>
      <c r="C93" s="715" t="str">
        <f>IFERROR(MPR!D93/MPR!E93,"")</f>
        <v/>
      </c>
      <c r="D93" s="709" t="str">
        <f>IFERROR(MPR!F93/MPR!C93*10000,"")</f>
        <v/>
      </c>
      <c r="E93" s="715" t="str">
        <f>IFERROR(MPR!G93/MPR!H93*100,"")</f>
        <v/>
      </c>
      <c r="F93" s="715" t="str">
        <f>IFERROR(MPR!I93/MPR!J93*100,"")</f>
        <v/>
      </c>
    </row>
    <row r="94" spans="1:6" ht="15" customHeight="1">
      <c r="A94" s="2" t="s">
        <v>536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16"/>
      <c r="B95" s="716" t="s">
        <v>537</v>
      </c>
      <c r="C95" s="715" t="str">
        <f>IFERROR(MPR!D95/MPR!E95,"")</f>
        <v/>
      </c>
      <c r="D95" s="709" t="str">
        <f>IFERROR(MPR!F95/MPR!C95*10000,"")</f>
        <v/>
      </c>
      <c r="E95" s="715" t="str">
        <f>IFERROR(MPR!G95/MPR!H95*100,"")</f>
        <v/>
      </c>
      <c r="F95" s="715" t="str">
        <f>IFERROR(MPR!I95/MPR!J95*100,"")</f>
        <v/>
      </c>
    </row>
    <row r="96" spans="1:6" ht="15" customHeight="1">
      <c r="A96" s="716"/>
      <c r="B96" s="716" t="s">
        <v>538</v>
      </c>
      <c r="C96" s="715" t="str">
        <f>IFERROR(MPR!D96/MPR!E96,"")</f>
        <v/>
      </c>
      <c r="D96" s="709" t="str">
        <f>IFERROR(MPR!F96/MPR!C96*10000,"")</f>
        <v/>
      </c>
      <c r="E96" s="715" t="str">
        <f>IFERROR(MPR!G96/MPR!H96*100,"")</f>
        <v/>
      </c>
      <c r="F96" s="715" t="str">
        <f>IFERROR(MPR!I96/MPR!J96*100,"")</f>
        <v/>
      </c>
    </row>
    <row r="97" spans="1:6" ht="15" customHeight="1">
      <c r="A97" s="716"/>
      <c r="B97" s="716" t="s">
        <v>539</v>
      </c>
      <c r="C97" s="715" t="str">
        <f>IFERROR(MPR!D97/MPR!E97,"")</f>
        <v/>
      </c>
      <c r="D97" s="709" t="str">
        <f>IFERROR(MPR!F97/MPR!C97*10000,"")</f>
        <v/>
      </c>
      <c r="E97" s="715" t="str">
        <f>IFERROR(MPR!G97/MPR!H97*100,"")</f>
        <v/>
      </c>
      <c r="F97" s="715" t="str">
        <f>IFERROR(MPR!I97/MPR!J97*100,"")</f>
        <v/>
      </c>
    </row>
    <row r="98" spans="1:6" s="599" customFormat="1" ht="15" customHeight="1">
      <c r="A98" s="716"/>
      <c r="B98" s="716" t="s">
        <v>540</v>
      </c>
      <c r="C98" s="715" t="str">
        <f>IFERROR(MPR!D98/MPR!E98,"")</f>
        <v/>
      </c>
      <c r="D98" s="709" t="str">
        <f>IFERROR(MPR!F98/MPR!C98*10000,"")</f>
        <v/>
      </c>
      <c r="E98" s="715" t="str">
        <f>IFERROR(MPR!G98/MPR!H98*100,"")</f>
        <v/>
      </c>
      <c r="F98" s="715" t="str">
        <f>IFERROR(MPR!I98/MPR!J98*100,"")</f>
        <v/>
      </c>
    </row>
    <row r="99" spans="1:6" ht="15" customHeight="1">
      <c r="A99" s="2" t="s">
        <v>541</v>
      </c>
      <c r="B99" s="2"/>
      <c r="C99" s="646" t="str">
        <f>IFERROR(MPR!D99/MPR!E99,"")</f>
        <v/>
      </c>
      <c r="D99" s="49" t="str">
        <f>IFERROR(MPR!F99/MPR!C99*10000,"")</f>
        <v/>
      </c>
      <c r="E99" s="646" t="str">
        <f>IFERROR(MPR!G99/MPR!H99*100,"")</f>
        <v/>
      </c>
      <c r="F99" s="646" t="str">
        <f>IFERROR(MPR!I99/MPR!J99*100,"")</f>
        <v/>
      </c>
    </row>
    <row r="100" spans="1:6" ht="15" customHeight="1">
      <c r="A100" s="718"/>
      <c r="B100" s="716" t="s">
        <v>542</v>
      </c>
      <c r="C100" s="715" t="str">
        <f>IFERROR(MPR!D100/MPR!E100,"")</f>
        <v/>
      </c>
      <c r="D100" s="709" t="str">
        <f>IFERROR(MPR!F100/MPR!C100*10000,"")</f>
        <v/>
      </c>
      <c r="E100" s="715" t="str">
        <f>IFERROR(MPR!G100/MPR!H100*100,"")</f>
        <v/>
      </c>
      <c r="F100" s="715" t="str">
        <f>IFERROR(MPR!I100/MPR!J100*100,"")</f>
        <v/>
      </c>
    </row>
    <row r="101" spans="1:6" ht="15" customHeight="1">
      <c r="A101" s="2" t="s">
        <v>543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16"/>
      <c r="B102" s="716" t="s">
        <v>544</v>
      </c>
      <c r="C102" s="715" t="str">
        <f>IFERROR(MPR!D102/MPR!E102,"")</f>
        <v/>
      </c>
      <c r="D102" s="709" t="str">
        <f>IFERROR(MPR!F102/MPR!C102*10000,"")</f>
        <v/>
      </c>
      <c r="E102" s="715" t="str">
        <f>IFERROR(MPR!G102/MPR!H102*100,"")</f>
        <v/>
      </c>
      <c r="F102" s="715" t="str">
        <f>IFERROR(MPR!I102/MPR!J102*100,"")</f>
        <v/>
      </c>
    </row>
    <row r="103" spans="1:6" ht="15" customHeight="1">
      <c r="A103" s="718"/>
      <c r="B103" s="716" t="s">
        <v>545</v>
      </c>
      <c r="C103" s="715" t="str">
        <f>IFERROR(MPR!D103/MPR!E103,"")</f>
        <v/>
      </c>
      <c r="D103" s="709" t="str">
        <f>IFERROR(MPR!F103/MPR!C103*10000,"")</f>
        <v/>
      </c>
      <c r="E103" s="715" t="str">
        <f>IFERROR(MPR!G103/MPR!H103*100,"")</f>
        <v/>
      </c>
      <c r="F103" s="715" t="str">
        <f>IFERROR(MPR!I103/MPR!J103*100,"")</f>
        <v/>
      </c>
    </row>
    <row r="104" spans="1:6" ht="15" customHeight="1">
      <c r="A104" s="718"/>
      <c r="B104" s="716" t="s">
        <v>546</v>
      </c>
      <c r="C104" s="715" t="str">
        <f>IFERROR(MPR!D104/MPR!E104,"")</f>
        <v/>
      </c>
      <c r="D104" s="709" t="str">
        <f>IFERROR(MPR!F104/MPR!C104*10000,"")</f>
        <v/>
      </c>
      <c r="E104" s="715" t="str">
        <f>IFERROR(MPR!G104/MPR!H104*100,"")</f>
        <v/>
      </c>
      <c r="F104" s="715" t="str">
        <f>IFERROR(MPR!I104/MPR!J104*100,"")</f>
        <v/>
      </c>
    </row>
    <row r="105" spans="1:6" ht="15" customHeight="1">
      <c r="A105" s="718"/>
      <c r="B105" s="716" t="s">
        <v>547</v>
      </c>
      <c r="C105" s="715" t="str">
        <f>IFERROR(MPR!D105/MPR!E105,"")</f>
        <v/>
      </c>
      <c r="D105" s="709" t="str">
        <f>IFERROR(MPR!F105/MPR!C105*10000,"")</f>
        <v/>
      </c>
      <c r="E105" s="715" t="str">
        <f>IFERROR(MPR!G105/MPR!H105*100,"")</f>
        <v/>
      </c>
      <c r="F105" s="715" t="str">
        <f>IFERROR(MPR!I105/MPR!J105*100,"")</f>
        <v/>
      </c>
    </row>
    <row r="106" spans="1:6" ht="14.25" customHeight="1">
      <c r="A106" s="718"/>
      <c r="B106" s="716" t="s">
        <v>548</v>
      </c>
      <c r="C106" s="715" t="str">
        <f>IFERROR(MPR!D106/MPR!E106,"")</f>
        <v/>
      </c>
      <c r="D106" s="709" t="str">
        <f>IFERROR(MPR!F106/MPR!C106*10000,"")</f>
        <v/>
      </c>
      <c r="E106" s="715" t="str">
        <f>IFERROR(MPR!G106/MPR!H106*100,"")</f>
        <v/>
      </c>
      <c r="F106" s="715" t="str">
        <f>IFERROR(MPR!I106/MPR!J106*100,"")</f>
        <v/>
      </c>
    </row>
    <row r="107" spans="1:6" ht="14.25" customHeight="1">
      <c r="A107" s="718"/>
      <c r="B107" s="716" t="s">
        <v>549</v>
      </c>
      <c r="C107" s="715" t="str">
        <f>IFERROR(MPR!D107/MPR!E107,"")</f>
        <v/>
      </c>
      <c r="D107" s="709" t="str">
        <f>IFERROR(MPR!F107/MPR!C107*10000,"")</f>
        <v/>
      </c>
      <c r="E107" s="715" t="str">
        <f>IFERROR(MPR!G107/MPR!H107*100,"")</f>
        <v/>
      </c>
      <c r="F107" s="715" t="str">
        <f>IFERROR(MPR!I107/MPR!J107*100,"")</f>
        <v/>
      </c>
    </row>
    <row r="108" spans="1:6" ht="15" customHeight="1">
      <c r="A108" s="718"/>
      <c r="B108" s="716" t="s">
        <v>550</v>
      </c>
      <c r="C108" s="715" t="str">
        <f>IFERROR(MPR!D108/MPR!E108,"")</f>
        <v/>
      </c>
      <c r="D108" s="709" t="str">
        <f>IFERROR(MPR!F108/MPR!C108*10000,"")</f>
        <v/>
      </c>
      <c r="E108" s="715" t="str">
        <f>IFERROR(MPR!G108/MPR!H108*100,"")</f>
        <v/>
      </c>
      <c r="F108" s="715" t="str">
        <f>IFERROR(MPR!I108/MPR!J108*100,"")</f>
        <v/>
      </c>
    </row>
    <row r="109" spans="1:6" ht="15" customHeight="1">
      <c r="A109" s="2" t="s">
        <v>551</v>
      </c>
      <c r="B109" s="2"/>
      <c r="C109" s="647" t="str">
        <f>IFERROR(MPR!D109/MPR!E109,"")</f>
        <v/>
      </c>
      <c r="D109" s="643" t="str">
        <f>IFERROR(MPR!F109/MPR!C109*10000,"")</f>
        <v/>
      </c>
      <c r="E109" s="647" t="str">
        <f>IFERROR(MPR!G109/MPR!H109*100,"")</f>
        <v/>
      </c>
      <c r="F109" s="647" t="str">
        <f>IFERROR(MPR!I109/MPR!J109*100,"")</f>
        <v/>
      </c>
    </row>
    <row r="110" spans="1:6" ht="15" customHeight="1">
      <c r="A110" s="2" t="s">
        <v>552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1" t="s">
        <v>553</v>
      </c>
      <c r="B111" s="281"/>
      <c r="C111" s="648" t="str">
        <f>IFERROR(MPR!D111/MPR!E111,"")</f>
        <v/>
      </c>
      <c r="D111" s="205" t="str">
        <f>IFERROR(MPR!F111/MPR!C111*10000,"")</f>
        <v/>
      </c>
      <c r="E111" s="648" t="str">
        <f>IFERROR(MPR!G111/MPR!H111*100,"")</f>
        <v/>
      </c>
      <c r="F111" s="648" t="str">
        <f>IFERROR(MPR!I111/MPR!J111*100,"")</f>
        <v/>
      </c>
    </row>
  </sheetData>
  <mergeCells count="1">
    <mergeCell ref="A2:B2"/>
  </mergeCells>
  <conditionalFormatting sqref="C3:E108">
    <cfRule type="containsBlanks" dxfId="597" priority="7">
      <formula>LEN(TRIM(C3))=0</formula>
    </cfRule>
  </conditionalFormatting>
  <conditionalFormatting sqref="C98:F98">
    <cfRule type="containsBlanks" dxfId="596" priority="4" stopIfTrue="1">
      <formula>LEN(TRIM(C98))=0</formula>
    </cfRule>
  </conditionalFormatting>
  <conditionalFormatting sqref="C110:F110">
    <cfRule type="containsBlanks" dxfId="595" priority="1">
      <formula>LEN(TRIM(C110))=0</formula>
    </cfRule>
  </conditionalFormatting>
  <conditionalFormatting sqref="F3:F93">
    <cfRule type="containsBlanks" dxfId="594" priority="3">
      <formula>LEN(TRIM(F3))=0</formula>
    </cfRule>
  </conditionalFormatting>
  <conditionalFormatting sqref="F94:F99">
    <cfRule type="containsBlanks" dxfId="593" priority="5">
      <formula>LEN(TRIM(F94))=0</formula>
    </cfRule>
  </conditionalFormatting>
  <conditionalFormatting sqref="F100:F108">
    <cfRule type="containsBlanks" dxfId="592" priority="2">
      <formula>LEN(TRIM(F100))=0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395" customWidth="1"/>
    <col min="2" max="2" width="37.6640625" style="395" customWidth="1"/>
    <col min="3" max="11" width="6.3984375" style="395" customWidth="1"/>
    <col min="12" max="13" width="14.3984375" style="395" customWidth="1"/>
    <col min="14" max="16384" width="14.3984375" style="395"/>
  </cols>
  <sheetData>
    <row r="1" spans="1:11" s="425" customFormat="1" ht="13.5">
      <c r="A1" s="786" t="s">
        <v>2305</v>
      </c>
      <c r="B1" s="786"/>
      <c r="C1" s="786"/>
      <c r="D1" s="786"/>
      <c r="E1" s="786"/>
      <c r="F1" s="786"/>
      <c r="G1" s="786"/>
      <c r="H1" s="786"/>
      <c r="I1" s="786"/>
      <c r="J1" s="786"/>
      <c r="K1" s="786"/>
    </row>
    <row r="2" spans="1:11" ht="14.75" customHeight="1">
      <c r="A2" s="1138" t="s">
        <v>2306</v>
      </c>
      <c r="B2" s="1136" t="s">
        <v>2307</v>
      </c>
      <c r="C2" s="1135" t="s">
        <v>2308</v>
      </c>
      <c r="D2" s="1135"/>
      <c r="E2" s="1135"/>
      <c r="F2" s="1135" t="s">
        <v>2309</v>
      </c>
      <c r="G2" s="1135"/>
      <c r="H2" s="1135"/>
      <c r="I2" s="1135" t="s">
        <v>2310</v>
      </c>
      <c r="J2" s="1135"/>
      <c r="K2" s="1135"/>
    </row>
    <row r="3" spans="1:11" ht="14" customHeight="1" thickBot="1">
      <c r="A3" s="1139"/>
      <c r="B3" s="1137"/>
      <c r="C3" s="787" t="s">
        <v>2311</v>
      </c>
      <c r="D3" s="787" t="s">
        <v>1937</v>
      </c>
      <c r="E3" s="787" t="s">
        <v>434</v>
      </c>
      <c r="F3" s="787" t="s">
        <v>2311</v>
      </c>
      <c r="G3" s="787" t="s">
        <v>1937</v>
      </c>
      <c r="H3" s="787" t="s">
        <v>434</v>
      </c>
      <c r="I3" s="787" t="s">
        <v>2311</v>
      </c>
      <c r="J3" s="787" t="s">
        <v>1937</v>
      </c>
      <c r="K3" s="787" t="s">
        <v>434</v>
      </c>
    </row>
    <row r="4" spans="1:11" s="6" customFormat="1" ht="15" customHeight="1" thickTop="1">
      <c r="A4" s="6" t="s">
        <v>2312</v>
      </c>
      <c r="C4" s="709"/>
      <c r="D4" s="709"/>
      <c r="E4" s="709"/>
      <c r="F4" s="709"/>
      <c r="G4" s="709"/>
      <c r="H4" s="709"/>
      <c r="I4" s="709"/>
      <c r="J4" s="709"/>
      <c r="K4" s="709"/>
    </row>
    <row r="5" spans="1:11" ht="15" customHeight="1">
      <c r="A5" s="788"/>
      <c r="B5" s="789" t="s">
        <v>2313</v>
      </c>
      <c r="C5" s="709">
        <v>144</v>
      </c>
      <c r="D5" s="709">
        <v>42</v>
      </c>
      <c r="E5" s="709">
        <v>186</v>
      </c>
      <c r="F5" s="709"/>
      <c r="G5" s="709"/>
      <c r="H5" s="709"/>
      <c r="I5" s="709"/>
      <c r="J5" s="709"/>
      <c r="K5" s="709"/>
    </row>
    <row r="6" spans="1:11" ht="15" customHeight="1">
      <c r="A6" s="788"/>
      <c r="B6" s="789" t="s">
        <v>2314</v>
      </c>
      <c r="C6" s="709">
        <v>25</v>
      </c>
      <c r="D6" s="709">
        <v>43</v>
      </c>
      <c r="E6" s="709">
        <v>68</v>
      </c>
      <c r="F6" s="709"/>
      <c r="G6" s="709"/>
      <c r="H6" s="709"/>
      <c r="I6" s="709"/>
      <c r="J6" s="709"/>
      <c r="K6" s="709"/>
    </row>
    <row r="7" spans="1:11" ht="15" customHeight="1">
      <c r="A7" s="788"/>
      <c r="B7" s="789" t="s">
        <v>2315</v>
      </c>
      <c r="C7" s="709">
        <v>4</v>
      </c>
      <c r="D7" s="709">
        <v>16</v>
      </c>
      <c r="E7" s="709">
        <v>20</v>
      </c>
      <c r="F7" s="709"/>
      <c r="G7" s="709"/>
      <c r="H7" s="709"/>
      <c r="I7" s="709"/>
      <c r="J7" s="709"/>
      <c r="K7" s="709"/>
    </row>
    <row r="8" spans="1:11" ht="15" customHeight="1">
      <c r="A8" s="788"/>
      <c r="B8" s="789" t="s">
        <v>2316</v>
      </c>
      <c r="C8" s="709">
        <v>0</v>
      </c>
      <c r="D8" s="709">
        <v>3</v>
      </c>
      <c r="E8" s="709">
        <v>3</v>
      </c>
      <c r="F8" s="709"/>
      <c r="G8" s="709"/>
      <c r="H8" s="709"/>
      <c r="I8" s="709"/>
      <c r="J8" s="709"/>
      <c r="K8" s="709"/>
    </row>
    <row r="9" spans="1:11" ht="15" customHeight="1">
      <c r="A9" s="788"/>
      <c r="B9" s="789" t="s">
        <v>2317</v>
      </c>
      <c r="C9" s="709">
        <v>0</v>
      </c>
      <c r="D9" s="709">
        <v>0</v>
      </c>
      <c r="E9" s="709">
        <v>0</v>
      </c>
      <c r="F9" s="709"/>
      <c r="G9" s="709"/>
      <c r="H9" s="709"/>
      <c r="I9" s="709"/>
      <c r="J9" s="709"/>
      <c r="K9" s="709"/>
    </row>
    <row r="10" spans="1:11" s="6" customFormat="1" ht="15" customHeight="1">
      <c r="A10" s="6" t="s">
        <v>2318</v>
      </c>
      <c r="C10" s="709"/>
      <c r="D10" s="709"/>
      <c r="E10" s="709"/>
      <c r="F10" s="709"/>
      <c r="G10" s="709"/>
      <c r="H10" s="709"/>
      <c r="I10" s="709"/>
      <c r="J10" s="709"/>
      <c r="K10" s="709"/>
    </row>
    <row r="11" spans="1:11" ht="15" customHeight="1">
      <c r="A11" s="6"/>
      <c r="B11" s="789" t="s">
        <v>2313</v>
      </c>
      <c r="C11" s="709">
        <v>0</v>
      </c>
      <c r="D11" s="709">
        <v>0</v>
      </c>
      <c r="E11" s="709">
        <v>0</v>
      </c>
      <c r="F11" s="709">
        <v>0</v>
      </c>
      <c r="G11" s="709">
        <v>0</v>
      </c>
      <c r="H11" s="709">
        <v>0</v>
      </c>
      <c r="I11" s="709"/>
      <c r="J11" s="709"/>
      <c r="K11" s="709"/>
    </row>
    <row r="12" spans="1:11" ht="15" customHeight="1">
      <c r="A12" s="788"/>
      <c r="B12" s="789" t="s">
        <v>2314</v>
      </c>
      <c r="C12" s="709">
        <v>0</v>
      </c>
      <c r="D12" s="709">
        <v>62</v>
      </c>
      <c r="E12" s="709">
        <v>62</v>
      </c>
      <c r="F12" s="709">
        <v>0</v>
      </c>
      <c r="G12" s="709">
        <v>177</v>
      </c>
      <c r="H12" s="709">
        <v>177</v>
      </c>
      <c r="I12" s="709"/>
      <c r="J12" s="709"/>
      <c r="K12" s="709"/>
    </row>
    <row r="13" spans="1:11" ht="15" customHeight="1">
      <c r="A13" s="788"/>
      <c r="B13" s="789" t="s">
        <v>2315</v>
      </c>
      <c r="C13" s="709">
        <v>0</v>
      </c>
      <c r="D13" s="709">
        <v>0</v>
      </c>
      <c r="E13" s="709">
        <v>0</v>
      </c>
      <c r="F13" s="709">
        <v>0</v>
      </c>
      <c r="G13" s="709">
        <v>0</v>
      </c>
      <c r="H13" s="709">
        <v>0</v>
      </c>
      <c r="I13" s="709"/>
      <c r="J13" s="709"/>
      <c r="K13" s="709"/>
    </row>
    <row r="14" spans="1:11" ht="15" customHeight="1">
      <c r="A14" s="788"/>
      <c r="B14" s="789" t="s">
        <v>2316</v>
      </c>
      <c r="C14" s="709">
        <v>0</v>
      </c>
      <c r="D14" s="709">
        <v>0</v>
      </c>
      <c r="E14" s="709">
        <v>0</v>
      </c>
      <c r="F14" s="709">
        <v>0</v>
      </c>
      <c r="G14" s="709">
        <v>0</v>
      </c>
      <c r="H14" s="709">
        <v>0</v>
      </c>
      <c r="I14" s="709"/>
      <c r="J14" s="709"/>
      <c r="K14" s="709"/>
    </row>
    <row r="15" spans="1:11" ht="15" customHeight="1">
      <c r="A15" s="6"/>
      <c r="B15" s="789" t="s">
        <v>2317</v>
      </c>
      <c r="C15" s="709">
        <v>0</v>
      </c>
      <c r="D15" s="709">
        <v>0</v>
      </c>
      <c r="E15" s="709">
        <v>0</v>
      </c>
      <c r="F15" s="709">
        <v>0</v>
      </c>
      <c r="G15" s="709">
        <v>0</v>
      </c>
      <c r="H15" s="709">
        <v>0</v>
      </c>
      <c r="I15" s="709"/>
      <c r="J15" s="709"/>
      <c r="K15" s="709"/>
    </row>
    <row r="16" spans="1:11" s="6" customFormat="1" ht="15" customHeight="1">
      <c r="A16" s="6" t="s">
        <v>2319</v>
      </c>
      <c r="C16" s="709"/>
      <c r="D16" s="709"/>
      <c r="E16" s="709"/>
      <c r="F16" s="709"/>
      <c r="G16" s="709"/>
      <c r="H16" s="709"/>
      <c r="I16" s="709"/>
      <c r="J16" s="709"/>
      <c r="K16" s="709"/>
    </row>
    <row r="17" spans="1:11" ht="15" customHeight="1">
      <c r="A17" s="788"/>
      <c r="B17" s="789" t="s">
        <v>2313</v>
      </c>
      <c r="C17" s="709">
        <v>65</v>
      </c>
      <c r="D17" s="709">
        <v>31</v>
      </c>
      <c r="E17" s="709">
        <v>96</v>
      </c>
      <c r="F17" s="709">
        <v>62</v>
      </c>
      <c r="G17" s="709">
        <v>13</v>
      </c>
      <c r="H17" s="709">
        <v>75</v>
      </c>
      <c r="I17" s="709"/>
      <c r="J17" s="709"/>
      <c r="K17" s="709"/>
    </row>
    <row r="18" spans="1:11" ht="15" customHeight="1">
      <c r="A18" s="788"/>
      <c r="B18" s="789" t="s">
        <v>2314</v>
      </c>
      <c r="C18" s="709">
        <v>83</v>
      </c>
      <c r="D18" s="709">
        <v>145</v>
      </c>
      <c r="E18" s="709">
        <v>228</v>
      </c>
      <c r="F18" s="709">
        <v>75</v>
      </c>
      <c r="G18" s="709">
        <v>161</v>
      </c>
      <c r="H18" s="709">
        <v>236</v>
      </c>
      <c r="I18" s="709"/>
      <c r="J18" s="709"/>
      <c r="K18" s="709"/>
    </row>
    <row r="19" spans="1:11" ht="15" customHeight="1">
      <c r="A19" s="788"/>
      <c r="B19" s="789" t="s">
        <v>2315</v>
      </c>
      <c r="C19" s="709">
        <v>3</v>
      </c>
      <c r="D19" s="709">
        <v>12</v>
      </c>
      <c r="E19" s="709">
        <v>15</v>
      </c>
      <c r="F19" s="709">
        <v>1</v>
      </c>
      <c r="G19" s="709">
        <v>4</v>
      </c>
      <c r="H19" s="709">
        <v>5</v>
      </c>
      <c r="I19" s="709"/>
      <c r="J19" s="709"/>
      <c r="K19" s="709"/>
    </row>
    <row r="20" spans="1:11" ht="15" customHeight="1">
      <c r="A20" s="788"/>
      <c r="B20" s="789" t="s">
        <v>2316</v>
      </c>
      <c r="C20" s="709">
        <v>0</v>
      </c>
      <c r="D20" s="709">
        <v>1</v>
      </c>
      <c r="E20" s="709">
        <v>1</v>
      </c>
      <c r="F20" s="709">
        <v>0</v>
      </c>
      <c r="G20" s="709">
        <v>2</v>
      </c>
      <c r="H20" s="709">
        <v>2</v>
      </c>
      <c r="I20" s="709"/>
      <c r="J20" s="709"/>
      <c r="K20" s="709"/>
    </row>
    <row r="21" spans="1:11" ht="15" customHeight="1">
      <c r="A21" s="6"/>
      <c r="B21" s="789" t="s">
        <v>2317</v>
      </c>
      <c r="C21" s="709">
        <v>0</v>
      </c>
      <c r="D21" s="709">
        <v>0</v>
      </c>
      <c r="E21" s="709">
        <v>0</v>
      </c>
      <c r="F21" s="709">
        <v>0</v>
      </c>
      <c r="G21" s="709">
        <v>0</v>
      </c>
      <c r="H21" s="709">
        <v>0</v>
      </c>
      <c r="I21" s="709"/>
      <c r="J21" s="709"/>
      <c r="K21" s="709"/>
    </row>
    <row r="22" spans="1:11" s="6" customFormat="1" ht="15" customHeight="1">
      <c r="A22" s="6" t="s">
        <v>2901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788"/>
      <c r="B23" s="789" t="s">
        <v>2313</v>
      </c>
      <c r="C23" s="709">
        <v>0</v>
      </c>
      <c r="D23" s="709">
        <v>0</v>
      </c>
      <c r="E23" s="709">
        <v>0</v>
      </c>
      <c r="F23" s="709">
        <v>0</v>
      </c>
      <c r="G23" s="709">
        <v>0</v>
      </c>
      <c r="H23" s="709">
        <v>0</v>
      </c>
      <c r="I23" s="709"/>
      <c r="J23" s="709"/>
      <c r="K23" s="709"/>
    </row>
    <row r="24" spans="1:11" ht="15" customHeight="1">
      <c r="A24" s="788"/>
      <c r="B24" s="789" t="s">
        <v>2314</v>
      </c>
      <c r="C24" s="709">
        <v>38</v>
      </c>
      <c r="D24" s="709">
        <v>29</v>
      </c>
      <c r="E24" s="709">
        <v>67</v>
      </c>
      <c r="F24" s="709">
        <v>103</v>
      </c>
      <c r="G24" s="709">
        <v>134</v>
      </c>
      <c r="H24" s="709">
        <v>237</v>
      </c>
      <c r="I24" s="709"/>
      <c r="J24" s="709"/>
      <c r="K24" s="709"/>
    </row>
    <row r="25" spans="1:11" ht="15" customHeight="1">
      <c r="A25" s="788"/>
      <c r="B25" s="789" t="s">
        <v>2315</v>
      </c>
      <c r="C25" s="709">
        <v>0</v>
      </c>
      <c r="D25" s="709">
        <v>0</v>
      </c>
      <c r="E25" s="709">
        <v>0</v>
      </c>
      <c r="F25" s="709">
        <v>0</v>
      </c>
      <c r="G25" s="709">
        <v>0</v>
      </c>
      <c r="H25" s="709">
        <v>0</v>
      </c>
      <c r="I25" s="709"/>
      <c r="J25" s="709"/>
      <c r="K25" s="709"/>
    </row>
    <row r="26" spans="1:11" ht="15" customHeight="1">
      <c r="A26" s="788"/>
      <c r="B26" s="789" t="s">
        <v>2316</v>
      </c>
      <c r="C26" s="709">
        <v>0</v>
      </c>
      <c r="D26" s="709">
        <v>0</v>
      </c>
      <c r="E26" s="709">
        <v>0</v>
      </c>
      <c r="F26" s="709">
        <v>0</v>
      </c>
      <c r="G26" s="709">
        <v>0</v>
      </c>
      <c r="H26" s="709">
        <v>0</v>
      </c>
      <c r="I26" s="709"/>
      <c r="J26" s="709"/>
      <c r="K26" s="709"/>
    </row>
    <row r="27" spans="1:11" ht="15" customHeight="1">
      <c r="A27" s="788"/>
      <c r="B27" s="789" t="s">
        <v>2317</v>
      </c>
      <c r="C27" s="709">
        <v>0</v>
      </c>
      <c r="D27" s="709">
        <v>0</v>
      </c>
      <c r="E27" s="709">
        <v>0</v>
      </c>
      <c r="F27" s="709">
        <v>0</v>
      </c>
      <c r="G27" s="709">
        <v>0</v>
      </c>
      <c r="H27" s="709">
        <v>0</v>
      </c>
      <c r="I27" s="709"/>
      <c r="J27" s="709"/>
      <c r="K27" s="709"/>
    </row>
    <row r="28" spans="1:11" s="6" customFormat="1" ht="15" customHeight="1">
      <c r="A28" s="6" t="s">
        <v>2320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6"/>
      <c r="B29" s="789" t="s">
        <v>2313</v>
      </c>
      <c r="C29" s="709">
        <v>0</v>
      </c>
      <c r="D29" s="709">
        <v>0</v>
      </c>
      <c r="E29" s="709">
        <v>0</v>
      </c>
      <c r="F29" s="709">
        <v>0</v>
      </c>
      <c r="G29" s="709">
        <v>0</v>
      </c>
      <c r="H29" s="709">
        <v>0</v>
      </c>
      <c r="I29" s="709"/>
      <c r="J29" s="709"/>
      <c r="K29" s="709"/>
    </row>
    <row r="30" spans="1:11" ht="15" customHeight="1">
      <c r="A30" s="788"/>
      <c r="B30" s="789" t="s">
        <v>2314</v>
      </c>
      <c r="C30" s="709">
        <v>0</v>
      </c>
      <c r="D30" s="709">
        <v>312</v>
      </c>
      <c r="E30" s="709">
        <v>312</v>
      </c>
      <c r="F30" s="709">
        <v>0</v>
      </c>
      <c r="G30" s="709">
        <v>499</v>
      </c>
      <c r="H30" s="709">
        <v>499</v>
      </c>
      <c r="I30" s="709"/>
      <c r="J30" s="709"/>
      <c r="K30" s="709"/>
    </row>
    <row r="31" spans="1:11" ht="15" customHeight="1">
      <c r="A31" s="788"/>
      <c r="B31" s="789" t="s">
        <v>2315</v>
      </c>
      <c r="C31" s="709">
        <v>0</v>
      </c>
      <c r="D31" s="709">
        <v>0</v>
      </c>
      <c r="E31" s="709">
        <v>0</v>
      </c>
      <c r="F31" s="709">
        <v>0</v>
      </c>
      <c r="G31" s="709">
        <v>0</v>
      </c>
      <c r="H31" s="709">
        <v>0</v>
      </c>
      <c r="I31" s="709"/>
      <c r="J31" s="709"/>
      <c r="K31" s="709"/>
    </row>
    <row r="32" spans="1:11" ht="15" customHeight="1">
      <c r="A32" s="788"/>
      <c r="B32" s="789" t="s">
        <v>2316</v>
      </c>
      <c r="C32" s="709">
        <v>0</v>
      </c>
      <c r="D32" s="709">
        <v>0</v>
      </c>
      <c r="E32" s="709">
        <v>0</v>
      </c>
      <c r="F32" s="709">
        <v>0</v>
      </c>
      <c r="G32" s="709">
        <v>0</v>
      </c>
      <c r="H32" s="709">
        <v>0</v>
      </c>
      <c r="I32" s="709"/>
      <c r="J32" s="709"/>
      <c r="K32" s="709"/>
    </row>
    <row r="33" spans="1:11" ht="15" customHeight="1">
      <c r="A33" s="788"/>
      <c r="B33" s="789" t="s">
        <v>2317</v>
      </c>
      <c r="C33" s="709">
        <v>0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/>
      <c r="J33" s="709"/>
      <c r="K33" s="709"/>
    </row>
    <row r="34" spans="1:11" s="6" customFormat="1" ht="15" customHeight="1">
      <c r="A34" s="6" t="s">
        <v>2321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788"/>
      <c r="B35" s="789" t="s">
        <v>2313</v>
      </c>
      <c r="C35" s="709">
        <v>9</v>
      </c>
      <c r="D35" s="709">
        <v>2</v>
      </c>
      <c r="E35" s="709">
        <v>11</v>
      </c>
      <c r="F35" s="709">
        <v>10</v>
      </c>
      <c r="G35" s="709">
        <v>3</v>
      </c>
      <c r="H35" s="709">
        <v>13</v>
      </c>
      <c r="I35" s="709"/>
      <c r="J35" s="709"/>
      <c r="K35" s="709"/>
    </row>
    <row r="36" spans="1:11" ht="15" customHeight="1">
      <c r="A36" s="6"/>
      <c r="B36" s="789" t="s">
        <v>2314</v>
      </c>
      <c r="C36" s="709">
        <v>35</v>
      </c>
      <c r="D36" s="709">
        <v>23</v>
      </c>
      <c r="E36" s="709">
        <v>58</v>
      </c>
      <c r="F36" s="709">
        <v>38</v>
      </c>
      <c r="G36" s="709">
        <v>11</v>
      </c>
      <c r="H36" s="709">
        <v>49</v>
      </c>
      <c r="I36" s="709"/>
      <c r="J36" s="709"/>
      <c r="K36" s="709"/>
    </row>
    <row r="37" spans="1:11" ht="15" customHeight="1">
      <c r="A37" s="788"/>
      <c r="B37" s="789" t="s">
        <v>2315</v>
      </c>
      <c r="C37" s="709">
        <v>2</v>
      </c>
      <c r="D37" s="709">
        <v>6</v>
      </c>
      <c r="E37" s="709">
        <v>8</v>
      </c>
      <c r="F37" s="709">
        <v>0</v>
      </c>
      <c r="G37" s="709">
        <v>3</v>
      </c>
      <c r="H37" s="709">
        <v>3</v>
      </c>
      <c r="I37" s="709"/>
      <c r="J37" s="709"/>
      <c r="K37" s="709"/>
    </row>
    <row r="38" spans="1:11" ht="15" customHeight="1">
      <c r="A38" s="788"/>
      <c r="B38" s="789" t="s">
        <v>2316</v>
      </c>
      <c r="C38" s="709">
        <v>4</v>
      </c>
      <c r="D38" s="709">
        <v>0</v>
      </c>
      <c r="E38" s="709">
        <v>4</v>
      </c>
      <c r="F38" s="709">
        <v>0</v>
      </c>
      <c r="G38" s="709">
        <v>1</v>
      </c>
      <c r="H38" s="709">
        <v>1</v>
      </c>
      <c r="I38" s="709"/>
      <c r="J38" s="709"/>
      <c r="K38" s="709"/>
    </row>
    <row r="39" spans="1:11" ht="15" customHeight="1">
      <c r="A39" s="788"/>
      <c r="B39" s="789" t="s">
        <v>2317</v>
      </c>
      <c r="C39" s="709">
        <v>0</v>
      </c>
      <c r="D39" s="709">
        <v>0</v>
      </c>
      <c r="E39" s="709">
        <v>0</v>
      </c>
      <c r="F39" s="709">
        <v>0</v>
      </c>
      <c r="G39" s="709">
        <v>0</v>
      </c>
      <c r="H39" s="709">
        <v>0</v>
      </c>
      <c r="I39" s="709"/>
      <c r="J39" s="709"/>
      <c r="K39" s="709"/>
    </row>
    <row r="40" spans="1:11" s="6" customFormat="1" ht="15" customHeight="1">
      <c r="A40" s="6" t="s">
        <v>2322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788"/>
      <c r="B41" s="789" t="s">
        <v>2313</v>
      </c>
      <c r="C41" s="709">
        <v>20</v>
      </c>
      <c r="D41" s="709">
        <v>0</v>
      </c>
      <c r="E41" s="709">
        <v>20</v>
      </c>
      <c r="F41" s="709">
        <v>35</v>
      </c>
      <c r="G41" s="709">
        <v>4</v>
      </c>
      <c r="H41" s="709">
        <v>39</v>
      </c>
      <c r="I41" s="709">
        <v>10</v>
      </c>
      <c r="J41" s="709">
        <v>0</v>
      </c>
      <c r="K41" s="709">
        <v>10</v>
      </c>
    </row>
    <row r="42" spans="1:11" ht="15" customHeight="1">
      <c r="A42" s="788"/>
      <c r="B42" s="789" t="s">
        <v>2314</v>
      </c>
      <c r="C42" s="709">
        <v>0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  <c r="K42" s="709">
        <v>0</v>
      </c>
    </row>
    <row r="43" spans="1:11" ht="15" customHeight="1">
      <c r="A43" s="788"/>
      <c r="B43" s="789" t="s">
        <v>2315</v>
      </c>
      <c r="C43" s="709">
        <v>5</v>
      </c>
      <c r="D43" s="709">
        <v>12</v>
      </c>
      <c r="E43" s="709">
        <v>17</v>
      </c>
      <c r="F43" s="709">
        <v>1</v>
      </c>
      <c r="G43" s="709">
        <v>10</v>
      </c>
      <c r="H43" s="709">
        <v>11</v>
      </c>
      <c r="I43" s="709">
        <v>5</v>
      </c>
      <c r="J43" s="709">
        <v>8</v>
      </c>
      <c r="K43" s="709">
        <v>13</v>
      </c>
    </row>
    <row r="44" spans="1:11" ht="15" customHeight="1">
      <c r="A44" s="6"/>
      <c r="B44" s="789" t="s">
        <v>2316</v>
      </c>
      <c r="C44" s="709">
        <v>0</v>
      </c>
      <c r="D44" s="709">
        <v>0</v>
      </c>
      <c r="E44" s="709">
        <v>0</v>
      </c>
      <c r="F44" s="709">
        <v>0</v>
      </c>
      <c r="G44" s="709">
        <v>2</v>
      </c>
      <c r="H44" s="709">
        <v>2</v>
      </c>
      <c r="I44" s="709">
        <v>0</v>
      </c>
      <c r="J44" s="709">
        <v>0</v>
      </c>
      <c r="K44" s="709">
        <v>0</v>
      </c>
    </row>
    <row r="45" spans="1:11" ht="15" customHeight="1">
      <c r="A45" s="788"/>
      <c r="B45" s="789" t="s">
        <v>2317</v>
      </c>
      <c r="C45" s="709">
        <v>0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  <c r="K45" s="709">
        <v>0</v>
      </c>
    </row>
    <row r="46" spans="1:11" s="6" customFormat="1" ht="15" customHeight="1">
      <c r="A46" s="6" t="s">
        <v>752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788"/>
      <c r="B47" s="789" t="s">
        <v>2313</v>
      </c>
      <c r="C47" s="709">
        <v>73</v>
      </c>
      <c r="D47" s="709">
        <v>40</v>
      </c>
      <c r="E47" s="709">
        <v>113</v>
      </c>
      <c r="F47" s="709">
        <v>245</v>
      </c>
      <c r="G47" s="709">
        <v>121</v>
      </c>
      <c r="H47" s="709">
        <v>366</v>
      </c>
      <c r="I47" s="709">
        <v>137</v>
      </c>
      <c r="J47" s="709">
        <v>37</v>
      </c>
      <c r="K47" s="709">
        <v>174</v>
      </c>
    </row>
    <row r="48" spans="1:11" ht="15" customHeight="1">
      <c r="A48" s="788"/>
      <c r="B48" s="789" t="s">
        <v>2314</v>
      </c>
      <c r="C48" s="709">
        <v>0</v>
      </c>
      <c r="D48" s="709">
        <v>0</v>
      </c>
      <c r="E48" s="709">
        <v>0</v>
      </c>
      <c r="F48" s="709">
        <v>0</v>
      </c>
      <c r="G48" s="709">
        <v>0</v>
      </c>
      <c r="H48" s="709">
        <v>0</v>
      </c>
      <c r="I48" s="709">
        <v>0</v>
      </c>
      <c r="J48" s="709">
        <v>0</v>
      </c>
      <c r="K48" s="709">
        <v>0</v>
      </c>
    </row>
    <row r="49" spans="1:11" ht="15" customHeight="1">
      <c r="A49" s="6"/>
      <c r="B49" s="789" t="s">
        <v>2315</v>
      </c>
      <c r="C49" s="709">
        <v>71</v>
      </c>
      <c r="D49" s="709">
        <v>209</v>
      </c>
      <c r="E49" s="709">
        <v>280</v>
      </c>
      <c r="F49" s="709">
        <v>29</v>
      </c>
      <c r="G49" s="709">
        <v>131</v>
      </c>
      <c r="H49" s="709">
        <v>160</v>
      </c>
      <c r="I49" s="709">
        <v>236</v>
      </c>
      <c r="J49" s="709">
        <v>236</v>
      </c>
      <c r="K49" s="709">
        <v>472</v>
      </c>
    </row>
    <row r="50" spans="1:11" ht="15" customHeight="1">
      <c r="A50" s="788"/>
      <c r="B50" s="789" t="s">
        <v>2316</v>
      </c>
      <c r="C50" s="709">
        <v>15</v>
      </c>
      <c r="D50" s="709">
        <v>113</v>
      </c>
      <c r="E50" s="709">
        <v>128</v>
      </c>
      <c r="F50" s="709">
        <v>15</v>
      </c>
      <c r="G50" s="709">
        <v>52</v>
      </c>
      <c r="H50" s="709">
        <v>67</v>
      </c>
      <c r="I50" s="709">
        <v>68</v>
      </c>
      <c r="J50" s="709">
        <v>30</v>
      </c>
      <c r="K50" s="709">
        <v>98</v>
      </c>
    </row>
    <row r="51" spans="1:11" ht="15" customHeight="1">
      <c r="A51" s="788"/>
      <c r="B51" s="789" t="s">
        <v>2317</v>
      </c>
      <c r="C51" s="709">
        <v>0</v>
      </c>
      <c r="D51" s="709">
        <v>0</v>
      </c>
      <c r="E51" s="709">
        <v>0</v>
      </c>
      <c r="F51" s="709">
        <v>0</v>
      </c>
      <c r="G51" s="709">
        <v>0</v>
      </c>
      <c r="H51" s="709">
        <v>0</v>
      </c>
      <c r="I51" s="709">
        <v>0</v>
      </c>
      <c r="J51" s="709">
        <v>0</v>
      </c>
      <c r="K51" s="709">
        <v>0</v>
      </c>
    </row>
    <row r="52" spans="1:11" s="6" customFormat="1" ht="15" customHeight="1">
      <c r="A52" s="6" t="s">
        <v>2323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788"/>
      <c r="B53" s="789" t="s">
        <v>2313</v>
      </c>
      <c r="C53" s="709">
        <v>10</v>
      </c>
      <c r="D53" s="709">
        <v>37</v>
      </c>
      <c r="E53" s="709">
        <v>47</v>
      </c>
      <c r="F53" s="709">
        <v>59</v>
      </c>
      <c r="G53" s="709">
        <v>78</v>
      </c>
      <c r="H53" s="709">
        <v>137</v>
      </c>
      <c r="I53" s="709">
        <v>68</v>
      </c>
      <c r="J53" s="709">
        <v>90</v>
      </c>
      <c r="K53" s="709">
        <v>158</v>
      </c>
    </row>
    <row r="54" spans="1:11" ht="15" customHeight="1">
      <c r="A54" s="788"/>
      <c r="B54" s="789" t="s">
        <v>2314</v>
      </c>
      <c r="C54" s="709">
        <v>0</v>
      </c>
      <c r="D54" s="709">
        <v>0</v>
      </c>
      <c r="E54" s="709">
        <v>0</v>
      </c>
      <c r="F54" s="709">
        <v>0</v>
      </c>
      <c r="G54" s="709">
        <v>0</v>
      </c>
      <c r="H54" s="709">
        <v>0</v>
      </c>
      <c r="I54" s="709">
        <v>0</v>
      </c>
      <c r="J54" s="709">
        <v>0</v>
      </c>
      <c r="K54" s="709">
        <v>0</v>
      </c>
    </row>
    <row r="55" spans="1:11" ht="15" customHeight="1">
      <c r="A55" s="788"/>
      <c r="B55" s="789" t="s">
        <v>2315</v>
      </c>
      <c r="C55" s="709">
        <v>0</v>
      </c>
      <c r="D55" s="709">
        <v>150</v>
      </c>
      <c r="E55" s="709">
        <v>150</v>
      </c>
      <c r="F55" s="709">
        <v>3</v>
      </c>
      <c r="G55" s="709">
        <v>107</v>
      </c>
      <c r="H55" s="709">
        <v>110</v>
      </c>
      <c r="I55" s="709">
        <v>23</v>
      </c>
      <c r="J55" s="709">
        <v>245</v>
      </c>
      <c r="K55" s="709">
        <v>268</v>
      </c>
    </row>
    <row r="56" spans="1:11" ht="15" customHeight="1">
      <c r="A56" s="6"/>
      <c r="B56" s="789" t="s">
        <v>2316</v>
      </c>
      <c r="C56" s="709">
        <v>0</v>
      </c>
      <c r="D56" s="709">
        <v>70</v>
      </c>
      <c r="E56" s="709">
        <v>70</v>
      </c>
      <c r="F56" s="709">
        <v>0</v>
      </c>
      <c r="G56" s="709">
        <v>22</v>
      </c>
      <c r="H56" s="709">
        <v>22</v>
      </c>
      <c r="I56" s="709">
        <v>3</v>
      </c>
      <c r="J56" s="709">
        <v>54</v>
      </c>
      <c r="K56" s="709">
        <v>57</v>
      </c>
    </row>
    <row r="57" spans="1:11" ht="15" customHeight="1">
      <c r="A57" s="788"/>
      <c r="B57" s="789" t="s">
        <v>2317</v>
      </c>
      <c r="C57" s="709">
        <v>0</v>
      </c>
      <c r="D57" s="709">
        <v>0</v>
      </c>
      <c r="E57" s="709">
        <v>0</v>
      </c>
      <c r="F57" s="709">
        <v>0</v>
      </c>
      <c r="G57" s="709">
        <v>0</v>
      </c>
      <c r="H57" s="709">
        <v>0</v>
      </c>
      <c r="I57" s="709">
        <v>0</v>
      </c>
      <c r="J57" s="709">
        <v>0</v>
      </c>
      <c r="K57" s="709">
        <v>0</v>
      </c>
    </row>
    <row r="58" spans="1:11" s="6" customFormat="1" ht="15" customHeight="1">
      <c r="A58" s="6" t="s">
        <v>2324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788"/>
      <c r="B59" s="789" t="s">
        <v>2313</v>
      </c>
      <c r="C59" s="709">
        <v>37</v>
      </c>
      <c r="D59" s="709">
        <v>3</v>
      </c>
      <c r="E59" s="709">
        <v>40</v>
      </c>
      <c r="F59" s="709">
        <v>37</v>
      </c>
      <c r="G59" s="709">
        <v>8</v>
      </c>
      <c r="H59" s="709">
        <v>45</v>
      </c>
      <c r="I59" s="709">
        <v>21</v>
      </c>
      <c r="J59" s="709">
        <v>4</v>
      </c>
      <c r="K59" s="709">
        <v>25</v>
      </c>
    </row>
    <row r="60" spans="1:11" ht="15" customHeight="1">
      <c r="A60" s="788"/>
      <c r="B60" s="789" t="s">
        <v>2314</v>
      </c>
      <c r="C60" s="709">
        <v>0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  <c r="K60" s="709">
        <v>0</v>
      </c>
    </row>
    <row r="61" spans="1:11" ht="15" customHeight="1">
      <c r="A61" s="788"/>
      <c r="B61" s="789" t="s">
        <v>2315</v>
      </c>
      <c r="C61" s="709">
        <v>7</v>
      </c>
      <c r="D61" s="709">
        <v>8</v>
      </c>
      <c r="E61" s="709">
        <v>15</v>
      </c>
      <c r="F61" s="709">
        <v>7</v>
      </c>
      <c r="G61" s="709">
        <v>4</v>
      </c>
      <c r="H61" s="709">
        <v>11</v>
      </c>
      <c r="I61" s="709">
        <v>10</v>
      </c>
      <c r="J61" s="709">
        <v>12</v>
      </c>
      <c r="K61" s="709">
        <v>22</v>
      </c>
    </row>
    <row r="62" spans="1:11" ht="15" customHeight="1">
      <c r="A62" s="788"/>
      <c r="B62" s="789" t="s">
        <v>2316</v>
      </c>
      <c r="C62" s="709">
        <v>0</v>
      </c>
      <c r="D62" s="709">
        <v>0</v>
      </c>
      <c r="E62" s="709">
        <v>0</v>
      </c>
      <c r="F62" s="709">
        <v>2</v>
      </c>
      <c r="G62" s="709">
        <v>1</v>
      </c>
      <c r="H62" s="709">
        <v>3</v>
      </c>
      <c r="I62" s="709">
        <v>0</v>
      </c>
      <c r="J62" s="709">
        <v>2</v>
      </c>
      <c r="K62" s="709">
        <v>2</v>
      </c>
    </row>
    <row r="63" spans="1:11" ht="15" customHeight="1">
      <c r="A63" s="788"/>
      <c r="B63" s="789" t="s">
        <v>2317</v>
      </c>
      <c r="C63" s="709">
        <v>0</v>
      </c>
      <c r="D63" s="709">
        <v>0</v>
      </c>
      <c r="E63" s="709">
        <v>0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  <c r="K63" s="709">
        <v>0</v>
      </c>
    </row>
    <row r="64" spans="1:11" s="6" customFormat="1" ht="15" customHeight="1">
      <c r="A64" s="6" t="s">
        <v>2325</v>
      </c>
      <c r="C64" s="709"/>
      <c r="D64" s="709"/>
      <c r="E64" s="709"/>
      <c r="F64" s="709"/>
      <c r="G64" s="709"/>
      <c r="H64" s="709"/>
      <c r="I64" s="709"/>
      <c r="J64" s="709"/>
      <c r="K64" s="709"/>
    </row>
    <row r="65" spans="1:11" ht="15" customHeight="1">
      <c r="A65" s="6"/>
      <c r="B65" s="789" t="s">
        <v>2313</v>
      </c>
      <c r="C65" s="709">
        <v>37</v>
      </c>
      <c r="D65" s="709">
        <v>4</v>
      </c>
      <c r="E65" s="709">
        <v>41</v>
      </c>
      <c r="F65" s="709">
        <v>43</v>
      </c>
      <c r="G65" s="709">
        <v>6</v>
      </c>
      <c r="H65" s="709">
        <v>49</v>
      </c>
      <c r="I65" s="709">
        <v>23</v>
      </c>
      <c r="J65" s="709">
        <v>2</v>
      </c>
      <c r="K65" s="709">
        <v>25</v>
      </c>
    </row>
    <row r="66" spans="1:11" ht="15" customHeight="1">
      <c r="A66" s="788"/>
      <c r="B66" s="789" t="s">
        <v>2314</v>
      </c>
      <c r="C66" s="709">
        <v>0</v>
      </c>
      <c r="D66" s="709">
        <v>0</v>
      </c>
      <c r="E66" s="709">
        <v>0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  <c r="K66" s="709">
        <v>0</v>
      </c>
    </row>
    <row r="67" spans="1:11" ht="15" customHeight="1">
      <c r="A67" s="788"/>
      <c r="B67" s="789" t="s">
        <v>2315</v>
      </c>
      <c r="C67" s="709">
        <v>1</v>
      </c>
      <c r="D67" s="709">
        <v>3</v>
      </c>
      <c r="E67" s="709">
        <v>4</v>
      </c>
      <c r="F67" s="709">
        <v>1</v>
      </c>
      <c r="G67" s="709">
        <v>3</v>
      </c>
      <c r="H67" s="709">
        <v>4</v>
      </c>
      <c r="I67" s="709">
        <v>1</v>
      </c>
      <c r="J67" s="709">
        <v>4</v>
      </c>
      <c r="K67" s="709">
        <v>5</v>
      </c>
    </row>
    <row r="68" spans="1:11" ht="15" customHeight="1">
      <c r="A68" s="788"/>
      <c r="B68" s="789" t="s">
        <v>2316</v>
      </c>
      <c r="C68" s="709">
        <v>1</v>
      </c>
      <c r="D68" s="709">
        <v>1</v>
      </c>
      <c r="E68" s="709">
        <v>2</v>
      </c>
      <c r="F68" s="709">
        <v>0</v>
      </c>
      <c r="G68" s="709">
        <v>1</v>
      </c>
      <c r="H68" s="709">
        <v>1</v>
      </c>
      <c r="I68" s="709">
        <v>0</v>
      </c>
      <c r="J68" s="709">
        <v>0</v>
      </c>
      <c r="K68" s="709">
        <v>0</v>
      </c>
    </row>
    <row r="69" spans="1:11" ht="15" customHeight="1">
      <c r="A69" s="788"/>
      <c r="B69" s="789" t="s">
        <v>2317</v>
      </c>
      <c r="C69" s="709">
        <v>0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  <c r="K69" s="709">
        <v>0</v>
      </c>
    </row>
    <row r="70" spans="1:11" s="6" customFormat="1" ht="15" customHeight="1">
      <c r="A70" s="6" t="s">
        <v>2326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788"/>
      <c r="B71" s="789" t="s">
        <v>2313</v>
      </c>
      <c r="C71" s="709">
        <v>72</v>
      </c>
      <c r="D71" s="709">
        <v>23</v>
      </c>
      <c r="E71" s="709">
        <v>95</v>
      </c>
      <c r="F71" s="709">
        <v>221</v>
      </c>
      <c r="G71" s="709">
        <v>29</v>
      </c>
      <c r="H71" s="709">
        <v>250</v>
      </c>
      <c r="I71" s="709">
        <v>133</v>
      </c>
      <c r="J71" s="709">
        <v>12</v>
      </c>
      <c r="K71" s="709">
        <v>145</v>
      </c>
    </row>
    <row r="72" spans="1:11" ht="15" customHeight="1">
      <c r="A72" s="6"/>
      <c r="B72" s="789" t="s">
        <v>2314</v>
      </c>
      <c r="C72" s="709">
        <v>0</v>
      </c>
      <c r="D72" s="709">
        <v>0</v>
      </c>
      <c r="E72" s="709">
        <v>0</v>
      </c>
      <c r="F72" s="709">
        <v>0</v>
      </c>
      <c r="G72" s="709">
        <v>0</v>
      </c>
      <c r="H72" s="709">
        <v>0</v>
      </c>
      <c r="I72" s="709">
        <v>1</v>
      </c>
      <c r="J72" s="709">
        <v>0</v>
      </c>
      <c r="K72" s="709">
        <v>1</v>
      </c>
    </row>
    <row r="73" spans="1:11" ht="15" customHeight="1">
      <c r="A73" s="788"/>
      <c r="B73" s="789" t="s">
        <v>2315</v>
      </c>
      <c r="C73" s="709">
        <v>12</v>
      </c>
      <c r="D73" s="709">
        <v>56</v>
      </c>
      <c r="E73" s="709">
        <v>68</v>
      </c>
      <c r="F73" s="709">
        <v>4</v>
      </c>
      <c r="G73" s="709">
        <v>16</v>
      </c>
      <c r="H73" s="709">
        <v>20</v>
      </c>
      <c r="I73" s="709">
        <v>12</v>
      </c>
      <c r="J73" s="709">
        <v>45</v>
      </c>
      <c r="K73" s="709">
        <v>57</v>
      </c>
    </row>
    <row r="74" spans="1:11" ht="15" customHeight="1">
      <c r="A74" s="788"/>
      <c r="B74" s="789" t="s">
        <v>2316</v>
      </c>
      <c r="C74" s="709">
        <v>0</v>
      </c>
      <c r="D74" s="709">
        <v>0</v>
      </c>
      <c r="E74" s="709">
        <v>0</v>
      </c>
      <c r="F74" s="709">
        <v>0</v>
      </c>
      <c r="G74" s="709">
        <v>1</v>
      </c>
      <c r="H74" s="709">
        <v>1</v>
      </c>
      <c r="I74" s="709">
        <v>0</v>
      </c>
      <c r="J74" s="709">
        <v>1</v>
      </c>
      <c r="K74" s="709">
        <v>1</v>
      </c>
    </row>
    <row r="75" spans="1:11" ht="15" customHeight="1">
      <c r="A75" s="788"/>
      <c r="B75" s="789" t="s">
        <v>2317</v>
      </c>
      <c r="C75" s="709">
        <v>0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  <c r="K75" s="709">
        <v>0</v>
      </c>
    </row>
    <row r="76" spans="1:11" s="6" customFormat="1" ht="15" customHeight="1">
      <c r="A76" s="6" t="s">
        <v>2327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788"/>
      <c r="B77" s="789" t="s">
        <v>2313</v>
      </c>
      <c r="C77" s="709">
        <v>0</v>
      </c>
      <c r="D77" s="709">
        <v>0</v>
      </c>
      <c r="E77" s="709">
        <v>0</v>
      </c>
      <c r="F77" s="709">
        <v>9</v>
      </c>
      <c r="G77" s="709">
        <v>1</v>
      </c>
      <c r="H77" s="709">
        <v>10</v>
      </c>
      <c r="I77" s="709">
        <v>10</v>
      </c>
      <c r="J77" s="709">
        <v>0</v>
      </c>
      <c r="K77" s="709">
        <v>10</v>
      </c>
    </row>
    <row r="78" spans="1:11" ht="15" customHeight="1">
      <c r="A78" s="788"/>
      <c r="B78" s="789" t="s">
        <v>2314</v>
      </c>
      <c r="C78" s="709">
        <v>0</v>
      </c>
      <c r="D78" s="709">
        <v>0</v>
      </c>
      <c r="E78" s="709">
        <v>0</v>
      </c>
      <c r="F78" s="709">
        <v>0</v>
      </c>
      <c r="G78" s="709">
        <v>0</v>
      </c>
      <c r="H78" s="709">
        <v>0</v>
      </c>
      <c r="I78" s="709">
        <v>0</v>
      </c>
      <c r="J78" s="709">
        <v>0</v>
      </c>
      <c r="K78" s="709">
        <v>0</v>
      </c>
    </row>
    <row r="79" spans="1:11" ht="15" customHeight="1">
      <c r="A79" s="788"/>
      <c r="B79" s="789" t="s">
        <v>2315</v>
      </c>
      <c r="C79" s="709">
        <v>0</v>
      </c>
      <c r="D79" s="709">
        <v>0</v>
      </c>
      <c r="E79" s="709">
        <v>0</v>
      </c>
      <c r="F79" s="709">
        <v>1</v>
      </c>
      <c r="G79" s="709">
        <v>0</v>
      </c>
      <c r="H79" s="709">
        <v>1</v>
      </c>
      <c r="I79" s="709">
        <v>1</v>
      </c>
      <c r="J79" s="709">
        <v>0</v>
      </c>
      <c r="K79" s="709">
        <v>1</v>
      </c>
    </row>
    <row r="80" spans="1:11" ht="15" customHeight="1">
      <c r="A80" s="788"/>
      <c r="B80" s="789" t="s">
        <v>2316</v>
      </c>
      <c r="C80" s="709">
        <v>0</v>
      </c>
      <c r="D80" s="709">
        <v>0</v>
      </c>
      <c r="E80" s="709">
        <v>0</v>
      </c>
      <c r="F80" s="709">
        <v>0</v>
      </c>
      <c r="G80" s="709">
        <v>0</v>
      </c>
      <c r="H80" s="709">
        <v>0</v>
      </c>
      <c r="I80" s="709">
        <v>0</v>
      </c>
      <c r="J80" s="709">
        <v>0</v>
      </c>
      <c r="K80" s="709">
        <v>0</v>
      </c>
    </row>
    <row r="81" spans="1:11" ht="15" customHeight="1">
      <c r="A81" s="6"/>
      <c r="B81" s="789" t="s">
        <v>2317</v>
      </c>
      <c r="C81" s="709">
        <v>0</v>
      </c>
      <c r="D81" s="709">
        <v>0</v>
      </c>
      <c r="E81" s="709">
        <v>0</v>
      </c>
      <c r="F81" s="709">
        <v>0</v>
      </c>
      <c r="G81" s="709">
        <v>1</v>
      </c>
      <c r="H81" s="709">
        <v>1</v>
      </c>
      <c r="I81" s="709">
        <v>0</v>
      </c>
      <c r="J81" s="709">
        <v>0</v>
      </c>
      <c r="K81" s="709">
        <v>0</v>
      </c>
    </row>
    <row r="82" spans="1:11" s="6" customFormat="1" ht="15" customHeight="1">
      <c r="A82" s="6" t="s">
        <v>2328</v>
      </c>
      <c r="C82" s="709"/>
      <c r="D82" s="709"/>
      <c r="E82" s="709"/>
      <c r="F82" s="709"/>
      <c r="G82" s="709"/>
      <c r="H82" s="709"/>
      <c r="I82" s="709"/>
      <c r="J82" s="709"/>
      <c r="K82" s="709"/>
    </row>
    <row r="83" spans="1:11" ht="15" customHeight="1">
      <c r="A83" s="788"/>
      <c r="B83" s="789" t="s">
        <v>2313</v>
      </c>
      <c r="C83" s="709">
        <v>8</v>
      </c>
      <c r="D83" s="709">
        <v>2</v>
      </c>
      <c r="E83" s="709">
        <v>10</v>
      </c>
      <c r="F83" s="709">
        <v>9</v>
      </c>
      <c r="G83" s="709">
        <v>1</v>
      </c>
      <c r="H83" s="709">
        <v>10</v>
      </c>
      <c r="I83" s="709"/>
      <c r="J83" s="709"/>
      <c r="K83" s="709"/>
    </row>
    <row r="84" spans="1:11" ht="15" customHeight="1">
      <c r="A84" s="788"/>
      <c r="B84" s="789" t="s">
        <v>2314</v>
      </c>
      <c r="C84" s="709">
        <v>23</v>
      </c>
      <c r="D84" s="709">
        <v>2</v>
      </c>
      <c r="E84" s="709">
        <v>25</v>
      </c>
      <c r="F84" s="709">
        <v>19</v>
      </c>
      <c r="G84" s="709">
        <v>6</v>
      </c>
      <c r="H84" s="709">
        <v>25</v>
      </c>
      <c r="I84" s="709"/>
      <c r="J84" s="709"/>
      <c r="K84" s="709"/>
    </row>
    <row r="85" spans="1:11" ht="15" customHeight="1">
      <c r="A85" s="788"/>
      <c r="B85" s="789" t="s">
        <v>2315</v>
      </c>
      <c r="C85" s="709">
        <v>0</v>
      </c>
      <c r="D85" s="709">
        <v>2</v>
      </c>
      <c r="E85" s="709">
        <v>2</v>
      </c>
      <c r="F85" s="709">
        <v>1</v>
      </c>
      <c r="G85" s="709">
        <v>1</v>
      </c>
      <c r="H85" s="709">
        <v>2</v>
      </c>
      <c r="I85" s="709"/>
      <c r="J85" s="709"/>
      <c r="K85" s="709"/>
    </row>
    <row r="86" spans="1:11" ht="15" customHeight="1">
      <c r="A86" s="788"/>
      <c r="B86" s="789" t="s">
        <v>2316</v>
      </c>
      <c r="C86" s="709">
        <v>1</v>
      </c>
      <c r="D86" s="709">
        <v>2</v>
      </c>
      <c r="E86" s="709">
        <v>3</v>
      </c>
      <c r="F86" s="709">
        <v>1</v>
      </c>
      <c r="G86" s="709">
        <v>3</v>
      </c>
      <c r="H86" s="709">
        <v>4</v>
      </c>
      <c r="I86" s="709"/>
      <c r="J86" s="709"/>
      <c r="K86" s="709"/>
    </row>
    <row r="87" spans="1:11" ht="15" customHeight="1">
      <c r="A87" s="6"/>
      <c r="B87" s="789" t="s">
        <v>2317</v>
      </c>
      <c r="C87" s="709">
        <v>0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/>
      <c r="J87" s="709"/>
      <c r="K87" s="709"/>
    </row>
    <row r="88" spans="1:11" s="6" customFormat="1" ht="15" customHeight="1">
      <c r="A88" s="6" t="s">
        <v>2329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5.75" customHeight="1">
      <c r="A89" s="789"/>
      <c r="B89" s="789" t="s">
        <v>2313</v>
      </c>
      <c r="C89" s="709">
        <v>0</v>
      </c>
      <c r="D89" s="709">
        <v>0</v>
      </c>
      <c r="E89" s="709">
        <v>0</v>
      </c>
      <c r="F89" s="709">
        <v>0</v>
      </c>
      <c r="G89" s="709">
        <v>0</v>
      </c>
      <c r="H89" s="709">
        <v>0</v>
      </c>
      <c r="I89" s="709"/>
      <c r="J89" s="709"/>
      <c r="K89" s="709"/>
    </row>
    <row r="90" spans="1:11" ht="15.75" customHeight="1">
      <c r="A90" s="789"/>
      <c r="B90" s="789" t="s">
        <v>2314</v>
      </c>
      <c r="C90" s="709">
        <v>6</v>
      </c>
      <c r="D90" s="709">
        <v>2</v>
      </c>
      <c r="E90" s="709">
        <v>8</v>
      </c>
      <c r="F90" s="709">
        <v>3</v>
      </c>
      <c r="G90" s="709">
        <v>3</v>
      </c>
      <c r="H90" s="709">
        <v>6</v>
      </c>
      <c r="I90" s="709"/>
      <c r="J90" s="709"/>
      <c r="K90" s="709"/>
    </row>
    <row r="91" spans="1:11" ht="15.75" customHeight="1">
      <c r="A91" s="789"/>
      <c r="B91" s="789" t="s">
        <v>2315</v>
      </c>
      <c r="C91" s="709">
        <v>0</v>
      </c>
      <c r="D91" s="709">
        <v>0</v>
      </c>
      <c r="E91" s="709">
        <v>0</v>
      </c>
      <c r="F91" s="709">
        <v>0</v>
      </c>
      <c r="G91" s="709">
        <v>0</v>
      </c>
      <c r="H91" s="709">
        <v>0</v>
      </c>
      <c r="I91" s="709"/>
      <c r="J91" s="709"/>
      <c r="K91" s="709"/>
    </row>
    <row r="92" spans="1:11" ht="15.75" customHeight="1">
      <c r="A92" s="789"/>
      <c r="B92" s="789" t="s">
        <v>2316</v>
      </c>
      <c r="C92" s="709">
        <v>0</v>
      </c>
      <c r="D92" s="709">
        <v>0</v>
      </c>
      <c r="E92" s="709">
        <v>0</v>
      </c>
      <c r="F92" s="709">
        <v>0</v>
      </c>
      <c r="G92" s="709">
        <v>0</v>
      </c>
      <c r="H92" s="709">
        <v>0</v>
      </c>
      <c r="I92" s="709"/>
      <c r="J92" s="709"/>
      <c r="K92" s="709"/>
    </row>
    <row r="93" spans="1:11" ht="15.75" customHeight="1">
      <c r="A93" s="789"/>
      <c r="B93" s="789" t="s">
        <v>2317</v>
      </c>
      <c r="C93" s="709">
        <v>0</v>
      </c>
      <c r="D93" s="709">
        <v>0</v>
      </c>
      <c r="E93" s="709">
        <v>0</v>
      </c>
      <c r="F93" s="709">
        <v>0</v>
      </c>
      <c r="G93" s="709">
        <v>0</v>
      </c>
      <c r="H93" s="709">
        <v>0</v>
      </c>
      <c r="I93" s="709"/>
      <c r="J93" s="709"/>
      <c r="K93" s="709"/>
    </row>
    <row r="94" spans="1:11" ht="18.399999999999999" customHeight="1">
      <c r="A94" s="790" t="s">
        <v>617</v>
      </c>
      <c r="B94" s="790"/>
      <c r="C94" s="708">
        <f>SUM(C5:C93)</f>
        <v>811</v>
      </c>
      <c r="D94" s="708">
        <f>SUM(D5:D93)</f>
        <v>1466</v>
      </c>
      <c r="E94" s="708">
        <f>SUM(E5:E93)</f>
        <v>2277</v>
      </c>
      <c r="F94" s="708">
        <f t="shared" ref="F94:H94" si="0">SUM(F11:F93)</f>
        <v>1034</v>
      </c>
      <c r="G94" s="708">
        <f t="shared" si="0"/>
        <v>1620</v>
      </c>
      <c r="H94" s="708">
        <f t="shared" si="0"/>
        <v>2654</v>
      </c>
      <c r="I94" s="708">
        <f t="shared" ref="I94:K94" si="1">SUM(I41:I93)</f>
        <v>762</v>
      </c>
      <c r="J94" s="708">
        <f t="shared" si="1"/>
        <v>782</v>
      </c>
      <c r="K94" s="708">
        <f t="shared" si="1"/>
        <v>1544</v>
      </c>
    </row>
    <row r="95" spans="1:11" ht="15.75" customHeight="1">
      <c r="A95" s="789" t="s">
        <v>2330</v>
      </c>
      <c r="B95" s="789"/>
      <c r="C95" s="789"/>
      <c r="D95" s="789"/>
      <c r="E95" s="789"/>
      <c r="F95" s="789"/>
      <c r="G95" s="789"/>
      <c r="H95" s="789"/>
      <c r="I95" s="789"/>
      <c r="J95" s="789"/>
      <c r="K95" s="789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59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395" customWidth="1"/>
    <col min="2" max="2" width="35" style="395" bestFit="1" customWidth="1"/>
    <col min="3" max="5" width="9.19921875" style="395" customWidth="1"/>
    <col min="6" max="6" width="12.53125" style="395" customWidth="1"/>
    <col min="7" max="7" width="9.19921875" style="395" customWidth="1"/>
    <col min="8" max="11" width="6.3984375" style="395" customWidth="1"/>
    <col min="12" max="13" width="14.3984375" style="395" customWidth="1"/>
    <col min="14" max="16384" width="14.3984375" style="395"/>
  </cols>
  <sheetData>
    <row r="1" spans="1:7" s="425" customFormat="1" ht="14" customHeight="1">
      <c r="A1" s="14" t="s">
        <v>2331</v>
      </c>
      <c r="B1" s="793"/>
      <c r="C1" s="793"/>
      <c r="D1" s="793"/>
      <c r="E1" s="793"/>
      <c r="F1" s="793"/>
      <c r="G1" s="793"/>
    </row>
    <row r="2" spans="1:7" ht="41.65">
      <c r="A2" s="805" t="s">
        <v>2332</v>
      </c>
      <c r="B2" s="805" t="s">
        <v>2333</v>
      </c>
      <c r="C2" s="806" t="s">
        <v>2334</v>
      </c>
      <c r="D2" s="806" t="s">
        <v>2335</v>
      </c>
      <c r="E2" s="806" t="s">
        <v>2336</v>
      </c>
      <c r="F2" s="806" t="s">
        <v>2904</v>
      </c>
      <c r="G2" s="806" t="s">
        <v>2337</v>
      </c>
    </row>
    <row r="3" spans="1:7" ht="81">
      <c r="A3" s="804" t="s">
        <v>2338</v>
      </c>
      <c r="B3" s="798" t="s">
        <v>2339</v>
      </c>
      <c r="C3" s="709">
        <v>6381</v>
      </c>
      <c r="D3" s="709">
        <v>5801</v>
      </c>
      <c r="E3" s="709">
        <v>5488</v>
      </c>
      <c r="F3" s="715">
        <f>+E3/C3*100</f>
        <v>86.005328318445379</v>
      </c>
      <c r="G3" s="715">
        <f>+E3/D3*100</f>
        <v>94.604378555421476</v>
      </c>
    </row>
    <row r="4" spans="1:7" ht="15" customHeight="1">
      <c r="A4" s="802"/>
      <c r="B4" s="566" t="s">
        <v>2340</v>
      </c>
      <c r="C4" s="708">
        <f>+C3</f>
        <v>6381</v>
      </c>
      <c r="D4" s="708">
        <f>+D3</f>
        <v>5801</v>
      </c>
      <c r="E4" s="708">
        <f>+E3</f>
        <v>5488</v>
      </c>
      <c r="F4" s="567">
        <f t="shared" ref="F4:F21" si="0">+E4/C4*100</f>
        <v>86.005328318445379</v>
      </c>
      <c r="G4" s="567">
        <f t="shared" ref="G4:G21" si="1">+E4/D4*100</f>
        <v>94.604378555421476</v>
      </c>
    </row>
    <row r="5" spans="1:7" ht="13.5">
      <c r="A5" s="1140" t="s">
        <v>2341</v>
      </c>
      <c r="B5" s="795" t="s">
        <v>2342</v>
      </c>
      <c r="C5" s="799">
        <v>993</v>
      </c>
      <c r="D5" s="799">
        <v>654</v>
      </c>
      <c r="E5" s="799">
        <v>470</v>
      </c>
      <c r="F5" s="800">
        <f t="shared" si="0"/>
        <v>47.3313192346425</v>
      </c>
      <c r="G5" s="800">
        <f t="shared" si="1"/>
        <v>71.86544342507645</v>
      </c>
    </row>
    <row r="6" spans="1:7" ht="13.5">
      <c r="A6" s="1141"/>
      <c r="B6" s="797" t="s">
        <v>2343</v>
      </c>
      <c r="C6" s="709"/>
      <c r="D6" s="709"/>
      <c r="E6" s="709"/>
      <c r="F6" s="715"/>
      <c r="G6" s="715"/>
    </row>
    <row r="7" spans="1:7" ht="13.5">
      <c r="A7" s="1141"/>
      <c r="B7" s="797" t="s">
        <v>2344</v>
      </c>
      <c r="C7" s="709"/>
      <c r="D7" s="709"/>
      <c r="E7" s="709"/>
      <c r="F7" s="715"/>
      <c r="G7" s="715"/>
    </row>
    <row r="8" spans="1:7" ht="13.5">
      <c r="A8" s="1141"/>
      <c r="B8" s="797" t="s">
        <v>2345</v>
      </c>
      <c r="C8" s="709"/>
      <c r="D8" s="709"/>
      <c r="E8" s="709"/>
      <c r="F8" s="715"/>
      <c r="G8" s="715"/>
    </row>
    <row r="9" spans="1:7" ht="27">
      <c r="A9" s="1141"/>
      <c r="B9" s="797" t="s">
        <v>2346</v>
      </c>
      <c r="C9" s="709">
        <v>100</v>
      </c>
      <c r="D9" s="709">
        <v>90</v>
      </c>
      <c r="E9" s="709">
        <v>47</v>
      </c>
      <c r="F9" s="715">
        <f t="shared" si="0"/>
        <v>47</v>
      </c>
      <c r="G9" s="715">
        <f t="shared" si="1"/>
        <v>52.222222222222229</v>
      </c>
    </row>
    <row r="10" spans="1:7" ht="27">
      <c r="A10" s="1141"/>
      <c r="B10" s="797" t="s">
        <v>2347</v>
      </c>
      <c r="C10" s="709">
        <v>50</v>
      </c>
      <c r="D10" s="709">
        <v>46</v>
      </c>
      <c r="E10" s="709">
        <v>41</v>
      </c>
      <c r="F10" s="715">
        <f t="shared" si="0"/>
        <v>82</v>
      </c>
      <c r="G10" s="715">
        <f t="shared" si="1"/>
        <v>89.130434782608688</v>
      </c>
    </row>
    <row r="11" spans="1:7" ht="13.5">
      <c r="A11" s="1141"/>
      <c r="B11" s="798" t="s">
        <v>2348</v>
      </c>
      <c r="C11" s="709">
        <v>5</v>
      </c>
      <c r="D11" s="709">
        <v>3</v>
      </c>
      <c r="E11" s="709">
        <v>3</v>
      </c>
      <c r="F11" s="715">
        <f t="shared" si="0"/>
        <v>60</v>
      </c>
      <c r="G11" s="715">
        <f t="shared" si="1"/>
        <v>100</v>
      </c>
    </row>
    <row r="12" spans="1:7" ht="13.9">
      <c r="A12" s="803"/>
      <c r="B12" s="566" t="s">
        <v>2349</v>
      </c>
      <c r="C12" s="708">
        <f>+C5+C9+C10+C11</f>
        <v>1148</v>
      </c>
      <c r="D12" s="708">
        <f>+D5+D9+D10+D11</f>
        <v>793</v>
      </c>
      <c r="E12" s="708">
        <f>+E5+E9+E10+E11</f>
        <v>561</v>
      </c>
      <c r="F12" s="567">
        <f t="shared" si="0"/>
        <v>48.867595818815332</v>
      </c>
      <c r="G12" s="567">
        <f t="shared" si="1"/>
        <v>70.744010088272375</v>
      </c>
    </row>
    <row r="13" spans="1:7" ht="13.5">
      <c r="A13" s="1140" t="s">
        <v>2350</v>
      </c>
      <c r="B13" s="794" t="s">
        <v>2351</v>
      </c>
      <c r="C13" s="799">
        <v>4700</v>
      </c>
      <c r="D13" s="799">
        <v>4344</v>
      </c>
      <c r="E13" s="799">
        <v>4240</v>
      </c>
      <c r="F13" s="800">
        <f t="shared" si="0"/>
        <v>90.212765957446805</v>
      </c>
      <c r="G13" s="800">
        <f t="shared" si="1"/>
        <v>97.605893186003684</v>
      </c>
    </row>
    <row r="14" spans="1:7" ht="13.5">
      <c r="A14" s="1141"/>
      <c r="B14" s="798" t="s">
        <v>2352</v>
      </c>
      <c r="C14" s="709">
        <v>800</v>
      </c>
      <c r="D14" s="709">
        <v>807</v>
      </c>
      <c r="E14" s="709">
        <v>747</v>
      </c>
      <c r="F14" s="715">
        <f t="shared" si="0"/>
        <v>93.375</v>
      </c>
      <c r="G14" s="715">
        <f t="shared" si="1"/>
        <v>92.565055762081784</v>
      </c>
    </row>
    <row r="15" spans="1:7" ht="13.5">
      <c r="A15" s="1141"/>
      <c r="B15" s="798" t="s">
        <v>2353</v>
      </c>
      <c r="C15" s="709">
        <v>70</v>
      </c>
      <c r="D15" s="709">
        <v>51</v>
      </c>
      <c r="E15" s="709">
        <v>49</v>
      </c>
      <c r="F15" s="715">
        <f t="shared" si="0"/>
        <v>70</v>
      </c>
      <c r="G15" s="715">
        <f t="shared" si="1"/>
        <v>96.078431372549019</v>
      </c>
    </row>
    <row r="16" spans="1:7" ht="27">
      <c r="A16" s="1141"/>
      <c r="B16" s="798" t="s">
        <v>2354</v>
      </c>
      <c r="C16" s="709">
        <v>250</v>
      </c>
      <c r="D16" s="709">
        <v>276</v>
      </c>
      <c r="E16" s="709">
        <v>259</v>
      </c>
      <c r="F16" s="715">
        <f t="shared" si="0"/>
        <v>103.60000000000001</v>
      </c>
      <c r="G16" s="715">
        <f t="shared" si="1"/>
        <v>93.840579710144922</v>
      </c>
    </row>
    <row r="17" spans="1:7" ht="13.5">
      <c r="A17" s="1141"/>
      <c r="B17" s="797" t="s">
        <v>2355</v>
      </c>
      <c r="C17" s="709">
        <v>2460</v>
      </c>
      <c r="D17" s="709">
        <v>2521</v>
      </c>
      <c r="E17" s="709">
        <v>2521</v>
      </c>
      <c r="F17" s="715">
        <f t="shared" si="0"/>
        <v>102.47967479674797</v>
      </c>
      <c r="G17" s="715">
        <f t="shared" si="1"/>
        <v>100</v>
      </c>
    </row>
    <row r="18" spans="1:7" ht="15" customHeight="1">
      <c r="A18" s="796"/>
      <c r="B18" s="566" t="s">
        <v>2356</v>
      </c>
      <c r="C18" s="708">
        <f>+C13+C14+C15+C16+C17</f>
        <v>8280</v>
      </c>
      <c r="D18" s="708">
        <f>+D13+D14+D15+D16+D17</f>
        <v>7999</v>
      </c>
      <c r="E18" s="708">
        <f>+E13+E14+E15+E16+E17</f>
        <v>7816</v>
      </c>
      <c r="F18" s="567">
        <f t="shared" si="0"/>
        <v>94.396135265700494</v>
      </c>
      <c r="G18" s="567">
        <f t="shared" si="1"/>
        <v>97.712214026753344</v>
      </c>
    </row>
    <row r="19" spans="1:7" ht="15" customHeight="1">
      <c r="A19" s="568" t="s">
        <v>2357</v>
      </c>
      <c r="B19" s="794" t="s">
        <v>2351</v>
      </c>
      <c r="C19" s="799">
        <v>4686</v>
      </c>
      <c r="D19" s="799">
        <v>4956</v>
      </c>
      <c r="E19" s="799">
        <v>4956</v>
      </c>
      <c r="F19" s="800">
        <f t="shared" si="0"/>
        <v>105.7618437900128</v>
      </c>
      <c r="G19" s="800">
        <f t="shared" si="1"/>
        <v>100</v>
      </c>
    </row>
    <row r="20" spans="1:7" ht="15" customHeight="1">
      <c r="A20" s="569"/>
      <c r="B20" s="566" t="s">
        <v>2358</v>
      </c>
      <c r="C20" s="708">
        <f>+C19</f>
        <v>4686</v>
      </c>
      <c r="D20" s="708">
        <f>+D19</f>
        <v>4956</v>
      </c>
      <c r="E20" s="708">
        <f>+E19</f>
        <v>4956</v>
      </c>
      <c r="F20" s="567">
        <f t="shared" si="0"/>
        <v>105.7618437900128</v>
      </c>
      <c r="G20" s="567">
        <f t="shared" si="1"/>
        <v>100</v>
      </c>
    </row>
    <row r="21" spans="1:7" ht="15" customHeight="1">
      <c r="A21" s="792" t="s">
        <v>2359</v>
      </c>
      <c r="B21" s="798" t="s">
        <v>2360</v>
      </c>
      <c r="C21" s="709">
        <v>12143</v>
      </c>
      <c r="D21" s="709">
        <v>13190</v>
      </c>
      <c r="E21" s="709">
        <v>13190</v>
      </c>
      <c r="F21" s="715">
        <f t="shared" si="0"/>
        <v>108.6222515029235</v>
      </c>
      <c r="G21" s="715">
        <f t="shared" si="1"/>
        <v>100</v>
      </c>
    </row>
    <row r="22" spans="1:7" ht="15" customHeight="1">
      <c r="A22" s="565"/>
      <c r="B22" s="566" t="s">
        <v>2361</v>
      </c>
      <c r="C22" s="708">
        <f>+C21</f>
        <v>12143</v>
      </c>
      <c r="D22" s="708">
        <f>+D21</f>
        <v>13190</v>
      </c>
      <c r="E22" s="708">
        <f>+E21</f>
        <v>13190</v>
      </c>
      <c r="F22" s="567">
        <f>+E22/C22*100</f>
        <v>108.6222515029235</v>
      </c>
      <c r="G22" s="567">
        <f>+E22/D22*100</f>
        <v>100</v>
      </c>
    </row>
    <row r="23" spans="1:7" ht="15" customHeight="1">
      <c r="A23" s="801" t="s">
        <v>2362</v>
      </c>
      <c r="B23" s="566"/>
      <c r="C23" s="708">
        <f>+C22+C20+C18+C12+C4</f>
        <v>32638</v>
      </c>
      <c r="D23" s="708">
        <f>+D22+D20+D18+D12+D4</f>
        <v>32739</v>
      </c>
      <c r="E23" s="708">
        <f>+E22+E20+E18+E12+E4</f>
        <v>32011</v>
      </c>
      <c r="F23" s="567">
        <f>+E23/C23*100</f>
        <v>98.078926404804207</v>
      </c>
      <c r="G23" s="567">
        <f>+E23/D23*100</f>
        <v>97.776352362625616</v>
      </c>
    </row>
    <row r="24" spans="1:7" ht="15" customHeight="1">
      <c r="A24" s="1142" t="s">
        <v>2905</v>
      </c>
      <c r="B24" s="1143"/>
      <c r="C24" s="791"/>
      <c r="D24" s="791"/>
      <c r="E24" s="791"/>
      <c r="F24" s="709"/>
      <c r="G24" s="709"/>
    </row>
  </sheetData>
  <mergeCells count="3">
    <mergeCell ref="A13:A17"/>
    <mergeCell ref="A24:B24"/>
    <mergeCell ref="A5:A11"/>
  </mergeCells>
  <conditionalFormatting sqref="C3:E23">
    <cfRule type="containsBlanks" dxfId="590" priority="2">
      <formula>LEN(TRIM(C3))=0</formula>
    </cfRule>
  </conditionalFormatting>
  <conditionalFormatting sqref="F3:G24">
    <cfRule type="containsBlanks" dxfId="58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571" t="s">
        <v>92</v>
      </c>
    </row>
    <row r="3" spans="1:2" ht="18" customHeight="1">
      <c r="A3" s="528" t="s">
        <v>93</v>
      </c>
      <c r="B3" s="571" t="s">
        <v>94</v>
      </c>
    </row>
    <row r="4" spans="1:2" ht="18" customHeight="1">
      <c r="A4" s="528" t="s">
        <v>95</v>
      </c>
      <c r="B4" s="571" t="s">
        <v>96</v>
      </c>
    </row>
    <row r="5" spans="1:2" ht="18" customHeight="1">
      <c r="A5" s="3" t="s">
        <v>97</v>
      </c>
      <c r="B5" s="571" t="s">
        <v>98</v>
      </c>
    </row>
    <row r="6" spans="1:2" ht="18" customHeight="1">
      <c r="A6" s="3" t="s">
        <v>99</v>
      </c>
      <c r="B6" s="571" t="s">
        <v>100</v>
      </c>
    </row>
    <row r="7" spans="1:2" ht="18" customHeight="1">
      <c r="A7" s="3" t="s">
        <v>101</v>
      </c>
      <c r="B7" s="571" t="s">
        <v>102</v>
      </c>
    </row>
    <row r="8" spans="1:2" ht="18" customHeight="1">
      <c r="A8" s="3" t="s">
        <v>103</v>
      </c>
      <c r="B8" s="571" t="s">
        <v>104</v>
      </c>
    </row>
    <row r="9" spans="1:2" ht="18" customHeight="1">
      <c r="A9" s="3" t="s">
        <v>105</v>
      </c>
      <c r="B9" s="571" t="s">
        <v>106</v>
      </c>
    </row>
    <row r="10" spans="1:2" ht="18" customHeight="1">
      <c r="A10" s="3" t="s">
        <v>107</v>
      </c>
      <c r="B10" s="571" t="s">
        <v>108</v>
      </c>
    </row>
    <row r="11" spans="1:2" ht="18" customHeight="1">
      <c r="A11" s="3" t="s">
        <v>109</v>
      </c>
      <c r="B11" s="571" t="s">
        <v>110</v>
      </c>
    </row>
    <row r="12" spans="1:2" ht="14.25" customHeight="1">
      <c r="A12" s="3" t="s">
        <v>111</v>
      </c>
      <c r="B12" s="571" t="s">
        <v>112</v>
      </c>
    </row>
    <row r="13" spans="1:2" ht="14.75" customHeight="1" thickBot="1">
      <c r="A13" s="61" t="s">
        <v>113</v>
      </c>
      <c r="B13" s="57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395" customWidth="1"/>
    <col min="2" max="2" width="21.796875" style="395" customWidth="1"/>
    <col min="3" max="4" width="17.796875" style="395" customWidth="1"/>
    <col min="5" max="5" width="13.19921875" style="395" customWidth="1"/>
    <col min="6" max="6" width="13.796875" style="395" customWidth="1"/>
    <col min="7" max="7" width="14.796875" style="395" customWidth="1"/>
    <col min="8" max="9" width="14.3984375" style="395" customWidth="1"/>
    <col min="10" max="16384" width="14.3984375" style="395"/>
  </cols>
  <sheetData>
    <row r="1" spans="1:8" ht="16.5" customHeight="1">
      <c r="A1" s="613" t="s">
        <v>2363</v>
      </c>
      <c r="B1" s="84"/>
      <c r="C1" s="84"/>
      <c r="D1" s="84"/>
      <c r="E1" s="84"/>
      <c r="F1" s="84"/>
      <c r="G1" s="84"/>
    </row>
    <row r="2" spans="1:8" ht="33" customHeight="1">
      <c r="A2" s="424" t="s">
        <v>576</v>
      </c>
      <c r="B2" s="174"/>
      <c r="C2" s="1146" t="s">
        <v>2364</v>
      </c>
      <c r="D2" s="938"/>
      <c r="E2" s="1144" t="s">
        <v>2365</v>
      </c>
      <c r="F2" s="942"/>
      <c r="G2" s="1145" t="s">
        <v>434</v>
      </c>
    </row>
    <row r="3" spans="1:8" ht="14" customHeight="1" thickBot="1">
      <c r="A3" s="178"/>
      <c r="B3" s="178"/>
      <c r="C3" s="458" t="s">
        <v>2366</v>
      </c>
      <c r="D3" s="458" t="s">
        <v>2367</v>
      </c>
      <c r="E3" s="457" t="s">
        <v>1936</v>
      </c>
      <c r="F3" s="457" t="s">
        <v>1937</v>
      </c>
      <c r="G3" s="884"/>
    </row>
    <row r="4" spans="1:8" ht="15" customHeight="1">
      <c r="A4" s="2" t="s">
        <v>445</v>
      </c>
      <c r="B4" s="716"/>
      <c r="C4" s="25"/>
      <c r="D4" s="585"/>
      <c r="E4" s="585"/>
      <c r="F4" s="585"/>
      <c r="G4" s="585">
        <f t="shared" ref="G4:G35" si="0">SUM(E4:F4)</f>
        <v>0</v>
      </c>
      <c r="H4" s="423"/>
    </row>
    <row r="5" spans="1:8" ht="15" customHeight="1">
      <c r="A5" s="2"/>
      <c r="B5" s="716" t="s">
        <v>447</v>
      </c>
      <c r="C5" s="713"/>
      <c r="D5" s="584"/>
      <c r="E5" s="584"/>
      <c r="F5" s="584"/>
      <c r="G5" s="584">
        <f t="shared" si="0"/>
        <v>0</v>
      </c>
      <c r="H5" s="423"/>
    </row>
    <row r="6" spans="1:8" ht="15" customHeight="1">
      <c r="A6" s="2"/>
      <c r="B6" s="716" t="s">
        <v>448</v>
      </c>
      <c r="C6" s="709"/>
      <c r="D6" s="584"/>
      <c r="E6" s="584"/>
      <c r="F6" s="584"/>
      <c r="G6" s="584">
        <f t="shared" si="0"/>
        <v>0</v>
      </c>
      <c r="H6" s="423"/>
    </row>
    <row r="7" spans="1:8" ht="15" customHeight="1">
      <c r="A7" s="2"/>
      <c r="B7" s="716" t="s">
        <v>449</v>
      </c>
      <c r="C7" s="709"/>
      <c r="D7" s="584"/>
      <c r="E7" s="584"/>
      <c r="F7" s="584"/>
      <c r="G7" s="584">
        <f t="shared" si="0"/>
        <v>0</v>
      </c>
      <c r="H7" s="423"/>
    </row>
    <row r="8" spans="1:8" ht="15" customHeight="1">
      <c r="A8" s="2" t="s">
        <v>450</v>
      </c>
      <c r="B8" s="716"/>
      <c r="C8" s="25"/>
      <c r="D8" s="585"/>
      <c r="E8" s="585"/>
      <c r="F8" s="585"/>
      <c r="G8" s="585">
        <f t="shared" si="0"/>
        <v>0</v>
      </c>
      <c r="H8" s="423"/>
    </row>
    <row r="9" spans="1:8" ht="15" customHeight="1">
      <c r="A9" s="2"/>
      <c r="B9" s="716" t="s">
        <v>452</v>
      </c>
      <c r="C9" s="709"/>
      <c r="D9" s="584"/>
      <c r="E9" s="584"/>
      <c r="F9" s="584"/>
      <c r="G9" s="584">
        <f t="shared" si="0"/>
        <v>0</v>
      </c>
      <c r="H9" s="423"/>
    </row>
    <row r="10" spans="1:8" ht="15" customHeight="1">
      <c r="A10" s="2"/>
      <c r="B10" s="716" t="s">
        <v>453</v>
      </c>
      <c r="C10" s="709"/>
      <c r="D10" s="584"/>
      <c r="E10" s="584"/>
      <c r="F10" s="584"/>
      <c r="G10" s="584">
        <f t="shared" si="0"/>
        <v>0</v>
      </c>
      <c r="H10" s="423"/>
    </row>
    <row r="11" spans="1:8" ht="15" customHeight="1">
      <c r="A11" s="2"/>
      <c r="B11" s="716" t="s">
        <v>454</v>
      </c>
      <c r="C11" s="709"/>
      <c r="D11" s="584"/>
      <c r="E11" s="584"/>
      <c r="F11" s="584"/>
      <c r="G11" s="584">
        <f t="shared" si="0"/>
        <v>0</v>
      </c>
      <c r="H11" s="423"/>
    </row>
    <row r="12" spans="1:8" ht="15" customHeight="1">
      <c r="A12" s="2"/>
      <c r="B12" s="716" t="s">
        <v>455</v>
      </c>
      <c r="C12" s="709"/>
      <c r="D12" s="584"/>
      <c r="E12" s="584"/>
      <c r="F12" s="584"/>
      <c r="G12" s="584">
        <f t="shared" si="0"/>
        <v>0</v>
      </c>
      <c r="H12" s="423"/>
    </row>
    <row r="13" spans="1:8" ht="15" customHeight="1">
      <c r="A13" s="2"/>
      <c r="B13" s="716" t="s">
        <v>456</v>
      </c>
      <c r="C13" s="709"/>
      <c r="D13" s="584"/>
      <c r="E13" s="584"/>
      <c r="F13" s="584"/>
      <c r="G13" s="584">
        <f t="shared" si="0"/>
        <v>0</v>
      </c>
      <c r="H13" s="423"/>
    </row>
    <row r="14" spans="1:8" ht="15" customHeight="1">
      <c r="A14" s="2" t="s">
        <v>457</v>
      </c>
      <c r="B14" s="716"/>
      <c r="C14" s="25"/>
      <c r="D14" s="585"/>
      <c r="E14" s="585"/>
      <c r="F14" s="585"/>
      <c r="G14" s="585">
        <f t="shared" si="0"/>
        <v>0</v>
      </c>
      <c r="H14" s="423"/>
    </row>
    <row r="15" spans="1:8" ht="15" customHeight="1">
      <c r="A15" s="2"/>
      <c r="B15" s="716" t="s">
        <v>459</v>
      </c>
      <c r="C15" s="709"/>
      <c r="D15" s="584"/>
      <c r="E15" s="584"/>
      <c r="F15" s="584"/>
      <c r="G15" s="584">
        <f t="shared" si="0"/>
        <v>0</v>
      </c>
      <c r="H15" s="423"/>
    </row>
    <row r="16" spans="1:8" ht="15" customHeight="1">
      <c r="A16" s="2"/>
      <c r="B16" s="716" t="s">
        <v>460</v>
      </c>
      <c r="C16" s="709"/>
      <c r="D16" s="584"/>
      <c r="E16" s="584"/>
      <c r="F16" s="584"/>
      <c r="G16" s="584">
        <f t="shared" si="0"/>
        <v>0</v>
      </c>
      <c r="H16" s="423"/>
    </row>
    <row r="17" spans="1:7" ht="15" customHeight="1">
      <c r="A17" s="2" t="s">
        <v>461</v>
      </c>
      <c r="B17" s="716"/>
      <c r="C17" s="25"/>
      <c r="D17" s="585"/>
      <c r="E17" s="585"/>
      <c r="F17" s="585"/>
      <c r="G17" s="585">
        <f t="shared" si="0"/>
        <v>0</v>
      </c>
    </row>
    <row r="18" spans="1:7" ht="15" customHeight="1">
      <c r="A18" s="2"/>
      <c r="B18" s="716" t="s">
        <v>463</v>
      </c>
      <c r="C18" s="709"/>
      <c r="D18" s="584"/>
      <c r="E18" s="584"/>
      <c r="F18" s="584"/>
      <c r="G18" s="584">
        <f t="shared" si="0"/>
        <v>0</v>
      </c>
    </row>
    <row r="19" spans="1:7" ht="15" customHeight="1">
      <c r="A19" s="2"/>
      <c r="B19" s="716" t="s">
        <v>464</v>
      </c>
      <c r="C19" s="709"/>
      <c r="D19" s="584"/>
      <c r="E19" s="584"/>
      <c r="F19" s="584"/>
      <c r="G19" s="584">
        <f t="shared" si="0"/>
        <v>0</v>
      </c>
    </row>
    <row r="20" spans="1:7" ht="15" customHeight="1">
      <c r="A20" s="2"/>
      <c r="B20" s="706" t="s">
        <v>465</v>
      </c>
      <c r="C20" s="713"/>
      <c r="D20" s="584"/>
      <c r="E20" s="584"/>
      <c r="F20" s="584"/>
      <c r="G20" s="584">
        <f t="shared" si="0"/>
        <v>0</v>
      </c>
    </row>
    <row r="21" spans="1:7" ht="15" customHeight="1">
      <c r="A21" s="2"/>
      <c r="B21" s="706" t="s">
        <v>466</v>
      </c>
      <c r="C21" s="713"/>
      <c r="D21" s="584"/>
      <c r="E21" s="584"/>
      <c r="F21" s="584"/>
      <c r="G21" s="584">
        <f t="shared" si="0"/>
        <v>0</v>
      </c>
    </row>
    <row r="22" spans="1:7" ht="15" customHeight="1">
      <c r="A22" s="2"/>
      <c r="B22" s="716" t="s">
        <v>467</v>
      </c>
      <c r="C22" s="709"/>
      <c r="D22" s="584"/>
      <c r="E22" s="584"/>
      <c r="F22" s="584"/>
      <c r="G22" s="584">
        <f t="shared" si="0"/>
        <v>0</v>
      </c>
    </row>
    <row r="23" spans="1:7" ht="15" customHeight="1">
      <c r="A23" s="2"/>
      <c r="B23" s="716" t="s">
        <v>468</v>
      </c>
      <c r="C23" s="709"/>
      <c r="D23" s="584"/>
      <c r="E23" s="584"/>
      <c r="F23" s="584"/>
      <c r="G23" s="584">
        <f t="shared" si="0"/>
        <v>0</v>
      </c>
    </row>
    <row r="24" spans="1:7" ht="15" customHeight="1">
      <c r="A24" s="2"/>
      <c r="B24" s="716" t="s">
        <v>469</v>
      </c>
      <c r="C24" s="709"/>
      <c r="D24" s="584"/>
      <c r="E24" s="584"/>
      <c r="F24" s="584"/>
      <c r="G24" s="584">
        <f t="shared" si="0"/>
        <v>0</v>
      </c>
    </row>
    <row r="25" spans="1:7" ht="15" customHeight="1">
      <c r="A25" s="2"/>
      <c r="B25" s="716" t="s">
        <v>470</v>
      </c>
      <c r="C25" s="709"/>
      <c r="D25" s="584"/>
      <c r="E25" s="584"/>
      <c r="F25" s="584"/>
      <c r="G25" s="584">
        <f t="shared" si="0"/>
        <v>0</v>
      </c>
    </row>
    <row r="26" spans="1:7" ht="15" customHeight="1">
      <c r="A26" s="2" t="s">
        <v>471</v>
      </c>
      <c r="B26" s="716"/>
      <c r="C26" s="25"/>
      <c r="D26" s="585"/>
      <c r="E26" s="585"/>
      <c r="F26" s="585"/>
      <c r="G26" s="585">
        <f t="shared" si="0"/>
        <v>0</v>
      </c>
    </row>
    <row r="27" spans="1:7" ht="15" customHeight="1">
      <c r="A27" s="2"/>
      <c r="B27" s="716" t="s">
        <v>479</v>
      </c>
      <c r="C27" s="709"/>
      <c r="D27" s="584"/>
      <c r="E27" s="584"/>
      <c r="F27" s="584"/>
      <c r="G27" s="584">
        <f t="shared" si="0"/>
        <v>0</v>
      </c>
    </row>
    <row r="28" spans="1:7" ht="15" customHeight="1">
      <c r="A28" s="2"/>
      <c r="B28" s="716" t="s">
        <v>480</v>
      </c>
      <c r="C28" s="709"/>
      <c r="D28" s="584"/>
      <c r="E28" s="584"/>
      <c r="F28" s="584"/>
      <c r="G28" s="584">
        <f t="shared" si="0"/>
        <v>0</v>
      </c>
    </row>
    <row r="29" spans="1:7" ht="15" customHeight="1">
      <c r="A29" s="2"/>
      <c r="B29" s="716" t="s">
        <v>481</v>
      </c>
      <c r="C29" s="709"/>
      <c r="D29" s="584"/>
      <c r="E29" s="584"/>
      <c r="F29" s="584"/>
      <c r="G29" s="584">
        <f t="shared" si="0"/>
        <v>0</v>
      </c>
    </row>
    <row r="30" spans="1:7" ht="15" customHeight="1">
      <c r="A30" s="2"/>
      <c r="B30" s="716" t="s">
        <v>482</v>
      </c>
      <c r="C30" s="709"/>
      <c r="D30" s="584"/>
      <c r="E30" s="584"/>
      <c r="F30" s="584"/>
      <c r="G30" s="584">
        <f t="shared" si="0"/>
        <v>0</v>
      </c>
    </row>
    <row r="31" spans="1:7" ht="15" customHeight="1">
      <c r="A31" s="2"/>
      <c r="B31" s="716" t="s">
        <v>483</v>
      </c>
      <c r="C31" s="713"/>
      <c r="D31" s="584"/>
      <c r="E31" s="584"/>
      <c r="F31" s="584"/>
      <c r="G31" s="584">
        <f t="shared" si="0"/>
        <v>0</v>
      </c>
    </row>
    <row r="32" spans="1:7" ht="15" customHeight="1">
      <c r="A32" s="2" t="s">
        <v>484</v>
      </c>
      <c r="B32" s="716"/>
      <c r="C32" s="25"/>
      <c r="D32" s="585"/>
      <c r="E32" s="585"/>
      <c r="F32" s="585"/>
      <c r="G32" s="585">
        <f t="shared" si="0"/>
        <v>0</v>
      </c>
    </row>
    <row r="33" spans="1:7" ht="15" customHeight="1">
      <c r="A33" s="2"/>
      <c r="B33" s="716" t="s">
        <v>486</v>
      </c>
      <c r="C33" s="709"/>
      <c r="D33" s="584"/>
      <c r="E33" s="584"/>
      <c r="F33" s="584"/>
      <c r="G33" s="584">
        <f t="shared" si="0"/>
        <v>0</v>
      </c>
    </row>
    <row r="34" spans="1:7" ht="15" customHeight="1">
      <c r="A34" s="2"/>
      <c r="B34" s="716" t="s">
        <v>487</v>
      </c>
      <c r="C34" s="709"/>
      <c r="D34" s="584"/>
      <c r="E34" s="584"/>
      <c r="F34" s="584"/>
      <c r="G34" s="584">
        <f t="shared" si="0"/>
        <v>0</v>
      </c>
    </row>
    <row r="35" spans="1:7" ht="15" customHeight="1">
      <c r="A35" s="2"/>
      <c r="B35" s="716" t="s">
        <v>488</v>
      </c>
      <c r="C35" s="709"/>
      <c r="D35" s="584"/>
      <c r="E35" s="584"/>
      <c r="F35" s="584"/>
      <c r="G35" s="584">
        <f t="shared" si="0"/>
        <v>0</v>
      </c>
    </row>
    <row r="36" spans="1:7" ht="15" customHeight="1">
      <c r="A36" s="2"/>
      <c r="B36" s="716" t="s">
        <v>489</v>
      </c>
      <c r="C36" s="709"/>
      <c r="D36" s="584"/>
      <c r="E36" s="584"/>
      <c r="F36" s="584"/>
      <c r="G36" s="584">
        <f t="shared" ref="G36:G67" si="1">SUM(E36:F36)</f>
        <v>0</v>
      </c>
    </row>
    <row r="37" spans="1:7" ht="15" customHeight="1">
      <c r="A37" s="2"/>
      <c r="B37" s="716" t="s">
        <v>490</v>
      </c>
      <c r="C37" s="709"/>
      <c r="D37" s="584"/>
      <c r="E37" s="584"/>
      <c r="F37" s="584"/>
      <c r="G37" s="584">
        <f t="shared" si="1"/>
        <v>0</v>
      </c>
    </row>
    <row r="38" spans="1:7" ht="15" customHeight="1">
      <c r="A38" s="2"/>
      <c r="B38" s="716" t="s">
        <v>491</v>
      </c>
      <c r="C38" s="709"/>
      <c r="D38" s="584"/>
      <c r="E38" s="584"/>
      <c r="F38" s="584"/>
      <c r="G38" s="584">
        <f t="shared" si="1"/>
        <v>0</v>
      </c>
    </row>
    <row r="39" spans="1:7" ht="15" customHeight="1">
      <c r="A39" s="2" t="s">
        <v>492</v>
      </c>
      <c r="B39" s="716"/>
      <c r="C39" s="25"/>
      <c r="D39" s="585"/>
      <c r="E39" s="585"/>
      <c r="F39" s="585"/>
      <c r="G39" s="585">
        <f t="shared" si="1"/>
        <v>0</v>
      </c>
    </row>
    <row r="40" spans="1:7" ht="15" customHeight="1">
      <c r="A40" s="2"/>
      <c r="B40" s="716" t="s">
        <v>494</v>
      </c>
      <c r="C40" s="709"/>
      <c r="D40" s="584"/>
      <c r="E40" s="584"/>
      <c r="F40" s="584"/>
      <c r="G40" s="584">
        <f t="shared" si="1"/>
        <v>0</v>
      </c>
    </row>
    <row r="41" spans="1:7" ht="15" customHeight="1">
      <c r="A41" s="2"/>
      <c r="B41" s="716" t="s">
        <v>495</v>
      </c>
      <c r="C41" s="709"/>
      <c r="D41" s="584"/>
      <c r="E41" s="584"/>
      <c r="F41" s="584"/>
      <c r="G41" s="584">
        <f t="shared" si="1"/>
        <v>0</v>
      </c>
    </row>
    <row r="42" spans="1:7" ht="15" customHeight="1">
      <c r="A42" s="2"/>
      <c r="B42" s="716" t="s">
        <v>496</v>
      </c>
      <c r="C42" s="709"/>
      <c r="D42" s="584"/>
      <c r="E42" s="584"/>
      <c r="F42" s="584"/>
      <c r="G42" s="584">
        <f t="shared" si="1"/>
        <v>0</v>
      </c>
    </row>
    <row r="43" spans="1:7" ht="15" customHeight="1">
      <c r="A43" s="2" t="s">
        <v>497</v>
      </c>
      <c r="B43" s="716"/>
      <c r="C43" s="25"/>
      <c r="D43" s="585"/>
      <c r="E43" s="585"/>
      <c r="F43" s="585"/>
      <c r="G43" s="585">
        <f t="shared" si="1"/>
        <v>0</v>
      </c>
    </row>
    <row r="44" spans="1:7" ht="15" customHeight="1">
      <c r="A44" s="2"/>
      <c r="B44" s="716" t="s">
        <v>499</v>
      </c>
      <c r="C44" s="709"/>
      <c r="D44" s="584"/>
      <c r="E44" s="584"/>
      <c r="F44" s="584"/>
      <c r="G44" s="584">
        <f t="shared" si="1"/>
        <v>0</v>
      </c>
    </row>
    <row r="45" spans="1:7" ht="15" customHeight="1">
      <c r="A45" s="2"/>
      <c r="B45" s="716" t="s">
        <v>500</v>
      </c>
      <c r="C45" s="709"/>
      <c r="D45" s="584"/>
      <c r="E45" s="584"/>
      <c r="F45" s="584"/>
      <c r="G45" s="584">
        <f t="shared" si="1"/>
        <v>0</v>
      </c>
    </row>
    <row r="46" spans="1:7" ht="15" customHeight="1">
      <c r="A46" s="2"/>
      <c r="B46" s="716" t="s">
        <v>501</v>
      </c>
      <c r="C46" s="709"/>
      <c r="D46" s="584"/>
      <c r="E46" s="584"/>
      <c r="F46" s="584"/>
      <c r="G46" s="584">
        <f t="shared" si="1"/>
        <v>0</v>
      </c>
    </row>
    <row r="47" spans="1:7" ht="15" customHeight="1">
      <c r="A47" s="2"/>
      <c r="B47" s="716" t="s">
        <v>502</v>
      </c>
      <c r="C47" s="709"/>
      <c r="D47" s="584"/>
      <c r="E47" s="584"/>
      <c r="F47" s="584"/>
      <c r="G47" s="584">
        <f t="shared" si="1"/>
        <v>0</v>
      </c>
    </row>
    <row r="48" spans="1:7" ht="15" customHeight="1">
      <c r="A48" s="2"/>
      <c r="B48" s="716" t="s">
        <v>503</v>
      </c>
      <c r="C48" s="709"/>
      <c r="D48" s="584"/>
      <c r="E48" s="584"/>
      <c r="F48" s="584"/>
      <c r="G48" s="584">
        <f t="shared" si="1"/>
        <v>0</v>
      </c>
    </row>
    <row r="49" spans="1:7" ht="15" customHeight="1">
      <c r="A49" s="2"/>
      <c r="B49" s="716" t="s">
        <v>504</v>
      </c>
      <c r="C49" s="709"/>
      <c r="D49" s="584"/>
      <c r="E49" s="584"/>
      <c r="F49" s="584"/>
      <c r="G49" s="584">
        <f t="shared" si="1"/>
        <v>0</v>
      </c>
    </row>
    <row r="50" spans="1:7" ht="15" customHeight="1">
      <c r="A50" s="2"/>
      <c r="B50" s="716" t="s">
        <v>505</v>
      </c>
      <c r="C50" s="709"/>
      <c r="D50" s="584"/>
      <c r="E50" s="584"/>
      <c r="F50" s="584"/>
      <c r="G50" s="584">
        <f t="shared" si="1"/>
        <v>0</v>
      </c>
    </row>
    <row r="51" spans="1:7" ht="15" customHeight="1">
      <c r="A51" s="2" t="s">
        <v>506</v>
      </c>
      <c r="B51" s="716"/>
      <c r="C51" s="25"/>
      <c r="D51" s="585"/>
      <c r="E51" s="585"/>
      <c r="F51" s="585"/>
      <c r="G51" s="585">
        <f t="shared" si="1"/>
        <v>0</v>
      </c>
    </row>
    <row r="52" spans="1:7" ht="15" customHeight="1">
      <c r="A52" s="2"/>
      <c r="B52" s="716" t="s">
        <v>508</v>
      </c>
      <c r="C52" s="709"/>
      <c r="D52" s="584"/>
      <c r="E52" s="584"/>
      <c r="F52" s="584"/>
      <c r="G52" s="584">
        <f t="shared" si="1"/>
        <v>0</v>
      </c>
    </row>
    <row r="53" spans="1:7" ht="15" customHeight="1">
      <c r="A53" s="2"/>
      <c r="B53" s="716" t="s">
        <v>509</v>
      </c>
      <c r="C53" s="709"/>
      <c r="D53" s="584"/>
      <c r="E53" s="584"/>
      <c r="F53" s="584"/>
      <c r="G53" s="584">
        <f t="shared" si="1"/>
        <v>0</v>
      </c>
    </row>
    <row r="54" spans="1:7" ht="15" customHeight="1">
      <c r="A54" s="2"/>
      <c r="B54" s="716" t="s">
        <v>510</v>
      </c>
      <c r="C54" s="709"/>
      <c r="D54" s="584"/>
      <c r="E54" s="584"/>
      <c r="F54" s="584"/>
      <c r="G54" s="584">
        <f t="shared" si="1"/>
        <v>0</v>
      </c>
    </row>
    <row r="55" spans="1:7" ht="15" customHeight="1">
      <c r="A55" s="2"/>
      <c r="B55" s="716" t="s">
        <v>511</v>
      </c>
      <c r="C55" s="709"/>
      <c r="D55" s="584"/>
      <c r="E55" s="584"/>
      <c r="F55" s="584"/>
      <c r="G55" s="584">
        <f t="shared" si="1"/>
        <v>0</v>
      </c>
    </row>
    <row r="56" spans="1:7" ht="15" customHeight="1">
      <c r="A56" s="2"/>
      <c r="B56" s="716" t="s">
        <v>512</v>
      </c>
      <c r="C56" s="713"/>
      <c r="D56" s="584"/>
      <c r="E56" s="584"/>
      <c r="F56" s="584"/>
      <c r="G56" s="584">
        <f t="shared" si="1"/>
        <v>0</v>
      </c>
    </row>
    <row r="57" spans="1:7" ht="15" customHeight="1">
      <c r="A57" s="2"/>
      <c r="B57" s="716" t="s">
        <v>513</v>
      </c>
      <c r="C57" s="713"/>
      <c r="D57" s="584"/>
      <c r="E57" s="584"/>
      <c r="F57" s="584"/>
      <c r="G57" s="584">
        <f t="shared" si="1"/>
        <v>0</v>
      </c>
    </row>
    <row r="58" spans="1:7" ht="15" customHeight="1">
      <c r="A58" s="2"/>
      <c r="B58" s="716" t="s">
        <v>514</v>
      </c>
      <c r="C58" s="709"/>
      <c r="D58" s="584"/>
      <c r="E58" s="584"/>
      <c r="F58" s="584"/>
      <c r="G58" s="584">
        <f t="shared" si="1"/>
        <v>0</v>
      </c>
    </row>
    <row r="59" spans="1:7" ht="15" customHeight="1">
      <c r="A59" s="2" t="s">
        <v>515</v>
      </c>
      <c r="B59" s="716"/>
      <c r="C59" s="25"/>
      <c r="D59" s="585"/>
      <c r="E59" s="585"/>
      <c r="F59" s="585"/>
      <c r="G59" s="585">
        <f t="shared" si="1"/>
        <v>0</v>
      </c>
    </row>
    <row r="60" spans="1:7" ht="15" customHeight="1">
      <c r="A60" s="2"/>
      <c r="B60" s="716" t="s">
        <v>517</v>
      </c>
      <c r="C60" s="709"/>
      <c r="D60" s="584"/>
      <c r="E60" s="584"/>
      <c r="F60" s="584"/>
      <c r="G60" s="584">
        <f t="shared" si="1"/>
        <v>0</v>
      </c>
    </row>
    <row r="61" spans="1:7" ht="15" customHeight="1">
      <c r="A61" s="2"/>
      <c r="B61" s="716" t="s">
        <v>518</v>
      </c>
      <c r="C61" s="709"/>
      <c r="D61" s="584"/>
      <c r="E61" s="584"/>
      <c r="F61" s="584"/>
      <c r="G61" s="584">
        <f t="shared" si="1"/>
        <v>0</v>
      </c>
    </row>
    <row r="62" spans="1:7" ht="15" customHeight="1">
      <c r="A62" s="2"/>
      <c r="B62" s="716" t="s">
        <v>519</v>
      </c>
      <c r="C62" s="709"/>
      <c r="D62" s="584"/>
      <c r="E62" s="584"/>
      <c r="F62" s="584"/>
      <c r="G62" s="584">
        <f t="shared" si="1"/>
        <v>0</v>
      </c>
    </row>
    <row r="63" spans="1:7" ht="15" customHeight="1">
      <c r="A63" s="2"/>
      <c r="B63" s="716" t="s">
        <v>520</v>
      </c>
      <c r="C63" s="709"/>
      <c r="D63" s="584"/>
      <c r="E63" s="584"/>
      <c r="F63" s="584"/>
      <c r="G63" s="584">
        <f t="shared" si="1"/>
        <v>0</v>
      </c>
    </row>
    <row r="64" spans="1:7" ht="15" customHeight="1">
      <c r="A64" s="2" t="s">
        <v>521</v>
      </c>
      <c r="B64" s="716"/>
      <c r="C64" s="25"/>
      <c r="D64" s="585"/>
      <c r="E64" s="585"/>
      <c r="F64" s="585"/>
      <c r="G64" s="585">
        <f t="shared" si="1"/>
        <v>0</v>
      </c>
    </row>
    <row r="65" spans="1:7" ht="15" customHeight="1">
      <c r="A65" s="2"/>
      <c r="B65" s="716" t="s">
        <v>523</v>
      </c>
      <c r="C65" s="709"/>
      <c r="D65" s="584"/>
      <c r="E65" s="584"/>
      <c r="F65" s="584"/>
      <c r="G65" s="584">
        <f t="shared" si="1"/>
        <v>0</v>
      </c>
    </row>
    <row r="66" spans="1:7" ht="15" customHeight="1">
      <c r="A66" s="2"/>
      <c r="B66" s="716" t="s">
        <v>524</v>
      </c>
      <c r="C66" s="709"/>
      <c r="D66" s="584"/>
      <c r="E66" s="584"/>
      <c r="F66" s="584"/>
      <c r="G66" s="584">
        <f t="shared" si="1"/>
        <v>0</v>
      </c>
    </row>
    <row r="67" spans="1:7" ht="15" customHeight="1">
      <c r="A67" s="2"/>
      <c r="B67" s="716" t="s">
        <v>525</v>
      </c>
      <c r="C67" s="709"/>
      <c r="D67" s="584"/>
      <c r="E67" s="584"/>
      <c r="F67" s="584"/>
      <c r="G67" s="584">
        <f t="shared" si="1"/>
        <v>0</v>
      </c>
    </row>
    <row r="68" spans="1:7" ht="15" customHeight="1">
      <c r="A68" s="2" t="s">
        <v>526</v>
      </c>
      <c r="B68" s="716"/>
      <c r="C68" s="25"/>
      <c r="D68" s="585"/>
      <c r="E68" s="585"/>
      <c r="F68" s="585"/>
      <c r="G68" s="585">
        <f t="shared" ref="G68:G91" si="2">SUM(E68:F68)</f>
        <v>0</v>
      </c>
    </row>
    <row r="69" spans="1:7" ht="15" customHeight="1">
      <c r="A69" s="2"/>
      <c r="B69" s="716" t="s">
        <v>527</v>
      </c>
      <c r="C69" s="709"/>
      <c r="D69" s="584"/>
      <c r="E69" s="584"/>
      <c r="F69" s="584"/>
      <c r="G69" s="584">
        <f t="shared" si="2"/>
        <v>0</v>
      </c>
    </row>
    <row r="70" spans="1:7" ht="15" customHeight="1">
      <c r="A70" s="2"/>
      <c r="B70" s="716" t="s">
        <v>528</v>
      </c>
      <c r="C70" s="709"/>
      <c r="D70" s="584"/>
      <c r="E70" s="584"/>
      <c r="F70" s="584"/>
      <c r="G70" s="584">
        <f t="shared" si="2"/>
        <v>0</v>
      </c>
    </row>
    <row r="71" spans="1:7" ht="15" customHeight="1">
      <c r="A71" s="2"/>
      <c r="B71" s="716" t="s">
        <v>529</v>
      </c>
      <c r="C71" s="709"/>
      <c r="D71" s="584"/>
      <c r="E71" s="584"/>
      <c r="F71" s="584"/>
      <c r="G71" s="584">
        <f t="shared" si="2"/>
        <v>0</v>
      </c>
    </row>
    <row r="72" spans="1:7" ht="15" customHeight="1">
      <c r="A72" s="2" t="s">
        <v>530</v>
      </c>
      <c r="B72" s="716"/>
      <c r="C72" s="25"/>
      <c r="D72" s="585"/>
      <c r="E72" s="585"/>
      <c r="F72" s="585"/>
      <c r="G72" s="585">
        <f t="shared" si="2"/>
        <v>0</v>
      </c>
    </row>
    <row r="73" spans="1:7" ht="15" customHeight="1">
      <c r="A73" s="2"/>
      <c r="B73" s="716" t="s">
        <v>531</v>
      </c>
      <c r="C73" s="709"/>
      <c r="D73" s="584"/>
      <c r="E73" s="584"/>
      <c r="F73" s="584"/>
      <c r="G73" s="584">
        <f t="shared" si="2"/>
        <v>0</v>
      </c>
    </row>
    <row r="74" spans="1:7" ht="15" customHeight="1">
      <c r="A74" s="2" t="s">
        <v>532</v>
      </c>
      <c r="B74" s="716"/>
      <c r="C74" s="25"/>
      <c r="D74" s="585"/>
      <c r="E74" s="585"/>
      <c r="F74" s="585"/>
      <c r="G74" s="585">
        <f t="shared" si="2"/>
        <v>0</v>
      </c>
    </row>
    <row r="75" spans="1:7" ht="15" customHeight="1">
      <c r="A75" s="2"/>
      <c r="B75" s="716" t="s">
        <v>533</v>
      </c>
      <c r="C75" s="709"/>
      <c r="D75" s="584"/>
      <c r="E75" s="584"/>
      <c r="F75" s="584"/>
      <c r="G75" s="584">
        <f t="shared" si="2"/>
        <v>0</v>
      </c>
    </row>
    <row r="76" spans="1:7" ht="15" customHeight="1">
      <c r="A76" s="2"/>
      <c r="B76" s="716" t="s">
        <v>534</v>
      </c>
      <c r="C76" s="709"/>
      <c r="D76" s="584"/>
      <c r="E76" s="584"/>
      <c r="F76" s="584"/>
      <c r="G76" s="584">
        <f t="shared" si="2"/>
        <v>0</v>
      </c>
    </row>
    <row r="77" spans="1:7" ht="15" customHeight="1">
      <c r="A77" s="2"/>
      <c r="B77" s="716" t="s">
        <v>535</v>
      </c>
      <c r="C77" s="709"/>
      <c r="D77" s="584"/>
      <c r="E77" s="584"/>
      <c r="F77" s="584"/>
      <c r="G77" s="584">
        <f t="shared" si="2"/>
        <v>0</v>
      </c>
    </row>
    <row r="78" spans="1:7" ht="15" customHeight="1">
      <c r="A78" s="2" t="s">
        <v>536</v>
      </c>
      <c r="B78" s="716"/>
      <c r="C78" s="25"/>
      <c r="D78" s="585"/>
      <c r="E78" s="585"/>
      <c r="F78" s="585"/>
      <c r="G78" s="585">
        <f t="shared" si="2"/>
        <v>0</v>
      </c>
    </row>
    <row r="79" spans="1:7" ht="15" customHeight="1">
      <c r="A79" s="2"/>
      <c r="B79" s="716" t="s">
        <v>538</v>
      </c>
      <c r="C79" s="709"/>
      <c r="D79" s="584"/>
      <c r="E79" s="584"/>
      <c r="F79" s="584"/>
      <c r="G79" s="584">
        <f t="shared" si="2"/>
        <v>0</v>
      </c>
    </row>
    <row r="80" spans="1:7" ht="15" customHeight="1">
      <c r="A80" s="2"/>
      <c r="B80" s="716" t="s">
        <v>539</v>
      </c>
      <c r="C80" s="713"/>
      <c r="D80" s="584"/>
      <c r="E80" s="584"/>
      <c r="F80" s="584"/>
      <c r="G80" s="584">
        <f t="shared" si="2"/>
        <v>0</v>
      </c>
    </row>
    <row r="81" spans="1:7" ht="15" customHeight="1">
      <c r="A81" s="2"/>
      <c r="B81" s="716" t="s">
        <v>540</v>
      </c>
      <c r="C81" s="713"/>
      <c r="D81" s="584"/>
      <c r="E81" s="584"/>
      <c r="F81" s="584"/>
      <c r="G81" s="584">
        <f t="shared" si="2"/>
        <v>0</v>
      </c>
    </row>
    <row r="82" spans="1:7" ht="15" customHeight="1">
      <c r="A82" s="2" t="s">
        <v>541</v>
      </c>
      <c r="B82" s="716"/>
      <c r="C82" s="25"/>
      <c r="D82" s="585"/>
      <c r="E82" s="585"/>
      <c r="F82" s="585"/>
      <c r="G82" s="585">
        <f t="shared" si="2"/>
        <v>0</v>
      </c>
    </row>
    <row r="83" spans="1:7" ht="15" customHeight="1">
      <c r="A83" s="2"/>
      <c r="B83" s="716" t="s">
        <v>542</v>
      </c>
      <c r="C83" s="709"/>
      <c r="D83" s="584"/>
      <c r="E83" s="584"/>
      <c r="F83" s="584"/>
      <c r="G83" s="584">
        <f t="shared" si="2"/>
        <v>0</v>
      </c>
    </row>
    <row r="84" spans="1:7" ht="15" customHeight="1">
      <c r="A84" s="2" t="s">
        <v>543</v>
      </c>
      <c r="B84" s="716"/>
      <c r="C84" s="25"/>
      <c r="D84" s="585"/>
      <c r="E84" s="585"/>
      <c r="F84" s="585"/>
      <c r="G84" s="585">
        <f t="shared" si="2"/>
        <v>0</v>
      </c>
    </row>
    <row r="85" spans="1:7" ht="15" customHeight="1">
      <c r="A85" s="2"/>
      <c r="B85" s="716" t="s">
        <v>545</v>
      </c>
      <c r="C85" s="709"/>
      <c r="D85" s="584"/>
      <c r="E85" s="584"/>
      <c r="F85" s="584"/>
      <c r="G85" s="584">
        <f t="shared" si="2"/>
        <v>0</v>
      </c>
    </row>
    <row r="86" spans="1:7" ht="15" customHeight="1">
      <c r="A86" s="2"/>
      <c r="B86" s="716" t="s">
        <v>546</v>
      </c>
      <c r="C86" s="709"/>
      <c r="D86" s="584"/>
      <c r="E86" s="584"/>
      <c r="F86" s="584"/>
      <c r="G86" s="584">
        <f t="shared" si="2"/>
        <v>0</v>
      </c>
    </row>
    <row r="87" spans="1:7" ht="15" customHeight="1">
      <c r="A87" s="2"/>
      <c r="B87" s="716" t="s">
        <v>547</v>
      </c>
      <c r="C87" s="709"/>
      <c r="D87" s="584"/>
      <c r="E87" s="584"/>
      <c r="F87" s="584"/>
      <c r="G87" s="584">
        <f t="shared" si="2"/>
        <v>0</v>
      </c>
    </row>
    <row r="88" spans="1:7" ht="15.75" customHeight="1">
      <c r="A88" s="2"/>
      <c r="B88" s="716" t="s">
        <v>548</v>
      </c>
      <c r="C88" s="709"/>
      <c r="D88" s="584"/>
      <c r="E88" s="584"/>
      <c r="F88" s="584"/>
      <c r="G88" s="584">
        <f t="shared" si="2"/>
        <v>0</v>
      </c>
    </row>
    <row r="89" spans="1:7" ht="15.75" customHeight="1">
      <c r="A89" s="2"/>
      <c r="B89" s="716" t="s">
        <v>549</v>
      </c>
      <c r="C89" s="713"/>
      <c r="D89" s="584"/>
      <c r="E89" s="584"/>
      <c r="F89" s="584"/>
      <c r="G89" s="584">
        <f t="shared" si="2"/>
        <v>0</v>
      </c>
    </row>
    <row r="90" spans="1:7" ht="15.75" customHeight="1">
      <c r="A90" s="2"/>
      <c r="B90" s="716" t="s">
        <v>550</v>
      </c>
      <c r="C90" s="709"/>
      <c r="D90" s="584"/>
      <c r="E90" s="584"/>
      <c r="F90" s="584"/>
      <c r="G90" s="584">
        <f t="shared" si="2"/>
        <v>0</v>
      </c>
    </row>
    <row r="91" spans="1:7" ht="15.75" customHeight="1" thickBot="1">
      <c r="A91" s="281" t="s">
        <v>553</v>
      </c>
      <c r="B91" s="717"/>
      <c r="C91" s="19"/>
      <c r="D91" s="580"/>
      <c r="E91" s="580"/>
      <c r="F91" s="580"/>
      <c r="G91" s="580">
        <f t="shared" si="2"/>
        <v>0</v>
      </c>
    </row>
    <row r="92" spans="1:7" ht="15.75" customHeight="1">
      <c r="A92" s="57" t="s">
        <v>2368</v>
      </c>
      <c r="G92" s="585"/>
    </row>
  </sheetData>
  <mergeCells count="3">
    <mergeCell ref="E2:F2"/>
    <mergeCell ref="G2:G3"/>
    <mergeCell ref="C2:D2"/>
  </mergeCells>
  <conditionalFormatting sqref="C4:C91">
    <cfRule type="containsBlanks" dxfId="588" priority="1">
      <formula>LEN(TRIM(C4))=0</formula>
    </cfRule>
  </conditionalFormatting>
  <conditionalFormatting sqref="D4:G90">
    <cfRule type="containsBlanks" dxfId="587" priority="2">
      <formula>LEN(TRIM(D4))=0</formula>
    </cfRule>
  </conditionalFormatting>
  <conditionalFormatting sqref="G92">
    <cfRule type="containsBlanks" dxfId="586" priority="3">
      <formula>LEN(TRIM(G92))=0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C3" sqref="C3:D90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2369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89" t="s">
        <v>576</v>
      </c>
      <c r="B2" s="890"/>
      <c r="C2" s="308" t="s">
        <v>580</v>
      </c>
      <c r="D2" s="615" t="s">
        <v>581</v>
      </c>
      <c r="E2" s="615" t="s">
        <v>583</v>
      </c>
      <c r="F2" s="615" t="s">
        <v>2370</v>
      </c>
      <c r="G2" s="615" t="s">
        <v>2371</v>
      </c>
      <c r="H2" s="614"/>
      <c r="I2" s="614"/>
      <c r="J2" s="614"/>
      <c r="K2" s="614"/>
      <c r="L2" s="614"/>
      <c r="M2" s="614"/>
      <c r="N2" s="614"/>
      <c r="O2" s="614"/>
      <c r="P2" s="614"/>
      <c r="Q2" s="614"/>
      <c r="R2" s="614"/>
      <c r="S2" s="614"/>
      <c r="T2" s="614"/>
      <c r="U2" s="614"/>
    </row>
    <row r="3" spans="1:21" ht="14.25" customHeight="1">
      <c r="A3" s="2" t="s">
        <v>445</v>
      </c>
      <c r="B3" s="716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16" t="s">
        <v>447</v>
      </c>
      <c r="C4" s="713"/>
      <c r="D4" s="713"/>
      <c r="E4" s="713"/>
      <c r="F4" s="714" t="str">
        <f t="shared" ref="F4:F67" si="0">IFERROR(D4*100/C4,"")</f>
        <v/>
      </c>
      <c r="G4" s="714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16" t="s">
        <v>448</v>
      </c>
      <c r="C5" s="709"/>
      <c r="D5" s="709"/>
      <c r="E5" s="709"/>
      <c r="F5" s="715" t="str">
        <f t="shared" si="0"/>
        <v/>
      </c>
      <c r="G5" s="715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16" t="s">
        <v>449</v>
      </c>
      <c r="C6" s="709"/>
      <c r="D6" s="709"/>
      <c r="E6" s="709"/>
      <c r="F6" s="715" t="str">
        <f t="shared" si="0"/>
        <v/>
      </c>
      <c r="G6" s="715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450</v>
      </c>
      <c r="B7" s="716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16" t="s">
        <v>452</v>
      </c>
      <c r="C8" s="709"/>
      <c r="D8" s="709"/>
      <c r="E8" s="709"/>
      <c r="F8" s="715" t="str">
        <f t="shared" si="0"/>
        <v/>
      </c>
      <c r="G8" s="715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16" t="s">
        <v>453</v>
      </c>
      <c r="C9" s="709"/>
      <c r="D9" s="709"/>
      <c r="E9" s="709"/>
      <c r="F9" s="715" t="str">
        <f t="shared" si="0"/>
        <v/>
      </c>
      <c r="G9" s="715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16" t="s">
        <v>454</v>
      </c>
      <c r="C10" s="709"/>
      <c r="D10" s="709"/>
      <c r="E10" s="709"/>
      <c r="F10" s="715" t="str">
        <f t="shared" si="0"/>
        <v/>
      </c>
      <c r="G10" s="715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16" t="s">
        <v>455</v>
      </c>
      <c r="C11" s="709"/>
      <c r="D11" s="709"/>
      <c r="E11" s="709"/>
      <c r="F11" s="715" t="str">
        <f t="shared" si="0"/>
        <v/>
      </c>
      <c r="G11" s="715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16" t="s">
        <v>456</v>
      </c>
      <c r="C12" s="709"/>
      <c r="D12" s="709"/>
      <c r="E12" s="709"/>
      <c r="F12" s="715" t="str">
        <f t="shared" si="0"/>
        <v/>
      </c>
      <c r="G12" s="715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457</v>
      </c>
      <c r="B13" s="716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16" t="s">
        <v>459</v>
      </c>
      <c r="C14" s="709"/>
      <c r="D14" s="709"/>
      <c r="E14" s="709"/>
      <c r="F14" s="715" t="str">
        <f t="shared" si="0"/>
        <v/>
      </c>
      <c r="G14" s="715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16" t="s">
        <v>460</v>
      </c>
      <c r="C15" s="709"/>
      <c r="D15" s="709"/>
      <c r="E15" s="709"/>
      <c r="F15" s="715" t="str">
        <f t="shared" si="0"/>
        <v/>
      </c>
      <c r="G15" s="715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461</v>
      </c>
      <c r="B16" s="716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16" t="s">
        <v>463</v>
      </c>
      <c r="C17" s="709"/>
      <c r="D17" s="709"/>
      <c r="E17" s="709"/>
      <c r="F17" s="715" t="str">
        <f t="shared" si="0"/>
        <v/>
      </c>
      <c r="G17" s="715" t="str">
        <f t="shared" si="1"/>
        <v/>
      </c>
    </row>
    <row r="18" spans="1:7" ht="14.25" customHeight="1">
      <c r="A18" s="2"/>
      <c r="B18" s="716" t="s">
        <v>464</v>
      </c>
      <c r="C18" s="709"/>
      <c r="D18" s="709"/>
      <c r="E18" s="709"/>
      <c r="F18" s="715" t="str">
        <f t="shared" si="0"/>
        <v/>
      </c>
      <c r="G18" s="715" t="str">
        <f t="shared" si="1"/>
        <v/>
      </c>
    </row>
    <row r="19" spans="1:7" ht="14.25" customHeight="1">
      <c r="A19" s="2"/>
      <c r="B19" s="706" t="s">
        <v>465</v>
      </c>
      <c r="C19" s="713"/>
      <c r="D19" s="713"/>
      <c r="E19" s="713"/>
      <c r="F19" s="714" t="str">
        <f t="shared" si="0"/>
        <v/>
      </c>
      <c r="G19" s="714" t="str">
        <f t="shared" si="1"/>
        <v/>
      </c>
    </row>
    <row r="20" spans="1:7" ht="15.75" customHeight="1">
      <c r="A20" s="2"/>
      <c r="B20" s="706" t="s">
        <v>466</v>
      </c>
      <c r="C20" s="713"/>
      <c r="D20" s="713"/>
      <c r="E20" s="713"/>
      <c r="F20" s="714" t="str">
        <f t="shared" si="0"/>
        <v/>
      </c>
      <c r="G20" s="714" t="str">
        <f t="shared" si="1"/>
        <v/>
      </c>
    </row>
    <row r="21" spans="1:7" ht="15.75" customHeight="1">
      <c r="A21" s="2"/>
      <c r="B21" s="716" t="s">
        <v>467</v>
      </c>
      <c r="C21" s="709"/>
      <c r="D21" s="709"/>
      <c r="E21" s="709"/>
      <c r="F21" s="715" t="str">
        <f t="shared" si="0"/>
        <v/>
      </c>
      <c r="G21" s="715" t="str">
        <f t="shared" si="1"/>
        <v/>
      </c>
    </row>
    <row r="22" spans="1:7" ht="15.75" customHeight="1">
      <c r="A22" s="2"/>
      <c r="B22" s="716" t="s">
        <v>468</v>
      </c>
      <c r="C22" s="709"/>
      <c r="D22" s="709"/>
      <c r="E22" s="709"/>
      <c r="F22" s="715" t="str">
        <f t="shared" si="0"/>
        <v/>
      </c>
      <c r="G22" s="715" t="str">
        <f t="shared" si="1"/>
        <v/>
      </c>
    </row>
    <row r="23" spans="1:7" ht="15.75" customHeight="1">
      <c r="A23" s="2"/>
      <c r="B23" s="716" t="s">
        <v>469</v>
      </c>
      <c r="C23" s="709"/>
      <c r="D23" s="709"/>
      <c r="E23" s="709"/>
      <c r="F23" s="715" t="str">
        <f t="shared" si="0"/>
        <v/>
      </c>
      <c r="G23" s="715" t="str">
        <f t="shared" si="1"/>
        <v/>
      </c>
    </row>
    <row r="24" spans="1:7" ht="15.75" customHeight="1">
      <c r="A24" s="2"/>
      <c r="B24" s="716" t="s">
        <v>470</v>
      </c>
      <c r="C24" s="709"/>
      <c r="D24" s="709"/>
      <c r="E24" s="709"/>
      <c r="F24" s="715" t="str">
        <f t="shared" si="0"/>
        <v/>
      </c>
      <c r="G24" s="715" t="str">
        <f t="shared" si="1"/>
        <v/>
      </c>
    </row>
    <row r="25" spans="1:7" ht="15.75" customHeight="1">
      <c r="A25" s="2" t="s">
        <v>471</v>
      </c>
      <c r="B25" s="716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16" t="s">
        <v>479</v>
      </c>
      <c r="C26" s="709"/>
      <c r="D26" s="709"/>
      <c r="E26" s="709"/>
      <c r="F26" s="715" t="str">
        <f t="shared" si="0"/>
        <v/>
      </c>
      <c r="G26" s="715" t="str">
        <f t="shared" si="1"/>
        <v/>
      </c>
    </row>
    <row r="27" spans="1:7" ht="15.75" customHeight="1">
      <c r="A27" s="2"/>
      <c r="B27" s="716" t="s">
        <v>480</v>
      </c>
      <c r="C27" s="709"/>
      <c r="D27" s="709"/>
      <c r="E27" s="709"/>
      <c r="F27" s="715" t="str">
        <f t="shared" si="0"/>
        <v/>
      </c>
      <c r="G27" s="715" t="str">
        <f t="shared" si="1"/>
        <v/>
      </c>
    </row>
    <row r="28" spans="1:7" ht="15.75" customHeight="1">
      <c r="A28" s="2"/>
      <c r="B28" s="716" t="s">
        <v>481</v>
      </c>
      <c r="C28" s="709"/>
      <c r="D28" s="709"/>
      <c r="E28" s="709"/>
      <c r="F28" s="715" t="str">
        <f t="shared" si="0"/>
        <v/>
      </c>
      <c r="G28" s="715" t="str">
        <f t="shared" si="1"/>
        <v/>
      </c>
    </row>
    <row r="29" spans="1:7" ht="15.75" customHeight="1">
      <c r="A29" s="2"/>
      <c r="B29" s="716" t="s">
        <v>482</v>
      </c>
      <c r="C29" s="709"/>
      <c r="D29" s="709"/>
      <c r="E29" s="709"/>
      <c r="F29" s="715" t="str">
        <f t="shared" si="0"/>
        <v/>
      </c>
      <c r="G29" s="715" t="str">
        <f t="shared" si="1"/>
        <v/>
      </c>
    </row>
    <row r="30" spans="1:7" ht="15.75" customHeight="1">
      <c r="A30" s="2"/>
      <c r="B30" s="716" t="s">
        <v>483</v>
      </c>
      <c r="C30" s="713"/>
      <c r="D30" s="713"/>
      <c r="E30" s="713"/>
      <c r="F30" s="714" t="str">
        <f t="shared" si="0"/>
        <v/>
      </c>
      <c r="G30" s="714" t="str">
        <f t="shared" si="1"/>
        <v/>
      </c>
    </row>
    <row r="31" spans="1:7" ht="15.75" customHeight="1">
      <c r="A31" s="2" t="s">
        <v>484</v>
      </c>
      <c r="B31" s="716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16" t="s">
        <v>486</v>
      </c>
      <c r="C32" s="709"/>
      <c r="D32" s="709"/>
      <c r="E32" s="709"/>
      <c r="F32" s="715" t="str">
        <f t="shared" si="0"/>
        <v/>
      </c>
      <c r="G32" s="715" t="str">
        <f t="shared" si="1"/>
        <v/>
      </c>
    </row>
    <row r="33" spans="1:7" ht="15.75" customHeight="1">
      <c r="A33" s="2"/>
      <c r="B33" s="716" t="s">
        <v>487</v>
      </c>
      <c r="C33" s="709"/>
      <c r="D33" s="709"/>
      <c r="E33" s="709"/>
      <c r="F33" s="715" t="str">
        <f t="shared" si="0"/>
        <v/>
      </c>
      <c r="G33" s="715" t="str">
        <f t="shared" si="1"/>
        <v/>
      </c>
    </row>
    <row r="34" spans="1:7" ht="15.75" customHeight="1">
      <c r="A34" s="2"/>
      <c r="B34" s="716" t="s">
        <v>488</v>
      </c>
      <c r="C34" s="709"/>
      <c r="D34" s="709"/>
      <c r="E34" s="709"/>
      <c r="F34" s="715" t="str">
        <f t="shared" si="0"/>
        <v/>
      </c>
      <c r="G34" s="715" t="str">
        <f t="shared" si="1"/>
        <v/>
      </c>
    </row>
    <row r="35" spans="1:7" ht="15.75" customHeight="1">
      <c r="A35" s="2"/>
      <c r="B35" s="716" t="s">
        <v>489</v>
      </c>
      <c r="C35" s="709"/>
      <c r="D35" s="709"/>
      <c r="E35" s="709"/>
      <c r="F35" s="715" t="str">
        <f t="shared" si="0"/>
        <v/>
      </c>
      <c r="G35" s="715" t="str">
        <f t="shared" si="1"/>
        <v/>
      </c>
    </row>
    <row r="36" spans="1:7" ht="15.75" customHeight="1">
      <c r="A36" s="2"/>
      <c r="B36" s="716" t="s">
        <v>490</v>
      </c>
      <c r="C36" s="709"/>
      <c r="D36" s="709"/>
      <c r="E36" s="709"/>
      <c r="F36" s="715" t="str">
        <f t="shared" si="0"/>
        <v/>
      </c>
      <c r="G36" s="715" t="str">
        <f t="shared" si="1"/>
        <v/>
      </c>
    </row>
    <row r="37" spans="1:7" ht="15.75" customHeight="1">
      <c r="A37" s="2"/>
      <c r="B37" s="716" t="s">
        <v>491</v>
      </c>
      <c r="C37" s="709"/>
      <c r="D37" s="709"/>
      <c r="E37" s="709"/>
      <c r="F37" s="715" t="str">
        <f t="shared" si="0"/>
        <v/>
      </c>
      <c r="G37" s="715" t="str">
        <f t="shared" si="1"/>
        <v/>
      </c>
    </row>
    <row r="38" spans="1:7" ht="15.75" customHeight="1">
      <c r="A38" s="2" t="s">
        <v>492</v>
      </c>
      <c r="B38" s="716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16" t="s">
        <v>494</v>
      </c>
      <c r="C39" s="709"/>
      <c r="D39" s="709"/>
      <c r="E39" s="709"/>
      <c r="F39" s="715" t="str">
        <f t="shared" si="0"/>
        <v/>
      </c>
      <c r="G39" s="715" t="str">
        <f t="shared" si="1"/>
        <v/>
      </c>
    </row>
    <row r="40" spans="1:7" ht="15.75" customHeight="1">
      <c r="A40" s="2"/>
      <c r="B40" s="716" t="s">
        <v>495</v>
      </c>
      <c r="C40" s="709"/>
      <c r="D40" s="709"/>
      <c r="E40" s="709"/>
      <c r="F40" s="715" t="str">
        <f t="shared" si="0"/>
        <v/>
      </c>
      <c r="G40" s="715" t="str">
        <f t="shared" si="1"/>
        <v/>
      </c>
    </row>
    <row r="41" spans="1:7" ht="15.75" customHeight="1">
      <c r="A41" s="2"/>
      <c r="B41" s="716" t="s">
        <v>496</v>
      </c>
      <c r="C41" s="709"/>
      <c r="D41" s="709"/>
      <c r="E41" s="709"/>
      <c r="F41" s="715" t="str">
        <f t="shared" si="0"/>
        <v/>
      </c>
      <c r="G41" s="715" t="str">
        <f t="shared" si="1"/>
        <v/>
      </c>
    </row>
    <row r="42" spans="1:7" ht="15.75" customHeight="1">
      <c r="A42" s="2" t="s">
        <v>497</v>
      </c>
      <c r="B42" s="716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16" t="s">
        <v>499</v>
      </c>
      <c r="C43" s="709"/>
      <c r="D43" s="709"/>
      <c r="E43" s="709"/>
      <c r="F43" s="715" t="str">
        <f t="shared" si="0"/>
        <v/>
      </c>
      <c r="G43" s="715" t="str">
        <f t="shared" si="1"/>
        <v/>
      </c>
    </row>
    <row r="44" spans="1:7" ht="15.75" customHeight="1">
      <c r="A44" s="2"/>
      <c r="B44" s="716" t="s">
        <v>500</v>
      </c>
      <c r="C44" s="709"/>
      <c r="D44" s="709"/>
      <c r="E44" s="709"/>
      <c r="F44" s="715" t="str">
        <f t="shared" si="0"/>
        <v/>
      </c>
      <c r="G44" s="715" t="str">
        <f t="shared" si="1"/>
        <v/>
      </c>
    </row>
    <row r="45" spans="1:7" ht="15.75" customHeight="1">
      <c r="A45" s="2"/>
      <c r="B45" s="716" t="s">
        <v>501</v>
      </c>
      <c r="C45" s="709"/>
      <c r="D45" s="709"/>
      <c r="E45" s="709"/>
      <c r="F45" s="715" t="str">
        <f t="shared" si="0"/>
        <v/>
      </c>
      <c r="G45" s="715" t="str">
        <f t="shared" si="1"/>
        <v/>
      </c>
    </row>
    <row r="46" spans="1:7" ht="15.75" customHeight="1">
      <c r="A46" s="2"/>
      <c r="B46" s="716" t="s">
        <v>502</v>
      </c>
      <c r="C46" s="709"/>
      <c r="D46" s="709"/>
      <c r="E46" s="709"/>
      <c r="F46" s="715" t="str">
        <f t="shared" si="0"/>
        <v/>
      </c>
      <c r="G46" s="715" t="str">
        <f t="shared" si="1"/>
        <v/>
      </c>
    </row>
    <row r="47" spans="1:7" ht="15.75" customHeight="1">
      <c r="A47" s="2"/>
      <c r="B47" s="716" t="s">
        <v>503</v>
      </c>
      <c r="C47" s="709"/>
      <c r="D47" s="709"/>
      <c r="E47" s="709"/>
      <c r="F47" s="715" t="str">
        <f t="shared" si="0"/>
        <v/>
      </c>
      <c r="G47" s="715" t="str">
        <f t="shared" si="1"/>
        <v/>
      </c>
    </row>
    <row r="48" spans="1:7" ht="15.75" customHeight="1">
      <c r="A48" s="2"/>
      <c r="B48" s="716" t="s">
        <v>504</v>
      </c>
      <c r="C48" s="709"/>
      <c r="D48" s="709"/>
      <c r="E48" s="709"/>
      <c r="F48" s="715" t="str">
        <f t="shared" si="0"/>
        <v/>
      </c>
      <c r="G48" s="715" t="str">
        <f t="shared" si="1"/>
        <v/>
      </c>
    </row>
    <row r="49" spans="1:7" ht="15.75" customHeight="1">
      <c r="A49" s="2"/>
      <c r="B49" s="716" t="s">
        <v>505</v>
      </c>
      <c r="C49" s="709"/>
      <c r="D49" s="709"/>
      <c r="E49" s="709"/>
      <c r="F49" s="715" t="str">
        <f t="shared" si="0"/>
        <v/>
      </c>
      <c r="G49" s="715" t="str">
        <f t="shared" si="1"/>
        <v/>
      </c>
    </row>
    <row r="50" spans="1:7" ht="15.75" customHeight="1">
      <c r="A50" s="2" t="s">
        <v>506</v>
      </c>
      <c r="B50" s="716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16" t="s">
        <v>508</v>
      </c>
      <c r="C51" s="709"/>
      <c r="D51" s="709"/>
      <c r="E51" s="709"/>
      <c r="F51" s="715" t="str">
        <f t="shared" si="0"/>
        <v/>
      </c>
      <c r="G51" s="715" t="str">
        <f t="shared" si="1"/>
        <v/>
      </c>
    </row>
    <row r="52" spans="1:7" ht="15.75" customHeight="1">
      <c r="A52" s="2"/>
      <c r="B52" s="716" t="s">
        <v>509</v>
      </c>
      <c r="C52" s="709"/>
      <c r="D52" s="709"/>
      <c r="E52" s="709"/>
      <c r="F52" s="715" t="str">
        <f t="shared" si="0"/>
        <v/>
      </c>
      <c r="G52" s="715" t="str">
        <f t="shared" si="1"/>
        <v/>
      </c>
    </row>
    <row r="53" spans="1:7" ht="15.75" customHeight="1">
      <c r="A53" s="2"/>
      <c r="B53" s="716" t="s">
        <v>510</v>
      </c>
      <c r="C53" s="709"/>
      <c r="D53" s="709"/>
      <c r="E53" s="709"/>
      <c r="F53" s="715" t="str">
        <f t="shared" si="0"/>
        <v/>
      </c>
      <c r="G53" s="715" t="str">
        <f t="shared" si="1"/>
        <v/>
      </c>
    </row>
    <row r="54" spans="1:7" ht="15.75" customHeight="1">
      <c r="A54" s="2"/>
      <c r="B54" s="716" t="s">
        <v>511</v>
      </c>
      <c r="C54" s="709"/>
      <c r="D54" s="709"/>
      <c r="E54" s="709"/>
      <c r="F54" s="715" t="str">
        <f t="shared" si="0"/>
        <v/>
      </c>
      <c r="G54" s="715" t="str">
        <f t="shared" si="1"/>
        <v/>
      </c>
    </row>
    <row r="55" spans="1:7" ht="15.75" customHeight="1">
      <c r="A55" s="2"/>
      <c r="B55" s="716" t="s">
        <v>512</v>
      </c>
      <c r="C55" s="713"/>
      <c r="D55" s="713"/>
      <c r="E55" s="713"/>
      <c r="F55" s="714" t="str">
        <f t="shared" si="0"/>
        <v/>
      </c>
      <c r="G55" s="714" t="str">
        <f t="shared" si="1"/>
        <v/>
      </c>
    </row>
    <row r="56" spans="1:7" ht="15.75" customHeight="1">
      <c r="A56" s="2"/>
      <c r="B56" s="716" t="s">
        <v>513</v>
      </c>
      <c r="C56" s="713"/>
      <c r="D56" s="713"/>
      <c r="E56" s="713"/>
      <c r="F56" s="714" t="str">
        <f t="shared" si="0"/>
        <v/>
      </c>
      <c r="G56" s="714" t="str">
        <f t="shared" si="1"/>
        <v/>
      </c>
    </row>
    <row r="57" spans="1:7" ht="15.75" customHeight="1">
      <c r="A57" s="2"/>
      <c r="B57" s="716" t="s">
        <v>514</v>
      </c>
      <c r="C57" s="709"/>
      <c r="D57" s="709"/>
      <c r="E57" s="709"/>
      <c r="F57" s="715" t="str">
        <f t="shared" si="0"/>
        <v/>
      </c>
      <c r="G57" s="715" t="str">
        <f t="shared" si="1"/>
        <v/>
      </c>
    </row>
    <row r="58" spans="1:7" ht="15.75" customHeight="1">
      <c r="A58" s="2" t="s">
        <v>515</v>
      </c>
      <c r="B58" s="716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16" t="s">
        <v>517</v>
      </c>
      <c r="C59" s="709"/>
      <c r="D59" s="709"/>
      <c r="E59" s="709"/>
      <c r="F59" s="715" t="str">
        <f t="shared" si="0"/>
        <v/>
      </c>
      <c r="G59" s="715" t="str">
        <f t="shared" si="1"/>
        <v/>
      </c>
    </row>
    <row r="60" spans="1:7" ht="15.75" customHeight="1">
      <c r="A60" s="2"/>
      <c r="B60" s="716" t="s">
        <v>518</v>
      </c>
      <c r="C60" s="709"/>
      <c r="D60" s="709"/>
      <c r="E60" s="709"/>
      <c r="F60" s="715" t="str">
        <f t="shared" si="0"/>
        <v/>
      </c>
      <c r="G60" s="715" t="str">
        <f t="shared" si="1"/>
        <v/>
      </c>
    </row>
    <row r="61" spans="1:7" ht="15.75" customHeight="1">
      <c r="A61" s="2"/>
      <c r="B61" s="716" t="s">
        <v>519</v>
      </c>
      <c r="C61" s="709"/>
      <c r="D61" s="709"/>
      <c r="E61" s="709"/>
      <c r="F61" s="715" t="str">
        <f t="shared" si="0"/>
        <v/>
      </c>
      <c r="G61" s="715" t="str">
        <f t="shared" si="1"/>
        <v/>
      </c>
    </row>
    <row r="62" spans="1:7" ht="15.75" customHeight="1">
      <c r="A62" s="2"/>
      <c r="B62" s="716" t="s">
        <v>520</v>
      </c>
      <c r="C62" s="709"/>
      <c r="D62" s="709"/>
      <c r="E62" s="709"/>
      <c r="F62" s="715" t="str">
        <f t="shared" si="0"/>
        <v/>
      </c>
      <c r="G62" s="715" t="str">
        <f t="shared" si="1"/>
        <v/>
      </c>
    </row>
    <row r="63" spans="1:7" ht="15.75" customHeight="1">
      <c r="A63" s="2" t="s">
        <v>521</v>
      </c>
      <c r="B63" s="716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16" t="s">
        <v>523</v>
      </c>
      <c r="C64" s="709"/>
      <c r="D64" s="709"/>
      <c r="E64" s="709"/>
      <c r="F64" s="715" t="str">
        <f t="shared" si="0"/>
        <v/>
      </c>
      <c r="G64" s="715" t="str">
        <f t="shared" si="1"/>
        <v/>
      </c>
    </row>
    <row r="65" spans="1:7" ht="15.75" customHeight="1">
      <c r="A65" s="2"/>
      <c r="B65" s="716" t="s">
        <v>524</v>
      </c>
      <c r="C65" s="709"/>
      <c r="D65" s="709"/>
      <c r="E65" s="709"/>
      <c r="F65" s="715" t="str">
        <f t="shared" si="0"/>
        <v/>
      </c>
      <c r="G65" s="715" t="str">
        <f t="shared" si="1"/>
        <v/>
      </c>
    </row>
    <row r="66" spans="1:7" ht="15.75" customHeight="1">
      <c r="A66" s="2"/>
      <c r="B66" s="716" t="s">
        <v>525</v>
      </c>
      <c r="C66" s="709"/>
      <c r="D66" s="709"/>
      <c r="E66" s="709"/>
      <c r="F66" s="715" t="str">
        <f t="shared" si="0"/>
        <v/>
      </c>
      <c r="G66" s="715" t="str">
        <f t="shared" si="1"/>
        <v/>
      </c>
    </row>
    <row r="67" spans="1:7" ht="15.75" customHeight="1">
      <c r="A67" s="2" t="s">
        <v>526</v>
      </c>
      <c r="B67" s="716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16" t="s">
        <v>527</v>
      </c>
      <c r="C68" s="709"/>
      <c r="D68" s="709"/>
      <c r="E68" s="709"/>
      <c r="F68" s="715" t="str">
        <f t="shared" ref="F68:F90" si="2">IFERROR(D68*100/C68,"")</f>
        <v/>
      </c>
      <c r="G68" s="715" t="str">
        <f t="shared" ref="G68:G90" si="3">IFERROR(+E68*100/C68,"")</f>
        <v/>
      </c>
    </row>
    <row r="69" spans="1:7" ht="15.75" customHeight="1">
      <c r="A69" s="2"/>
      <c r="B69" s="716" t="s">
        <v>528</v>
      </c>
      <c r="C69" s="709"/>
      <c r="D69" s="709"/>
      <c r="E69" s="709"/>
      <c r="F69" s="715" t="str">
        <f t="shared" si="2"/>
        <v/>
      </c>
      <c r="G69" s="715" t="str">
        <f t="shared" si="3"/>
        <v/>
      </c>
    </row>
    <row r="70" spans="1:7" ht="15.75" customHeight="1">
      <c r="A70" s="2"/>
      <c r="B70" s="716" t="s">
        <v>529</v>
      </c>
      <c r="C70" s="709"/>
      <c r="D70" s="709"/>
      <c r="E70" s="709"/>
      <c r="F70" s="715" t="str">
        <f t="shared" si="2"/>
        <v/>
      </c>
      <c r="G70" s="715" t="str">
        <f t="shared" si="3"/>
        <v/>
      </c>
    </row>
    <row r="71" spans="1:7" ht="15.75" customHeight="1">
      <c r="A71" s="2" t="s">
        <v>530</v>
      </c>
      <c r="B71" s="716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16" t="s">
        <v>531</v>
      </c>
      <c r="C72" s="709"/>
      <c r="D72" s="709"/>
      <c r="E72" s="709"/>
      <c r="F72" s="715" t="str">
        <f t="shared" si="2"/>
        <v/>
      </c>
      <c r="G72" s="715" t="str">
        <f t="shared" si="3"/>
        <v/>
      </c>
    </row>
    <row r="73" spans="1:7" ht="15.75" customHeight="1">
      <c r="A73" s="2" t="s">
        <v>532</v>
      </c>
      <c r="B73" s="716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16" t="s">
        <v>533</v>
      </c>
      <c r="C74" s="709"/>
      <c r="D74" s="709"/>
      <c r="E74" s="709"/>
      <c r="F74" s="715" t="str">
        <f t="shared" si="2"/>
        <v/>
      </c>
      <c r="G74" s="715" t="str">
        <f t="shared" si="3"/>
        <v/>
      </c>
    </row>
    <row r="75" spans="1:7" ht="15.75" customHeight="1">
      <c r="A75" s="2"/>
      <c r="B75" s="716" t="s">
        <v>534</v>
      </c>
      <c r="C75" s="709"/>
      <c r="D75" s="709"/>
      <c r="E75" s="709"/>
      <c r="F75" s="715" t="str">
        <f t="shared" si="2"/>
        <v/>
      </c>
      <c r="G75" s="715" t="str">
        <f t="shared" si="3"/>
        <v/>
      </c>
    </row>
    <row r="76" spans="1:7" ht="15.75" customHeight="1">
      <c r="A76" s="2"/>
      <c r="B76" s="716" t="s">
        <v>535</v>
      </c>
      <c r="C76" s="709"/>
      <c r="D76" s="709"/>
      <c r="E76" s="709"/>
      <c r="F76" s="715" t="str">
        <f t="shared" si="2"/>
        <v/>
      </c>
      <c r="G76" s="715" t="str">
        <f t="shared" si="3"/>
        <v/>
      </c>
    </row>
    <row r="77" spans="1:7" ht="15.75" customHeight="1">
      <c r="A77" s="2" t="s">
        <v>536</v>
      </c>
      <c r="B77" s="716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16" t="s">
        <v>538</v>
      </c>
      <c r="C78" s="709"/>
      <c r="D78" s="709"/>
      <c r="E78" s="709"/>
      <c r="F78" s="715" t="str">
        <f t="shared" si="2"/>
        <v/>
      </c>
      <c r="G78" s="715" t="str">
        <f t="shared" si="3"/>
        <v/>
      </c>
    </row>
    <row r="79" spans="1:7" ht="15.75" customHeight="1">
      <c r="A79" s="2"/>
      <c r="B79" s="716" t="s">
        <v>539</v>
      </c>
      <c r="C79" s="713"/>
      <c r="D79" s="713"/>
      <c r="E79" s="713"/>
      <c r="F79" s="714" t="str">
        <f t="shared" si="2"/>
        <v/>
      </c>
      <c r="G79" s="714" t="str">
        <f t="shared" si="3"/>
        <v/>
      </c>
    </row>
    <row r="80" spans="1:7" ht="15.75" customHeight="1">
      <c r="A80" s="2"/>
      <c r="B80" s="716" t="s">
        <v>540</v>
      </c>
      <c r="C80" s="713"/>
      <c r="D80" s="713"/>
      <c r="E80" s="713"/>
      <c r="F80" s="714" t="str">
        <f t="shared" si="2"/>
        <v/>
      </c>
      <c r="G80" s="714" t="str">
        <f t="shared" si="3"/>
        <v/>
      </c>
    </row>
    <row r="81" spans="1:7" ht="15.75" customHeight="1">
      <c r="A81" s="2" t="s">
        <v>541</v>
      </c>
      <c r="B81" s="716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16" t="s">
        <v>542</v>
      </c>
      <c r="C82" s="709"/>
      <c r="D82" s="709"/>
      <c r="E82" s="709"/>
      <c r="F82" s="715" t="str">
        <f t="shared" si="2"/>
        <v/>
      </c>
      <c r="G82" s="715" t="str">
        <f t="shared" si="3"/>
        <v/>
      </c>
    </row>
    <row r="83" spans="1:7" ht="15.75" customHeight="1">
      <c r="A83" s="2" t="s">
        <v>543</v>
      </c>
      <c r="B83" s="716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16" t="s">
        <v>545</v>
      </c>
      <c r="C84" s="709"/>
      <c r="D84" s="709"/>
      <c r="E84" s="709"/>
      <c r="F84" s="715" t="str">
        <f t="shared" si="2"/>
        <v/>
      </c>
      <c r="G84" s="715" t="str">
        <f t="shared" si="3"/>
        <v/>
      </c>
    </row>
    <row r="85" spans="1:7" ht="15.75" customHeight="1">
      <c r="A85" s="2"/>
      <c r="B85" s="716" t="s">
        <v>546</v>
      </c>
      <c r="C85" s="709"/>
      <c r="D85" s="709"/>
      <c r="E85" s="709"/>
      <c r="F85" s="715" t="str">
        <f t="shared" si="2"/>
        <v/>
      </c>
      <c r="G85" s="715" t="str">
        <f t="shared" si="3"/>
        <v/>
      </c>
    </row>
    <row r="86" spans="1:7" ht="15.75" customHeight="1">
      <c r="A86" s="2"/>
      <c r="B86" s="716" t="s">
        <v>547</v>
      </c>
      <c r="C86" s="709"/>
      <c r="D86" s="709"/>
      <c r="E86" s="709"/>
      <c r="F86" s="715" t="str">
        <f t="shared" si="2"/>
        <v/>
      </c>
      <c r="G86" s="715" t="str">
        <f t="shared" si="3"/>
        <v/>
      </c>
    </row>
    <row r="87" spans="1:7" ht="15.75" customHeight="1">
      <c r="A87" s="2"/>
      <c r="B87" s="716" t="s">
        <v>548</v>
      </c>
      <c r="C87" s="709"/>
      <c r="D87" s="709"/>
      <c r="E87" s="709"/>
      <c r="F87" s="715" t="str">
        <f t="shared" si="2"/>
        <v/>
      </c>
      <c r="G87" s="715" t="str">
        <f t="shared" si="3"/>
        <v/>
      </c>
    </row>
    <row r="88" spans="1:7" ht="15.75" customHeight="1">
      <c r="A88" s="2"/>
      <c r="B88" s="716" t="s">
        <v>549</v>
      </c>
      <c r="C88" s="713"/>
      <c r="D88" s="713"/>
      <c r="E88" s="713"/>
      <c r="F88" s="714" t="str">
        <f t="shared" si="2"/>
        <v/>
      </c>
      <c r="G88" s="714" t="str">
        <f t="shared" si="3"/>
        <v/>
      </c>
    </row>
    <row r="89" spans="1:7" ht="15.75" customHeight="1">
      <c r="A89" s="2"/>
      <c r="B89" s="716" t="s">
        <v>550</v>
      </c>
      <c r="C89" s="709"/>
      <c r="D89" s="709"/>
      <c r="E89" s="709"/>
      <c r="F89" s="715" t="str">
        <f t="shared" si="2"/>
        <v/>
      </c>
      <c r="G89" s="715" t="str">
        <f t="shared" si="3"/>
        <v/>
      </c>
    </row>
    <row r="90" spans="1:7" ht="15.75" customHeight="1" thickBot="1">
      <c r="A90" s="281" t="s">
        <v>553</v>
      </c>
      <c r="B90" s="717"/>
      <c r="C90" s="19"/>
      <c r="D90" s="19"/>
      <c r="E90" s="19"/>
      <c r="F90" s="662" t="str">
        <f t="shared" si="2"/>
        <v/>
      </c>
      <c r="G90" s="662" t="str">
        <f t="shared" si="3"/>
        <v/>
      </c>
    </row>
  </sheetData>
  <mergeCells count="1">
    <mergeCell ref="A2:B2"/>
  </mergeCells>
  <conditionalFormatting sqref="C3:G90">
    <cfRule type="containsBlanks" dxfId="58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8" style="395" customWidth="1"/>
    <col min="4" max="4" width="9" style="395" customWidth="1"/>
    <col min="5" max="5" width="11.19921875" style="395" customWidth="1"/>
    <col min="6" max="6" width="8.796875" style="395" customWidth="1"/>
    <col min="7" max="7" width="8.19921875" style="395" customWidth="1"/>
    <col min="8" max="8" width="9.796875" style="395" customWidth="1"/>
    <col min="9" max="9" width="13.53125" style="395" customWidth="1"/>
    <col min="10" max="10" width="9.53125" style="395" customWidth="1"/>
    <col min="11" max="11" width="11.06640625" style="395" customWidth="1"/>
    <col min="12" max="12" width="8.796875" style="395" customWidth="1"/>
    <col min="13" max="13" width="9.06640625" style="395" customWidth="1"/>
    <col min="14" max="14" width="11" style="395" customWidth="1"/>
    <col min="15" max="15" width="13.796875" style="395" customWidth="1"/>
    <col min="16" max="25" width="10.796875" style="395" customWidth="1"/>
    <col min="26" max="27" width="14.3984375" style="395" customWidth="1"/>
    <col min="28" max="16384" width="14.3984375" style="395"/>
  </cols>
  <sheetData>
    <row r="1" spans="1:15" ht="14" customHeight="1">
      <c r="A1" s="6" t="s">
        <v>2372</v>
      </c>
    </row>
    <row r="2" spans="1:15" ht="51.5" customHeight="1" thickBot="1">
      <c r="A2" s="1147" t="s">
        <v>576</v>
      </c>
      <c r="B2" s="890"/>
      <c r="C2" s="443" t="s">
        <v>2373</v>
      </c>
      <c r="D2" s="443" t="s">
        <v>2374</v>
      </c>
      <c r="E2" s="443" t="s">
        <v>2375</v>
      </c>
      <c r="F2" s="443" t="s">
        <v>2376</v>
      </c>
      <c r="G2" s="443" t="s">
        <v>2377</v>
      </c>
      <c r="H2" s="443" t="s">
        <v>2378</v>
      </c>
      <c r="I2" s="443" t="s">
        <v>2379</v>
      </c>
      <c r="J2" s="443" t="s">
        <v>2380</v>
      </c>
      <c r="K2" s="443" t="s">
        <v>2381</v>
      </c>
      <c r="L2" s="443" t="s">
        <v>2382</v>
      </c>
      <c r="M2" s="443" t="s">
        <v>2383</v>
      </c>
      <c r="N2" s="443" t="s">
        <v>60</v>
      </c>
      <c r="O2" s="443" t="s">
        <v>2384</v>
      </c>
    </row>
    <row r="3" spans="1:15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  <c r="O4" s="713"/>
    </row>
    <row r="5" spans="1:15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  <c r="O5" s="709"/>
    </row>
    <row r="6" spans="1:15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</row>
    <row r="7" spans="1:15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  <c r="O8" s="709"/>
    </row>
    <row r="9" spans="1:15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</row>
    <row r="10" spans="1:15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</row>
    <row r="11" spans="1:15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</row>
    <row r="12" spans="1:15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</row>
    <row r="13" spans="1:15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</row>
    <row r="15" spans="1:15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</row>
    <row r="16" spans="1:15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</row>
    <row r="18" spans="1:15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</row>
    <row r="19" spans="1:15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  <c r="O19" s="713"/>
    </row>
    <row r="20" spans="1:15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</row>
    <row r="21" spans="1:15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09"/>
    </row>
    <row r="22" spans="1:15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</row>
    <row r="23" spans="1:15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</row>
    <row r="24" spans="1:15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</row>
    <row r="25" spans="1:15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</row>
    <row r="27" spans="1:15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</row>
    <row r="28" spans="1:15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</row>
    <row r="29" spans="1:15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</row>
    <row r="30" spans="1:15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  <c r="O30" s="713"/>
    </row>
    <row r="31" spans="1:15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</row>
    <row r="33" spans="1:15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</row>
    <row r="34" spans="1:15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</row>
    <row r="35" spans="1:15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</row>
    <row r="36" spans="1:15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</row>
    <row r="37" spans="1:15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</row>
    <row r="38" spans="1:15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</row>
    <row r="40" spans="1:15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</row>
    <row r="41" spans="1:15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</row>
    <row r="42" spans="1:15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  <c r="O43" s="709"/>
    </row>
    <row r="44" spans="1:15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</row>
    <row r="45" spans="1:15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</row>
    <row r="46" spans="1:15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</row>
    <row r="47" spans="1:15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</row>
    <row r="48" spans="1:15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</row>
    <row r="49" spans="1:15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</row>
    <row r="50" spans="1:15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  <c r="O51" s="709"/>
    </row>
    <row r="52" spans="1:15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</row>
    <row r="53" spans="1:15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</row>
    <row r="54" spans="1:15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</row>
    <row r="55" spans="1:15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  <c r="O55" s="713"/>
    </row>
    <row r="56" spans="1:15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</row>
    <row r="57" spans="1:15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  <c r="O57" s="709"/>
    </row>
    <row r="58" spans="1:15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</row>
    <row r="60" spans="1:15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</row>
    <row r="61" spans="1:15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</row>
    <row r="62" spans="1:15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</row>
    <row r="63" spans="1:15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  <c r="O64" s="709"/>
    </row>
    <row r="65" spans="1:15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</row>
    <row r="66" spans="1:15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</row>
    <row r="67" spans="1:15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</row>
    <row r="69" spans="1:15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</row>
    <row r="70" spans="1:15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</row>
    <row r="71" spans="1:15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</row>
    <row r="73" spans="1:15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</row>
    <row r="75" spans="1:15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</row>
    <row r="76" spans="1:15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</row>
    <row r="77" spans="1:15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</row>
    <row r="79" spans="1:15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  <c r="O79" s="713"/>
    </row>
    <row r="80" spans="1:15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</row>
    <row r="81" spans="1:15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</row>
    <row r="83" spans="1:15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</row>
    <row r="85" spans="1:15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</row>
    <row r="86" spans="1:15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</row>
    <row r="87" spans="1:15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</row>
    <row r="88" spans="1:15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  <c r="O88" s="713"/>
    </row>
    <row r="89" spans="1:15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</row>
    <row r="90" spans="1:15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O90">
    <cfRule type="containsBlanks" dxfId="58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395" customWidth="1"/>
    <col min="2" max="2" width="20.19921875" style="395" customWidth="1"/>
    <col min="3" max="3" width="16.19921875" style="395" customWidth="1"/>
    <col min="4" max="5" width="9.19921875" style="395" customWidth="1"/>
    <col min="6" max="6" width="14.19921875" style="395" customWidth="1"/>
    <col min="7" max="7" width="18.19921875" style="395" customWidth="1"/>
    <col min="8" max="8" width="15.796875" style="395" customWidth="1"/>
    <col min="9" max="9" width="8.796875" style="395" customWidth="1"/>
    <col min="10" max="10" width="8.53125" style="395" customWidth="1"/>
    <col min="11" max="11" width="12.06640625" style="395" customWidth="1"/>
    <col min="12" max="12" width="9.3984375" style="395" customWidth="1"/>
    <col min="13" max="13" width="9.796875" style="395" customWidth="1"/>
    <col min="14" max="15" width="14.3984375" style="395" customWidth="1"/>
    <col min="16" max="16384" width="14.3984375" style="395"/>
  </cols>
  <sheetData>
    <row r="1" spans="1:13" ht="15.75" customHeight="1">
      <c r="A1" s="6" t="s">
        <v>2385</v>
      </c>
    </row>
    <row r="2" spans="1:13" ht="57.5" customHeight="1" thickBot="1">
      <c r="A2" s="1147" t="s">
        <v>576</v>
      </c>
      <c r="B2" s="890"/>
      <c r="C2" s="443" t="s">
        <v>2386</v>
      </c>
      <c r="D2" s="443" t="s">
        <v>66</v>
      </c>
      <c r="E2" s="443" t="s">
        <v>2387</v>
      </c>
      <c r="F2" s="443" t="s">
        <v>2388</v>
      </c>
      <c r="G2" s="443" t="s">
        <v>2389</v>
      </c>
      <c r="H2" s="443" t="s">
        <v>2390</v>
      </c>
      <c r="I2" s="443" t="s">
        <v>2391</v>
      </c>
      <c r="J2" s="443" t="s">
        <v>2392</v>
      </c>
      <c r="K2" s="443" t="s">
        <v>1777</v>
      </c>
      <c r="L2" s="443" t="s">
        <v>2393</v>
      </c>
      <c r="M2" s="443" t="s">
        <v>2394</v>
      </c>
    </row>
    <row r="3" spans="1:13" ht="14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</row>
    <row r="5" spans="1:13" ht="13.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</row>
    <row r="6" spans="1:13" ht="13.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</row>
    <row r="7" spans="1:13" ht="13.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</row>
    <row r="9" spans="1:13" ht="13.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</row>
    <row r="10" spans="1:13" ht="14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</row>
    <row r="11" spans="1:13" ht="13.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</row>
    <row r="12" spans="1:13" ht="13.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</row>
    <row r="13" spans="1:13" ht="13.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</row>
    <row r="15" spans="1:13" ht="13.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</row>
    <row r="16" spans="1:13" ht="13.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</row>
    <row r="18" spans="1:13" ht="13.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</row>
    <row r="19" spans="1:13" ht="13.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</row>
    <row r="20" spans="1:13" ht="14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</row>
    <row r="21" spans="1:13" ht="15.7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</row>
    <row r="22" spans="1:13" ht="15.7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</row>
    <row r="23" spans="1:13" ht="15.7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</row>
    <row r="24" spans="1:13" ht="15.7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</row>
    <row r="25" spans="1:13" ht="15.7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</row>
    <row r="27" spans="1:13" ht="15.7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</row>
    <row r="28" spans="1:13" ht="15.7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</row>
    <row r="29" spans="1:13" ht="15.7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</row>
    <row r="30" spans="1:13" ht="15.7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</row>
    <row r="31" spans="1:13" ht="15.7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</row>
    <row r="33" spans="1:13" ht="15.7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</row>
    <row r="34" spans="1:13" ht="15.7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</row>
    <row r="35" spans="1:13" ht="15.7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</row>
    <row r="36" spans="1:13" ht="15.7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</row>
    <row r="37" spans="1:13" ht="15.7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</row>
    <row r="38" spans="1:13" ht="15.7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</row>
    <row r="40" spans="1:13" ht="15.7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</row>
    <row r="41" spans="1:13" ht="15.7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</row>
    <row r="42" spans="1:13" ht="15.7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</row>
    <row r="44" spans="1:13" ht="15.7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</row>
    <row r="45" spans="1:13" ht="15.7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</row>
    <row r="46" spans="1:13" ht="15.7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</row>
    <row r="47" spans="1:13" ht="15.7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</row>
    <row r="48" spans="1:13" ht="15.7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</row>
    <row r="49" spans="1:13" ht="15.7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</row>
    <row r="50" spans="1:13" ht="15.7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</row>
    <row r="52" spans="1:13" ht="15.7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</row>
    <row r="53" spans="1:13" ht="15.7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</row>
    <row r="54" spans="1:13" ht="15.7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</row>
    <row r="55" spans="1:13" ht="15.7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</row>
    <row r="56" spans="1:13" ht="15.7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</row>
    <row r="57" spans="1:13" ht="15.7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</row>
    <row r="58" spans="1:13" ht="15.7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</row>
    <row r="60" spans="1:13" ht="15.7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</row>
    <row r="61" spans="1:13" ht="15.7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</row>
    <row r="62" spans="1:13" ht="15.7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</row>
    <row r="63" spans="1:13" ht="15.7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</row>
    <row r="65" spans="1:13" ht="15.7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</row>
    <row r="66" spans="1:13" ht="15.7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</row>
    <row r="67" spans="1:13" ht="15.7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</row>
    <row r="69" spans="1:13" ht="15.7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</row>
    <row r="70" spans="1:13" ht="15.7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</row>
    <row r="71" spans="1:13" ht="15.7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</row>
    <row r="73" spans="1:13" ht="15.7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</row>
    <row r="75" spans="1:13" ht="15.7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</row>
    <row r="76" spans="1:13" ht="15.7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</row>
    <row r="77" spans="1:13" ht="15.7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</row>
    <row r="79" spans="1:13" ht="15.7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</row>
    <row r="80" spans="1:13" ht="15.7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</row>
    <row r="81" spans="1:13" ht="15.7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</row>
    <row r="83" spans="1:13" ht="15.7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</row>
    <row r="85" spans="1:13" ht="15.7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</row>
    <row r="86" spans="1:13" ht="15.7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</row>
    <row r="87" spans="1:13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</row>
    <row r="88" spans="1:13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</row>
    <row r="89" spans="1:13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</row>
    <row r="90" spans="1:13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M90">
    <cfRule type="containsBlanks" dxfId="58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395" customWidth="1"/>
    <col min="2" max="2" width="21" style="395" customWidth="1"/>
    <col min="3" max="3" width="11.19921875" style="395" customWidth="1"/>
    <col min="4" max="4" width="9.3984375" style="395" customWidth="1"/>
    <col min="5" max="5" width="12.19921875" style="395" customWidth="1"/>
    <col min="6" max="6" width="10" style="395" customWidth="1"/>
    <col min="7" max="7" width="9.06640625" style="395" customWidth="1"/>
    <col min="8" max="8" width="9.53125" style="395" customWidth="1"/>
    <col min="9" max="9" width="13.796875" style="395" customWidth="1"/>
    <col min="10" max="14" width="10.796875" style="395" customWidth="1"/>
    <col min="15" max="16" width="14.3984375" style="395" customWidth="1"/>
    <col min="17" max="16384" width="14.3984375" style="395"/>
  </cols>
  <sheetData>
    <row r="1" spans="1:14" ht="19.5" customHeight="1">
      <c r="A1" s="14" t="s">
        <v>2395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</row>
    <row r="2" spans="1:14" ht="47" customHeight="1" thickBot="1">
      <c r="A2" s="50" t="s">
        <v>576</v>
      </c>
      <c r="B2" s="51"/>
      <c r="C2" s="52" t="s">
        <v>2373</v>
      </c>
      <c r="D2" s="52" t="s">
        <v>2374</v>
      </c>
      <c r="E2" s="52" t="s">
        <v>2375</v>
      </c>
      <c r="F2" s="52" t="s">
        <v>2376</v>
      </c>
      <c r="G2" s="52" t="s">
        <v>2377</v>
      </c>
      <c r="H2" s="52" t="s">
        <v>2378</v>
      </c>
      <c r="I2" s="52" t="s">
        <v>2379</v>
      </c>
      <c r="J2" s="52" t="s">
        <v>2380</v>
      </c>
      <c r="K2" s="52" t="s">
        <v>2381</v>
      </c>
      <c r="L2" s="52" t="s">
        <v>2382</v>
      </c>
      <c r="M2" s="52" t="s">
        <v>2383</v>
      </c>
      <c r="N2" s="52" t="s">
        <v>60</v>
      </c>
    </row>
    <row r="3" spans="1:14" ht="14.2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4.2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4.2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4.2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</row>
    <row r="9" spans="1:14" ht="14.2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4.2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4.2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4.2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4.2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4.2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</row>
    <row r="16" spans="1:14" ht="14.2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4.2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4.2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</row>
    <row r="20" spans="1:14" ht="14.2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4.2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4.2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4.2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4.2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4.2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4.2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4.2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4.2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</row>
    <row r="30" spans="1:14" ht="14.2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4.2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4.2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4.2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4.2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4.2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4.2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4.2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4.2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4.2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4.2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4.2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4.2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4.2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4.2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4.2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4.2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4.2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4.2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4.2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4.2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4.2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</row>
    <row r="56" spans="1:14" ht="14.2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4.2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4.2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4.2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4.2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4.2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4.2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</row>
    <row r="65" spans="1:14" ht="14.2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4.2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4.2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4.2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4.2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4.2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4.2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4.2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4.2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4.2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4.2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</row>
    <row r="80" spans="1:14" ht="14.2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4.2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4.2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</row>
    <row r="85" spans="1:14" ht="14.2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4.2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4.2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4.2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</row>
    <row r="89" spans="1:14" ht="14.2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4.2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N90">
    <cfRule type="containsBlanks" dxfId="58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921" t="s">
        <v>2396</v>
      </c>
      <c r="B1" s="880"/>
      <c r="C1" s="880"/>
      <c r="D1" s="880"/>
      <c r="E1" s="880"/>
      <c r="F1" s="880"/>
      <c r="G1" s="880"/>
      <c r="H1" s="880"/>
      <c r="I1" s="880"/>
      <c r="J1" s="880"/>
      <c r="K1" s="880"/>
      <c r="L1" s="880"/>
      <c r="M1" s="880"/>
      <c r="N1" s="880"/>
    </row>
    <row r="2" spans="1:14" ht="67.5" customHeight="1" thickBot="1">
      <c r="A2" s="889" t="s">
        <v>576</v>
      </c>
      <c r="B2" s="890"/>
      <c r="C2" s="21" t="s">
        <v>2384</v>
      </c>
      <c r="D2" s="48" t="s">
        <v>2386</v>
      </c>
      <c r="E2" s="48" t="s">
        <v>66</v>
      </c>
      <c r="F2" s="48" t="s">
        <v>2387</v>
      </c>
      <c r="G2" s="48" t="s">
        <v>2388</v>
      </c>
      <c r="H2" s="48" t="s">
        <v>2389</v>
      </c>
      <c r="I2" s="48" t="s">
        <v>2390</v>
      </c>
      <c r="J2" s="48" t="s">
        <v>2391</v>
      </c>
      <c r="K2" s="48" t="s">
        <v>2392</v>
      </c>
      <c r="L2" s="48" t="s">
        <v>1777</v>
      </c>
      <c r="M2" s="48" t="s">
        <v>2393</v>
      </c>
      <c r="N2" s="48" t="s">
        <v>2394</v>
      </c>
    </row>
    <row r="3" spans="1:14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</row>
    <row r="9" spans="1:14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</row>
    <row r="16" spans="1:14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</row>
    <row r="20" spans="1:14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</row>
    <row r="30" spans="1:14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</row>
    <row r="56" spans="1:14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</row>
    <row r="65" spans="1:14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</row>
    <row r="80" spans="1:14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</row>
    <row r="85" spans="1:14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4.2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4.2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</row>
    <row r="89" spans="1:14" ht="14.2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4.2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N90">
    <cfRule type="containsBlanks" dxfId="58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395" customWidth="1"/>
    <col min="2" max="2" width="17.3984375" style="395" customWidth="1"/>
    <col min="3" max="3" width="6.796875" style="395" customWidth="1"/>
    <col min="4" max="4" width="7.06640625" style="395" customWidth="1"/>
    <col min="5" max="5" width="8" style="395" customWidth="1"/>
    <col min="6" max="6" width="9.53125" style="395" customWidth="1"/>
    <col min="7" max="7" width="6.19921875" style="395" customWidth="1"/>
    <col min="8" max="8" width="7.06640625" style="395" customWidth="1"/>
    <col min="9" max="9" width="6.6640625" style="395" customWidth="1"/>
    <col min="10" max="10" width="7.796875" style="395" customWidth="1"/>
    <col min="11" max="11" width="10.06640625" style="395" customWidth="1"/>
    <col min="12" max="12" width="8.53125" style="395" customWidth="1"/>
    <col min="13" max="13" width="8.86328125" style="395" customWidth="1"/>
    <col min="14" max="14" width="7" style="395" customWidth="1"/>
    <col min="15" max="15" width="8.796875" style="395" customWidth="1"/>
    <col min="16" max="17" width="9.3984375" style="395" customWidth="1"/>
    <col min="18" max="18" width="11.796875" style="395" customWidth="1"/>
    <col min="19" max="25" width="10.796875" style="395" customWidth="1"/>
    <col min="26" max="27" width="14.3984375" style="395" customWidth="1"/>
    <col min="28" max="16384" width="14.3984375" style="395"/>
  </cols>
  <sheetData>
    <row r="1" spans="1:25" ht="15" customHeight="1">
      <c r="A1" s="6" t="s">
        <v>2397</v>
      </c>
    </row>
    <row r="2" spans="1:25" ht="14" customHeight="1">
      <c r="A2" s="46"/>
      <c r="B2" s="459"/>
      <c r="C2" s="1150" t="s">
        <v>2398</v>
      </c>
      <c r="D2" s="938"/>
      <c r="E2" s="938"/>
      <c r="F2" s="938"/>
      <c r="G2" s="938"/>
      <c r="H2" s="1148" t="s">
        <v>2399</v>
      </c>
      <c r="I2" s="942"/>
      <c r="J2" s="942"/>
      <c r="K2" s="942"/>
      <c r="L2" s="942"/>
      <c r="M2" s="1149" t="s">
        <v>2400</v>
      </c>
      <c r="N2" s="938"/>
      <c r="O2" s="938"/>
      <c r="P2" s="938"/>
      <c r="Q2" s="938"/>
      <c r="R2" s="1151" t="s">
        <v>2401</v>
      </c>
    </row>
    <row r="3" spans="1:25" ht="54" customHeight="1" thickBot="1">
      <c r="A3" s="1152" t="s">
        <v>576</v>
      </c>
      <c r="B3" s="884"/>
      <c r="C3" s="460" t="s">
        <v>941</v>
      </c>
      <c r="D3" s="460" t="s">
        <v>2402</v>
      </c>
      <c r="E3" s="462" t="s">
        <v>2403</v>
      </c>
      <c r="F3" s="460" t="s">
        <v>951</v>
      </c>
      <c r="G3" s="460" t="s">
        <v>952</v>
      </c>
      <c r="H3" s="460" t="s">
        <v>941</v>
      </c>
      <c r="I3" s="460" t="s">
        <v>2402</v>
      </c>
      <c r="J3" s="462" t="s">
        <v>2403</v>
      </c>
      <c r="K3" s="460" t="s">
        <v>951</v>
      </c>
      <c r="L3" s="460" t="s">
        <v>952</v>
      </c>
      <c r="M3" s="460" t="s">
        <v>941</v>
      </c>
      <c r="N3" s="460" t="s">
        <v>2402</v>
      </c>
      <c r="O3" s="462" t="s">
        <v>2403</v>
      </c>
      <c r="P3" s="460" t="s">
        <v>951</v>
      </c>
      <c r="Q3" s="460" t="s">
        <v>952</v>
      </c>
      <c r="R3" s="884"/>
      <c r="S3" s="461"/>
      <c r="T3" s="461"/>
      <c r="U3" s="461"/>
      <c r="V3" s="461"/>
      <c r="W3" s="461"/>
      <c r="X3" s="461"/>
      <c r="Y3" s="461"/>
    </row>
    <row r="4" spans="1:25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3"/>
      <c r="Q5" s="713"/>
      <c r="R5" s="713"/>
    </row>
    <row r="6" spans="1:25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  <c r="Q6" s="709"/>
      <c r="R6" s="709"/>
    </row>
    <row r="7" spans="1:25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  <c r="Q7" s="709"/>
      <c r="R7" s="709"/>
    </row>
    <row r="8" spans="1:25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  <c r="P9" s="709"/>
      <c r="Q9" s="709"/>
      <c r="R9" s="709"/>
    </row>
    <row r="10" spans="1:25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  <c r="Q10" s="709"/>
      <c r="R10" s="709"/>
    </row>
    <row r="11" spans="1:25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  <c r="Q11" s="709"/>
      <c r="R11" s="709"/>
    </row>
    <row r="12" spans="1:25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  <c r="Q12" s="709"/>
      <c r="R12" s="709"/>
    </row>
    <row r="13" spans="1:25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  <c r="Q13" s="709"/>
      <c r="R13" s="709"/>
    </row>
    <row r="14" spans="1:25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  <c r="P15" s="709"/>
      <c r="Q15" s="709"/>
      <c r="R15" s="709"/>
    </row>
    <row r="16" spans="1:25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  <c r="O16" s="709"/>
      <c r="P16" s="709"/>
      <c r="Q16" s="709"/>
      <c r="R16" s="709"/>
    </row>
    <row r="17" spans="1:18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  <c r="Q18" s="709"/>
      <c r="R18" s="709"/>
    </row>
    <row r="19" spans="1:18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  <c r="N19" s="709"/>
      <c r="O19" s="709"/>
      <c r="P19" s="709"/>
      <c r="Q19" s="709"/>
      <c r="R19" s="709"/>
    </row>
    <row r="20" spans="1:18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  <c r="P20" s="713"/>
      <c r="Q20" s="713"/>
      <c r="R20" s="713"/>
    </row>
    <row r="21" spans="1:18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  <c r="Q21" s="713"/>
      <c r="R21" s="713"/>
    </row>
    <row r="22" spans="1:18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  <c r="Q22" s="709"/>
      <c r="R22" s="709"/>
    </row>
    <row r="23" spans="1:18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  <c r="Q23" s="709"/>
      <c r="R23" s="709"/>
    </row>
    <row r="24" spans="1:18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  <c r="Q24" s="709"/>
      <c r="R24" s="709"/>
    </row>
    <row r="25" spans="1:18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  <c r="Q25" s="709"/>
      <c r="R25" s="709"/>
    </row>
    <row r="26" spans="1:18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  <c r="Q27" s="709"/>
      <c r="R27" s="709"/>
    </row>
    <row r="28" spans="1:18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  <c r="Q28" s="709"/>
      <c r="R28" s="709"/>
    </row>
    <row r="29" spans="1:18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  <c r="P29" s="709"/>
      <c r="Q29" s="709"/>
      <c r="R29" s="709"/>
    </row>
    <row r="30" spans="1:18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  <c r="L30" s="709"/>
      <c r="M30" s="709"/>
      <c r="N30" s="709"/>
      <c r="O30" s="709"/>
      <c r="P30" s="709"/>
      <c r="Q30" s="709"/>
      <c r="R30" s="709"/>
    </row>
    <row r="31" spans="1:18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  <c r="N31" s="713"/>
      <c r="O31" s="713"/>
      <c r="P31" s="713"/>
      <c r="Q31" s="713"/>
      <c r="R31" s="713"/>
    </row>
    <row r="32" spans="1:18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  <c r="Q33" s="709"/>
      <c r="R33" s="709"/>
    </row>
    <row r="34" spans="1:18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  <c r="Q34" s="709"/>
      <c r="R34" s="709"/>
    </row>
    <row r="35" spans="1:18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  <c r="Q35" s="709"/>
      <c r="R35" s="709"/>
    </row>
    <row r="36" spans="1:18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  <c r="Q36" s="709"/>
      <c r="R36" s="709"/>
    </row>
    <row r="37" spans="1:18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  <c r="Q37" s="709"/>
      <c r="R37" s="709"/>
    </row>
    <row r="38" spans="1:18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  <c r="Q38" s="709"/>
      <c r="R38" s="709"/>
    </row>
    <row r="39" spans="1:18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  <c r="Q40" s="709"/>
      <c r="R40" s="709"/>
    </row>
    <row r="41" spans="1:18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  <c r="Q41" s="709"/>
      <c r="R41" s="709"/>
    </row>
    <row r="42" spans="1:18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  <c r="N42" s="709"/>
      <c r="O42" s="709"/>
      <c r="P42" s="709"/>
      <c r="Q42" s="709"/>
      <c r="R42" s="709"/>
    </row>
    <row r="43" spans="1:18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  <c r="Q44" s="709"/>
      <c r="R44" s="709"/>
    </row>
    <row r="45" spans="1:18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  <c r="Q45" s="709"/>
      <c r="R45" s="709"/>
    </row>
    <row r="46" spans="1:18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  <c r="Q46" s="709"/>
      <c r="R46" s="709"/>
    </row>
    <row r="47" spans="1:18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  <c r="Q47" s="709"/>
      <c r="R47" s="709"/>
    </row>
    <row r="48" spans="1:18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  <c r="Q48" s="709"/>
      <c r="R48" s="709"/>
    </row>
    <row r="49" spans="1:18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  <c r="Q49" s="709"/>
      <c r="R49" s="709"/>
    </row>
    <row r="50" spans="1:18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  <c r="N50" s="709"/>
      <c r="O50" s="709"/>
      <c r="P50" s="709"/>
      <c r="Q50" s="709"/>
      <c r="R50" s="709"/>
    </row>
    <row r="51" spans="1:18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  <c r="Q52" s="709"/>
      <c r="R52" s="709"/>
    </row>
    <row r="53" spans="1:18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  <c r="Q53" s="709"/>
      <c r="R53" s="709"/>
    </row>
    <row r="54" spans="1:18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  <c r="Q54" s="709"/>
      <c r="R54" s="709"/>
    </row>
    <row r="55" spans="1:18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  <c r="N55" s="709"/>
      <c r="O55" s="709"/>
      <c r="P55" s="709"/>
      <c r="Q55" s="709"/>
      <c r="R55" s="709"/>
    </row>
    <row r="56" spans="1:18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  <c r="P56" s="713"/>
      <c r="Q56" s="713"/>
      <c r="R56" s="713"/>
    </row>
    <row r="57" spans="1:18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  <c r="N57" s="713"/>
      <c r="O57" s="713"/>
      <c r="P57" s="713"/>
      <c r="Q57" s="713"/>
      <c r="R57" s="713"/>
    </row>
    <row r="58" spans="1:18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  <c r="Q58" s="709"/>
      <c r="R58" s="709"/>
    </row>
    <row r="59" spans="1:18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  <c r="Q60" s="709"/>
      <c r="R60" s="709"/>
    </row>
    <row r="61" spans="1:18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  <c r="Q61" s="709"/>
      <c r="R61" s="709"/>
    </row>
    <row r="62" spans="1:18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  <c r="Q62" s="709"/>
      <c r="R62" s="709"/>
    </row>
    <row r="63" spans="1:18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  <c r="Q63" s="709"/>
      <c r="R63" s="709"/>
    </row>
    <row r="64" spans="1:18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  <c r="P65" s="709"/>
      <c r="Q65" s="709"/>
      <c r="R65" s="709"/>
    </row>
    <row r="66" spans="1:18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  <c r="Q66" s="709"/>
      <c r="R66" s="709"/>
    </row>
    <row r="67" spans="1:18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  <c r="Q67" s="709"/>
      <c r="R67" s="709"/>
    </row>
    <row r="68" spans="1:18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  <c r="Q69" s="709"/>
      <c r="R69" s="709"/>
    </row>
    <row r="70" spans="1:18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  <c r="Q70" s="709"/>
      <c r="R70" s="709"/>
    </row>
    <row r="71" spans="1:18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  <c r="Q71" s="709"/>
      <c r="R71" s="709"/>
    </row>
    <row r="72" spans="1:18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  <c r="Q73" s="709"/>
      <c r="R73" s="709"/>
    </row>
    <row r="74" spans="1:18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  <c r="Q75" s="709"/>
      <c r="R75" s="709"/>
    </row>
    <row r="76" spans="1:18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  <c r="Q76" s="709"/>
      <c r="R76" s="709"/>
    </row>
    <row r="77" spans="1:18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  <c r="Q77" s="709"/>
      <c r="R77" s="709"/>
    </row>
    <row r="78" spans="1:18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  <c r="Q79" s="709"/>
      <c r="R79" s="709"/>
    </row>
    <row r="80" spans="1:18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  <c r="P80" s="713"/>
      <c r="Q80" s="713"/>
      <c r="R80" s="713"/>
    </row>
    <row r="81" spans="1:18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  <c r="Q81" s="713"/>
      <c r="R81" s="713"/>
    </row>
    <row r="82" spans="1:18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  <c r="Q83" s="709"/>
      <c r="R83" s="709"/>
    </row>
    <row r="84" spans="1:18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  <c r="Q85" s="709"/>
      <c r="R85" s="709"/>
    </row>
    <row r="86" spans="1:18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  <c r="Q86" s="709"/>
      <c r="R86" s="709"/>
    </row>
    <row r="87" spans="1:18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  <c r="Q87" s="709"/>
      <c r="R87" s="709"/>
    </row>
    <row r="88" spans="1:18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  <c r="Q88" s="709"/>
      <c r="R88" s="709"/>
    </row>
    <row r="89" spans="1:18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  <c r="L89" s="713"/>
      <c r="M89" s="713"/>
      <c r="N89" s="713"/>
      <c r="O89" s="713"/>
      <c r="P89" s="713"/>
      <c r="Q89" s="713"/>
      <c r="R89" s="713"/>
    </row>
    <row r="90" spans="1:18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  <c r="Q90" s="709"/>
      <c r="R90" s="709"/>
    </row>
    <row r="91" spans="1:18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R91">
    <cfRule type="containsBlanks" dxfId="58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2404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48" t="s">
        <v>576</v>
      </c>
      <c r="B2" s="890"/>
      <c r="C2" s="42" t="s">
        <v>2405</v>
      </c>
      <c r="D2" s="42" t="s">
        <v>2406</v>
      </c>
      <c r="E2" s="42" t="s">
        <v>2407</v>
      </c>
      <c r="F2" s="42" t="s">
        <v>2408</v>
      </c>
      <c r="G2" s="42" t="s">
        <v>2409</v>
      </c>
      <c r="H2" s="42" t="s">
        <v>2410</v>
      </c>
      <c r="I2" s="42" t="s">
        <v>2411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716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16" t="s">
        <v>447</v>
      </c>
      <c r="C4" s="713"/>
      <c r="D4" s="713"/>
      <c r="E4" s="713"/>
      <c r="F4" s="713"/>
      <c r="G4" s="714"/>
      <c r="H4" s="713"/>
      <c r="I4" s="713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16" t="s">
        <v>448</v>
      </c>
      <c r="C5" s="709"/>
      <c r="D5" s="709"/>
      <c r="E5" s="709"/>
      <c r="F5" s="709"/>
      <c r="G5" s="715"/>
      <c r="H5" s="709"/>
      <c r="I5" s="70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16" t="s">
        <v>449</v>
      </c>
      <c r="C6" s="709"/>
      <c r="D6" s="709"/>
      <c r="E6" s="709"/>
      <c r="F6" s="709"/>
      <c r="G6" s="715"/>
      <c r="H6" s="709"/>
      <c r="I6" s="70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450</v>
      </c>
      <c r="B7" s="716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16" t="s">
        <v>452</v>
      </c>
      <c r="C8" s="709"/>
      <c r="D8" s="709"/>
      <c r="E8" s="709"/>
      <c r="F8" s="709"/>
      <c r="G8" s="715"/>
      <c r="H8" s="709"/>
      <c r="I8" s="709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16" t="s">
        <v>453</v>
      </c>
      <c r="C9" s="709"/>
      <c r="D9" s="709"/>
      <c r="E9" s="709"/>
      <c r="F9" s="709"/>
      <c r="G9" s="715"/>
      <c r="H9" s="709"/>
      <c r="I9" s="70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16" t="s">
        <v>454</v>
      </c>
      <c r="C10" s="709"/>
      <c r="D10" s="709"/>
      <c r="E10" s="709"/>
      <c r="F10" s="709"/>
      <c r="G10" s="715"/>
      <c r="H10" s="709"/>
      <c r="I10" s="70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16" t="s">
        <v>455</v>
      </c>
      <c r="C11" s="709"/>
      <c r="D11" s="709"/>
      <c r="E11" s="709"/>
      <c r="F11" s="709"/>
      <c r="G11" s="715"/>
      <c r="H11" s="709"/>
      <c r="I11" s="70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16" t="s">
        <v>456</v>
      </c>
      <c r="C12" s="709"/>
      <c r="D12" s="709"/>
      <c r="E12" s="709"/>
      <c r="F12" s="709"/>
      <c r="G12" s="715"/>
      <c r="H12" s="709"/>
      <c r="I12" s="70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457</v>
      </c>
      <c r="B13" s="716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16" t="s">
        <v>459</v>
      </c>
      <c r="C14" s="709"/>
      <c r="D14" s="709"/>
      <c r="E14" s="709"/>
      <c r="F14" s="709"/>
      <c r="G14" s="715"/>
      <c r="H14" s="709"/>
      <c r="I14" s="709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16" t="s">
        <v>460</v>
      </c>
      <c r="C15" s="709"/>
      <c r="D15" s="709"/>
      <c r="E15" s="709"/>
      <c r="F15" s="709"/>
      <c r="G15" s="715"/>
      <c r="H15" s="709"/>
      <c r="I15" s="709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461</v>
      </c>
      <c r="B16" s="716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16" t="s">
        <v>463</v>
      </c>
      <c r="C17" s="709"/>
      <c r="D17" s="709"/>
      <c r="E17" s="709"/>
      <c r="F17" s="709"/>
      <c r="G17" s="715"/>
      <c r="H17" s="709"/>
      <c r="I17" s="709"/>
    </row>
    <row r="18" spans="1:9" ht="15" customHeight="1">
      <c r="A18" s="2"/>
      <c r="B18" s="716" t="s">
        <v>464</v>
      </c>
      <c r="C18" s="709"/>
      <c r="D18" s="709"/>
      <c r="E18" s="709"/>
      <c r="F18" s="709"/>
      <c r="G18" s="715"/>
      <c r="H18" s="709"/>
      <c r="I18" s="709"/>
    </row>
    <row r="19" spans="1:9" ht="15" customHeight="1">
      <c r="A19" s="2"/>
      <c r="B19" s="706" t="s">
        <v>465</v>
      </c>
      <c r="C19" s="713"/>
      <c r="D19" s="713"/>
      <c r="E19" s="713"/>
      <c r="F19" s="713"/>
      <c r="G19" s="714"/>
      <c r="H19" s="713"/>
      <c r="I19" s="713"/>
    </row>
    <row r="20" spans="1:9" ht="15" customHeight="1">
      <c r="A20" s="2"/>
      <c r="B20" s="706" t="s">
        <v>466</v>
      </c>
      <c r="C20" s="713"/>
      <c r="D20" s="713"/>
      <c r="E20" s="713"/>
      <c r="F20" s="713"/>
      <c r="G20" s="714"/>
      <c r="H20" s="713"/>
      <c r="I20" s="713"/>
    </row>
    <row r="21" spans="1:9" ht="15" customHeight="1">
      <c r="A21" s="2"/>
      <c r="B21" s="716" t="s">
        <v>467</v>
      </c>
      <c r="C21" s="709"/>
      <c r="D21" s="709"/>
      <c r="E21" s="709"/>
      <c r="F21" s="709"/>
      <c r="G21" s="715"/>
      <c r="H21" s="709"/>
      <c r="I21" s="709"/>
    </row>
    <row r="22" spans="1:9" ht="15" customHeight="1">
      <c r="A22" s="2"/>
      <c r="B22" s="716" t="s">
        <v>468</v>
      </c>
      <c r="C22" s="709"/>
      <c r="D22" s="709"/>
      <c r="E22" s="709"/>
      <c r="F22" s="709"/>
      <c r="G22" s="715"/>
      <c r="H22" s="709"/>
      <c r="I22" s="709"/>
    </row>
    <row r="23" spans="1:9" ht="15" customHeight="1">
      <c r="A23" s="2"/>
      <c r="B23" s="716" t="s">
        <v>469</v>
      </c>
      <c r="C23" s="709"/>
      <c r="D23" s="709"/>
      <c r="E23" s="709"/>
      <c r="F23" s="709"/>
      <c r="G23" s="715"/>
      <c r="H23" s="709"/>
      <c r="I23" s="709"/>
    </row>
    <row r="24" spans="1:9" ht="15" customHeight="1">
      <c r="A24" s="2"/>
      <c r="B24" s="716" t="s">
        <v>470</v>
      </c>
      <c r="C24" s="709"/>
      <c r="D24" s="709"/>
      <c r="E24" s="709"/>
      <c r="F24" s="709"/>
      <c r="G24" s="715"/>
      <c r="H24" s="709"/>
      <c r="I24" s="709"/>
    </row>
    <row r="25" spans="1:9" ht="15" customHeight="1">
      <c r="A25" s="2" t="s">
        <v>471</v>
      </c>
      <c r="B25" s="716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16" t="s">
        <v>479</v>
      </c>
      <c r="C26" s="709"/>
      <c r="D26" s="709"/>
      <c r="E26" s="709"/>
      <c r="F26" s="709"/>
      <c r="G26" s="715"/>
      <c r="H26" s="709"/>
      <c r="I26" s="709"/>
    </row>
    <row r="27" spans="1:9" ht="15" customHeight="1">
      <c r="A27" s="2"/>
      <c r="B27" s="716" t="s">
        <v>480</v>
      </c>
      <c r="C27" s="709"/>
      <c r="D27" s="709"/>
      <c r="E27" s="709"/>
      <c r="F27" s="709"/>
      <c r="G27" s="715"/>
      <c r="H27" s="709"/>
      <c r="I27" s="709"/>
    </row>
    <row r="28" spans="1:9" ht="15" customHeight="1">
      <c r="A28" s="2"/>
      <c r="B28" s="716" t="s">
        <v>481</v>
      </c>
      <c r="C28" s="709"/>
      <c r="D28" s="709"/>
      <c r="E28" s="709"/>
      <c r="F28" s="709"/>
      <c r="G28" s="715"/>
      <c r="H28" s="709"/>
      <c r="I28" s="709"/>
    </row>
    <row r="29" spans="1:9" ht="15" customHeight="1">
      <c r="A29" s="2"/>
      <c r="B29" s="716" t="s">
        <v>482</v>
      </c>
      <c r="C29" s="709"/>
      <c r="D29" s="709"/>
      <c r="E29" s="709"/>
      <c r="F29" s="709"/>
      <c r="G29" s="715"/>
      <c r="H29" s="709"/>
      <c r="I29" s="709"/>
    </row>
    <row r="30" spans="1:9" ht="15" customHeight="1">
      <c r="A30" s="2"/>
      <c r="B30" s="716" t="s">
        <v>483</v>
      </c>
      <c r="C30" s="713"/>
      <c r="D30" s="713"/>
      <c r="E30" s="713"/>
      <c r="F30" s="713"/>
      <c r="G30" s="714"/>
      <c r="H30" s="713"/>
      <c r="I30" s="713"/>
    </row>
    <row r="31" spans="1:9" ht="15" customHeight="1">
      <c r="A31" s="2" t="s">
        <v>484</v>
      </c>
      <c r="B31" s="716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16" t="s">
        <v>486</v>
      </c>
      <c r="C32" s="709"/>
      <c r="D32" s="709"/>
      <c r="E32" s="709"/>
      <c r="F32" s="709"/>
      <c r="G32" s="715"/>
      <c r="H32" s="709"/>
      <c r="I32" s="709"/>
    </row>
    <row r="33" spans="1:9" ht="15" customHeight="1">
      <c r="A33" s="2"/>
      <c r="B33" s="716" t="s">
        <v>487</v>
      </c>
      <c r="C33" s="709"/>
      <c r="D33" s="709"/>
      <c r="E33" s="709"/>
      <c r="F33" s="709"/>
      <c r="G33" s="715"/>
      <c r="H33" s="709"/>
      <c r="I33" s="709"/>
    </row>
    <row r="34" spans="1:9" ht="15" customHeight="1">
      <c r="A34" s="2"/>
      <c r="B34" s="716" t="s">
        <v>488</v>
      </c>
      <c r="C34" s="709"/>
      <c r="D34" s="709"/>
      <c r="E34" s="709"/>
      <c r="F34" s="709"/>
      <c r="G34" s="715"/>
      <c r="H34" s="709"/>
      <c r="I34" s="709"/>
    </row>
    <row r="35" spans="1:9" ht="15" customHeight="1">
      <c r="A35" s="2"/>
      <c r="B35" s="716" t="s">
        <v>489</v>
      </c>
      <c r="C35" s="709"/>
      <c r="D35" s="709"/>
      <c r="E35" s="709"/>
      <c r="F35" s="709"/>
      <c r="G35" s="715"/>
      <c r="H35" s="709"/>
      <c r="I35" s="709"/>
    </row>
    <row r="36" spans="1:9" ht="15" customHeight="1">
      <c r="A36" s="2"/>
      <c r="B36" s="716" t="s">
        <v>490</v>
      </c>
      <c r="C36" s="709"/>
      <c r="D36" s="709"/>
      <c r="E36" s="709"/>
      <c r="F36" s="709"/>
      <c r="G36" s="715"/>
      <c r="H36" s="709"/>
      <c r="I36" s="709"/>
    </row>
    <row r="37" spans="1:9" ht="15" customHeight="1">
      <c r="A37" s="2"/>
      <c r="B37" s="716" t="s">
        <v>491</v>
      </c>
      <c r="C37" s="709"/>
      <c r="D37" s="709"/>
      <c r="E37" s="709"/>
      <c r="F37" s="709"/>
      <c r="G37" s="715"/>
      <c r="H37" s="709"/>
      <c r="I37" s="709"/>
    </row>
    <row r="38" spans="1:9" ht="15" customHeight="1">
      <c r="A38" s="2" t="s">
        <v>492</v>
      </c>
      <c r="B38" s="716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16" t="s">
        <v>494</v>
      </c>
      <c r="C39" s="709"/>
      <c r="D39" s="709"/>
      <c r="E39" s="709"/>
      <c r="F39" s="709"/>
      <c r="G39" s="715"/>
      <c r="H39" s="709"/>
      <c r="I39" s="709"/>
    </row>
    <row r="40" spans="1:9" ht="15" customHeight="1">
      <c r="A40" s="2"/>
      <c r="B40" s="716" t="s">
        <v>495</v>
      </c>
      <c r="C40" s="709"/>
      <c r="D40" s="709"/>
      <c r="E40" s="709"/>
      <c r="F40" s="709"/>
      <c r="G40" s="715"/>
      <c r="H40" s="709"/>
      <c r="I40" s="709"/>
    </row>
    <row r="41" spans="1:9" ht="15" customHeight="1">
      <c r="A41" s="2"/>
      <c r="B41" s="716" t="s">
        <v>496</v>
      </c>
      <c r="C41" s="709"/>
      <c r="D41" s="709"/>
      <c r="E41" s="709"/>
      <c r="F41" s="709"/>
      <c r="G41" s="715"/>
      <c r="H41" s="709"/>
      <c r="I41" s="709"/>
    </row>
    <row r="42" spans="1:9" ht="15" customHeight="1">
      <c r="A42" s="2" t="s">
        <v>497</v>
      </c>
      <c r="B42" s="716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16" t="s">
        <v>499</v>
      </c>
      <c r="C43" s="709"/>
      <c r="D43" s="709"/>
      <c r="E43" s="709"/>
      <c r="F43" s="709"/>
      <c r="G43" s="715"/>
      <c r="H43" s="709"/>
      <c r="I43" s="709"/>
    </row>
    <row r="44" spans="1:9" ht="15" customHeight="1">
      <c r="A44" s="2"/>
      <c r="B44" s="716" t="s">
        <v>500</v>
      </c>
      <c r="C44" s="709"/>
      <c r="D44" s="709"/>
      <c r="E44" s="709"/>
      <c r="F44" s="709"/>
      <c r="G44" s="715"/>
      <c r="H44" s="709"/>
      <c r="I44" s="709"/>
    </row>
    <row r="45" spans="1:9" ht="15" customHeight="1">
      <c r="A45" s="2"/>
      <c r="B45" s="716" t="s">
        <v>501</v>
      </c>
      <c r="C45" s="709"/>
      <c r="D45" s="709"/>
      <c r="E45" s="709"/>
      <c r="F45" s="709"/>
      <c r="G45" s="715"/>
      <c r="H45" s="709"/>
      <c r="I45" s="709"/>
    </row>
    <row r="46" spans="1:9" ht="15" customHeight="1">
      <c r="A46" s="2"/>
      <c r="B46" s="716" t="s">
        <v>502</v>
      </c>
      <c r="C46" s="709"/>
      <c r="D46" s="709"/>
      <c r="E46" s="709"/>
      <c r="F46" s="709"/>
      <c r="G46" s="715"/>
      <c r="H46" s="709"/>
      <c r="I46" s="709"/>
    </row>
    <row r="47" spans="1:9" ht="15" customHeight="1">
      <c r="A47" s="2"/>
      <c r="B47" s="716" t="s">
        <v>503</v>
      </c>
      <c r="C47" s="709"/>
      <c r="D47" s="709"/>
      <c r="E47" s="709"/>
      <c r="F47" s="709"/>
      <c r="G47" s="715"/>
      <c r="H47" s="709"/>
      <c r="I47" s="709"/>
    </row>
    <row r="48" spans="1:9" ht="15" customHeight="1">
      <c r="A48" s="2"/>
      <c r="B48" s="716" t="s">
        <v>504</v>
      </c>
      <c r="C48" s="709"/>
      <c r="D48" s="709"/>
      <c r="E48" s="709"/>
      <c r="F48" s="709"/>
      <c r="G48" s="715"/>
      <c r="H48" s="709"/>
      <c r="I48" s="709"/>
    </row>
    <row r="49" spans="1:9" ht="15" customHeight="1">
      <c r="A49" s="2"/>
      <c r="B49" s="716" t="s">
        <v>505</v>
      </c>
      <c r="C49" s="709"/>
      <c r="D49" s="709"/>
      <c r="E49" s="709"/>
      <c r="F49" s="709"/>
      <c r="G49" s="715"/>
      <c r="H49" s="709"/>
      <c r="I49" s="709"/>
    </row>
    <row r="50" spans="1:9" ht="15" customHeight="1">
      <c r="A50" s="2" t="s">
        <v>506</v>
      </c>
      <c r="B50" s="716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16" t="s">
        <v>508</v>
      </c>
      <c r="C51" s="709"/>
      <c r="D51" s="709"/>
      <c r="E51" s="709"/>
      <c r="F51" s="709"/>
      <c r="G51" s="715"/>
      <c r="H51" s="709"/>
      <c r="I51" s="709"/>
    </row>
    <row r="52" spans="1:9" ht="15" customHeight="1">
      <c r="A52" s="2"/>
      <c r="B52" s="716" t="s">
        <v>509</v>
      </c>
      <c r="C52" s="709"/>
      <c r="D52" s="709"/>
      <c r="E52" s="709"/>
      <c r="F52" s="709"/>
      <c r="G52" s="715"/>
      <c r="H52" s="709"/>
      <c r="I52" s="709"/>
    </row>
    <row r="53" spans="1:9" ht="15" customHeight="1">
      <c r="A53" s="2"/>
      <c r="B53" s="716" t="s">
        <v>510</v>
      </c>
      <c r="C53" s="709"/>
      <c r="D53" s="709"/>
      <c r="E53" s="709"/>
      <c r="F53" s="709"/>
      <c r="G53" s="715"/>
      <c r="H53" s="709"/>
      <c r="I53" s="709"/>
    </row>
    <row r="54" spans="1:9" ht="15" customHeight="1">
      <c r="A54" s="2"/>
      <c r="B54" s="716" t="s">
        <v>511</v>
      </c>
      <c r="C54" s="709"/>
      <c r="D54" s="709"/>
      <c r="E54" s="709"/>
      <c r="F54" s="709"/>
      <c r="G54" s="715"/>
      <c r="H54" s="709"/>
      <c r="I54" s="709"/>
    </row>
    <row r="55" spans="1:9" ht="15" customHeight="1">
      <c r="A55" s="2"/>
      <c r="B55" s="716" t="s">
        <v>512</v>
      </c>
      <c r="C55" s="713"/>
      <c r="D55" s="713"/>
      <c r="E55" s="713"/>
      <c r="F55" s="713"/>
      <c r="G55" s="714"/>
      <c r="H55" s="713"/>
      <c r="I55" s="713"/>
    </row>
    <row r="56" spans="1:9" ht="15" customHeight="1">
      <c r="A56" s="2"/>
      <c r="B56" s="716" t="s">
        <v>513</v>
      </c>
      <c r="C56" s="713"/>
      <c r="D56" s="713"/>
      <c r="E56" s="713"/>
      <c r="F56" s="713"/>
      <c r="G56" s="714"/>
      <c r="H56" s="713"/>
      <c r="I56" s="713"/>
    </row>
    <row r="57" spans="1:9" ht="15" customHeight="1">
      <c r="A57" s="2"/>
      <c r="B57" s="716" t="s">
        <v>514</v>
      </c>
      <c r="C57" s="709"/>
      <c r="D57" s="709"/>
      <c r="E57" s="709"/>
      <c r="F57" s="709"/>
      <c r="G57" s="715"/>
      <c r="H57" s="709"/>
      <c r="I57" s="709"/>
    </row>
    <row r="58" spans="1:9" ht="15" customHeight="1">
      <c r="A58" s="2" t="s">
        <v>515</v>
      </c>
      <c r="B58" s="716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16" t="s">
        <v>517</v>
      </c>
      <c r="C59" s="709"/>
      <c r="D59" s="709"/>
      <c r="E59" s="709"/>
      <c r="F59" s="709"/>
      <c r="G59" s="715"/>
      <c r="H59" s="709"/>
      <c r="I59" s="709"/>
    </row>
    <row r="60" spans="1:9" ht="15" customHeight="1">
      <c r="A60" s="2"/>
      <c r="B60" s="716" t="s">
        <v>518</v>
      </c>
      <c r="C60" s="709"/>
      <c r="D60" s="709"/>
      <c r="E60" s="709"/>
      <c r="F60" s="709"/>
      <c r="G60" s="715"/>
      <c r="H60" s="709"/>
      <c r="I60" s="709"/>
    </row>
    <row r="61" spans="1:9" ht="15" customHeight="1">
      <c r="A61" s="2"/>
      <c r="B61" s="716" t="s">
        <v>519</v>
      </c>
      <c r="C61" s="709"/>
      <c r="D61" s="709"/>
      <c r="E61" s="709"/>
      <c r="F61" s="709"/>
      <c r="G61" s="715"/>
      <c r="H61" s="709"/>
      <c r="I61" s="709"/>
    </row>
    <row r="62" spans="1:9" ht="15" customHeight="1">
      <c r="A62" s="2"/>
      <c r="B62" s="716" t="s">
        <v>520</v>
      </c>
      <c r="C62" s="709"/>
      <c r="D62" s="709"/>
      <c r="E62" s="709"/>
      <c r="F62" s="709"/>
      <c r="G62" s="715"/>
      <c r="H62" s="709"/>
      <c r="I62" s="709"/>
    </row>
    <row r="63" spans="1:9" ht="15" customHeight="1">
      <c r="A63" s="2" t="s">
        <v>521</v>
      </c>
      <c r="B63" s="716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16" t="s">
        <v>523</v>
      </c>
      <c r="C64" s="709"/>
      <c r="D64" s="709"/>
      <c r="E64" s="709"/>
      <c r="F64" s="709"/>
      <c r="G64" s="715"/>
      <c r="H64" s="709"/>
      <c r="I64" s="709"/>
    </row>
    <row r="65" spans="1:9" ht="15" customHeight="1">
      <c r="A65" s="2"/>
      <c r="B65" s="716" t="s">
        <v>524</v>
      </c>
      <c r="C65" s="709"/>
      <c r="D65" s="709"/>
      <c r="E65" s="709"/>
      <c r="F65" s="709"/>
      <c r="G65" s="715"/>
      <c r="H65" s="709"/>
      <c r="I65" s="709"/>
    </row>
    <row r="66" spans="1:9" ht="15" customHeight="1">
      <c r="A66" s="2"/>
      <c r="B66" s="716" t="s">
        <v>525</v>
      </c>
      <c r="C66" s="709"/>
      <c r="D66" s="709"/>
      <c r="E66" s="709"/>
      <c r="F66" s="709"/>
      <c r="G66" s="715"/>
      <c r="H66" s="709"/>
      <c r="I66" s="709"/>
    </row>
    <row r="67" spans="1:9" ht="15" customHeight="1">
      <c r="A67" s="2" t="s">
        <v>526</v>
      </c>
      <c r="B67" s="716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16" t="s">
        <v>527</v>
      </c>
      <c r="C68" s="709"/>
      <c r="D68" s="709"/>
      <c r="E68" s="709"/>
      <c r="F68" s="709"/>
      <c r="G68" s="715"/>
      <c r="H68" s="709"/>
      <c r="I68" s="709"/>
    </row>
    <row r="69" spans="1:9" ht="15" customHeight="1">
      <c r="A69" s="2"/>
      <c r="B69" s="716" t="s">
        <v>528</v>
      </c>
      <c r="C69" s="709"/>
      <c r="D69" s="709"/>
      <c r="E69" s="709"/>
      <c r="F69" s="709"/>
      <c r="G69" s="715"/>
      <c r="H69" s="709"/>
      <c r="I69" s="709"/>
    </row>
    <row r="70" spans="1:9" ht="15" customHeight="1">
      <c r="A70" s="2"/>
      <c r="B70" s="716" t="s">
        <v>529</v>
      </c>
      <c r="C70" s="709"/>
      <c r="D70" s="709"/>
      <c r="E70" s="709"/>
      <c r="F70" s="709"/>
      <c r="G70" s="715"/>
      <c r="H70" s="709"/>
      <c r="I70" s="709"/>
    </row>
    <row r="71" spans="1:9" ht="15" customHeight="1">
      <c r="A71" s="2" t="s">
        <v>530</v>
      </c>
      <c r="B71" s="716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16" t="s">
        <v>531</v>
      </c>
      <c r="C72" s="709"/>
      <c r="D72" s="709"/>
      <c r="E72" s="709"/>
      <c r="F72" s="709"/>
      <c r="G72" s="715"/>
      <c r="H72" s="709"/>
      <c r="I72" s="709"/>
    </row>
    <row r="73" spans="1:9" ht="15" customHeight="1">
      <c r="A73" s="2" t="s">
        <v>532</v>
      </c>
      <c r="B73" s="716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16" t="s">
        <v>533</v>
      </c>
      <c r="C74" s="709"/>
      <c r="D74" s="709"/>
      <c r="E74" s="709"/>
      <c r="F74" s="709"/>
      <c r="G74" s="715"/>
      <c r="H74" s="709"/>
      <c r="I74" s="709"/>
    </row>
    <row r="75" spans="1:9" ht="15" customHeight="1">
      <c r="A75" s="2"/>
      <c r="B75" s="716" t="s">
        <v>534</v>
      </c>
      <c r="C75" s="709"/>
      <c r="D75" s="709"/>
      <c r="E75" s="709"/>
      <c r="F75" s="709"/>
      <c r="G75" s="715"/>
      <c r="H75" s="709"/>
      <c r="I75" s="709"/>
    </row>
    <row r="76" spans="1:9" ht="15" customHeight="1">
      <c r="A76" s="2"/>
      <c r="B76" s="716" t="s">
        <v>535</v>
      </c>
      <c r="C76" s="709"/>
      <c r="D76" s="709"/>
      <c r="E76" s="709"/>
      <c r="F76" s="709"/>
      <c r="G76" s="715"/>
      <c r="H76" s="709"/>
      <c r="I76" s="709"/>
    </row>
    <row r="77" spans="1:9" ht="15" customHeight="1">
      <c r="A77" s="2" t="s">
        <v>536</v>
      </c>
      <c r="B77" s="716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16" t="s">
        <v>538</v>
      </c>
      <c r="C78" s="709"/>
      <c r="D78" s="709"/>
      <c r="E78" s="709"/>
      <c r="F78" s="709"/>
      <c r="G78" s="715"/>
      <c r="H78" s="709"/>
      <c r="I78" s="709"/>
    </row>
    <row r="79" spans="1:9" ht="15" customHeight="1">
      <c r="A79" s="2"/>
      <c r="B79" s="716" t="s">
        <v>539</v>
      </c>
      <c r="C79" s="713"/>
      <c r="D79" s="713"/>
      <c r="E79" s="713"/>
      <c r="F79" s="713"/>
      <c r="G79" s="714"/>
      <c r="H79" s="713"/>
      <c r="I79" s="713"/>
    </row>
    <row r="80" spans="1:9" ht="15" customHeight="1">
      <c r="A80" s="2"/>
      <c r="B80" s="716" t="s">
        <v>540</v>
      </c>
      <c r="C80" s="713"/>
      <c r="D80" s="713"/>
      <c r="E80" s="713"/>
      <c r="F80" s="713"/>
      <c r="G80" s="714"/>
      <c r="H80" s="713"/>
      <c r="I80" s="713"/>
    </row>
    <row r="81" spans="1:9" ht="15" customHeight="1">
      <c r="A81" s="2" t="s">
        <v>541</v>
      </c>
      <c r="B81" s="716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16" t="s">
        <v>542</v>
      </c>
      <c r="C82" s="709"/>
      <c r="D82" s="709"/>
      <c r="E82" s="709"/>
      <c r="F82" s="709"/>
      <c r="G82" s="715"/>
      <c r="H82" s="709"/>
      <c r="I82" s="709"/>
    </row>
    <row r="83" spans="1:9" ht="15" customHeight="1">
      <c r="A83" s="2" t="s">
        <v>543</v>
      </c>
      <c r="B83" s="716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16" t="s">
        <v>545</v>
      </c>
      <c r="C84" s="709"/>
      <c r="D84" s="709"/>
      <c r="E84" s="709"/>
      <c r="F84" s="709"/>
      <c r="G84" s="715"/>
      <c r="H84" s="709"/>
      <c r="I84" s="709"/>
    </row>
    <row r="85" spans="1:9" ht="15" customHeight="1">
      <c r="A85" s="2"/>
      <c r="B85" s="716" t="s">
        <v>546</v>
      </c>
      <c r="C85" s="709"/>
      <c r="D85" s="709"/>
      <c r="E85" s="709"/>
      <c r="F85" s="709"/>
      <c r="G85" s="715"/>
      <c r="H85" s="709"/>
      <c r="I85" s="709"/>
    </row>
    <row r="86" spans="1:9" ht="15" customHeight="1">
      <c r="A86" s="2"/>
      <c r="B86" s="716" t="s">
        <v>547</v>
      </c>
      <c r="C86" s="709"/>
      <c r="D86" s="709"/>
      <c r="E86" s="709"/>
      <c r="F86" s="709"/>
      <c r="G86" s="715"/>
      <c r="H86" s="709"/>
      <c r="I86" s="709"/>
    </row>
    <row r="87" spans="1:9" ht="14.25" customHeight="1">
      <c r="A87" s="2"/>
      <c r="B87" s="716" t="s">
        <v>548</v>
      </c>
      <c r="C87" s="709"/>
      <c r="D87" s="709"/>
      <c r="E87" s="709"/>
      <c r="F87" s="709"/>
      <c r="G87" s="715"/>
      <c r="H87" s="709"/>
      <c r="I87" s="709"/>
    </row>
    <row r="88" spans="1:9" ht="14.25" customHeight="1">
      <c r="A88" s="2"/>
      <c r="B88" s="716" t="s">
        <v>549</v>
      </c>
      <c r="C88" s="713"/>
      <c r="D88" s="713"/>
      <c r="E88" s="713"/>
      <c r="F88" s="713"/>
      <c r="G88" s="714"/>
      <c r="H88" s="713"/>
      <c r="I88" s="713"/>
    </row>
    <row r="89" spans="1:9" ht="14.25" customHeight="1">
      <c r="A89" s="2"/>
      <c r="B89" s="716" t="s">
        <v>550</v>
      </c>
      <c r="C89" s="709"/>
      <c r="D89" s="709"/>
      <c r="E89" s="709"/>
      <c r="F89" s="709"/>
      <c r="G89" s="715"/>
      <c r="H89" s="709"/>
      <c r="I89" s="709"/>
    </row>
    <row r="90" spans="1:9" ht="14.25" customHeight="1" thickBot="1">
      <c r="A90" s="281" t="s">
        <v>553</v>
      </c>
      <c r="B90" s="717"/>
      <c r="C90" s="19"/>
      <c r="D90" s="19"/>
      <c r="E90" s="19"/>
      <c r="F90" s="19"/>
      <c r="G90" s="662"/>
      <c r="H90" s="19"/>
      <c r="I90" s="19"/>
    </row>
  </sheetData>
  <mergeCells count="1">
    <mergeCell ref="A2:B2"/>
  </mergeCells>
  <conditionalFormatting sqref="C3:I90">
    <cfRule type="containsBlanks" dxfId="57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2412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48" t="s">
        <v>576</v>
      </c>
      <c r="B2" s="938"/>
      <c r="C2" s="1154" t="s">
        <v>2413</v>
      </c>
      <c r="D2" s="938"/>
      <c r="E2" s="1153" t="s">
        <v>2414</v>
      </c>
      <c r="F2" s="890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84"/>
      <c r="B3" s="884"/>
      <c r="C3" s="41" t="s">
        <v>2415</v>
      </c>
      <c r="D3" s="41" t="s">
        <v>2416</v>
      </c>
      <c r="E3" s="41" t="s">
        <v>2415</v>
      </c>
      <c r="F3" s="41" t="s">
        <v>2416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445</v>
      </c>
      <c r="B4" s="716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16" t="s">
        <v>447</v>
      </c>
      <c r="C5" s="713"/>
      <c r="D5" s="713"/>
      <c r="E5" s="713"/>
      <c r="F5" s="713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16" t="s">
        <v>448</v>
      </c>
      <c r="C6" s="709"/>
      <c r="D6" s="709"/>
      <c r="E6" s="709"/>
      <c r="F6" s="70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16" t="s">
        <v>449</v>
      </c>
      <c r="C7" s="709"/>
      <c r="D7" s="709"/>
      <c r="E7" s="709"/>
      <c r="F7" s="70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450</v>
      </c>
      <c r="B8" s="716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16" t="s">
        <v>452</v>
      </c>
      <c r="C9" s="709"/>
      <c r="D9" s="709"/>
      <c r="E9" s="709"/>
      <c r="F9" s="70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16" t="s">
        <v>453</v>
      </c>
      <c r="C10" s="709"/>
      <c r="D10" s="709"/>
      <c r="E10" s="709"/>
      <c r="F10" s="70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16" t="s">
        <v>454</v>
      </c>
      <c r="C11" s="709"/>
      <c r="D11" s="709"/>
      <c r="E11" s="709"/>
      <c r="F11" s="70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16" t="s">
        <v>455</v>
      </c>
      <c r="C12" s="709"/>
      <c r="D12" s="709"/>
      <c r="E12" s="709"/>
      <c r="F12" s="70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16" t="s">
        <v>456</v>
      </c>
      <c r="C13" s="709"/>
      <c r="D13" s="709"/>
      <c r="E13" s="709"/>
      <c r="F13" s="70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457</v>
      </c>
      <c r="B14" s="716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16" t="s">
        <v>459</v>
      </c>
      <c r="C15" s="709"/>
      <c r="D15" s="709"/>
      <c r="E15" s="709"/>
      <c r="F15" s="709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16" t="s">
        <v>460</v>
      </c>
      <c r="C16" s="709"/>
      <c r="D16" s="709"/>
      <c r="E16" s="709"/>
      <c r="F16" s="70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461</v>
      </c>
      <c r="B17" s="716"/>
      <c r="C17" s="25"/>
      <c r="D17" s="25"/>
      <c r="E17" s="25"/>
      <c r="F17" s="25"/>
    </row>
    <row r="18" spans="1:6" ht="15" customHeight="1">
      <c r="A18" s="2"/>
      <c r="B18" s="716" t="s">
        <v>463</v>
      </c>
      <c r="C18" s="709"/>
      <c r="D18" s="709"/>
      <c r="E18" s="709"/>
      <c r="F18" s="709"/>
    </row>
    <row r="19" spans="1:6" ht="15" customHeight="1">
      <c r="A19" s="2"/>
      <c r="B19" s="716" t="s">
        <v>464</v>
      </c>
      <c r="C19" s="709"/>
      <c r="D19" s="709"/>
      <c r="E19" s="709"/>
      <c r="F19" s="709"/>
    </row>
    <row r="20" spans="1:6" ht="15" customHeight="1">
      <c r="A20" s="2"/>
      <c r="B20" s="706" t="s">
        <v>465</v>
      </c>
      <c r="C20" s="713"/>
      <c r="D20" s="713"/>
      <c r="E20" s="713"/>
      <c r="F20" s="713"/>
    </row>
    <row r="21" spans="1:6" ht="15" customHeight="1">
      <c r="A21" s="2"/>
      <c r="B21" s="706" t="s">
        <v>466</v>
      </c>
      <c r="C21" s="713"/>
      <c r="D21" s="713"/>
      <c r="E21" s="713"/>
      <c r="F21" s="713"/>
    </row>
    <row r="22" spans="1:6" ht="15" customHeight="1">
      <c r="A22" s="2"/>
      <c r="B22" s="716" t="s">
        <v>467</v>
      </c>
      <c r="C22" s="709"/>
      <c r="D22" s="709"/>
      <c r="E22" s="709"/>
      <c r="F22" s="709"/>
    </row>
    <row r="23" spans="1:6" ht="15" customHeight="1">
      <c r="A23" s="2"/>
      <c r="B23" s="716" t="s">
        <v>468</v>
      </c>
      <c r="C23" s="709"/>
      <c r="D23" s="709"/>
      <c r="E23" s="709"/>
      <c r="F23" s="709"/>
    </row>
    <row r="24" spans="1:6" ht="15" customHeight="1">
      <c r="A24" s="2"/>
      <c r="B24" s="716" t="s">
        <v>469</v>
      </c>
      <c r="C24" s="709"/>
      <c r="D24" s="709"/>
      <c r="E24" s="709"/>
      <c r="F24" s="709"/>
    </row>
    <row r="25" spans="1:6" ht="15" customHeight="1">
      <c r="A25" s="2"/>
      <c r="B25" s="716" t="s">
        <v>470</v>
      </c>
      <c r="C25" s="709"/>
      <c r="D25" s="709"/>
      <c r="E25" s="709"/>
      <c r="F25" s="709"/>
    </row>
    <row r="26" spans="1:6" ht="15" customHeight="1">
      <c r="A26" s="2" t="s">
        <v>471</v>
      </c>
      <c r="B26" s="716"/>
      <c r="C26" s="25"/>
      <c r="D26" s="25"/>
      <c r="E26" s="25"/>
      <c r="F26" s="25"/>
    </row>
    <row r="27" spans="1:6" ht="15" customHeight="1">
      <c r="A27" s="2"/>
      <c r="B27" s="716" t="s">
        <v>479</v>
      </c>
      <c r="C27" s="709"/>
      <c r="D27" s="709"/>
      <c r="E27" s="709"/>
      <c r="F27" s="709"/>
    </row>
    <row r="28" spans="1:6" ht="15" customHeight="1">
      <c r="A28" s="2"/>
      <c r="B28" s="716" t="s">
        <v>480</v>
      </c>
      <c r="C28" s="709"/>
      <c r="D28" s="709"/>
      <c r="E28" s="709"/>
      <c r="F28" s="709"/>
    </row>
    <row r="29" spans="1:6" ht="15" customHeight="1">
      <c r="A29" s="2"/>
      <c r="B29" s="716" t="s">
        <v>481</v>
      </c>
      <c r="C29" s="709"/>
      <c r="D29" s="709"/>
      <c r="E29" s="709"/>
      <c r="F29" s="709"/>
    </row>
    <row r="30" spans="1:6" ht="15" customHeight="1">
      <c r="A30" s="2"/>
      <c r="B30" s="716" t="s">
        <v>482</v>
      </c>
      <c r="C30" s="709"/>
      <c r="D30" s="709"/>
      <c r="E30" s="709"/>
      <c r="F30" s="709"/>
    </row>
    <row r="31" spans="1:6" ht="15" customHeight="1">
      <c r="A31" s="2"/>
      <c r="B31" s="716" t="s">
        <v>483</v>
      </c>
      <c r="C31" s="713"/>
      <c r="D31" s="713"/>
      <c r="E31" s="713"/>
      <c r="F31" s="713"/>
    </row>
    <row r="32" spans="1:6" ht="15" customHeight="1">
      <c r="A32" s="2" t="s">
        <v>484</v>
      </c>
      <c r="B32" s="716"/>
      <c r="C32" s="25"/>
      <c r="D32" s="25"/>
      <c r="E32" s="25"/>
      <c r="F32" s="25"/>
    </row>
    <row r="33" spans="1:6" ht="15" customHeight="1">
      <c r="A33" s="2"/>
      <c r="B33" s="716" t="s">
        <v>486</v>
      </c>
      <c r="C33" s="709"/>
      <c r="D33" s="709"/>
      <c r="E33" s="709"/>
      <c r="F33" s="709"/>
    </row>
    <row r="34" spans="1:6" ht="15" customHeight="1">
      <c r="A34" s="2"/>
      <c r="B34" s="716" t="s">
        <v>487</v>
      </c>
      <c r="C34" s="709"/>
      <c r="D34" s="709"/>
      <c r="E34" s="709"/>
      <c r="F34" s="709"/>
    </row>
    <row r="35" spans="1:6" ht="15" customHeight="1">
      <c r="A35" s="2"/>
      <c r="B35" s="716" t="s">
        <v>488</v>
      </c>
      <c r="C35" s="709"/>
      <c r="D35" s="709"/>
      <c r="E35" s="709"/>
      <c r="F35" s="709"/>
    </row>
    <row r="36" spans="1:6" ht="15" customHeight="1">
      <c r="A36" s="2"/>
      <c r="B36" s="716" t="s">
        <v>489</v>
      </c>
      <c r="C36" s="709"/>
      <c r="D36" s="709"/>
      <c r="E36" s="709"/>
      <c r="F36" s="709"/>
    </row>
    <row r="37" spans="1:6" ht="15" customHeight="1">
      <c r="A37" s="2"/>
      <c r="B37" s="716" t="s">
        <v>490</v>
      </c>
      <c r="C37" s="709"/>
      <c r="D37" s="709"/>
      <c r="E37" s="709"/>
      <c r="F37" s="709"/>
    </row>
    <row r="38" spans="1:6" ht="15" customHeight="1">
      <c r="A38" s="2"/>
      <c r="B38" s="716" t="s">
        <v>491</v>
      </c>
      <c r="C38" s="709"/>
      <c r="D38" s="709"/>
      <c r="E38" s="709"/>
      <c r="F38" s="709"/>
    </row>
    <row r="39" spans="1:6" ht="15" customHeight="1">
      <c r="A39" s="2" t="s">
        <v>492</v>
      </c>
      <c r="B39" s="716"/>
      <c r="C39" s="25"/>
      <c r="D39" s="25"/>
      <c r="E39" s="25"/>
      <c r="F39" s="25"/>
    </row>
    <row r="40" spans="1:6" ht="15" customHeight="1">
      <c r="A40" s="2"/>
      <c r="B40" s="716" t="s">
        <v>494</v>
      </c>
      <c r="C40" s="709"/>
      <c r="D40" s="709"/>
      <c r="E40" s="709"/>
      <c r="F40" s="709"/>
    </row>
    <row r="41" spans="1:6" ht="15" customHeight="1">
      <c r="A41" s="2"/>
      <c r="B41" s="716" t="s">
        <v>495</v>
      </c>
      <c r="C41" s="709"/>
      <c r="D41" s="709"/>
      <c r="E41" s="709"/>
      <c r="F41" s="709"/>
    </row>
    <row r="42" spans="1:6" ht="15" customHeight="1">
      <c r="A42" s="2"/>
      <c r="B42" s="716" t="s">
        <v>496</v>
      </c>
      <c r="C42" s="709"/>
      <c r="D42" s="709"/>
      <c r="E42" s="709"/>
      <c r="F42" s="709"/>
    </row>
    <row r="43" spans="1:6" ht="15" customHeight="1">
      <c r="A43" s="2" t="s">
        <v>497</v>
      </c>
      <c r="B43" s="716"/>
      <c r="C43" s="25"/>
      <c r="D43" s="25"/>
      <c r="E43" s="25"/>
      <c r="F43" s="25"/>
    </row>
    <row r="44" spans="1:6" ht="15" customHeight="1">
      <c r="A44" s="2"/>
      <c r="B44" s="716" t="s">
        <v>499</v>
      </c>
      <c r="C44" s="709"/>
      <c r="D44" s="709"/>
      <c r="E44" s="709"/>
      <c r="F44" s="709"/>
    </row>
    <row r="45" spans="1:6" ht="15" customHeight="1">
      <c r="A45" s="2"/>
      <c r="B45" s="716" t="s">
        <v>500</v>
      </c>
      <c r="C45" s="709"/>
      <c r="D45" s="709"/>
      <c r="E45" s="709"/>
      <c r="F45" s="709"/>
    </row>
    <row r="46" spans="1:6" ht="15" customHeight="1">
      <c r="A46" s="2"/>
      <c r="B46" s="716" t="s">
        <v>501</v>
      </c>
      <c r="C46" s="709"/>
      <c r="D46" s="709"/>
      <c r="E46" s="709"/>
      <c r="F46" s="709"/>
    </row>
    <row r="47" spans="1:6" ht="15" customHeight="1">
      <c r="A47" s="2"/>
      <c r="B47" s="716" t="s">
        <v>502</v>
      </c>
      <c r="C47" s="709"/>
      <c r="D47" s="709"/>
      <c r="E47" s="709"/>
      <c r="F47" s="709"/>
    </row>
    <row r="48" spans="1:6" ht="15" customHeight="1">
      <c r="A48" s="2"/>
      <c r="B48" s="716" t="s">
        <v>503</v>
      </c>
      <c r="C48" s="709"/>
      <c r="D48" s="709"/>
      <c r="E48" s="709"/>
      <c r="F48" s="709"/>
    </row>
    <row r="49" spans="1:6" ht="15" customHeight="1">
      <c r="A49" s="2"/>
      <c r="B49" s="716" t="s">
        <v>504</v>
      </c>
      <c r="C49" s="709"/>
      <c r="D49" s="709"/>
      <c r="E49" s="709"/>
      <c r="F49" s="709"/>
    </row>
    <row r="50" spans="1:6" ht="15" customHeight="1">
      <c r="A50" s="2"/>
      <c r="B50" s="716" t="s">
        <v>505</v>
      </c>
      <c r="C50" s="709"/>
      <c r="D50" s="709"/>
      <c r="E50" s="709"/>
      <c r="F50" s="709"/>
    </row>
    <row r="51" spans="1:6" ht="15" customHeight="1">
      <c r="A51" s="2" t="s">
        <v>506</v>
      </c>
      <c r="B51" s="716"/>
      <c r="C51" s="25"/>
      <c r="D51" s="25"/>
      <c r="E51" s="25"/>
      <c r="F51" s="25"/>
    </row>
    <row r="52" spans="1:6" ht="15" customHeight="1">
      <c r="A52" s="2"/>
      <c r="B52" s="716" t="s">
        <v>508</v>
      </c>
      <c r="C52" s="709"/>
      <c r="D52" s="709"/>
      <c r="E52" s="709"/>
      <c r="F52" s="709"/>
    </row>
    <row r="53" spans="1:6" ht="15" customHeight="1">
      <c r="A53" s="2"/>
      <c r="B53" s="716" t="s">
        <v>509</v>
      </c>
      <c r="C53" s="709"/>
      <c r="D53" s="709"/>
      <c r="E53" s="709"/>
      <c r="F53" s="709"/>
    </row>
    <row r="54" spans="1:6" ht="15" customHeight="1">
      <c r="A54" s="2"/>
      <c r="B54" s="716" t="s">
        <v>510</v>
      </c>
      <c r="C54" s="709"/>
      <c r="D54" s="709"/>
      <c r="E54" s="709"/>
      <c r="F54" s="709"/>
    </row>
    <row r="55" spans="1:6" ht="15" customHeight="1">
      <c r="A55" s="2"/>
      <c r="B55" s="716" t="s">
        <v>511</v>
      </c>
      <c r="C55" s="709"/>
      <c r="D55" s="709"/>
      <c r="E55" s="709"/>
      <c r="F55" s="709"/>
    </row>
    <row r="56" spans="1:6" ht="15" customHeight="1">
      <c r="A56" s="2"/>
      <c r="B56" s="716" t="s">
        <v>512</v>
      </c>
      <c r="C56" s="713"/>
      <c r="D56" s="713"/>
      <c r="E56" s="713"/>
      <c r="F56" s="713"/>
    </row>
    <row r="57" spans="1:6" ht="15" customHeight="1">
      <c r="A57" s="2"/>
      <c r="B57" s="716" t="s">
        <v>513</v>
      </c>
      <c r="C57" s="713"/>
      <c r="D57" s="713"/>
      <c r="E57" s="713"/>
      <c r="F57" s="713"/>
    </row>
    <row r="58" spans="1:6" ht="15" customHeight="1">
      <c r="A58" s="2"/>
      <c r="B58" s="716" t="s">
        <v>514</v>
      </c>
      <c r="C58" s="709"/>
      <c r="D58" s="709"/>
      <c r="E58" s="709"/>
      <c r="F58" s="709"/>
    </row>
    <row r="59" spans="1:6" ht="15" customHeight="1">
      <c r="A59" s="2" t="s">
        <v>515</v>
      </c>
      <c r="B59" s="716"/>
      <c r="C59" s="25"/>
      <c r="D59" s="25"/>
      <c r="E59" s="25"/>
      <c r="F59" s="25"/>
    </row>
    <row r="60" spans="1:6" ht="15" customHeight="1">
      <c r="A60" s="2"/>
      <c r="B60" s="716" t="s">
        <v>517</v>
      </c>
      <c r="C60" s="709"/>
      <c r="D60" s="709"/>
      <c r="E60" s="709"/>
      <c r="F60" s="709"/>
    </row>
    <row r="61" spans="1:6" ht="15" customHeight="1">
      <c r="A61" s="2"/>
      <c r="B61" s="716" t="s">
        <v>518</v>
      </c>
      <c r="C61" s="709"/>
      <c r="D61" s="709"/>
      <c r="E61" s="709"/>
      <c r="F61" s="709"/>
    </row>
    <row r="62" spans="1:6" ht="15" customHeight="1">
      <c r="A62" s="2"/>
      <c r="B62" s="716" t="s">
        <v>519</v>
      </c>
      <c r="C62" s="709"/>
      <c r="D62" s="709"/>
      <c r="E62" s="709"/>
      <c r="F62" s="709"/>
    </row>
    <row r="63" spans="1:6" ht="15" customHeight="1">
      <c r="A63" s="2"/>
      <c r="B63" s="716" t="s">
        <v>520</v>
      </c>
      <c r="C63" s="709"/>
      <c r="D63" s="709"/>
      <c r="E63" s="709"/>
      <c r="F63" s="709"/>
    </row>
    <row r="64" spans="1:6" ht="15" customHeight="1">
      <c r="A64" s="2" t="s">
        <v>521</v>
      </c>
      <c r="B64" s="716"/>
      <c r="C64" s="25"/>
      <c r="D64" s="25"/>
      <c r="E64" s="25"/>
      <c r="F64" s="25"/>
    </row>
    <row r="65" spans="1:6" ht="15" customHeight="1">
      <c r="A65" s="2"/>
      <c r="B65" s="716" t="s">
        <v>523</v>
      </c>
      <c r="C65" s="709"/>
      <c r="D65" s="709"/>
      <c r="E65" s="709"/>
      <c r="F65" s="709"/>
    </row>
    <row r="66" spans="1:6" ht="15" customHeight="1">
      <c r="A66" s="2"/>
      <c r="B66" s="716" t="s">
        <v>524</v>
      </c>
      <c r="C66" s="709"/>
      <c r="D66" s="709"/>
      <c r="E66" s="709"/>
      <c r="F66" s="709"/>
    </row>
    <row r="67" spans="1:6" ht="15" customHeight="1">
      <c r="A67" s="2"/>
      <c r="B67" s="716" t="s">
        <v>525</v>
      </c>
      <c r="C67" s="709"/>
      <c r="D67" s="709"/>
      <c r="E67" s="709"/>
      <c r="F67" s="709"/>
    </row>
    <row r="68" spans="1:6" ht="15" customHeight="1">
      <c r="A68" s="2" t="s">
        <v>526</v>
      </c>
      <c r="B68" s="716"/>
      <c r="C68" s="25"/>
      <c r="D68" s="25"/>
      <c r="E68" s="25"/>
      <c r="F68" s="25"/>
    </row>
    <row r="69" spans="1:6" ht="15" customHeight="1">
      <c r="A69" s="2"/>
      <c r="B69" s="716" t="s">
        <v>527</v>
      </c>
      <c r="C69" s="709"/>
      <c r="D69" s="709"/>
      <c r="E69" s="709"/>
      <c r="F69" s="709"/>
    </row>
    <row r="70" spans="1:6" ht="15" customHeight="1">
      <c r="A70" s="2"/>
      <c r="B70" s="716" t="s">
        <v>528</v>
      </c>
      <c r="C70" s="709"/>
      <c r="D70" s="709"/>
      <c r="E70" s="709"/>
      <c r="F70" s="709"/>
    </row>
    <row r="71" spans="1:6" ht="15" customHeight="1">
      <c r="A71" s="2"/>
      <c r="B71" s="716" t="s">
        <v>529</v>
      </c>
      <c r="C71" s="709"/>
      <c r="D71" s="709"/>
      <c r="E71" s="709"/>
      <c r="F71" s="709"/>
    </row>
    <row r="72" spans="1:6" ht="15" customHeight="1">
      <c r="A72" s="2" t="s">
        <v>530</v>
      </c>
      <c r="B72" s="716"/>
      <c r="C72" s="25"/>
      <c r="D72" s="25"/>
      <c r="E72" s="25"/>
      <c r="F72" s="25"/>
    </row>
    <row r="73" spans="1:6" ht="15" customHeight="1">
      <c r="A73" s="2"/>
      <c r="B73" s="716" t="s">
        <v>531</v>
      </c>
      <c r="C73" s="709"/>
      <c r="D73" s="709"/>
      <c r="E73" s="709"/>
      <c r="F73" s="709"/>
    </row>
    <row r="74" spans="1:6" ht="15" customHeight="1">
      <c r="A74" s="2" t="s">
        <v>532</v>
      </c>
      <c r="B74" s="716"/>
      <c r="C74" s="25"/>
      <c r="D74" s="25"/>
      <c r="E74" s="25"/>
      <c r="F74" s="25"/>
    </row>
    <row r="75" spans="1:6" ht="15" customHeight="1">
      <c r="A75" s="2"/>
      <c r="B75" s="716" t="s">
        <v>533</v>
      </c>
      <c r="C75" s="709"/>
      <c r="D75" s="709"/>
      <c r="E75" s="709"/>
      <c r="F75" s="709"/>
    </row>
    <row r="76" spans="1:6" ht="15" customHeight="1">
      <c r="A76" s="2"/>
      <c r="B76" s="716" t="s">
        <v>534</v>
      </c>
      <c r="C76" s="709"/>
      <c r="D76" s="709"/>
      <c r="E76" s="709"/>
      <c r="F76" s="709"/>
    </row>
    <row r="77" spans="1:6" ht="15" customHeight="1">
      <c r="A77" s="2"/>
      <c r="B77" s="716" t="s">
        <v>535</v>
      </c>
      <c r="C77" s="709"/>
      <c r="D77" s="709"/>
      <c r="E77" s="709"/>
      <c r="F77" s="709"/>
    </row>
    <row r="78" spans="1:6" ht="15" customHeight="1">
      <c r="A78" s="2" t="s">
        <v>536</v>
      </c>
      <c r="B78" s="716"/>
      <c r="C78" s="25"/>
      <c r="D78" s="25"/>
      <c r="E78" s="25"/>
      <c r="F78" s="25"/>
    </row>
    <row r="79" spans="1:6" ht="15" customHeight="1">
      <c r="A79" s="2"/>
      <c r="B79" s="716" t="s">
        <v>538</v>
      </c>
      <c r="C79" s="709"/>
      <c r="D79" s="709"/>
      <c r="E79" s="709"/>
      <c r="F79" s="709"/>
    </row>
    <row r="80" spans="1:6" ht="15" customHeight="1">
      <c r="A80" s="2"/>
      <c r="B80" s="716" t="s">
        <v>539</v>
      </c>
      <c r="C80" s="713"/>
      <c r="D80" s="713"/>
      <c r="E80" s="713"/>
      <c r="F80" s="713"/>
    </row>
    <row r="81" spans="1:6" ht="15" customHeight="1">
      <c r="A81" s="2"/>
      <c r="B81" s="716" t="s">
        <v>540</v>
      </c>
      <c r="C81" s="713"/>
      <c r="D81" s="713"/>
      <c r="E81" s="713"/>
      <c r="F81" s="713"/>
    </row>
    <row r="82" spans="1:6" ht="15" customHeight="1">
      <c r="A82" s="2" t="s">
        <v>541</v>
      </c>
      <c r="B82" s="716"/>
      <c r="C82" s="25"/>
      <c r="D82" s="25"/>
      <c r="E82" s="25"/>
      <c r="F82" s="25"/>
    </row>
    <row r="83" spans="1:6" ht="15" customHeight="1">
      <c r="A83" s="2"/>
      <c r="B83" s="716" t="s">
        <v>542</v>
      </c>
      <c r="C83" s="709"/>
      <c r="D83" s="709"/>
      <c r="E83" s="709"/>
      <c r="F83" s="709"/>
    </row>
    <row r="84" spans="1:6" ht="15" customHeight="1">
      <c r="A84" s="2" t="s">
        <v>543</v>
      </c>
      <c r="B84" s="716"/>
      <c r="C84" s="25"/>
      <c r="D84" s="25"/>
      <c r="E84" s="25"/>
      <c r="F84" s="25"/>
    </row>
    <row r="85" spans="1:6" ht="15" customHeight="1">
      <c r="A85" s="2"/>
      <c r="B85" s="716" t="s">
        <v>545</v>
      </c>
      <c r="C85" s="709"/>
      <c r="D85" s="709"/>
      <c r="E85" s="709"/>
      <c r="F85" s="709"/>
    </row>
    <row r="86" spans="1:6" ht="15" customHeight="1">
      <c r="A86" s="2"/>
      <c r="B86" s="716" t="s">
        <v>546</v>
      </c>
      <c r="C86" s="709"/>
      <c r="D86" s="709"/>
      <c r="E86" s="709"/>
      <c r="F86" s="709"/>
    </row>
    <row r="87" spans="1:6" ht="15" customHeight="1">
      <c r="A87" s="2"/>
      <c r="B87" s="716" t="s">
        <v>547</v>
      </c>
      <c r="C87" s="709"/>
      <c r="D87" s="709"/>
      <c r="E87" s="709"/>
      <c r="F87" s="709"/>
    </row>
    <row r="88" spans="1:6" ht="14.25" customHeight="1">
      <c r="A88" s="2"/>
      <c r="B88" s="716" t="s">
        <v>548</v>
      </c>
      <c r="C88" s="709"/>
      <c r="D88" s="709"/>
      <c r="E88" s="709"/>
      <c r="F88" s="709"/>
    </row>
    <row r="89" spans="1:6" ht="14.25" customHeight="1">
      <c r="A89" s="2"/>
      <c r="B89" s="716" t="s">
        <v>549</v>
      </c>
      <c r="C89" s="713"/>
      <c r="D89" s="713"/>
      <c r="E89" s="713"/>
      <c r="F89" s="713"/>
    </row>
    <row r="90" spans="1:6" ht="14.25" customHeight="1">
      <c r="A90" s="2"/>
      <c r="B90" s="716" t="s">
        <v>550</v>
      </c>
      <c r="C90" s="709"/>
      <c r="D90" s="709"/>
      <c r="E90" s="709"/>
      <c r="F90" s="709"/>
    </row>
    <row r="91" spans="1:6" ht="14.25" customHeight="1" thickBot="1">
      <c r="A91" s="281" t="s">
        <v>553</v>
      </c>
      <c r="B91" s="717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F91">
    <cfRule type="containsBlanks" dxfId="57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395" customWidth="1"/>
    <col min="2" max="2" width="19.796875" style="395" customWidth="1"/>
    <col min="3" max="3" width="9.59765625" style="395" customWidth="1"/>
    <col min="4" max="4" width="11.59765625" style="395" customWidth="1"/>
    <col min="5" max="5" width="9.3984375" style="395" customWidth="1"/>
    <col min="6" max="6" width="10" style="395" customWidth="1"/>
    <col min="7" max="7" width="8.3984375" style="395" customWidth="1"/>
    <col min="8" max="8" width="10" style="395" customWidth="1"/>
    <col min="9" max="10" width="10.19921875" style="395" customWidth="1"/>
    <col min="11" max="11" width="11.53125" style="395" customWidth="1"/>
    <col min="12" max="12" width="9.19921875" style="395" customWidth="1"/>
    <col min="13" max="13" width="14" style="395" customWidth="1"/>
    <col min="14" max="14" width="17.33203125" style="395" customWidth="1"/>
    <col min="15" max="34" width="10.796875" style="395" customWidth="1"/>
    <col min="35" max="36" width="14.3984375" style="395" customWidth="1"/>
    <col min="37" max="16384" width="14.3984375" style="395"/>
  </cols>
  <sheetData>
    <row r="1" spans="1:34" ht="15" customHeight="1">
      <c r="A1" s="6" t="s">
        <v>2417</v>
      </c>
    </row>
    <row r="2" spans="1:34" ht="40.5" customHeight="1" thickBot="1">
      <c r="A2" s="1155" t="s">
        <v>576</v>
      </c>
      <c r="B2" s="1040"/>
      <c r="C2" s="1155" t="s">
        <v>2418</v>
      </c>
      <c r="D2" s="1040"/>
      <c r="E2" s="1040"/>
      <c r="F2" s="1156" t="s">
        <v>2419</v>
      </c>
      <c r="G2" s="943"/>
      <c r="H2" s="1155" t="s">
        <v>2420</v>
      </c>
      <c r="I2" s="1040"/>
      <c r="J2" s="1156" t="s">
        <v>2421</v>
      </c>
      <c r="K2" s="943"/>
      <c r="L2" s="1155" t="s">
        <v>2422</v>
      </c>
      <c r="M2" s="1040"/>
      <c r="N2" s="1040"/>
      <c r="O2" s="430"/>
      <c r="P2" s="430"/>
      <c r="Q2" s="430"/>
      <c r="R2" s="430"/>
      <c r="S2" s="430"/>
      <c r="T2" s="430"/>
      <c r="U2" s="430"/>
      <c r="V2" s="430"/>
      <c r="W2" s="430"/>
      <c r="X2" s="430"/>
      <c r="Y2" s="430"/>
      <c r="Z2" s="430"/>
      <c r="AA2" s="430"/>
      <c r="AB2" s="430"/>
      <c r="AC2" s="430"/>
      <c r="AD2" s="430"/>
      <c r="AE2" s="430"/>
      <c r="AF2" s="430"/>
      <c r="AG2" s="430"/>
      <c r="AH2" s="430"/>
    </row>
    <row r="3" spans="1:34" s="463" customFormat="1" ht="81.5" customHeight="1" thickBot="1">
      <c r="A3" s="457"/>
      <c r="B3" s="457"/>
      <c r="C3" s="36" t="s">
        <v>2423</v>
      </c>
      <c r="D3" s="36" t="s">
        <v>2424</v>
      </c>
      <c r="E3" s="36" t="s">
        <v>2425</v>
      </c>
      <c r="F3" s="36" t="s">
        <v>2426</v>
      </c>
      <c r="G3" s="36" t="s">
        <v>2427</v>
      </c>
      <c r="H3" s="36" t="s">
        <v>2426</v>
      </c>
      <c r="I3" s="36" t="s">
        <v>2427</v>
      </c>
      <c r="J3" s="36" t="s">
        <v>2426</v>
      </c>
      <c r="K3" s="36" t="s">
        <v>2427</v>
      </c>
      <c r="L3" s="36" t="s">
        <v>2423</v>
      </c>
      <c r="M3" s="36" t="s">
        <v>2424</v>
      </c>
      <c r="N3" s="36" t="s">
        <v>2425</v>
      </c>
    </row>
    <row r="4" spans="1:34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</row>
    <row r="5" spans="1:34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714"/>
      <c r="M5" s="714"/>
      <c r="N5" s="714"/>
    </row>
    <row r="6" spans="1:34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15"/>
      <c r="M6" s="715"/>
      <c r="N6" s="715"/>
    </row>
    <row r="7" spans="1:34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15"/>
      <c r="M7" s="715"/>
      <c r="N7" s="715"/>
    </row>
    <row r="8" spans="1:34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</row>
    <row r="9" spans="1:34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715"/>
      <c r="M9" s="715"/>
      <c r="N9" s="715"/>
    </row>
    <row r="10" spans="1:34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15"/>
      <c r="M10" s="715"/>
      <c r="N10" s="715"/>
    </row>
    <row r="11" spans="1:34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15"/>
      <c r="M11" s="715"/>
      <c r="N11" s="715"/>
    </row>
    <row r="12" spans="1:34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15"/>
      <c r="M12" s="715"/>
      <c r="N12" s="715"/>
    </row>
    <row r="13" spans="1:34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15"/>
      <c r="M13" s="715"/>
      <c r="N13" s="715"/>
    </row>
    <row r="14" spans="1:34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</row>
    <row r="15" spans="1:34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15"/>
      <c r="M15" s="715"/>
      <c r="N15" s="715"/>
    </row>
    <row r="16" spans="1:34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15"/>
      <c r="M16" s="715"/>
      <c r="N16" s="715"/>
    </row>
    <row r="17" spans="1:14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</row>
    <row r="18" spans="1:14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15"/>
      <c r="M18" s="715"/>
      <c r="N18" s="715"/>
    </row>
    <row r="19" spans="1:14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15"/>
      <c r="M19" s="715"/>
      <c r="N19" s="715"/>
    </row>
    <row r="20" spans="1:14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4"/>
      <c r="M20" s="714"/>
      <c r="N20" s="714"/>
    </row>
    <row r="21" spans="1:14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4"/>
      <c r="M21" s="714"/>
      <c r="N21" s="714"/>
    </row>
    <row r="22" spans="1:14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15"/>
      <c r="M22" s="715"/>
      <c r="N22" s="715"/>
    </row>
    <row r="23" spans="1:14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15"/>
      <c r="M23" s="715"/>
      <c r="N23" s="715"/>
    </row>
    <row r="24" spans="1:14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15"/>
      <c r="M24" s="715"/>
      <c r="N24" s="715"/>
    </row>
    <row r="25" spans="1:14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15"/>
      <c r="M25" s="715"/>
      <c r="N25" s="715"/>
    </row>
    <row r="26" spans="1:14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</row>
    <row r="27" spans="1:14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15"/>
      <c r="M27" s="715"/>
      <c r="N27" s="715"/>
    </row>
    <row r="28" spans="1:14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15"/>
      <c r="M28" s="715"/>
      <c r="N28" s="715"/>
    </row>
    <row r="29" spans="1:14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15"/>
      <c r="M29" s="715"/>
      <c r="N29" s="715"/>
    </row>
    <row r="30" spans="1:14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  <c r="L30" s="715"/>
      <c r="M30" s="715"/>
      <c r="N30" s="715"/>
    </row>
    <row r="31" spans="1:14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4"/>
      <c r="M31" s="714"/>
      <c r="N31" s="714"/>
    </row>
    <row r="32" spans="1:14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</row>
    <row r="33" spans="1:14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15"/>
      <c r="M33" s="715"/>
      <c r="N33" s="715"/>
    </row>
    <row r="34" spans="1:14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15"/>
      <c r="M34" s="715"/>
      <c r="N34" s="715"/>
    </row>
    <row r="35" spans="1:14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15"/>
      <c r="M35" s="715"/>
      <c r="N35" s="715"/>
    </row>
    <row r="36" spans="1:14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15"/>
      <c r="M36" s="715"/>
      <c r="N36" s="715"/>
    </row>
    <row r="37" spans="1:14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15"/>
      <c r="M37" s="715"/>
      <c r="N37" s="715"/>
    </row>
    <row r="38" spans="1:14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15"/>
      <c r="M38" s="715"/>
      <c r="N38" s="715"/>
    </row>
    <row r="39" spans="1:14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</row>
    <row r="40" spans="1:14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15"/>
      <c r="M40" s="715"/>
      <c r="N40" s="715"/>
    </row>
    <row r="41" spans="1:14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15"/>
      <c r="M41" s="715"/>
      <c r="N41" s="715"/>
    </row>
    <row r="42" spans="1:14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15"/>
      <c r="M42" s="715"/>
      <c r="N42" s="715"/>
    </row>
    <row r="43" spans="1:14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</row>
    <row r="44" spans="1:14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15"/>
      <c r="M44" s="715"/>
      <c r="N44" s="715"/>
    </row>
    <row r="45" spans="1:14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15"/>
      <c r="M45" s="715"/>
      <c r="N45" s="715"/>
    </row>
    <row r="46" spans="1:14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15"/>
      <c r="M46" s="715"/>
      <c r="N46" s="715"/>
    </row>
    <row r="47" spans="1:14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15"/>
      <c r="M47" s="715"/>
      <c r="N47" s="715"/>
    </row>
    <row r="48" spans="1:14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15"/>
      <c r="M48" s="715"/>
      <c r="N48" s="715"/>
    </row>
    <row r="49" spans="1:14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15"/>
      <c r="M49" s="715"/>
      <c r="N49" s="715"/>
    </row>
    <row r="50" spans="1:14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15"/>
      <c r="M50" s="715"/>
      <c r="N50" s="715"/>
    </row>
    <row r="51" spans="1:14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</row>
    <row r="52" spans="1:14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15"/>
      <c r="M52" s="715"/>
      <c r="N52" s="715"/>
    </row>
    <row r="53" spans="1:14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15"/>
      <c r="M53" s="715"/>
      <c r="N53" s="715"/>
    </row>
    <row r="54" spans="1:14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15"/>
      <c r="M54" s="715"/>
      <c r="N54" s="715"/>
    </row>
    <row r="55" spans="1:14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15"/>
      <c r="M55" s="715"/>
      <c r="N55" s="715"/>
    </row>
    <row r="56" spans="1:14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4"/>
      <c r="M56" s="714"/>
      <c r="N56" s="714"/>
    </row>
    <row r="57" spans="1:14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4"/>
      <c r="M57" s="714"/>
      <c r="N57" s="714"/>
    </row>
    <row r="58" spans="1:14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15"/>
      <c r="M58" s="715"/>
      <c r="N58" s="715"/>
    </row>
    <row r="59" spans="1:14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</row>
    <row r="60" spans="1:14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15"/>
      <c r="M60" s="715"/>
      <c r="N60" s="715"/>
    </row>
    <row r="61" spans="1:14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15"/>
      <c r="M61" s="715"/>
      <c r="N61" s="715"/>
    </row>
    <row r="62" spans="1:14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15"/>
      <c r="M62" s="715"/>
      <c r="N62" s="715"/>
    </row>
    <row r="63" spans="1:14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15"/>
      <c r="M63" s="715"/>
      <c r="N63" s="715"/>
    </row>
    <row r="64" spans="1:14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</row>
    <row r="65" spans="1:14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15"/>
      <c r="M65" s="715"/>
      <c r="N65" s="715"/>
    </row>
    <row r="66" spans="1:14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15"/>
      <c r="M66" s="715"/>
      <c r="N66" s="715"/>
    </row>
    <row r="67" spans="1:14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15"/>
      <c r="M67" s="715"/>
      <c r="N67" s="715"/>
    </row>
    <row r="68" spans="1:14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</row>
    <row r="69" spans="1:14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15"/>
      <c r="M69" s="715"/>
      <c r="N69" s="715"/>
    </row>
    <row r="70" spans="1:14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15"/>
      <c r="M70" s="715"/>
      <c r="N70" s="715"/>
    </row>
    <row r="71" spans="1:14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15"/>
      <c r="M71" s="715"/>
      <c r="N71" s="715"/>
    </row>
    <row r="72" spans="1:14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</row>
    <row r="73" spans="1:14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15"/>
      <c r="M73" s="715"/>
      <c r="N73" s="715"/>
    </row>
    <row r="74" spans="1:14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</row>
    <row r="75" spans="1:14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15"/>
      <c r="M75" s="715"/>
      <c r="N75" s="715"/>
    </row>
    <row r="76" spans="1:14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15"/>
      <c r="M76" s="715"/>
      <c r="N76" s="715"/>
    </row>
    <row r="77" spans="1:14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15"/>
      <c r="M77" s="715"/>
      <c r="N77" s="715"/>
    </row>
    <row r="78" spans="1:14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</row>
    <row r="79" spans="1:14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15"/>
      <c r="M79" s="715"/>
      <c r="N79" s="715"/>
    </row>
    <row r="80" spans="1:14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4"/>
      <c r="M80" s="714"/>
      <c r="N80" s="714"/>
    </row>
    <row r="81" spans="1:14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4"/>
      <c r="M81" s="714"/>
      <c r="N81" s="714"/>
    </row>
    <row r="82" spans="1:14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</row>
    <row r="83" spans="1:14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15"/>
      <c r="M83" s="715"/>
      <c r="N83" s="715"/>
    </row>
    <row r="84" spans="1:14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</row>
    <row r="85" spans="1:14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15"/>
      <c r="M85" s="715"/>
      <c r="N85" s="715"/>
    </row>
    <row r="86" spans="1:14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15"/>
      <c r="M86" s="715"/>
      <c r="N86" s="715"/>
    </row>
    <row r="87" spans="1:14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15"/>
      <c r="M87" s="715"/>
      <c r="N87" s="715"/>
    </row>
    <row r="88" spans="1:14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15"/>
      <c r="M88" s="715"/>
      <c r="N88" s="715"/>
    </row>
    <row r="89" spans="1:14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  <c r="L89" s="714"/>
      <c r="M89" s="714"/>
      <c r="N89" s="714"/>
    </row>
    <row r="90" spans="1:14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15"/>
      <c r="M90" s="715"/>
      <c r="N90" s="715"/>
    </row>
    <row r="91" spans="1:14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  <c r="L91" s="662"/>
      <c r="M91" s="662"/>
      <c r="N91" s="662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N91">
    <cfRule type="containsBlanks" dxfId="57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1004" t="s">
        <v>2428</v>
      </c>
      <c r="B1" s="880"/>
      <c r="C1" s="880"/>
      <c r="D1" s="880"/>
      <c r="E1" s="880"/>
      <c r="F1" s="880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58" t="s">
        <v>576</v>
      </c>
      <c r="B2" s="938"/>
      <c r="C2" s="1157" t="s">
        <v>2429</v>
      </c>
      <c r="D2" s="938"/>
      <c r="E2" s="1157" t="s">
        <v>1260</v>
      </c>
      <c r="F2" s="938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84"/>
      <c r="B3" s="884"/>
      <c r="C3" s="32" t="s">
        <v>2430</v>
      </c>
      <c r="D3" s="33" t="s">
        <v>2431</v>
      </c>
      <c r="E3" s="32" t="s">
        <v>2430</v>
      </c>
      <c r="F3" s="33" t="s">
        <v>2431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445</v>
      </c>
      <c r="B4" s="716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16" t="s">
        <v>447</v>
      </c>
      <c r="C5" s="713"/>
      <c r="D5" s="713"/>
      <c r="E5" s="713"/>
      <c r="F5" s="713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16" t="s">
        <v>448</v>
      </c>
      <c r="C6" s="709"/>
      <c r="D6" s="709"/>
      <c r="E6" s="709"/>
      <c r="F6" s="709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16" t="s">
        <v>449</v>
      </c>
      <c r="C7" s="709"/>
      <c r="D7" s="709"/>
      <c r="E7" s="709"/>
      <c r="F7" s="709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450</v>
      </c>
      <c r="B8" s="716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16" t="s">
        <v>452</v>
      </c>
      <c r="C9" s="709"/>
      <c r="D9" s="709"/>
      <c r="E9" s="709"/>
      <c r="F9" s="709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16" t="s">
        <v>453</v>
      </c>
      <c r="C10" s="709"/>
      <c r="D10" s="709"/>
      <c r="E10" s="709"/>
      <c r="F10" s="709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16" t="s">
        <v>454</v>
      </c>
      <c r="C11" s="709"/>
      <c r="D11" s="709"/>
      <c r="E11" s="709"/>
      <c r="F11" s="709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16" t="s">
        <v>455</v>
      </c>
      <c r="C12" s="709"/>
      <c r="D12" s="709"/>
      <c r="E12" s="709"/>
      <c r="F12" s="709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16" t="s">
        <v>456</v>
      </c>
      <c r="C13" s="709"/>
      <c r="D13" s="709"/>
      <c r="E13" s="709"/>
      <c r="F13" s="709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457</v>
      </c>
      <c r="B14" s="716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16" t="s">
        <v>459</v>
      </c>
      <c r="C15" s="709"/>
      <c r="D15" s="709"/>
      <c r="E15" s="709"/>
      <c r="F15" s="709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16" t="s">
        <v>460</v>
      </c>
      <c r="C16" s="709"/>
      <c r="D16" s="709"/>
      <c r="E16" s="709"/>
      <c r="F16" s="709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461</v>
      </c>
      <c r="B17" s="716"/>
      <c r="C17" s="25"/>
      <c r="D17" s="25"/>
      <c r="E17" s="25"/>
      <c r="F17" s="25"/>
    </row>
    <row r="18" spans="1:6" ht="14.25" customHeight="1">
      <c r="A18" s="2"/>
      <c r="B18" s="716" t="s">
        <v>463</v>
      </c>
      <c r="C18" s="709"/>
      <c r="D18" s="709"/>
      <c r="E18" s="709"/>
      <c r="F18" s="709"/>
    </row>
    <row r="19" spans="1:6" ht="14.25" customHeight="1">
      <c r="A19" s="2"/>
      <c r="B19" s="716" t="s">
        <v>464</v>
      </c>
      <c r="C19" s="709"/>
      <c r="D19" s="709"/>
      <c r="E19" s="709"/>
      <c r="F19" s="709"/>
    </row>
    <row r="20" spans="1:6" ht="14.25" customHeight="1">
      <c r="A20" s="2"/>
      <c r="B20" s="706" t="s">
        <v>465</v>
      </c>
      <c r="C20" s="713"/>
      <c r="D20" s="713"/>
      <c r="E20" s="713"/>
      <c r="F20" s="713"/>
    </row>
    <row r="21" spans="1:6" ht="14.25" customHeight="1">
      <c r="A21" s="2"/>
      <c r="B21" s="706" t="s">
        <v>466</v>
      </c>
      <c r="C21" s="713"/>
      <c r="D21" s="713"/>
      <c r="E21" s="713"/>
      <c r="F21" s="713"/>
    </row>
    <row r="22" spans="1:6" ht="15.75" customHeight="1">
      <c r="A22" s="2"/>
      <c r="B22" s="716" t="s">
        <v>467</v>
      </c>
      <c r="C22" s="709"/>
      <c r="D22" s="709"/>
      <c r="E22" s="709"/>
      <c r="F22" s="709"/>
    </row>
    <row r="23" spans="1:6" ht="15.75" customHeight="1">
      <c r="A23" s="2"/>
      <c r="B23" s="716" t="s">
        <v>468</v>
      </c>
      <c r="C23" s="709"/>
      <c r="D23" s="709"/>
      <c r="E23" s="709"/>
      <c r="F23" s="709"/>
    </row>
    <row r="24" spans="1:6" ht="15.75" customHeight="1">
      <c r="A24" s="2"/>
      <c r="B24" s="716" t="s">
        <v>469</v>
      </c>
      <c r="C24" s="709"/>
      <c r="D24" s="709"/>
      <c r="E24" s="709"/>
      <c r="F24" s="709"/>
    </row>
    <row r="25" spans="1:6" ht="15.75" customHeight="1">
      <c r="A25" s="2"/>
      <c r="B25" s="716" t="s">
        <v>470</v>
      </c>
      <c r="C25" s="709"/>
      <c r="D25" s="709"/>
      <c r="E25" s="709"/>
      <c r="F25" s="709"/>
    </row>
    <row r="26" spans="1:6" ht="15.75" customHeight="1">
      <c r="A26" s="2" t="s">
        <v>471</v>
      </c>
      <c r="B26" s="716"/>
      <c r="C26" s="25"/>
      <c r="D26" s="25"/>
      <c r="E26" s="25"/>
      <c r="F26" s="25"/>
    </row>
    <row r="27" spans="1:6" ht="15.75" customHeight="1">
      <c r="A27" s="2"/>
      <c r="B27" s="716" t="s">
        <v>479</v>
      </c>
      <c r="C27" s="709"/>
      <c r="D27" s="709"/>
      <c r="E27" s="709"/>
      <c r="F27" s="709"/>
    </row>
    <row r="28" spans="1:6" ht="15.75" customHeight="1">
      <c r="A28" s="2"/>
      <c r="B28" s="716" t="s">
        <v>480</v>
      </c>
      <c r="C28" s="709"/>
      <c r="D28" s="709"/>
      <c r="E28" s="709"/>
      <c r="F28" s="709"/>
    </row>
    <row r="29" spans="1:6" ht="15.75" customHeight="1">
      <c r="A29" s="2"/>
      <c r="B29" s="716" t="s">
        <v>481</v>
      </c>
      <c r="C29" s="709"/>
      <c r="D29" s="709"/>
      <c r="E29" s="709"/>
      <c r="F29" s="709"/>
    </row>
    <row r="30" spans="1:6" ht="15.75" customHeight="1">
      <c r="A30" s="2"/>
      <c r="B30" s="716" t="s">
        <v>482</v>
      </c>
      <c r="C30" s="709"/>
      <c r="D30" s="709"/>
      <c r="E30" s="709"/>
      <c r="F30" s="709"/>
    </row>
    <row r="31" spans="1:6" ht="15.75" customHeight="1">
      <c r="A31" s="2"/>
      <c r="B31" s="716" t="s">
        <v>483</v>
      </c>
      <c r="C31" s="713"/>
      <c r="D31" s="713"/>
      <c r="E31" s="713"/>
      <c r="F31" s="713"/>
    </row>
    <row r="32" spans="1:6" ht="15.75" customHeight="1">
      <c r="A32" s="2" t="s">
        <v>484</v>
      </c>
      <c r="B32" s="716"/>
      <c r="C32" s="25"/>
      <c r="D32" s="25"/>
      <c r="E32" s="25"/>
      <c r="F32" s="25"/>
    </row>
    <row r="33" spans="1:6" ht="15.75" customHeight="1">
      <c r="A33" s="2"/>
      <c r="B33" s="716" t="s">
        <v>486</v>
      </c>
      <c r="C33" s="709"/>
      <c r="D33" s="709"/>
      <c r="E33" s="709"/>
      <c r="F33" s="709"/>
    </row>
    <row r="34" spans="1:6" ht="15.75" customHeight="1">
      <c r="A34" s="2"/>
      <c r="B34" s="716" t="s">
        <v>487</v>
      </c>
      <c r="C34" s="709"/>
      <c r="D34" s="709"/>
      <c r="E34" s="709"/>
      <c r="F34" s="709"/>
    </row>
    <row r="35" spans="1:6" ht="15.75" customHeight="1">
      <c r="A35" s="2"/>
      <c r="B35" s="716" t="s">
        <v>488</v>
      </c>
      <c r="C35" s="709"/>
      <c r="D35" s="709"/>
      <c r="E35" s="709"/>
      <c r="F35" s="709"/>
    </row>
    <row r="36" spans="1:6" ht="15.75" customHeight="1">
      <c r="A36" s="2"/>
      <c r="B36" s="716" t="s">
        <v>489</v>
      </c>
      <c r="C36" s="709"/>
      <c r="D36" s="709"/>
      <c r="E36" s="709"/>
      <c r="F36" s="709"/>
    </row>
    <row r="37" spans="1:6" ht="15.75" customHeight="1">
      <c r="A37" s="2"/>
      <c r="B37" s="716" t="s">
        <v>490</v>
      </c>
      <c r="C37" s="709"/>
      <c r="D37" s="709"/>
      <c r="E37" s="709"/>
      <c r="F37" s="709"/>
    </row>
    <row r="38" spans="1:6" ht="15.75" customHeight="1">
      <c r="A38" s="2"/>
      <c r="B38" s="716" t="s">
        <v>491</v>
      </c>
      <c r="C38" s="709"/>
      <c r="D38" s="709"/>
      <c r="E38" s="709"/>
      <c r="F38" s="709"/>
    </row>
    <row r="39" spans="1:6" ht="15.75" customHeight="1">
      <c r="A39" s="2" t="s">
        <v>492</v>
      </c>
      <c r="B39" s="716"/>
      <c r="C39" s="25"/>
      <c r="D39" s="25"/>
      <c r="E39" s="25"/>
      <c r="F39" s="25"/>
    </row>
    <row r="40" spans="1:6" ht="15.75" customHeight="1">
      <c r="A40" s="2"/>
      <c r="B40" s="716" t="s">
        <v>494</v>
      </c>
      <c r="C40" s="709"/>
      <c r="D40" s="709"/>
      <c r="E40" s="709"/>
      <c r="F40" s="709"/>
    </row>
    <row r="41" spans="1:6" ht="15.75" customHeight="1">
      <c r="A41" s="2"/>
      <c r="B41" s="716" t="s">
        <v>495</v>
      </c>
      <c r="C41" s="709"/>
      <c r="D41" s="709"/>
      <c r="E41" s="709"/>
      <c r="F41" s="709"/>
    </row>
    <row r="42" spans="1:6" ht="15.75" customHeight="1">
      <c r="A42" s="2"/>
      <c r="B42" s="716" t="s">
        <v>496</v>
      </c>
      <c r="C42" s="709"/>
      <c r="D42" s="709"/>
      <c r="E42" s="709"/>
      <c r="F42" s="709"/>
    </row>
    <row r="43" spans="1:6" ht="15.75" customHeight="1">
      <c r="A43" s="2" t="s">
        <v>497</v>
      </c>
      <c r="B43" s="716"/>
      <c r="C43" s="25"/>
      <c r="D43" s="25"/>
      <c r="E43" s="25"/>
      <c r="F43" s="25"/>
    </row>
    <row r="44" spans="1:6" ht="15.75" customHeight="1">
      <c r="A44" s="2"/>
      <c r="B44" s="716" t="s">
        <v>499</v>
      </c>
      <c r="C44" s="709"/>
      <c r="D44" s="709"/>
      <c r="E44" s="709"/>
      <c r="F44" s="709"/>
    </row>
    <row r="45" spans="1:6" ht="15.75" customHeight="1">
      <c r="A45" s="2"/>
      <c r="B45" s="716" t="s">
        <v>500</v>
      </c>
      <c r="C45" s="709"/>
      <c r="D45" s="709"/>
      <c r="E45" s="709"/>
      <c r="F45" s="709"/>
    </row>
    <row r="46" spans="1:6" ht="15.75" customHeight="1">
      <c r="A46" s="2"/>
      <c r="B46" s="716" t="s">
        <v>501</v>
      </c>
      <c r="C46" s="709"/>
      <c r="D46" s="709"/>
      <c r="E46" s="709"/>
      <c r="F46" s="709"/>
    </row>
    <row r="47" spans="1:6" ht="15.75" customHeight="1">
      <c r="A47" s="2"/>
      <c r="B47" s="716" t="s">
        <v>502</v>
      </c>
      <c r="C47" s="709"/>
      <c r="D47" s="709"/>
      <c r="E47" s="709"/>
      <c r="F47" s="709"/>
    </row>
    <row r="48" spans="1:6" ht="15.75" customHeight="1">
      <c r="A48" s="2"/>
      <c r="B48" s="716" t="s">
        <v>503</v>
      </c>
      <c r="C48" s="709"/>
      <c r="D48" s="709"/>
      <c r="E48" s="709"/>
      <c r="F48" s="709"/>
    </row>
    <row r="49" spans="1:6" ht="15.75" customHeight="1">
      <c r="A49" s="2"/>
      <c r="B49" s="716" t="s">
        <v>504</v>
      </c>
      <c r="C49" s="709"/>
      <c r="D49" s="709"/>
      <c r="E49" s="709"/>
      <c r="F49" s="709"/>
    </row>
    <row r="50" spans="1:6" ht="15.75" customHeight="1">
      <c r="A50" s="2"/>
      <c r="B50" s="716" t="s">
        <v>505</v>
      </c>
      <c r="C50" s="709"/>
      <c r="D50" s="709"/>
      <c r="E50" s="709"/>
      <c r="F50" s="709"/>
    </row>
    <row r="51" spans="1:6" ht="15.75" customHeight="1">
      <c r="A51" s="2" t="s">
        <v>506</v>
      </c>
      <c r="B51" s="716"/>
      <c r="C51" s="25"/>
      <c r="D51" s="25"/>
      <c r="E51" s="25"/>
      <c r="F51" s="25"/>
    </row>
    <row r="52" spans="1:6" ht="15.75" customHeight="1">
      <c r="A52" s="2"/>
      <c r="B52" s="716" t="s">
        <v>508</v>
      </c>
      <c r="C52" s="709"/>
      <c r="D52" s="709"/>
      <c r="E52" s="709"/>
      <c r="F52" s="709"/>
    </row>
    <row r="53" spans="1:6" ht="15.75" customHeight="1">
      <c r="A53" s="2"/>
      <c r="B53" s="716" t="s">
        <v>509</v>
      </c>
      <c r="C53" s="709"/>
      <c r="D53" s="709"/>
      <c r="E53" s="709"/>
      <c r="F53" s="709"/>
    </row>
    <row r="54" spans="1:6" ht="15.75" customHeight="1">
      <c r="A54" s="2"/>
      <c r="B54" s="716" t="s">
        <v>510</v>
      </c>
      <c r="C54" s="709"/>
      <c r="D54" s="709"/>
      <c r="E54" s="709"/>
      <c r="F54" s="709"/>
    </row>
    <row r="55" spans="1:6" ht="15.75" customHeight="1">
      <c r="A55" s="2"/>
      <c r="B55" s="716" t="s">
        <v>511</v>
      </c>
      <c r="C55" s="709"/>
      <c r="D55" s="709"/>
      <c r="E55" s="709"/>
      <c r="F55" s="709"/>
    </row>
    <row r="56" spans="1:6" ht="15.75" customHeight="1">
      <c r="A56" s="2"/>
      <c r="B56" s="716" t="s">
        <v>512</v>
      </c>
      <c r="C56" s="713"/>
      <c r="D56" s="713"/>
      <c r="E56" s="713"/>
      <c r="F56" s="713"/>
    </row>
    <row r="57" spans="1:6" ht="15.75" customHeight="1">
      <c r="A57" s="2"/>
      <c r="B57" s="716" t="s">
        <v>513</v>
      </c>
      <c r="C57" s="713"/>
      <c r="D57" s="713"/>
      <c r="E57" s="713"/>
      <c r="F57" s="713"/>
    </row>
    <row r="58" spans="1:6" ht="15.75" customHeight="1">
      <c r="A58" s="2"/>
      <c r="B58" s="716" t="s">
        <v>514</v>
      </c>
      <c r="C58" s="709"/>
      <c r="D58" s="709"/>
      <c r="E58" s="709"/>
      <c r="F58" s="709"/>
    </row>
    <row r="59" spans="1:6" ht="15.75" customHeight="1">
      <c r="A59" s="2" t="s">
        <v>515</v>
      </c>
      <c r="B59" s="716"/>
      <c r="C59" s="25"/>
      <c r="D59" s="25"/>
      <c r="E59" s="25"/>
      <c r="F59" s="25"/>
    </row>
    <row r="60" spans="1:6" ht="15.75" customHeight="1">
      <c r="A60" s="2"/>
      <c r="B60" s="716" t="s">
        <v>517</v>
      </c>
      <c r="C60" s="709"/>
      <c r="D60" s="709"/>
      <c r="E60" s="709"/>
      <c r="F60" s="709"/>
    </row>
    <row r="61" spans="1:6" ht="15.75" customHeight="1">
      <c r="A61" s="2"/>
      <c r="B61" s="716" t="s">
        <v>518</v>
      </c>
      <c r="C61" s="709"/>
      <c r="D61" s="709"/>
      <c r="E61" s="709"/>
      <c r="F61" s="709"/>
    </row>
    <row r="62" spans="1:6" ht="15.75" customHeight="1">
      <c r="A62" s="2"/>
      <c r="B62" s="716" t="s">
        <v>519</v>
      </c>
      <c r="C62" s="709"/>
      <c r="D62" s="709"/>
      <c r="E62" s="709"/>
      <c r="F62" s="709"/>
    </row>
    <row r="63" spans="1:6" ht="15.75" customHeight="1">
      <c r="A63" s="2"/>
      <c r="B63" s="716" t="s">
        <v>520</v>
      </c>
      <c r="C63" s="709"/>
      <c r="D63" s="709"/>
      <c r="E63" s="709"/>
      <c r="F63" s="709"/>
    </row>
    <row r="64" spans="1:6" ht="15.75" customHeight="1">
      <c r="A64" s="2" t="s">
        <v>521</v>
      </c>
      <c r="B64" s="716"/>
      <c r="C64" s="25"/>
      <c r="D64" s="25"/>
      <c r="E64" s="25"/>
      <c r="F64" s="25"/>
    </row>
    <row r="65" spans="1:6" ht="15.75" customHeight="1">
      <c r="A65" s="2"/>
      <c r="B65" s="716" t="s">
        <v>523</v>
      </c>
      <c r="C65" s="709"/>
      <c r="D65" s="709"/>
      <c r="E65" s="709"/>
      <c r="F65" s="709"/>
    </row>
    <row r="66" spans="1:6" ht="15.75" customHeight="1">
      <c r="A66" s="2"/>
      <c r="B66" s="716" t="s">
        <v>524</v>
      </c>
      <c r="C66" s="709"/>
      <c r="D66" s="709"/>
      <c r="E66" s="709"/>
      <c r="F66" s="709"/>
    </row>
    <row r="67" spans="1:6" ht="15.75" customHeight="1">
      <c r="A67" s="2"/>
      <c r="B67" s="716" t="s">
        <v>525</v>
      </c>
      <c r="C67" s="709"/>
      <c r="D67" s="709"/>
      <c r="E67" s="709"/>
      <c r="F67" s="709"/>
    </row>
    <row r="68" spans="1:6" ht="15.75" customHeight="1">
      <c r="A68" s="2" t="s">
        <v>526</v>
      </c>
      <c r="B68" s="716"/>
      <c r="C68" s="25"/>
      <c r="D68" s="25"/>
      <c r="E68" s="25"/>
      <c r="F68" s="25"/>
    </row>
    <row r="69" spans="1:6" ht="15.75" customHeight="1">
      <c r="A69" s="2"/>
      <c r="B69" s="716" t="s">
        <v>527</v>
      </c>
      <c r="C69" s="709"/>
      <c r="D69" s="709"/>
      <c r="E69" s="709"/>
      <c r="F69" s="709"/>
    </row>
    <row r="70" spans="1:6" ht="15.75" customHeight="1">
      <c r="A70" s="2"/>
      <c r="B70" s="716" t="s">
        <v>528</v>
      </c>
      <c r="C70" s="709"/>
      <c r="D70" s="709"/>
      <c r="E70" s="709"/>
      <c r="F70" s="709"/>
    </row>
    <row r="71" spans="1:6" ht="15.75" customHeight="1">
      <c r="A71" s="2"/>
      <c r="B71" s="716" t="s">
        <v>529</v>
      </c>
      <c r="C71" s="709"/>
      <c r="D71" s="709"/>
      <c r="E71" s="709"/>
      <c r="F71" s="709"/>
    </row>
    <row r="72" spans="1:6" ht="15.75" customHeight="1">
      <c r="A72" s="2" t="s">
        <v>530</v>
      </c>
      <c r="B72" s="716"/>
      <c r="C72" s="25"/>
      <c r="D72" s="25"/>
      <c r="E72" s="25"/>
      <c r="F72" s="25"/>
    </row>
    <row r="73" spans="1:6" ht="15.75" customHeight="1">
      <c r="A73" s="2"/>
      <c r="B73" s="716" t="s">
        <v>531</v>
      </c>
      <c r="C73" s="709"/>
      <c r="D73" s="709"/>
      <c r="E73" s="709"/>
      <c r="F73" s="709"/>
    </row>
    <row r="74" spans="1:6" ht="15.75" customHeight="1">
      <c r="A74" s="2" t="s">
        <v>532</v>
      </c>
      <c r="B74" s="716"/>
      <c r="C74" s="25"/>
      <c r="D74" s="25"/>
      <c r="E74" s="25"/>
      <c r="F74" s="25"/>
    </row>
    <row r="75" spans="1:6" ht="15.75" customHeight="1">
      <c r="A75" s="2"/>
      <c r="B75" s="716" t="s">
        <v>533</v>
      </c>
      <c r="C75" s="709"/>
      <c r="D75" s="709"/>
      <c r="E75" s="709"/>
      <c r="F75" s="709"/>
    </row>
    <row r="76" spans="1:6" ht="15.75" customHeight="1">
      <c r="A76" s="2"/>
      <c r="B76" s="716" t="s">
        <v>534</v>
      </c>
      <c r="C76" s="709"/>
      <c r="D76" s="709"/>
      <c r="E76" s="709"/>
      <c r="F76" s="709"/>
    </row>
    <row r="77" spans="1:6" ht="15.75" customHeight="1">
      <c r="A77" s="2"/>
      <c r="B77" s="716" t="s">
        <v>535</v>
      </c>
      <c r="C77" s="709"/>
      <c r="D77" s="709"/>
      <c r="E77" s="709"/>
      <c r="F77" s="709"/>
    </row>
    <row r="78" spans="1:6" ht="15.75" customHeight="1">
      <c r="A78" s="2" t="s">
        <v>536</v>
      </c>
      <c r="B78" s="716"/>
      <c r="C78" s="25"/>
      <c r="D78" s="25"/>
      <c r="E78" s="25"/>
      <c r="F78" s="25"/>
    </row>
    <row r="79" spans="1:6" ht="15.75" customHeight="1">
      <c r="A79" s="2"/>
      <c r="B79" s="716" t="s">
        <v>538</v>
      </c>
      <c r="C79" s="709"/>
      <c r="D79" s="709"/>
      <c r="E79" s="709"/>
      <c r="F79" s="709"/>
    </row>
    <row r="80" spans="1:6" ht="15.75" customHeight="1">
      <c r="A80" s="2"/>
      <c r="B80" s="716" t="s">
        <v>539</v>
      </c>
      <c r="C80" s="713"/>
      <c r="D80" s="713"/>
      <c r="E80" s="713"/>
      <c r="F80" s="713"/>
    </row>
    <row r="81" spans="1:6" ht="15.75" customHeight="1">
      <c r="A81" s="2"/>
      <c r="B81" s="716" t="s">
        <v>540</v>
      </c>
      <c r="C81" s="713"/>
      <c r="D81" s="713"/>
      <c r="E81" s="713"/>
      <c r="F81" s="713"/>
    </row>
    <row r="82" spans="1:6" ht="15.75" customHeight="1">
      <c r="A82" s="2" t="s">
        <v>541</v>
      </c>
      <c r="B82" s="716"/>
      <c r="C82" s="25"/>
      <c r="D82" s="25"/>
      <c r="E82" s="25"/>
      <c r="F82" s="25"/>
    </row>
    <row r="83" spans="1:6" ht="15.75" customHeight="1">
      <c r="A83" s="2"/>
      <c r="B83" s="716" t="s">
        <v>542</v>
      </c>
      <c r="C83" s="709"/>
      <c r="D83" s="709"/>
      <c r="E83" s="709"/>
      <c r="F83" s="709"/>
    </row>
    <row r="84" spans="1:6" ht="15.75" customHeight="1">
      <c r="A84" s="2" t="s">
        <v>543</v>
      </c>
      <c r="B84" s="716"/>
      <c r="C84" s="25"/>
      <c r="D84" s="25"/>
      <c r="E84" s="25"/>
      <c r="F84" s="25"/>
    </row>
    <row r="85" spans="1:6" ht="15.75" customHeight="1">
      <c r="A85" s="2"/>
      <c r="B85" s="716" t="s">
        <v>545</v>
      </c>
      <c r="C85" s="709"/>
      <c r="D85" s="709"/>
      <c r="E85" s="709"/>
      <c r="F85" s="709"/>
    </row>
    <row r="86" spans="1:6" ht="15.75" customHeight="1">
      <c r="A86" s="2"/>
      <c r="B86" s="716" t="s">
        <v>546</v>
      </c>
      <c r="C86" s="709"/>
      <c r="D86" s="709"/>
      <c r="E86" s="709"/>
      <c r="F86" s="709"/>
    </row>
    <row r="87" spans="1:6" ht="15.75" customHeight="1">
      <c r="A87" s="2"/>
      <c r="B87" s="716" t="s">
        <v>547</v>
      </c>
      <c r="C87" s="709"/>
      <c r="D87" s="709"/>
      <c r="E87" s="709"/>
      <c r="F87" s="709"/>
    </row>
    <row r="88" spans="1:6" ht="15.75" customHeight="1">
      <c r="A88" s="2"/>
      <c r="B88" s="716" t="s">
        <v>548</v>
      </c>
      <c r="C88" s="709"/>
      <c r="D88" s="709"/>
      <c r="E88" s="709"/>
      <c r="F88" s="709"/>
    </row>
    <row r="89" spans="1:6" ht="15.75" customHeight="1">
      <c r="A89" s="2"/>
      <c r="B89" s="716" t="s">
        <v>549</v>
      </c>
      <c r="C89" s="713"/>
      <c r="D89" s="713"/>
      <c r="E89" s="713"/>
      <c r="F89" s="713"/>
    </row>
    <row r="90" spans="1:6" ht="15.75" customHeight="1">
      <c r="A90" s="2"/>
      <c r="B90" s="716" t="s">
        <v>550</v>
      </c>
      <c r="C90" s="709"/>
      <c r="D90" s="709"/>
      <c r="E90" s="709"/>
      <c r="F90" s="709"/>
    </row>
    <row r="91" spans="1:6" ht="15.75" customHeight="1" thickBot="1">
      <c r="A91" s="281" t="s">
        <v>553</v>
      </c>
      <c r="B91" s="717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F91">
    <cfRule type="containsBlanks" dxfId="57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G79" sqref="G79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2432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59" t="s">
        <v>2433</v>
      </c>
      <c r="D2" s="890"/>
      <c r="E2" s="890"/>
      <c r="F2" s="1160" t="s">
        <v>2434</v>
      </c>
      <c r="G2" s="942"/>
      <c r="H2" s="942"/>
      <c r="I2" s="1159" t="s">
        <v>2435</v>
      </c>
      <c r="J2" s="890"/>
      <c r="K2" s="890"/>
      <c r="L2" s="3"/>
      <c r="M2" s="3"/>
      <c r="N2" s="3"/>
      <c r="O2" s="3"/>
    </row>
    <row r="3" spans="1:17" s="12" customFormat="1" ht="23.25" customHeight="1" thickBot="1">
      <c r="A3" s="892" t="s">
        <v>576</v>
      </c>
      <c r="B3" s="884"/>
      <c r="C3" s="22" t="s">
        <v>1232</v>
      </c>
      <c r="D3" s="22" t="s">
        <v>2436</v>
      </c>
      <c r="E3" s="22" t="s">
        <v>434</v>
      </c>
      <c r="F3" s="22" t="s">
        <v>1232</v>
      </c>
      <c r="G3" s="22" t="s">
        <v>2436</v>
      </c>
      <c r="H3" s="22" t="s">
        <v>434</v>
      </c>
      <c r="I3" s="22" t="s">
        <v>1232</v>
      </c>
      <c r="J3" s="22" t="s">
        <v>2436</v>
      </c>
      <c r="K3" s="22" t="s">
        <v>434</v>
      </c>
      <c r="L3" s="3"/>
      <c r="M3" s="3"/>
      <c r="N3" s="3"/>
      <c r="O3" s="3"/>
    </row>
    <row r="4" spans="1:17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24"/>
      <c r="M5" s="24"/>
      <c r="N5" s="24"/>
      <c r="O5" s="7"/>
    </row>
    <row r="6" spans="1:17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24"/>
      <c r="M6" s="24"/>
      <c r="N6" s="24"/>
      <c r="O6" s="7"/>
    </row>
    <row r="7" spans="1:17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24"/>
      <c r="M7" s="24"/>
      <c r="N7" s="24"/>
      <c r="O7" s="7"/>
    </row>
    <row r="8" spans="1:17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24"/>
      <c r="M9" s="24"/>
      <c r="N9" s="24"/>
      <c r="O9" s="7"/>
    </row>
    <row r="10" spans="1:17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24"/>
      <c r="M10" s="24"/>
      <c r="N10" s="24"/>
      <c r="O10" s="7"/>
    </row>
    <row r="11" spans="1:17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23"/>
      <c r="M11" s="23"/>
      <c r="N11" s="23"/>
      <c r="O11" s="7"/>
    </row>
    <row r="12" spans="1:17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24"/>
      <c r="M12" s="24"/>
      <c r="N12" s="24"/>
      <c r="O12" s="7"/>
    </row>
    <row r="13" spans="1:17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24"/>
      <c r="M13" s="24"/>
      <c r="N13" s="24"/>
      <c r="O13" s="7"/>
    </row>
    <row r="14" spans="1:17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23"/>
      <c r="M15" s="23"/>
      <c r="N15" s="23"/>
      <c r="O15" s="7"/>
    </row>
    <row r="16" spans="1:17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24"/>
      <c r="M16" s="24"/>
      <c r="N16" s="24"/>
      <c r="O16" s="7"/>
    </row>
    <row r="17" spans="1:11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</row>
    <row r="20" spans="1:11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</row>
    <row r="22" spans="1:11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</row>
    <row r="26" spans="1:11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</row>
    <row r="31" spans="1:11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</row>
    <row r="32" spans="1:11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</row>
    <row r="39" spans="1:11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</row>
    <row r="43" spans="1:11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</row>
    <row r="51" spans="1:11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</row>
    <row r="56" spans="1:11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</row>
    <row r="58" spans="1:11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</row>
    <row r="64" spans="1:11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</row>
    <row r="68" spans="1:11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</row>
    <row r="72" spans="1:11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</row>
    <row r="74" spans="1:11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</row>
    <row r="78" spans="1:11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</row>
    <row r="80" spans="1:11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</row>
    <row r="82" spans="1:11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</row>
    <row r="84" spans="1:11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</row>
    <row r="90" spans="1:11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</row>
    <row r="91" spans="1:11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57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F83" sqref="F83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2437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48" t="s">
        <v>2438</v>
      </c>
      <c r="D2" s="890"/>
      <c r="E2" s="890"/>
      <c r="F2" s="948" t="s">
        <v>2439</v>
      </c>
      <c r="G2" s="890"/>
      <c r="H2" s="890"/>
      <c r="I2" s="1159" t="s">
        <v>2440</v>
      </c>
      <c r="J2" s="890"/>
      <c r="K2" s="890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61" t="s">
        <v>576</v>
      </c>
      <c r="B3" s="1162"/>
      <c r="C3" s="22" t="s">
        <v>1232</v>
      </c>
      <c r="D3" s="22" t="s">
        <v>2436</v>
      </c>
      <c r="E3" s="22" t="s">
        <v>434</v>
      </c>
      <c r="F3" s="22" t="s">
        <v>1232</v>
      </c>
      <c r="G3" s="22" t="s">
        <v>2436</v>
      </c>
      <c r="H3" s="22" t="s">
        <v>434</v>
      </c>
      <c r="I3" s="22" t="s">
        <v>1232</v>
      </c>
      <c r="J3" s="22" t="s">
        <v>2436</v>
      </c>
      <c r="K3" s="22" t="s">
        <v>434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</row>
    <row r="20" spans="1:11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</row>
    <row r="22" spans="1:11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</row>
    <row r="26" spans="1:11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</row>
    <row r="31" spans="1:11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</row>
    <row r="32" spans="1:11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</row>
    <row r="39" spans="1:11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</row>
    <row r="43" spans="1:11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</row>
    <row r="51" spans="1:11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</row>
    <row r="56" spans="1:11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</row>
    <row r="58" spans="1:11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</row>
    <row r="64" spans="1:11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</row>
    <row r="68" spans="1:11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</row>
    <row r="72" spans="1:11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</row>
    <row r="74" spans="1:11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</row>
    <row r="78" spans="1:11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</row>
    <row r="80" spans="1:11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</row>
    <row r="82" spans="1:11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</row>
    <row r="84" spans="1:11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</row>
    <row r="90" spans="1:11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</row>
    <row r="91" spans="1:11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57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921" t="s">
        <v>2441</v>
      </c>
      <c r="B1" s="1013"/>
      <c r="C1" s="1013"/>
      <c r="D1" s="1164"/>
      <c r="E1" s="1013"/>
      <c r="F1" s="1013"/>
      <c r="G1" s="101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63" t="s">
        <v>576</v>
      </c>
      <c r="B2" s="890"/>
      <c r="C2" s="464" t="s">
        <v>2442</v>
      </c>
      <c r="D2" s="442" t="s">
        <v>2443</v>
      </c>
      <c r="E2" s="465" t="s">
        <v>2444</v>
      </c>
      <c r="F2" s="464" t="s">
        <v>2445</v>
      </c>
      <c r="G2" s="464" t="s">
        <v>2446</v>
      </c>
      <c r="H2" s="465" t="s">
        <v>2447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445</v>
      </c>
      <c r="B3" s="716"/>
      <c r="C3" s="25"/>
      <c r="D3" s="25"/>
      <c r="E3" s="25"/>
      <c r="F3" s="25"/>
      <c r="G3" s="25"/>
      <c r="H3" s="25"/>
    </row>
    <row r="4" spans="1:24" ht="15" customHeight="1">
      <c r="A4" s="2"/>
      <c r="B4" s="716" t="s">
        <v>447</v>
      </c>
      <c r="C4" s="713"/>
      <c r="D4" s="713"/>
      <c r="E4" s="713"/>
      <c r="F4" s="713"/>
      <c r="G4" s="713"/>
      <c r="H4" s="713"/>
    </row>
    <row r="5" spans="1:24" ht="15" customHeight="1">
      <c r="A5" s="2"/>
      <c r="B5" s="716" t="s">
        <v>448</v>
      </c>
      <c r="C5" s="709"/>
      <c r="D5" s="709"/>
      <c r="E5" s="709"/>
      <c r="F5" s="709"/>
      <c r="G5" s="709"/>
      <c r="H5" s="709"/>
    </row>
    <row r="6" spans="1:24" ht="15" customHeight="1">
      <c r="A6" s="2"/>
      <c r="B6" s="716" t="s">
        <v>449</v>
      </c>
      <c r="C6" s="709"/>
      <c r="D6" s="709"/>
      <c r="E6" s="709"/>
      <c r="F6" s="709"/>
      <c r="G6" s="709"/>
      <c r="H6" s="709"/>
    </row>
    <row r="7" spans="1:24" ht="15" customHeight="1">
      <c r="A7" s="2" t="s">
        <v>450</v>
      </c>
      <c r="B7" s="716"/>
      <c r="C7" s="25"/>
      <c r="D7" s="25"/>
      <c r="E7" s="25"/>
      <c r="F7" s="25"/>
      <c r="G7" s="25"/>
      <c r="H7" s="25"/>
    </row>
    <row r="8" spans="1:24" ht="15" customHeight="1">
      <c r="A8" s="2"/>
      <c r="B8" s="716" t="s">
        <v>452</v>
      </c>
      <c r="C8" s="709"/>
      <c r="D8" s="709"/>
      <c r="E8" s="709"/>
      <c r="F8" s="709"/>
      <c r="G8" s="709"/>
      <c r="H8" s="709"/>
    </row>
    <row r="9" spans="1:24" ht="15" customHeight="1">
      <c r="A9" s="2"/>
      <c r="B9" s="716" t="s">
        <v>453</v>
      </c>
      <c r="C9" s="709"/>
      <c r="D9" s="709"/>
      <c r="E9" s="709"/>
      <c r="F9" s="709"/>
      <c r="G9" s="709"/>
      <c r="H9" s="709"/>
    </row>
    <row r="10" spans="1:24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</row>
    <row r="11" spans="1:24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</row>
    <row r="12" spans="1:24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</row>
    <row r="13" spans="1:24" ht="15" customHeight="1">
      <c r="A13" s="2" t="s">
        <v>457</v>
      </c>
      <c r="B13" s="716"/>
      <c r="C13" s="25"/>
      <c r="D13" s="25"/>
      <c r="E13" s="25"/>
      <c r="F13" s="25"/>
      <c r="G13" s="25"/>
      <c r="H13" s="25"/>
    </row>
    <row r="14" spans="1:24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</row>
    <row r="15" spans="1:24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</row>
    <row r="16" spans="1:24" ht="15" customHeight="1">
      <c r="A16" s="2" t="s">
        <v>461</v>
      </c>
      <c r="B16" s="716"/>
      <c r="C16" s="25"/>
      <c r="D16" s="25"/>
      <c r="E16" s="25"/>
      <c r="F16" s="25"/>
      <c r="G16" s="25"/>
      <c r="H16" s="25"/>
    </row>
    <row r="17" spans="1:8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</row>
    <row r="18" spans="1:8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</row>
    <row r="19" spans="1:8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</row>
    <row r="20" spans="1:8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</row>
    <row r="21" spans="1:8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</row>
    <row r="22" spans="1:8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</row>
    <row r="23" spans="1:8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</row>
    <row r="24" spans="1:8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</row>
    <row r="25" spans="1:8" ht="15" customHeight="1">
      <c r="A25" s="2" t="s">
        <v>471</v>
      </c>
      <c r="B25" s="716"/>
      <c r="C25" s="25"/>
      <c r="D25" s="25"/>
      <c r="E25" s="25"/>
      <c r="F25" s="25"/>
      <c r="G25" s="25"/>
      <c r="H25" s="25"/>
    </row>
    <row r="26" spans="1:8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</row>
    <row r="27" spans="1:8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</row>
    <row r="28" spans="1:8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</row>
    <row r="29" spans="1:8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</row>
    <row r="30" spans="1:8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</row>
    <row r="31" spans="1:8" ht="15" customHeight="1">
      <c r="A31" s="2" t="s">
        <v>484</v>
      </c>
      <c r="B31" s="716"/>
      <c r="C31" s="25"/>
      <c r="D31" s="25"/>
      <c r="E31" s="25"/>
      <c r="F31" s="25"/>
      <c r="G31" s="25"/>
      <c r="H31" s="25"/>
    </row>
    <row r="32" spans="1:8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</row>
    <row r="33" spans="1:8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</row>
    <row r="34" spans="1:8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</row>
    <row r="35" spans="1:8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</row>
    <row r="36" spans="1:8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</row>
    <row r="37" spans="1:8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</row>
    <row r="38" spans="1:8" ht="15" customHeight="1">
      <c r="A38" s="2" t="s">
        <v>492</v>
      </c>
      <c r="B38" s="716"/>
      <c r="C38" s="25"/>
      <c r="D38" s="25"/>
      <c r="E38" s="25"/>
      <c r="F38" s="25"/>
      <c r="G38" s="25"/>
      <c r="H38" s="25"/>
    </row>
    <row r="39" spans="1:8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</row>
    <row r="40" spans="1:8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</row>
    <row r="41" spans="1:8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</row>
    <row r="42" spans="1:8" ht="15" customHeight="1">
      <c r="A42" s="2" t="s">
        <v>497</v>
      </c>
      <c r="B42" s="716"/>
      <c r="C42" s="25"/>
      <c r="D42" s="25"/>
      <c r="E42" s="25"/>
      <c r="F42" s="25"/>
      <c r="G42" s="25"/>
      <c r="H42" s="25"/>
    </row>
    <row r="43" spans="1:8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</row>
    <row r="44" spans="1:8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</row>
    <row r="45" spans="1:8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</row>
    <row r="46" spans="1:8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</row>
    <row r="47" spans="1:8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</row>
    <row r="48" spans="1:8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</row>
    <row r="49" spans="1:8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</row>
    <row r="50" spans="1:8" ht="15" customHeight="1">
      <c r="A50" s="2" t="s">
        <v>506</v>
      </c>
      <c r="B50" s="716"/>
      <c r="C50" s="25"/>
      <c r="D50" s="25"/>
      <c r="E50" s="25"/>
      <c r="F50" s="25"/>
      <c r="G50" s="25"/>
      <c r="H50" s="25"/>
    </row>
    <row r="51" spans="1:8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</row>
    <row r="52" spans="1:8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</row>
    <row r="53" spans="1:8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</row>
    <row r="54" spans="1:8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</row>
    <row r="55" spans="1:8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</row>
    <row r="56" spans="1:8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</row>
    <row r="57" spans="1:8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</row>
    <row r="58" spans="1:8" ht="15" customHeight="1">
      <c r="A58" s="2" t="s">
        <v>515</v>
      </c>
      <c r="B58" s="716"/>
      <c r="C58" s="25"/>
      <c r="D58" s="25"/>
      <c r="E58" s="25"/>
      <c r="F58" s="25"/>
      <c r="G58" s="25"/>
      <c r="H58" s="25"/>
    </row>
    <row r="59" spans="1:8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</row>
    <row r="60" spans="1:8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</row>
    <row r="61" spans="1:8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</row>
    <row r="62" spans="1:8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</row>
    <row r="63" spans="1:8" ht="15" customHeight="1">
      <c r="A63" s="2" t="s">
        <v>521</v>
      </c>
      <c r="B63" s="716"/>
      <c r="C63" s="25"/>
      <c r="D63" s="25"/>
      <c r="E63" s="25"/>
      <c r="F63" s="25"/>
      <c r="G63" s="25"/>
      <c r="H63" s="25"/>
    </row>
    <row r="64" spans="1:8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</row>
    <row r="65" spans="1:8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</row>
    <row r="66" spans="1:8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</row>
    <row r="67" spans="1:8" ht="15" customHeight="1">
      <c r="A67" s="2" t="s">
        <v>526</v>
      </c>
      <c r="B67" s="716"/>
      <c r="C67" s="25"/>
      <c r="D67" s="25"/>
      <c r="E67" s="25"/>
      <c r="F67" s="25"/>
      <c r="G67" s="25"/>
      <c r="H67" s="25"/>
    </row>
    <row r="68" spans="1:8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</row>
    <row r="69" spans="1:8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</row>
    <row r="70" spans="1:8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</row>
    <row r="71" spans="1:8" ht="15" customHeight="1">
      <c r="A71" s="2" t="s">
        <v>530</v>
      </c>
      <c r="B71" s="716"/>
      <c r="C71" s="25"/>
      <c r="D71" s="25"/>
      <c r="E71" s="25"/>
      <c r="F71" s="25"/>
      <c r="G71" s="25"/>
      <c r="H71" s="25"/>
    </row>
    <row r="72" spans="1:8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</row>
    <row r="73" spans="1:8" ht="15" customHeight="1">
      <c r="A73" s="2" t="s">
        <v>532</v>
      </c>
      <c r="B73" s="716"/>
      <c r="C73" s="25"/>
      <c r="D73" s="25"/>
      <c r="E73" s="25"/>
      <c r="F73" s="25"/>
      <c r="G73" s="25"/>
      <c r="H73" s="25"/>
    </row>
    <row r="74" spans="1:8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</row>
    <row r="75" spans="1:8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</row>
    <row r="76" spans="1:8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</row>
    <row r="77" spans="1:8" ht="15" customHeight="1">
      <c r="A77" s="2" t="s">
        <v>536</v>
      </c>
      <c r="B77" s="716"/>
      <c r="C77" s="25"/>
      <c r="D77" s="25"/>
      <c r="E77" s="25"/>
      <c r="F77" s="25"/>
      <c r="G77" s="25"/>
      <c r="H77" s="25"/>
    </row>
    <row r="78" spans="1:8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</row>
    <row r="79" spans="1:8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</row>
    <row r="80" spans="1:8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</row>
    <row r="81" spans="1:8" ht="15" customHeight="1">
      <c r="A81" s="2" t="s">
        <v>541</v>
      </c>
      <c r="B81" s="716"/>
      <c r="C81" s="25"/>
      <c r="D81" s="25"/>
      <c r="E81" s="25"/>
      <c r="F81" s="25"/>
      <c r="G81" s="25"/>
      <c r="H81" s="25"/>
    </row>
    <row r="82" spans="1:8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</row>
    <row r="83" spans="1:8" ht="15" customHeight="1">
      <c r="A83" s="2" t="s">
        <v>543</v>
      </c>
      <c r="B83" s="716"/>
      <c r="C83" s="25"/>
      <c r="D83" s="25"/>
      <c r="E83" s="25"/>
      <c r="F83" s="25"/>
      <c r="G83" s="25"/>
      <c r="H83" s="25"/>
    </row>
    <row r="84" spans="1:8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</row>
    <row r="85" spans="1:8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</row>
    <row r="86" spans="1:8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</row>
    <row r="87" spans="1:8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</row>
    <row r="88" spans="1:8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</row>
    <row r="89" spans="1:8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</row>
    <row r="90" spans="1:8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H90">
    <cfRule type="containsBlanks" dxfId="57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2448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65" t="s">
        <v>576</v>
      </c>
      <c r="B2" s="880"/>
      <c r="C2" s="436" t="s">
        <v>2449</v>
      </c>
      <c r="D2" s="466" t="s">
        <v>2450</v>
      </c>
      <c r="E2" s="436" t="s">
        <v>2451</v>
      </c>
      <c r="F2" s="436" t="s">
        <v>2452</v>
      </c>
      <c r="G2" s="430" t="s">
        <v>2453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445</v>
      </c>
      <c r="B3" s="716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16" t="s">
        <v>447</v>
      </c>
      <c r="C4" s="713"/>
      <c r="D4" s="713"/>
      <c r="E4" s="713"/>
      <c r="F4" s="713"/>
      <c r="G4" s="713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16" t="s">
        <v>448</v>
      </c>
      <c r="C5" s="709"/>
      <c r="D5" s="709"/>
      <c r="E5" s="709"/>
      <c r="F5" s="709"/>
      <c r="G5" s="709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16" t="s">
        <v>449</v>
      </c>
      <c r="C6" s="709"/>
      <c r="D6" s="709"/>
      <c r="E6" s="709"/>
      <c r="F6" s="709"/>
      <c r="G6" s="709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450</v>
      </c>
      <c r="B7" s="716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16" t="s">
        <v>452</v>
      </c>
      <c r="C8" s="709"/>
      <c r="D8" s="709"/>
      <c r="E8" s="709"/>
      <c r="F8" s="709"/>
      <c r="G8" s="709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16" t="s">
        <v>453</v>
      </c>
      <c r="C9" s="709"/>
      <c r="D9" s="709"/>
      <c r="E9" s="709"/>
      <c r="F9" s="709"/>
      <c r="G9" s="709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16" t="s">
        <v>454</v>
      </c>
      <c r="C10" s="709"/>
      <c r="D10" s="709"/>
      <c r="E10" s="709"/>
      <c r="F10" s="709"/>
      <c r="G10" s="70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16" t="s">
        <v>455</v>
      </c>
      <c r="C11" s="709"/>
      <c r="D11" s="709"/>
      <c r="E11" s="709"/>
      <c r="F11" s="709"/>
      <c r="G11" s="709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16" t="s">
        <v>456</v>
      </c>
      <c r="C12" s="709"/>
      <c r="D12" s="709"/>
      <c r="E12" s="709"/>
      <c r="F12" s="709"/>
      <c r="G12" s="709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457</v>
      </c>
      <c r="B13" s="716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16" t="s">
        <v>459</v>
      </c>
      <c r="C14" s="709"/>
      <c r="D14" s="709"/>
      <c r="E14" s="709"/>
      <c r="F14" s="709"/>
      <c r="G14" s="709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16" t="s">
        <v>460</v>
      </c>
      <c r="C15" s="709"/>
      <c r="D15" s="709"/>
      <c r="E15" s="709"/>
      <c r="F15" s="709"/>
      <c r="G15" s="709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461</v>
      </c>
      <c r="B16" s="716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16" t="s">
        <v>463</v>
      </c>
      <c r="C17" s="709"/>
      <c r="D17" s="709"/>
      <c r="E17" s="709"/>
      <c r="F17" s="709"/>
      <c r="G17" s="709"/>
    </row>
    <row r="18" spans="1:7" ht="15" customHeight="1">
      <c r="A18" s="2"/>
      <c r="B18" s="716" t="s">
        <v>464</v>
      </c>
      <c r="C18" s="709"/>
      <c r="D18" s="709"/>
      <c r="E18" s="709"/>
      <c r="F18" s="709"/>
      <c r="G18" s="709"/>
    </row>
    <row r="19" spans="1:7" ht="15" customHeight="1">
      <c r="A19" s="2"/>
      <c r="B19" s="706" t="s">
        <v>465</v>
      </c>
      <c r="C19" s="713"/>
      <c r="D19" s="713"/>
      <c r="E19" s="713"/>
      <c r="F19" s="713"/>
      <c r="G19" s="713"/>
    </row>
    <row r="20" spans="1:7" ht="15" customHeight="1">
      <c r="A20" s="2"/>
      <c r="B20" s="706" t="s">
        <v>466</v>
      </c>
      <c r="C20" s="713"/>
      <c r="D20" s="713"/>
      <c r="E20" s="713"/>
      <c r="F20" s="713"/>
      <c r="G20" s="713"/>
    </row>
    <row r="21" spans="1:7" ht="15" customHeight="1">
      <c r="A21" s="2"/>
      <c r="B21" s="716" t="s">
        <v>467</v>
      </c>
      <c r="C21" s="709"/>
      <c r="D21" s="709"/>
      <c r="E21" s="709"/>
      <c r="F21" s="709"/>
      <c r="G21" s="709"/>
    </row>
    <row r="22" spans="1:7" ht="15" customHeight="1">
      <c r="A22" s="2"/>
      <c r="B22" s="716" t="s">
        <v>468</v>
      </c>
      <c r="C22" s="709"/>
      <c r="D22" s="709"/>
      <c r="E22" s="709"/>
      <c r="F22" s="709"/>
      <c r="G22" s="709"/>
    </row>
    <row r="23" spans="1:7" ht="15" customHeight="1">
      <c r="A23" s="2"/>
      <c r="B23" s="716" t="s">
        <v>469</v>
      </c>
      <c r="C23" s="709"/>
      <c r="D23" s="709"/>
      <c r="E23" s="709"/>
      <c r="F23" s="709"/>
      <c r="G23" s="709"/>
    </row>
    <row r="24" spans="1:7" ht="15" customHeight="1">
      <c r="A24" s="2"/>
      <c r="B24" s="716" t="s">
        <v>470</v>
      </c>
      <c r="C24" s="709"/>
      <c r="D24" s="709"/>
      <c r="E24" s="709"/>
      <c r="F24" s="709"/>
      <c r="G24" s="709"/>
    </row>
    <row r="25" spans="1:7" ht="15" customHeight="1">
      <c r="A25" s="2" t="s">
        <v>471</v>
      </c>
      <c r="B25" s="716"/>
      <c r="C25" s="25"/>
      <c r="D25" s="25"/>
      <c r="E25" s="25"/>
      <c r="F25" s="25"/>
      <c r="G25" s="25"/>
    </row>
    <row r="26" spans="1:7" ht="15" customHeight="1">
      <c r="A26" s="2"/>
      <c r="B26" s="716" t="s">
        <v>479</v>
      </c>
      <c r="C26" s="709"/>
      <c r="D26" s="709"/>
      <c r="E26" s="709"/>
      <c r="F26" s="709"/>
      <c r="G26" s="709"/>
    </row>
    <row r="27" spans="1:7" ht="15" customHeight="1">
      <c r="A27" s="2"/>
      <c r="B27" s="716" t="s">
        <v>480</v>
      </c>
      <c r="C27" s="709"/>
      <c r="D27" s="709"/>
      <c r="E27" s="709"/>
      <c r="F27" s="709"/>
      <c r="G27" s="709"/>
    </row>
    <row r="28" spans="1:7" ht="15" customHeight="1">
      <c r="A28" s="2"/>
      <c r="B28" s="716" t="s">
        <v>481</v>
      </c>
      <c r="C28" s="709"/>
      <c r="D28" s="709"/>
      <c r="E28" s="709"/>
      <c r="F28" s="709"/>
      <c r="G28" s="709"/>
    </row>
    <row r="29" spans="1:7" ht="15" customHeight="1">
      <c r="A29" s="2"/>
      <c r="B29" s="716" t="s">
        <v>482</v>
      </c>
      <c r="C29" s="709"/>
      <c r="D29" s="709"/>
      <c r="E29" s="709"/>
      <c r="F29" s="709"/>
      <c r="G29" s="709"/>
    </row>
    <row r="30" spans="1:7" ht="15" customHeight="1">
      <c r="A30" s="2"/>
      <c r="B30" s="716" t="s">
        <v>483</v>
      </c>
      <c r="C30" s="713"/>
      <c r="D30" s="713"/>
      <c r="E30" s="713"/>
      <c r="F30" s="713"/>
      <c r="G30" s="713"/>
    </row>
    <row r="31" spans="1:7" ht="15" customHeight="1">
      <c r="A31" s="2" t="s">
        <v>484</v>
      </c>
      <c r="B31" s="716"/>
      <c r="C31" s="25"/>
      <c r="D31" s="25"/>
      <c r="E31" s="25"/>
      <c r="F31" s="25"/>
      <c r="G31" s="25"/>
    </row>
    <row r="32" spans="1:7" ht="15" customHeight="1">
      <c r="A32" s="2"/>
      <c r="B32" s="716" t="s">
        <v>486</v>
      </c>
      <c r="C32" s="709"/>
      <c r="D32" s="709"/>
      <c r="E32" s="709"/>
      <c r="F32" s="709"/>
      <c r="G32" s="709"/>
    </row>
    <row r="33" spans="1:7" ht="15" customHeight="1">
      <c r="A33" s="2"/>
      <c r="B33" s="716" t="s">
        <v>487</v>
      </c>
      <c r="C33" s="709"/>
      <c r="D33" s="709"/>
      <c r="E33" s="709"/>
      <c r="F33" s="709"/>
      <c r="G33" s="709"/>
    </row>
    <row r="34" spans="1:7" ht="15" customHeight="1">
      <c r="A34" s="2"/>
      <c r="B34" s="716" t="s">
        <v>488</v>
      </c>
      <c r="C34" s="709"/>
      <c r="D34" s="709"/>
      <c r="E34" s="709"/>
      <c r="F34" s="709"/>
      <c r="G34" s="709"/>
    </row>
    <row r="35" spans="1:7" ht="15" customHeight="1">
      <c r="A35" s="2"/>
      <c r="B35" s="716" t="s">
        <v>489</v>
      </c>
      <c r="C35" s="709"/>
      <c r="D35" s="709"/>
      <c r="E35" s="709"/>
      <c r="F35" s="709"/>
      <c r="G35" s="709"/>
    </row>
    <row r="36" spans="1:7" ht="15" customHeight="1">
      <c r="A36" s="2"/>
      <c r="B36" s="716" t="s">
        <v>490</v>
      </c>
      <c r="C36" s="709"/>
      <c r="D36" s="709"/>
      <c r="E36" s="709"/>
      <c r="F36" s="709"/>
      <c r="G36" s="709"/>
    </row>
    <row r="37" spans="1:7" ht="15" customHeight="1">
      <c r="A37" s="2"/>
      <c r="B37" s="716" t="s">
        <v>491</v>
      </c>
      <c r="C37" s="709"/>
      <c r="D37" s="709"/>
      <c r="E37" s="709"/>
      <c r="F37" s="709"/>
      <c r="G37" s="709"/>
    </row>
    <row r="38" spans="1:7" ht="15" customHeight="1">
      <c r="A38" s="2" t="s">
        <v>492</v>
      </c>
      <c r="B38" s="716"/>
      <c r="C38" s="25"/>
      <c r="D38" s="25"/>
      <c r="E38" s="25"/>
      <c r="F38" s="25"/>
      <c r="G38" s="25"/>
    </row>
    <row r="39" spans="1:7" ht="15" customHeight="1">
      <c r="A39" s="2"/>
      <c r="B39" s="716" t="s">
        <v>494</v>
      </c>
      <c r="C39" s="709"/>
      <c r="D39" s="709"/>
      <c r="E39" s="709"/>
      <c r="F39" s="709"/>
      <c r="G39" s="709"/>
    </row>
    <row r="40" spans="1:7" ht="15" customHeight="1">
      <c r="A40" s="2"/>
      <c r="B40" s="716" t="s">
        <v>495</v>
      </c>
      <c r="C40" s="709"/>
      <c r="D40" s="709"/>
      <c r="E40" s="709"/>
      <c r="F40" s="709"/>
      <c r="G40" s="709"/>
    </row>
    <row r="41" spans="1:7" ht="15" customHeight="1">
      <c r="A41" s="2"/>
      <c r="B41" s="716" t="s">
        <v>496</v>
      </c>
      <c r="C41" s="709"/>
      <c r="D41" s="709"/>
      <c r="E41" s="709"/>
      <c r="F41" s="709"/>
      <c r="G41" s="709"/>
    </row>
    <row r="42" spans="1:7" ht="15" customHeight="1">
      <c r="A42" s="2" t="s">
        <v>497</v>
      </c>
      <c r="B42" s="716"/>
      <c r="C42" s="25"/>
      <c r="D42" s="25"/>
      <c r="E42" s="25"/>
      <c r="F42" s="25"/>
      <c r="G42" s="25"/>
    </row>
    <row r="43" spans="1:7" ht="15" customHeight="1">
      <c r="A43" s="2"/>
      <c r="B43" s="716" t="s">
        <v>499</v>
      </c>
      <c r="C43" s="709"/>
      <c r="D43" s="709"/>
      <c r="E43" s="709"/>
      <c r="F43" s="709"/>
      <c r="G43" s="709"/>
    </row>
    <row r="44" spans="1:7" ht="15" customHeight="1">
      <c r="A44" s="2"/>
      <c r="B44" s="716" t="s">
        <v>500</v>
      </c>
      <c r="C44" s="709"/>
      <c r="D44" s="709"/>
      <c r="E44" s="709"/>
      <c r="F44" s="709"/>
      <c r="G44" s="709"/>
    </row>
    <row r="45" spans="1:7" ht="15" customHeight="1">
      <c r="A45" s="2"/>
      <c r="B45" s="716" t="s">
        <v>501</v>
      </c>
      <c r="C45" s="709"/>
      <c r="D45" s="709"/>
      <c r="E45" s="709"/>
      <c r="F45" s="709"/>
      <c r="G45" s="709"/>
    </row>
    <row r="46" spans="1:7" ht="15" customHeight="1">
      <c r="A46" s="2"/>
      <c r="B46" s="716" t="s">
        <v>502</v>
      </c>
      <c r="C46" s="709"/>
      <c r="D46" s="709"/>
      <c r="E46" s="709"/>
      <c r="F46" s="709"/>
      <c r="G46" s="709"/>
    </row>
    <row r="47" spans="1:7" ht="15" customHeight="1">
      <c r="A47" s="2"/>
      <c r="B47" s="716" t="s">
        <v>503</v>
      </c>
      <c r="C47" s="709"/>
      <c r="D47" s="709"/>
      <c r="E47" s="709"/>
      <c r="F47" s="709"/>
      <c r="G47" s="709"/>
    </row>
    <row r="48" spans="1:7" ht="15" customHeight="1">
      <c r="A48" s="2"/>
      <c r="B48" s="716" t="s">
        <v>504</v>
      </c>
      <c r="C48" s="709"/>
      <c r="D48" s="709"/>
      <c r="E48" s="709"/>
      <c r="F48" s="709"/>
      <c r="G48" s="709"/>
    </row>
    <row r="49" spans="1:7" ht="15" customHeight="1">
      <c r="A49" s="2"/>
      <c r="B49" s="716" t="s">
        <v>505</v>
      </c>
      <c r="C49" s="709"/>
      <c r="D49" s="709"/>
      <c r="E49" s="709"/>
      <c r="F49" s="709"/>
      <c r="G49" s="709"/>
    </row>
    <row r="50" spans="1:7" ht="15" customHeight="1">
      <c r="A50" s="2" t="s">
        <v>506</v>
      </c>
      <c r="B50" s="716"/>
      <c r="C50" s="25"/>
      <c r="D50" s="25"/>
      <c r="E50" s="25"/>
      <c r="F50" s="25"/>
      <c r="G50" s="25"/>
    </row>
    <row r="51" spans="1:7" ht="15" customHeight="1">
      <c r="A51" s="2"/>
      <c r="B51" s="716" t="s">
        <v>508</v>
      </c>
      <c r="C51" s="709"/>
      <c r="D51" s="709"/>
      <c r="E51" s="709"/>
      <c r="F51" s="709"/>
      <c r="G51" s="709"/>
    </row>
    <row r="52" spans="1:7" ht="15" customHeight="1">
      <c r="A52" s="2"/>
      <c r="B52" s="716" t="s">
        <v>509</v>
      </c>
      <c r="C52" s="709"/>
      <c r="D52" s="709"/>
      <c r="E52" s="709"/>
      <c r="F52" s="709"/>
      <c r="G52" s="709"/>
    </row>
    <row r="53" spans="1:7" ht="15" customHeight="1">
      <c r="A53" s="2"/>
      <c r="B53" s="716" t="s">
        <v>510</v>
      </c>
      <c r="C53" s="709"/>
      <c r="D53" s="709"/>
      <c r="E53" s="709"/>
      <c r="F53" s="709"/>
      <c r="G53" s="709"/>
    </row>
    <row r="54" spans="1:7" ht="15" customHeight="1">
      <c r="A54" s="2"/>
      <c r="B54" s="716" t="s">
        <v>511</v>
      </c>
      <c r="C54" s="709"/>
      <c r="D54" s="709"/>
      <c r="E54" s="709"/>
      <c r="F54" s="709"/>
      <c r="G54" s="709"/>
    </row>
    <row r="55" spans="1:7" ht="15" customHeight="1">
      <c r="A55" s="2"/>
      <c r="B55" s="716" t="s">
        <v>512</v>
      </c>
      <c r="C55" s="713"/>
      <c r="D55" s="713"/>
      <c r="E55" s="713"/>
      <c r="F55" s="713"/>
      <c r="G55" s="713"/>
    </row>
    <row r="56" spans="1:7" ht="15" customHeight="1">
      <c r="A56" s="2"/>
      <c r="B56" s="716" t="s">
        <v>513</v>
      </c>
      <c r="C56" s="713"/>
      <c r="D56" s="713"/>
      <c r="E56" s="713"/>
      <c r="F56" s="713"/>
      <c r="G56" s="713"/>
    </row>
    <row r="57" spans="1:7" ht="15" customHeight="1">
      <c r="A57" s="2"/>
      <c r="B57" s="716" t="s">
        <v>514</v>
      </c>
      <c r="C57" s="709"/>
      <c r="D57" s="709"/>
      <c r="E57" s="709"/>
      <c r="F57" s="709"/>
      <c r="G57" s="709"/>
    </row>
    <row r="58" spans="1:7" ht="15" customHeight="1">
      <c r="A58" s="2" t="s">
        <v>515</v>
      </c>
      <c r="B58" s="716"/>
      <c r="C58" s="25"/>
      <c r="D58" s="25"/>
      <c r="E58" s="25"/>
      <c r="F58" s="25"/>
      <c r="G58" s="25"/>
    </row>
    <row r="59" spans="1:7" ht="15" customHeight="1">
      <c r="A59" s="2"/>
      <c r="B59" s="716" t="s">
        <v>517</v>
      </c>
      <c r="C59" s="709"/>
      <c r="D59" s="709"/>
      <c r="E59" s="709"/>
      <c r="F59" s="709"/>
      <c r="G59" s="709"/>
    </row>
    <row r="60" spans="1:7" ht="15" customHeight="1">
      <c r="A60" s="2"/>
      <c r="B60" s="716" t="s">
        <v>518</v>
      </c>
      <c r="C60" s="709"/>
      <c r="D60" s="709"/>
      <c r="E60" s="709"/>
      <c r="F60" s="709"/>
      <c r="G60" s="709"/>
    </row>
    <row r="61" spans="1:7" ht="15" customHeight="1">
      <c r="A61" s="2"/>
      <c r="B61" s="716" t="s">
        <v>519</v>
      </c>
      <c r="C61" s="709"/>
      <c r="D61" s="709"/>
      <c r="E61" s="709"/>
      <c r="F61" s="709"/>
      <c r="G61" s="709"/>
    </row>
    <row r="62" spans="1:7" ht="15" customHeight="1">
      <c r="A62" s="2"/>
      <c r="B62" s="716" t="s">
        <v>520</v>
      </c>
      <c r="C62" s="709"/>
      <c r="D62" s="709"/>
      <c r="E62" s="709"/>
      <c r="F62" s="709"/>
      <c r="G62" s="709"/>
    </row>
    <row r="63" spans="1:7" ht="15" customHeight="1">
      <c r="A63" s="2" t="s">
        <v>521</v>
      </c>
      <c r="B63" s="716"/>
      <c r="C63" s="25"/>
      <c r="D63" s="25"/>
      <c r="E63" s="25"/>
      <c r="F63" s="25"/>
      <c r="G63" s="25"/>
    </row>
    <row r="64" spans="1:7" ht="15" customHeight="1">
      <c r="A64" s="2"/>
      <c r="B64" s="716" t="s">
        <v>523</v>
      </c>
      <c r="C64" s="709"/>
      <c r="D64" s="709"/>
      <c r="E64" s="709"/>
      <c r="F64" s="709"/>
      <c r="G64" s="709"/>
    </row>
    <row r="65" spans="1:7" ht="15" customHeight="1">
      <c r="A65" s="2"/>
      <c r="B65" s="716" t="s">
        <v>524</v>
      </c>
      <c r="C65" s="709"/>
      <c r="D65" s="709"/>
      <c r="E65" s="709"/>
      <c r="F65" s="709"/>
      <c r="G65" s="709"/>
    </row>
    <row r="66" spans="1:7" ht="15" customHeight="1">
      <c r="A66" s="2"/>
      <c r="B66" s="716" t="s">
        <v>525</v>
      </c>
      <c r="C66" s="709"/>
      <c r="D66" s="709"/>
      <c r="E66" s="709"/>
      <c r="F66" s="709"/>
      <c r="G66" s="709"/>
    </row>
    <row r="67" spans="1:7" ht="15" customHeight="1">
      <c r="A67" s="2" t="s">
        <v>526</v>
      </c>
      <c r="B67" s="716"/>
      <c r="C67" s="25"/>
      <c r="D67" s="25"/>
      <c r="E67" s="25"/>
      <c r="F67" s="25"/>
      <c r="G67" s="25"/>
    </row>
    <row r="68" spans="1:7" ht="15" customHeight="1">
      <c r="A68" s="2"/>
      <c r="B68" s="716" t="s">
        <v>527</v>
      </c>
      <c r="C68" s="709"/>
      <c r="D68" s="709"/>
      <c r="E68" s="709"/>
      <c r="F68" s="709"/>
      <c r="G68" s="709"/>
    </row>
    <row r="69" spans="1:7" ht="15" customHeight="1">
      <c r="A69" s="2"/>
      <c r="B69" s="716" t="s">
        <v>528</v>
      </c>
      <c r="C69" s="709"/>
      <c r="D69" s="709"/>
      <c r="E69" s="709"/>
      <c r="F69" s="709"/>
      <c r="G69" s="709"/>
    </row>
    <row r="70" spans="1:7" ht="15" customHeight="1">
      <c r="A70" s="2"/>
      <c r="B70" s="716" t="s">
        <v>529</v>
      </c>
      <c r="C70" s="709"/>
      <c r="D70" s="709"/>
      <c r="E70" s="709"/>
      <c r="F70" s="709"/>
      <c r="G70" s="709"/>
    </row>
    <row r="71" spans="1:7" ht="15" customHeight="1">
      <c r="A71" s="2" t="s">
        <v>530</v>
      </c>
      <c r="B71" s="716"/>
      <c r="C71" s="25"/>
      <c r="D71" s="25"/>
      <c r="E71" s="25"/>
      <c r="F71" s="25"/>
      <c r="G71" s="25"/>
    </row>
    <row r="72" spans="1:7" ht="15" customHeight="1">
      <c r="A72" s="2"/>
      <c r="B72" s="716" t="s">
        <v>531</v>
      </c>
      <c r="C72" s="709"/>
      <c r="D72" s="709"/>
      <c r="E72" s="709"/>
      <c r="F72" s="709"/>
      <c r="G72" s="709"/>
    </row>
    <row r="73" spans="1:7" ht="15" customHeight="1">
      <c r="A73" s="2" t="s">
        <v>532</v>
      </c>
      <c r="B73" s="716"/>
      <c r="C73" s="25"/>
      <c r="D73" s="25"/>
      <c r="E73" s="25"/>
      <c r="F73" s="25"/>
      <c r="G73" s="25"/>
    </row>
    <row r="74" spans="1:7" ht="15" customHeight="1">
      <c r="A74" s="2"/>
      <c r="B74" s="716" t="s">
        <v>533</v>
      </c>
      <c r="C74" s="709"/>
      <c r="D74" s="709"/>
      <c r="E74" s="709"/>
      <c r="F74" s="709"/>
      <c r="G74" s="709"/>
    </row>
    <row r="75" spans="1:7" ht="15" customHeight="1">
      <c r="A75" s="2"/>
      <c r="B75" s="716" t="s">
        <v>534</v>
      </c>
      <c r="C75" s="709"/>
      <c r="D75" s="709"/>
      <c r="E75" s="709"/>
      <c r="F75" s="709"/>
      <c r="G75" s="709"/>
    </row>
    <row r="76" spans="1:7" ht="15" customHeight="1">
      <c r="A76" s="2"/>
      <c r="B76" s="716" t="s">
        <v>535</v>
      </c>
      <c r="C76" s="709"/>
      <c r="D76" s="709"/>
      <c r="E76" s="709"/>
      <c r="F76" s="709"/>
      <c r="G76" s="709"/>
    </row>
    <row r="77" spans="1:7" ht="15" customHeight="1">
      <c r="A77" s="2" t="s">
        <v>536</v>
      </c>
      <c r="B77" s="716"/>
      <c r="C77" s="25"/>
      <c r="D77" s="25"/>
      <c r="E77" s="25"/>
      <c r="F77" s="25"/>
      <c r="G77" s="25"/>
    </row>
    <row r="78" spans="1:7" ht="15" customHeight="1">
      <c r="A78" s="2"/>
      <c r="B78" s="716" t="s">
        <v>538</v>
      </c>
      <c r="C78" s="709"/>
      <c r="D78" s="709"/>
      <c r="E78" s="709"/>
      <c r="F78" s="709"/>
      <c r="G78" s="709"/>
    </row>
    <row r="79" spans="1:7" ht="15" customHeight="1">
      <c r="A79" s="2"/>
      <c r="B79" s="716" t="s">
        <v>539</v>
      </c>
      <c r="C79" s="713"/>
      <c r="D79" s="713"/>
      <c r="E79" s="713"/>
      <c r="F79" s="713"/>
      <c r="G79" s="713"/>
    </row>
    <row r="80" spans="1:7" ht="15" customHeight="1">
      <c r="A80" s="2"/>
      <c r="B80" s="716" t="s">
        <v>540</v>
      </c>
      <c r="C80" s="713"/>
      <c r="D80" s="713"/>
      <c r="E80" s="713"/>
      <c r="F80" s="713"/>
      <c r="G80" s="713"/>
    </row>
    <row r="81" spans="1:7" ht="15" customHeight="1">
      <c r="A81" s="2" t="s">
        <v>541</v>
      </c>
      <c r="B81" s="716"/>
      <c r="C81" s="25"/>
      <c r="D81" s="25"/>
      <c r="E81" s="25"/>
      <c r="F81" s="25"/>
      <c r="G81" s="25"/>
    </row>
    <row r="82" spans="1:7" ht="15" customHeight="1">
      <c r="A82" s="2"/>
      <c r="B82" s="716" t="s">
        <v>542</v>
      </c>
      <c r="C82" s="709"/>
      <c r="D82" s="709"/>
      <c r="E82" s="709"/>
      <c r="F82" s="709"/>
      <c r="G82" s="709"/>
    </row>
    <row r="83" spans="1:7" ht="15" customHeight="1">
      <c r="A83" s="2" t="s">
        <v>543</v>
      </c>
      <c r="B83" s="716"/>
      <c r="C83" s="25"/>
      <c r="D83" s="25"/>
      <c r="E83" s="25"/>
      <c r="F83" s="25"/>
      <c r="G83" s="25"/>
    </row>
    <row r="84" spans="1:7" ht="15" customHeight="1">
      <c r="A84" s="2"/>
      <c r="B84" s="716" t="s">
        <v>545</v>
      </c>
      <c r="C84" s="709"/>
      <c r="D84" s="709"/>
      <c r="E84" s="709"/>
      <c r="F84" s="709"/>
      <c r="G84" s="709"/>
    </row>
    <row r="85" spans="1:7" ht="15" customHeight="1">
      <c r="A85" s="2"/>
      <c r="B85" s="716" t="s">
        <v>546</v>
      </c>
      <c r="C85" s="709"/>
      <c r="D85" s="709"/>
      <c r="E85" s="709"/>
      <c r="F85" s="709"/>
      <c r="G85" s="709"/>
    </row>
    <row r="86" spans="1:7" ht="15" customHeight="1">
      <c r="A86" s="2"/>
      <c r="B86" s="716" t="s">
        <v>547</v>
      </c>
      <c r="C86" s="709"/>
      <c r="D86" s="709"/>
      <c r="E86" s="709"/>
      <c r="F86" s="709"/>
      <c r="G86" s="709"/>
    </row>
    <row r="87" spans="1:7" ht="14.25" customHeight="1">
      <c r="A87" s="2"/>
      <c r="B87" s="716" t="s">
        <v>548</v>
      </c>
      <c r="C87" s="709"/>
      <c r="D87" s="709"/>
      <c r="E87" s="709"/>
      <c r="F87" s="709"/>
      <c r="G87" s="709"/>
    </row>
    <row r="88" spans="1:7" ht="14.25" customHeight="1">
      <c r="A88" s="2"/>
      <c r="B88" s="716" t="s">
        <v>549</v>
      </c>
      <c r="C88" s="713"/>
      <c r="D88" s="713"/>
      <c r="E88" s="713"/>
      <c r="F88" s="713"/>
      <c r="G88" s="713"/>
    </row>
    <row r="89" spans="1:7" ht="14.25" customHeight="1">
      <c r="A89" s="2"/>
      <c r="B89" s="716" t="s">
        <v>550</v>
      </c>
      <c r="C89" s="709"/>
      <c r="D89" s="709"/>
      <c r="E89" s="709"/>
      <c r="F89" s="709"/>
      <c r="G89" s="709"/>
    </row>
    <row r="90" spans="1:7" ht="14.25" customHeight="1" thickBot="1">
      <c r="A90" s="281" t="s">
        <v>553</v>
      </c>
      <c r="B90" s="717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57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395" customWidth="1"/>
    <col min="2" max="2" width="25.9296875" style="395" customWidth="1"/>
    <col min="3" max="4" width="33.6640625" style="395" customWidth="1"/>
    <col min="5" max="6" width="11" style="395" customWidth="1"/>
    <col min="7" max="16384" width="11" style="395"/>
  </cols>
  <sheetData>
    <row r="1" spans="1:4" ht="24" customHeight="1">
      <c r="A1" s="2" t="s">
        <v>2454</v>
      </c>
      <c r="B1" s="2"/>
      <c r="C1" s="425"/>
      <c r="D1" s="425"/>
    </row>
    <row r="2" spans="1:4" s="425" customFormat="1" ht="38" customHeight="1" thickBot="1">
      <c r="A2" s="427" t="s">
        <v>576</v>
      </c>
      <c r="B2" s="431"/>
      <c r="C2" s="521" t="s">
        <v>2455</v>
      </c>
      <c r="D2" s="521" t="s">
        <v>2456</v>
      </c>
    </row>
    <row r="3" spans="1:4" ht="14" customHeight="1">
      <c r="A3" s="2" t="s">
        <v>445</v>
      </c>
      <c r="B3" s="716"/>
      <c r="C3" s="25"/>
      <c r="D3" s="25"/>
    </row>
    <row r="4" spans="1:4" ht="13.9" customHeight="1">
      <c r="A4" s="2"/>
      <c r="B4" s="716" t="s">
        <v>447</v>
      </c>
      <c r="C4" s="713"/>
      <c r="D4" s="713"/>
    </row>
    <row r="5" spans="1:4" ht="13.9" customHeight="1">
      <c r="A5" s="2"/>
      <c r="B5" s="716" t="s">
        <v>448</v>
      </c>
      <c r="C5" s="709"/>
      <c r="D5" s="709"/>
    </row>
    <row r="6" spans="1:4" ht="13.9" customHeight="1">
      <c r="A6" s="2"/>
      <c r="B6" s="716" t="s">
        <v>449</v>
      </c>
      <c r="C6" s="709"/>
      <c r="D6" s="709"/>
    </row>
    <row r="7" spans="1:4" ht="13.9" customHeight="1">
      <c r="A7" s="2" t="s">
        <v>450</v>
      </c>
      <c r="B7" s="716"/>
      <c r="C7" s="25"/>
      <c r="D7" s="25"/>
    </row>
    <row r="8" spans="1:4" ht="13.9" customHeight="1">
      <c r="A8" s="2"/>
      <c r="B8" s="716" t="s">
        <v>452</v>
      </c>
      <c r="C8" s="709"/>
      <c r="D8" s="709"/>
    </row>
    <row r="9" spans="1:4" ht="13.9" customHeight="1">
      <c r="A9" s="2"/>
      <c r="B9" s="716" t="s">
        <v>453</v>
      </c>
      <c r="C9" s="709"/>
      <c r="D9" s="709"/>
    </row>
    <row r="10" spans="1:4" ht="14" customHeight="1">
      <c r="A10" s="2"/>
      <c r="B10" s="716" t="s">
        <v>454</v>
      </c>
      <c r="C10" s="709"/>
      <c r="D10" s="709"/>
    </row>
    <row r="11" spans="1:4" ht="13.9" customHeight="1">
      <c r="A11" s="2"/>
      <c r="B11" s="716" t="s">
        <v>455</v>
      </c>
      <c r="C11" s="709"/>
      <c r="D11" s="709"/>
    </row>
    <row r="12" spans="1:4" ht="13.9" customHeight="1">
      <c r="A12" s="2"/>
      <c r="B12" s="716" t="s">
        <v>456</v>
      </c>
      <c r="C12" s="709"/>
      <c r="D12" s="709"/>
    </row>
    <row r="13" spans="1:4" ht="13.9" customHeight="1">
      <c r="A13" s="2" t="s">
        <v>457</v>
      </c>
      <c r="B13" s="716"/>
      <c r="C13" s="25"/>
      <c r="D13" s="25"/>
    </row>
    <row r="14" spans="1:4" ht="14" customHeight="1">
      <c r="A14" s="2"/>
      <c r="B14" s="716" t="s">
        <v>459</v>
      </c>
      <c r="C14" s="709"/>
      <c r="D14" s="709"/>
    </row>
    <row r="15" spans="1:4" ht="13.9" customHeight="1">
      <c r="A15" s="2"/>
      <c r="B15" s="716" t="s">
        <v>460</v>
      </c>
      <c r="C15" s="709"/>
      <c r="D15" s="709"/>
    </row>
    <row r="16" spans="1:4" ht="13.9" customHeight="1">
      <c r="A16" s="2" t="s">
        <v>461</v>
      </c>
      <c r="B16" s="716"/>
      <c r="C16" s="25"/>
      <c r="D16" s="25"/>
    </row>
    <row r="17" spans="1:4" ht="13.9" customHeight="1">
      <c r="A17" s="2"/>
      <c r="B17" s="716" t="s">
        <v>463</v>
      </c>
      <c r="C17" s="709"/>
      <c r="D17" s="709"/>
    </row>
    <row r="18" spans="1:4" ht="13.9" customHeight="1">
      <c r="A18" s="2"/>
      <c r="B18" s="716" t="s">
        <v>464</v>
      </c>
      <c r="C18" s="709"/>
      <c r="D18" s="709"/>
    </row>
    <row r="19" spans="1:4" ht="13.9" customHeight="1">
      <c r="A19" s="2"/>
      <c r="B19" s="706" t="s">
        <v>465</v>
      </c>
      <c r="C19" s="713"/>
      <c r="D19" s="713"/>
    </row>
    <row r="20" spans="1:4" ht="14" customHeight="1">
      <c r="A20" s="2"/>
      <c r="B20" s="706" t="s">
        <v>466</v>
      </c>
      <c r="C20" s="713"/>
      <c r="D20" s="713"/>
    </row>
    <row r="21" spans="1:4" ht="13.9" customHeight="1">
      <c r="A21" s="2"/>
      <c r="B21" s="716" t="s">
        <v>467</v>
      </c>
      <c r="C21" s="709"/>
      <c r="D21" s="709"/>
    </row>
    <row r="22" spans="1:4" ht="13.9" customHeight="1">
      <c r="A22" s="2"/>
      <c r="B22" s="716" t="s">
        <v>468</v>
      </c>
      <c r="C22" s="709"/>
      <c r="D22" s="709"/>
    </row>
    <row r="23" spans="1:4" ht="13.9" customHeight="1">
      <c r="A23" s="2"/>
      <c r="B23" s="716" t="s">
        <v>469</v>
      </c>
      <c r="C23" s="709"/>
      <c r="D23" s="709"/>
    </row>
    <row r="24" spans="1:4" ht="13.9" customHeight="1">
      <c r="A24" s="2"/>
      <c r="B24" s="716" t="s">
        <v>470</v>
      </c>
      <c r="C24" s="709"/>
      <c r="D24" s="709"/>
    </row>
    <row r="25" spans="1:4" ht="13.9" customHeight="1">
      <c r="A25" s="2" t="s">
        <v>471</v>
      </c>
      <c r="B25" s="716"/>
      <c r="C25" s="25"/>
      <c r="D25" s="25"/>
    </row>
    <row r="26" spans="1:4" ht="13.9" customHeight="1">
      <c r="A26" s="2"/>
      <c r="B26" s="716" t="s">
        <v>479</v>
      </c>
      <c r="C26" s="709"/>
      <c r="D26" s="709"/>
    </row>
    <row r="27" spans="1:4" ht="13.9" customHeight="1">
      <c r="A27" s="2"/>
      <c r="B27" s="716" t="s">
        <v>480</v>
      </c>
      <c r="C27" s="709"/>
      <c r="D27" s="709"/>
    </row>
    <row r="28" spans="1:4" ht="14" customHeight="1">
      <c r="A28" s="2"/>
      <c r="B28" s="716" t="s">
        <v>481</v>
      </c>
      <c r="C28" s="709"/>
      <c r="D28" s="709"/>
    </row>
    <row r="29" spans="1:4" ht="13.9" customHeight="1">
      <c r="A29" s="2"/>
      <c r="B29" s="716" t="s">
        <v>482</v>
      </c>
      <c r="C29" s="709"/>
      <c r="D29" s="709"/>
    </row>
    <row r="30" spans="1:4" ht="13.9" customHeight="1">
      <c r="A30" s="2"/>
      <c r="B30" s="716" t="s">
        <v>483</v>
      </c>
      <c r="C30" s="713"/>
      <c r="D30" s="713"/>
    </row>
    <row r="31" spans="1:4" ht="13.9" customHeight="1">
      <c r="A31" s="2" t="s">
        <v>484</v>
      </c>
      <c r="B31" s="716"/>
      <c r="C31" s="25"/>
      <c r="D31" s="25"/>
    </row>
    <row r="32" spans="1:4" ht="13.9" customHeight="1">
      <c r="A32" s="2"/>
      <c r="B32" s="716" t="s">
        <v>486</v>
      </c>
      <c r="C32" s="709"/>
      <c r="D32" s="709"/>
    </row>
    <row r="33" spans="1:4" ht="13.9" customHeight="1">
      <c r="A33" s="2"/>
      <c r="B33" s="716" t="s">
        <v>487</v>
      </c>
      <c r="C33" s="709"/>
      <c r="D33" s="709"/>
    </row>
    <row r="34" spans="1:4" ht="13.9" customHeight="1">
      <c r="A34" s="2"/>
      <c r="B34" s="716" t="s">
        <v>488</v>
      </c>
      <c r="C34" s="709"/>
      <c r="D34" s="709"/>
    </row>
    <row r="35" spans="1:4" ht="14" customHeight="1">
      <c r="A35" s="2"/>
      <c r="B35" s="716" t="s">
        <v>489</v>
      </c>
      <c r="C35" s="709"/>
      <c r="D35" s="709"/>
    </row>
    <row r="36" spans="1:4" ht="13.9" customHeight="1">
      <c r="A36" s="2"/>
      <c r="B36" s="716" t="s">
        <v>490</v>
      </c>
      <c r="C36" s="709"/>
      <c r="D36" s="709"/>
    </row>
    <row r="37" spans="1:4" ht="13.9" customHeight="1">
      <c r="A37" s="2"/>
      <c r="B37" s="716" t="s">
        <v>491</v>
      </c>
      <c r="C37" s="709"/>
      <c r="D37" s="709"/>
    </row>
    <row r="38" spans="1:4" ht="13.9" customHeight="1">
      <c r="A38" s="2" t="s">
        <v>492</v>
      </c>
      <c r="B38" s="716"/>
      <c r="C38" s="25"/>
      <c r="D38" s="25"/>
    </row>
    <row r="39" spans="1:4" ht="13.9" customHeight="1">
      <c r="A39" s="2"/>
      <c r="B39" s="716" t="s">
        <v>494</v>
      </c>
      <c r="C39" s="709"/>
      <c r="D39" s="709"/>
    </row>
    <row r="40" spans="1:4" ht="13.9" customHeight="1">
      <c r="A40" s="2"/>
      <c r="B40" s="716" t="s">
        <v>495</v>
      </c>
      <c r="C40" s="709"/>
      <c r="D40" s="709"/>
    </row>
    <row r="41" spans="1:4" ht="13.9" customHeight="1">
      <c r="A41" s="2"/>
      <c r="B41" s="716" t="s">
        <v>496</v>
      </c>
      <c r="C41" s="709"/>
      <c r="D41" s="709"/>
    </row>
    <row r="42" spans="1:4" ht="13.9" customHeight="1">
      <c r="A42" s="2" t="s">
        <v>497</v>
      </c>
      <c r="B42" s="716"/>
      <c r="C42" s="25"/>
      <c r="D42" s="25"/>
    </row>
    <row r="43" spans="1:4" ht="14" customHeight="1">
      <c r="A43" s="2"/>
      <c r="B43" s="716" t="s">
        <v>499</v>
      </c>
      <c r="C43" s="709"/>
      <c r="D43" s="709"/>
    </row>
    <row r="44" spans="1:4" ht="13.9" customHeight="1">
      <c r="A44" s="2"/>
      <c r="B44" s="716" t="s">
        <v>500</v>
      </c>
      <c r="C44" s="709"/>
      <c r="D44" s="709"/>
    </row>
    <row r="45" spans="1:4" ht="13.9" customHeight="1">
      <c r="A45" s="2"/>
      <c r="B45" s="716" t="s">
        <v>501</v>
      </c>
      <c r="C45" s="709"/>
      <c r="D45" s="709"/>
    </row>
    <row r="46" spans="1:4" ht="13.9" customHeight="1">
      <c r="A46" s="2"/>
      <c r="B46" s="716" t="s">
        <v>502</v>
      </c>
      <c r="C46" s="709"/>
      <c r="D46" s="709"/>
    </row>
    <row r="47" spans="1:4" ht="13.9" customHeight="1">
      <c r="A47" s="2"/>
      <c r="B47" s="716" t="s">
        <v>503</v>
      </c>
      <c r="C47" s="709"/>
      <c r="D47" s="709"/>
    </row>
    <row r="48" spans="1:4" ht="14" customHeight="1">
      <c r="A48" s="2"/>
      <c r="B48" s="716" t="s">
        <v>504</v>
      </c>
      <c r="C48" s="709"/>
      <c r="D48" s="709"/>
    </row>
    <row r="49" spans="1:4" ht="13.9" customHeight="1">
      <c r="A49" s="2"/>
      <c r="B49" s="716" t="s">
        <v>505</v>
      </c>
      <c r="C49" s="709"/>
      <c r="D49" s="709"/>
    </row>
    <row r="50" spans="1:4" ht="13.9" customHeight="1">
      <c r="A50" s="2" t="s">
        <v>506</v>
      </c>
      <c r="B50" s="716"/>
      <c r="C50" s="25"/>
      <c r="D50" s="25"/>
    </row>
    <row r="51" spans="1:4" ht="13.9" customHeight="1">
      <c r="A51" s="2"/>
      <c r="B51" s="716" t="s">
        <v>508</v>
      </c>
      <c r="C51" s="709"/>
      <c r="D51" s="709"/>
    </row>
    <row r="52" spans="1:4" ht="13.9" customHeight="1">
      <c r="A52" s="2"/>
      <c r="B52" s="716" t="s">
        <v>509</v>
      </c>
      <c r="C52" s="709"/>
      <c r="D52" s="709"/>
    </row>
    <row r="53" spans="1:4" ht="13.9" customHeight="1">
      <c r="A53" s="2"/>
      <c r="B53" s="716" t="s">
        <v>510</v>
      </c>
      <c r="C53" s="709"/>
      <c r="D53" s="709"/>
    </row>
    <row r="54" spans="1:4" ht="14" customHeight="1">
      <c r="A54" s="2"/>
      <c r="B54" s="716" t="s">
        <v>511</v>
      </c>
      <c r="C54" s="709"/>
      <c r="D54" s="709"/>
    </row>
    <row r="55" spans="1:4" ht="14" customHeight="1">
      <c r="A55" s="2"/>
      <c r="B55" s="716" t="s">
        <v>512</v>
      </c>
      <c r="C55" s="713"/>
      <c r="D55" s="713"/>
    </row>
    <row r="56" spans="1:4" ht="13.9" customHeight="1">
      <c r="A56" s="2"/>
      <c r="B56" s="716" t="s">
        <v>513</v>
      </c>
      <c r="C56" s="713"/>
      <c r="D56" s="713"/>
    </row>
    <row r="57" spans="1:4" ht="13.9" customHeight="1">
      <c r="A57" s="2"/>
      <c r="B57" s="716" t="s">
        <v>514</v>
      </c>
      <c r="C57" s="709"/>
      <c r="D57" s="709"/>
    </row>
    <row r="58" spans="1:4" ht="13.9" customHeight="1">
      <c r="A58" s="2" t="s">
        <v>515</v>
      </c>
      <c r="B58" s="716"/>
      <c r="C58" s="25"/>
      <c r="D58" s="25"/>
    </row>
    <row r="59" spans="1:4" ht="13.9" customHeight="1">
      <c r="A59" s="2"/>
      <c r="B59" s="716" t="s">
        <v>517</v>
      </c>
      <c r="C59" s="709"/>
      <c r="D59" s="709"/>
    </row>
    <row r="60" spans="1:4" ht="13.9" customHeight="1">
      <c r="A60" s="2"/>
      <c r="B60" s="716" t="s">
        <v>518</v>
      </c>
      <c r="C60" s="709"/>
      <c r="D60" s="709"/>
    </row>
    <row r="61" spans="1:4" ht="13.9" customHeight="1">
      <c r="A61" s="2"/>
      <c r="B61" s="716" t="s">
        <v>519</v>
      </c>
      <c r="C61" s="709"/>
      <c r="D61" s="709"/>
    </row>
    <row r="62" spans="1:4" ht="13.9" customHeight="1">
      <c r="A62" s="2"/>
      <c r="B62" s="716" t="s">
        <v>520</v>
      </c>
      <c r="C62" s="709"/>
      <c r="D62" s="709"/>
    </row>
    <row r="63" spans="1:4" ht="13.9" customHeight="1">
      <c r="A63" s="2" t="s">
        <v>521</v>
      </c>
      <c r="B63" s="716"/>
      <c r="C63" s="25"/>
      <c r="D63" s="25"/>
    </row>
    <row r="64" spans="1:4" ht="14" customHeight="1">
      <c r="A64" s="2"/>
      <c r="B64" s="716" t="s">
        <v>523</v>
      </c>
      <c r="C64" s="709"/>
      <c r="D64" s="709"/>
    </row>
    <row r="65" spans="1:4" ht="13.9" customHeight="1">
      <c r="A65" s="2"/>
      <c r="B65" s="716" t="s">
        <v>524</v>
      </c>
      <c r="C65" s="709"/>
      <c r="D65" s="709"/>
    </row>
    <row r="66" spans="1:4" ht="13.9" customHeight="1">
      <c r="A66" s="2"/>
      <c r="B66" s="716" t="s">
        <v>525</v>
      </c>
      <c r="C66" s="709"/>
      <c r="D66" s="709"/>
    </row>
    <row r="67" spans="1:4" ht="13.9" customHeight="1">
      <c r="A67" s="2" t="s">
        <v>526</v>
      </c>
      <c r="B67" s="716"/>
      <c r="C67" s="25"/>
      <c r="D67" s="25"/>
    </row>
    <row r="68" spans="1:4" ht="14.25" customHeight="1">
      <c r="A68" s="2"/>
      <c r="B68" s="716" t="s">
        <v>527</v>
      </c>
      <c r="C68" s="709"/>
      <c r="D68" s="709"/>
    </row>
    <row r="69" spans="1:4" ht="13.9" customHeight="1">
      <c r="A69" s="2"/>
      <c r="B69" s="716" t="s">
        <v>528</v>
      </c>
      <c r="C69" s="709"/>
      <c r="D69" s="709"/>
    </row>
    <row r="70" spans="1:4" ht="13.9" customHeight="1">
      <c r="A70" s="2"/>
      <c r="B70" s="716" t="s">
        <v>529</v>
      </c>
      <c r="C70" s="709"/>
      <c r="D70" s="709"/>
    </row>
    <row r="71" spans="1:4" ht="14" customHeight="1">
      <c r="A71" s="2" t="s">
        <v>530</v>
      </c>
      <c r="B71" s="716"/>
      <c r="C71" s="25"/>
      <c r="D71" s="25"/>
    </row>
    <row r="72" spans="1:4" ht="14.25" customHeight="1">
      <c r="A72" s="2"/>
      <c r="B72" s="716" t="s">
        <v>531</v>
      </c>
      <c r="C72" s="709"/>
      <c r="D72" s="709"/>
    </row>
    <row r="73" spans="1:4" ht="13.9" customHeight="1">
      <c r="A73" s="2" t="s">
        <v>532</v>
      </c>
      <c r="B73" s="716"/>
      <c r="C73" s="25"/>
      <c r="D73" s="25"/>
    </row>
    <row r="74" spans="1:4" ht="14.25" customHeight="1">
      <c r="A74" s="2"/>
      <c r="B74" s="716" t="s">
        <v>533</v>
      </c>
      <c r="C74" s="709"/>
      <c r="D74" s="709"/>
    </row>
    <row r="75" spans="1:4" ht="14" customHeight="1">
      <c r="A75" s="2"/>
      <c r="B75" s="716" t="s">
        <v>534</v>
      </c>
      <c r="C75" s="709"/>
      <c r="D75" s="709"/>
    </row>
    <row r="76" spans="1:4" ht="13.9" customHeight="1">
      <c r="A76" s="2"/>
      <c r="B76" s="716" t="s">
        <v>535</v>
      </c>
      <c r="C76" s="709"/>
      <c r="D76" s="709"/>
    </row>
    <row r="77" spans="1:4" ht="13.9" customHeight="1">
      <c r="A77" s="2" t="s">
        <v>536</v>
      </c>
      <c r="B77" s="716"/>
      <c r="C77" s="25"/>
      <c r="D77" s="25"/>
    </row>
    <row r="78" spans="1:4" ht="13.9" customHeight="1">
      <c r="A78" s="2"/>
      <c r="B78" s="716" t="s">
        <v>538</v>
      </c>
      <c r="C78" s="709"/>
      <c r="D78" s="709"/>
    </row>
    <row r="79" spans="1:4" ht="13.9" customHeight="1">
      <c r="A79" s="2"/>
      <c r="B79" s="716" t="s">
        <v>539</v>
      </c>
      <c r="C79" s="713"/>
      <c r="D79" s="713"/>
    </row>
    <row r="80" spans="1:4" ht="14" customHeight="1">
      <c r="A80" s="2"/>
      <c r="B80" s="716" t="s">
        <v>540</v>
      </c>
      <c r="C80" s="713"/>
      <c r="D80" s="713"/>
    </row>
    <row r="81" spans="1:4" ht="13.9" customHeight="1">
      <c r="A81" s="2" t="s">
        <v>541</v>
      </c>
      <c r="B81" s="716"/>
      <c r="C81" s="25"/>
      <c r="D81" s="25"/>
    </row>
    <row r="82" spans="1:4" ht="14.25" customHeight="1">
      <c r="A82" s="2"/>
      <c r="B82" s="716" t="s">
        <v>542</v>
      </c>
      <c r="C82" s="709"/>
      <c r="D82" s="709"/>
    </row>
    <row r="83" spans="1:4" ht="13.9" customHeight="1">
      <c r="A83" s="2" t="s">
        <v>543</v>
      </c>
      <c r="B83" s="716"/>
      <c r="C83" s="25"/>
      <c r="D83" s="25"/>
    </row>
    <row r="84" spans="1:4" ht="13.9" customHeight="1">
      <c r="A84" s="2"/>
      <c r="B84" s="716" t="s">
        <v>545</v>
      </c>
      <c r="C84" s="709"/>
      <c r="D84" s="709"/>
    </row>
    <row r="85" spans="1:4" ht="13.9" customHeight="1">
      <c r="A85" s="2"/>
      <c r="B85" s="716" t="s">
        <v>546</v>
      </c>
      <c r="C85" s="709"/>
      <c r="D85" s="709"/>
    </row>
    <row r="86" spans="1:4" ht="14.25" customHeight="1">
      <c r="A86" s="2"/>
      <c r="B86" s="716" t="s">
        <v>547</v>
      </c>
      <c r="C86" s="709"/>
      <c r="D86" s="709"/>
    </row>
    <row r="87" spans="1:4" ht="13.9" customHeight="1">
      <c r="A87" s="2"/>
      <c r="B87" s="716" t="s">
        <v>548</v>
      </c>
      <c r="C87" s="709"/>
      <c r="D87" s="709"/>
    </row>
    <row r="88" spans="1:4" ht="13.9" customHeight="1">
      <c r="A88" s="2"/>
      <c r="B88" s="716" t="s">
        <v>549</v>
      </c>
      <c r="C88" s="713"/>
      <c r="D88" s="713"/>
    </row>
    <row r="89" spans="1:4" ht="13.9" customHeight="1">
      <c r="A89" s="2"/>
      <c r="B89" s="716" t="s">
        <v>550</v>
      </c>
      <c r="C89" s="709"/>
      <c r="D89" s="709"/>
    </row>
    <row r="90" spans="1:4" ht="14.25" customHeight="1" thickBot="1">
      <c r="A90" s="281" t="s">
        <v>553</v>
      </c>
      <c r="B90" s="717"/>
      <c r="C90" s="19"/>
      <c r="D90" s="19"/>
    </row>
  </sheetData>
  <conditionalFormatting sqref="C3:D90">
    <cfRule type="containsBlanks" dxfId="57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8" sqref="C8"/>
    </sheetView>
  </sheetViews>
  <sheetFormatPr baseColWidth="10" defaultColWidth="11" defaultRowHeight="13.5"/>
  <cols>
    <col min="1" max="1" width="2.19921875" style="395" customWidth="1"/>
    <col min="2" max="2" width="21.06640625" style="395" customWidth="1"/>
    <col min="3" max="4" width="39.3984375" style="395" customWidth="1"/>
    <col min="5" max="6" width="11" style="395" customWidth="1"/>
    <col min="7" max="16384" width="11" style="395"/>
  </cols>
  <sheetData>
    <row r="1" spans="1:4" ht="14" customHeight="1">
      <c r="A1" s="2" t="s">
        <v>2457</v>
      </c>
      <c r="C1" s="425"/>
    </row>
    <row r="2" spans="1:4" s="430" customFormat="1" ht="41" customHeight="1" thickBot="1">
      <c r="A2" s="427" t="s">
        <v>576</v>
      </c>
      <c r="B2" s="427"/>
      <c r="C2" s="467" t="s">
        <v>2458</v>
      </c>
      <c r="D2" s="431" t="s">
        <v>2459</v>
      </c>
    </row>
    <row r="3" spans="1:4" ht="14" customHeight="1">
      <c r="A3" s="2" t="s">
        <v>445</v>
      </c>
      <c r="B3" s="716"/>
      <c r="C3" s="25">
        <v>24</v>
      </c>
      <c r="D3" s="25">
        <v>5</v>
      </c>
    </row>
    <row r="4" spans="1:4" ht="13.9" customHeight="1">
      <c r="A4" s="2"/>
      <c r="B4" s="716" t="s">
        <v>447</v>
      </c>
      <c r="C4" s="713">
        <v>15</v>
      </c>
      <c r="D4" s="713">
        <v>1</v>
      </c>
    </row>
    <row r="5" spans="1:4" ht="13.9" customHeight="1">
      <c r="A5" s="2"/>
      <c r="B5" s="716" t="s">
        <v>448</v>
      </c>
      <c r="C5" s="709">
        <v>8</v>
      </c>
      <c r="D5" s="709">
        <v>3</v>
      </c>
    </row>
    <row r="6" spans="1:4" ht="13.9" customHeight="1">
      <c r="A6" s="2"/>
      <c r="B6" s="716" t="s">
        <v>449</v>
      </c>
      <c r="C6" s="709">
        <v>1</v>
      </c>
      <c r="D6" s="709">
        <v>1</v>
      </c>
    </row>
    <row r="7" spans="1:4" ht="13.9" customHeight="1">
      <c r="A7" s="2" t="s">
        <v>450</v>
      </c>
      <c r="B7" s="716"/>
      <c r="C7" s="25">
        <v>17</v>
      </c>
      <c r="D7" s="25">
        <v>1</v>
      </c>
    </row>
    <row r="8" spans="1:4" ht="13.9" customHeight="1">
      <c r="A8" s="2"/>
      <c r="B8" s="716" t="s">
        <v>452</v>
      </c>
      <c r="C8" s="709">
        <v>2</v>
      </c>
      <c r="D8" s="709">
        <v>0</v>
      </c>
    </row>
    <row r="9" spans="1:4" ht="13.9" customHeight="1">
      <c r="A9" s="2"/>
      <c r="B9" s="716" t="s">
        <v>453</v>
      </c>
      <c r="C9" s="709">
        <v>12</v>
      </c>
      <c r="D9" s="709">
        <v>0</v>
      </c>
    </row>
    <row r="10" spans="1:4" ht="14" customHeight="1">
      <c r="A10" s="2"/>
      <c r="B10" s="716" t="s">
        <v>454</v>
      </c>
      <c r="C10" s="709">
        <v>1</v>
      </c>
      <c r="D10" s="709">
        <v>0</v>
      </c>
    </row>
    <row r="11" spans="1:4" ht="13.9" customHeight="1">
      <c r="A11" s="2"/>
      <c r="B11" s="716" t="s">
        <v>455</v>
      </c>
      <c r="C11" s="709">
        <v>2</v>
      </c>
      <c r="D11" s="709">
        <v>1</v>
      </c>
    </row>
    <row r="12" spans="1:4" ht="13.9" customHeight="1">
      <c r="A12" s="2"/>
      <c r="B12" s="716" t="s">
        <v>456</v>
      </c>
      <c r="C12" s="709">
        <v>0</v>
      </c>
      <c r="D12" s="709">
        <v>0</v>
      </c>
    </row>
    <row r="13" spans="1:4" ht="13.9" customHeight="1">
      <c r="A13" s="2" t="s">
        <v>457</v>
      </c>
      <c r="B13" s="716"/>
      <c r="C13" s="25">
        <v>3</v>
      </c>
      <c r="D13" s="25">
        <v>1</v>
      </c>
    </row>
    <row r="14" spans="1:4" ht="14" customHeight="1">
      <c r="A14" s="2"/>
      <c r="B14" s="716" t="s">
        <v>459</v>
      </c>
      <c r="C14" s="709">
        <v>3</v>
      </c>
      <c r="D14" s="709">
        <v>1</v>
      </c>
    </row>
    <row r="15" spans="1:4" ht="13.9" customHeight="1">
      <c r="A15" s="2"/>
      <c r="B15" s="716" t="s">
        <v>460</v>
      </c>
      <c r="C15" s="709">
        <v>0</v>
      </c>
      <c r="D15" s="709">
        <v>0</v>
      </c>
    </row>
    <row r="16" spans="1:4" ht="13.9" customHeight="1">
      <c r="A16" s="2" t="s">
        <v>461</v>
      </c>
      <c r="B16" s="716"/>
      <c r="C16" s="25">
        <v>26</v>
      </c>
      <c r="D16" s="25">
        <v>2</v>
      </c>
    </row>
    <row r="17" spans="1:4" ht="13.9" customHeight="1">
      <c r="A17" s="2"/>
      <c r="B17" s="716" t="s">
        <v>463</v>
      </c>
      <c r="C17" s="709">
        <v>1</v>
      </c>
      <c r="D17" s="709">
        <v>0</v>
      </c>
    </row>
    <row r="18" spans="1:4" ht="13.9" customHeight="1">
      <c r="A18" s="2"/>
      <c r="B18" s="716" t="s">
        <v>464</v>
      </c>
      <c r="C18" s="709">
        <v>9</v>
      </c>
      <c r="D18" s="709">
        <v>0</v>
      </c>
    </row>
    <row r="19" spans="1:4" ht="13.9" customHeight="1">
      <c r="A19" s="2"/>
      <c r="B19" s="706" t="s">
        <v>465</v>
      </c>
      <c r="C19" s="713">
        <v>1</v>
      </c>
      <c r="D19" s="713">
        <v>1</v>
      </c>
    </row>
    <row r="20" spans="1:4" ht="14" customHeight="1">
      <c r="A20" s="2"/>
      <c r="B20" s="706" t="s">
        <v>466</v>
      </c>
      <c r="C20" s="713">
        <v>0</v>
      </c>
      <c r="D20" s="713">
        <v>0</v>
      </c>
    </row>
    <row r="21" spans="1:4" ht="13.9" customHeight="1">
      <c r="A21" s="2"/>
      <c r="B21" s="716" t="s">
        <v>467</v>
      </c>
      <c r="C21" s="709">
        <v>0</v>
      </c>
      <c r="D21" s="709">
        <v>0</v>
      </c>
    </row>
    <row r="22" spans="1:4" ht="13.9" customHeight="1">
      <c r="A22" s="2"/>
      <c r="B22" s="716" t="s">
        <v>468</v>
      </c>
      <c r="C22" s="709">
        <v>2</v>
      </c>
      <c r="D22" s="709">
        <v>0</v>
      </c>
    </row>
    <row r="23" spans="1:4" ht="13.9" customHeight="1">
      <c r="A23" s="2"/>
      <c r="B23" s="716" t="s">
        <v>469</v>
      </c>
      <c r="C23" s="709">
        <v>9</v>
      </c>
      <c r="D23" s="709">
        <v>1</v>
      </c>
    </row>
    <row r="24" spans="1:4" ht="13.9" customHeight="1">
      <c r="A24" s="2"/>
      <c r="B24" s="716" t="s">
        <v>470</v>
      </c>
      <c r="C24" s="709">
        <v>4</v>
      </c>
      <c r="D24" s="709">
        <v>0</v>
      </c>
    </row>
    <row r="25" spans="1:4" ht="13.9" customHeight="1">
      <c r="A25" s="2" t="s">
        <v>471</v>
      </c>
      <c r="B25" s="716"/>
      <c r="C25" s="25">
        <v>110</v>
      </c>
      <c r="D25" s="25">
        <v>0</v>
      </c>
    </row>
    <row r="26" spans="1:4" ht="13.9" customHeight="1">
      <c r="A26" s="2"/>
      <c r="B26" s="716" t="s">
        <v>479</v>
      </c>
      <c r="C26" s="709">
        <v>0</v>
      </c>
      <c r="D26" s="709">
        <v>0</v>
      </c>
    </row>
    <row r="27" spans="1:4" ht="13.9" customHeight="1">
      <c r="A27" s="2"/>
      <c r="B27" s="716" t="s">
        <v>480</v>
      </c>
      <c r="C27" s="709">
        <v>91</v>
      </c>
      <c r="D27" s="709">
        <v>0</v>
      </c>
    </row>
    <row r="28" spans="1:4" ht="14" customHeight="1">
      <c r="A28" s="2"/>
      <c r="B28" s="716" t="s">
        <v>481</v>
      </c>
      <c r="C28" s="709">
        <v>17</v>
      </c>
      <c r="D28" s="709">
        <v>0</v>
      </c>
    </row>
    <row r="29" spans="1:4" ht="13.9" customHeight="1">
      <c r="A29" s="2"/>
      <c r="B29" s="716" t="s">
        <v>482</v>
      </c>
      <c r="C29" s="709">
        <v>0</v>
      </c>
      <c r="D29" s="709">
        <v>0</v>
      </c>
    </row>
    <row r="30" spans="1:4" ht="13.9" customHeight="1">
      <c r="A30" s="2"/>
      <c r="B30" s="716" t="s">
        <v>483</v>
      </c>
      <c r="C30" s="713">
        <v>2</v>
      </c>
      <c r="D30" s="713">
        <v>0</v>
      </c>
    </row>
    <row r="31" spans="1:4" ht="13.9" customHeight="1">
      <c r="A31" s="2" t="s">
        <v>484</v>
      </c>
      <c r="B31" s="716"/>
      <c r="C31" s="25">
        <v>20</v>
      </c>
      <c r="D31" s="25">
        <v>1</v>
      </c>
    </row>
    <row r="32" spans="1:4" ht="13.9" customHeight="1">
      <c r="A32" s="2"/>
      <c r="B32" s="716" t="s">
        <v>486</v>
      </c>
      <c r="C32" s="709">
        <v>0</v>
      </c>
      <c r="D32" s="709">
        <v>0</v>
      </c>
    </row>
    <row r="33" spans="1:4" ht="13.9" customHeight="1">
      <c r="A33" s="2"/>
      <c r="B33" s="716" t="s">
        <v>487</v>
      </c>
      <c r="C33" s="709">
        <v>5</v>
      </c>
      <c r="D33" s="709">
        <v>0</v>
      </c>
    </row>
    <row r="34" spans="1:4" ht="13.9" customHeight="1">
      <c r="A34" s="2"/>
      <c r="B34" s="716" t="s">
        <v>488</v>
      </c>
      <c r="C34" s="709">
        <v>9</v>
      </c>
      <c r="D34" s="709">
        <v>1</v>
      </c>
    </row>
    <row r="35" spans="1:4" ht="14" customHeight="1">
      <c r="A35" s="2"/>
      <c r="B35" s="716" t="s">
        <v>489</v>
      </c>
      <c r="C35" s="709">
        <v>0</v>
      </c>
      <c r="D35" s="709">
        <v>0</v>
      </c>
    </row>
    <row r="36" spans="1:4" ht="13.9" customHeight="1">
      <c r="A36" s="2"/>
      <c r="B36" s="716" t="s">
        <v>490</v>
      </c>
      <c r="C36" s="709">
        <v>3</v>
      </c>
      <c r="D36" s="709">
        <v>0</v>
      </c>
    </row>
    <row r="37" spans="1:4" ht="13.9" customHeight="1">
      <c r="A37" s="2"/>
      <c r="B37" s="716" t="s">
        <v>491</v>
      </c>
      <c r="C37" s="709">
        <v>3</v>
      </c>
      <c r="D37" s="709">
        <v>0</v>
      </c>
    </row>
    <row r="38" spans="1:4" ht="13.9" customHeight="1">
      <c r="A38" s="2" t="s">
        <v>492</v>
      </c>
      <c r="B38" s="716"/>
      <c r="C38" s="25">
        <v>19</v>
      </c>
      <c r="D38" s="25">
        <v>3</v>
      </c>
    </row>
    <row r="39" spans="1:4" ht="13.9" customHeight="1">
      <c r="A39" s="2"/>
      <c r="B39" s="716" t="s">
        <v>494</v>
      </c>
      <c r="C39" s="709">
        <v>0</v>
      </c>
      <c r="D39" s="709">
        <v>1</v>
      </c>
    </row>
    <row r="40" spans="1:4" ht="13.9" customHeight="1">
      <c r="A40" s="2"/>
      <c r="B40" s="716" t="s">
        <v>495</v>
      </c>
      <c r="C40" s="709">
        <v>6</v>
      </c>
      <c r="D40" s="709">
        <v>2</v>
      </c>
    </row>
    <row r="41" spans="1:4" ht="13.9" customHeight="1">
      <c r="A41" s="2"/>
      <c r="B41" s="716" t="s">
        <v>496</v>
      </c>
      <c r="C41" s="709">
        <v>13</v>
      </c>
      <c r="D41" s="709">
        <v>0</v>
      </c>
    </row>
    <row r="42" spans="1:4" ht="13.9" customHeight="1">
      <c r="A42" s="2" t="s">
        <v>497</v>
      </c>
      <c r="B42" s="716"/>
      <c r="C42" s="25">
        <v>42</v>
      </c>
      <c r="D42" s="25">
        <v>2</v>
      </c>
    </row>
    <row r="43" spans="1:4" ht="14" customHeight="1">
      <c r="A43" s="2"/>
      <c r="B43" s="716" t="s">
        <v>499</v>
      </c>
      <c r="C43" s="709">
        <v>1</v>
      </c>
      <c r="D43" s="709">
        <v>0</v>
      </c>
    </row>
    <row r="44" spans="1:4" ht="13.9" customHeight="1">
      <c r="A44" s="2"/>
      <c r="B44" s="716" t="s">
        <v>500</v>
      </c>
      <c r="C44" s="709">
        <v>1</v>
      </c>
      <c r="D44" s="709">
        <v>0</v>
      </c>
    </row>
    <row r="45" spans="1:4" ht="13.9" customHeight="1">
      <c r="A45" s="2"/>
      <c r="B45" s="716" t="s">
        <v>501</v>
      </c>
      <c r="C45" s="709">
        <v>9</v>
      </c>
      <c r="D45" s="709">
        <v>0</v>
      </c>
    </row>
    <row r="46" spans="1:4" ht="13.9" customHeight="1">
      <c r="A46" s="2"/>
      <c r="B46" s="716" t="s">
        <v>502</v>
      </c>
      <c r="C46" s="709">
        <v>2</v>
      </c>
      <c r="D46" s="709">
        <v>1</v>
      </c>
    </row>
    <row r="47" spans="1:4" ht="13.9" customHeight="1">
      <c r="A47" s="2"/>
      <c r="B47" s="716" t="s">
        <v>503</v>
      </c>
      <c r="C47" s="709">
        <v>8</v>
      </c>
      <c r="D47" s="709">
        <v>0</v>
      </c>
    </row>
    <row r="48" spans="1:4" ht="14" customHeight="1">
      <c r="A48" s="2"/>
      <c r="B48" s="716" t="s">
        <v>504</v>
      </c>
      <c r="C48" s="709">
        <v>13</v>
      </c>
      <c r="D48" s="709">
        <v>1</v>
      </c>
    </row>
    <row r="49" spans="1:4" ht="13.9" customHeight="1">
      <c r="A49" s="2"/>
      <c r="B49" s="716" t="s">
        <v>505</v>
      </c>
      <c r="C49" s="709">
        <v>8</v>
      </c>
      <c r="D49" s="709">
        <v>0</v>
      </c>
    </row>
    <row r="50" spans="1:4" ht="13.9" customHeight="1">
      <c r="A50" s="2" t="s">
        <v>506</v>
      </c>
      <c r="B50" s="716"/>
      <c r="C50" s="25">
        <v>35</v>
      </c>
      <c r="D50" s="25">
        <v>75</v>
      </c>
    </row>
    <row r="51" spans="1:4" ht="13.9" customHeight="1">
      <c r="A51" s="2"/>
      <c r="B51" s="716" t="s">
        <v>508</v>
      </c>
      <c r="C51" s="709">
        <v>5</v>
      </c>
      <c r="D51" s="709">
        <v>0</v>
      </c>
    </row>
    <row r="52" spans="1:4" ht="13.9" customHeight="1">
      <c r="A52" s="2"/>
      <c r="B52" s="716" t="s">
        <v>509</v>
      </c>
      <c r="C52" s="709">
        <v>10</v>
      </c>
      <c r="D52" s="709">
        <v>0</v>
      </c>
    </row>
    <row r="53" spans="1:4" ht="13.9" customHeight="1">
      <c r="A53" s="2"/>
      <c r="B53" s="716" t="s">
        <v>510</v>
      </c>
      <c r="C53" s="709">
        <v>5</v>
      </c>
      <c r="D53" s="709">
        <v>4</v>
      </c>
    </row>
    <row r="54" spans="1:4" ht="14" customHeight="1">
      <c r="A54" s="2"/>
      <c r="B54" s="716" t="s">
        <v>511</v>
      </c>
      <c r="C54" s="709">
        <v>8</v>
      </c>
      <c r="D54" s="709">
        <v>0</v>
      </c>
    </row>
    <row r="55" spans="1:4" ht="14" customHeight="1">
      <c r="A55" s="2"/>
      <c r="B55" s="716" t="s">
        <v>512</v>
      </c>
      <c r="C55" s="713">
        <v>1</v>
      </c>
      <c r="D55" s="713">
        <v>70</v>
      </c>
    </row>
    <row r="56" spans="1:4" ht="13.9" customHeight="1">
      <c r="A56" s="2"/>
      <c r="B56" s="716" t="s">
        <v>513</v>
      </c>
      <c r="C56" s="713">
        <v>5</v>
      </c>
      <c r="D56" s="713">
        <v>1</v>
      </c>
    </row>
    <row r="57" spans="1:4" ht="13.9" customHeight="1">
      <c r="A57" s="2"/>
      <c r="B57" s="716" t="s">
        <v>514</v>
      </c>
      <c r="C57" s="709">
        <v>1</v>
      </c>
      <c r="D57" s="709">
        <v>0</v>
      </c>
    </row>
    <row r="58" spans="1:4" ht="13.9" customHeight="1">
      <c r="A58" s="2" t="s">
        <v>515</v>
      </c>
      <c r="B58" s="716"/>
      <c r="C58" s="25">
        <v>26</v>
      </c>
      <c r="D58" s="25">
        <v>4</v>
      </c>
    </row>
    <row r="59" spans="1:4" ht="13.9" customHeight="1">
      <c r="A59" s="2"/>
      <c r="B59" s="716" t="s">
        <v>517</v>
      </c>
      <c r="C59" s="709">
        <v>7</v>
      </c>
      <c r="D59" s="709">
        <v>1</v>
      </c>
    </row>
    <row r="60" spans="1:4" ht="13.9" customHeight="1">
      <c r="A60" s="2"/>
      <c r="B60" s="716" t="s">
        <v>518</v>
      </c>
      <c r="C60" s="709">
        <v>6</v>
      </c>
      <c r="D60" s="709">
        <v>2</v>
      </c>
    </row>
    <row r="61" spans="1:4" ht="13.9" customHeight="1">
      <c r="A61" s="2"/>
      <c r="B61" s="716" t="s">
        <v>519</v>
      </c>
      <c r="C61" s="709">
        <v>12</v>
      </c>
      <c r="D61" s="709">
        <v>1</v>
      </c>
    </row>
    <row r="62" spans="1:4" ht="13.9" customHeight="1">
      <c r="A62" s="2"/>
      <c r="B62" s="716" t="s">
        <v>520</v>
      </c>
      <c r="C62" s="709">
        <v>1</v>
      </c>
      <c r="D62" s="709">
        <v>0</v>
      </c>
    </row>
    <row r="63" spans="1:4" ht="13.9" customHeight="1">
      <c r="A63" s="2" t="s">
        <v>521</v>
      </c>
      <c r="B63" s="716"/>
      <c r="C63" s="25">
        <v>15</v>
      </c>
      <c r="D63" s="25">
        <v>1</v>
      </c>
    </row>
    <row r="64" spans="1:4" ht="14" customHeight="1">
      <c r="A64" s="2"/>
      <c r="B64" s="716" t="s">
        <v>523</v>
      </c>
      <c r="C64" s="709">
        <v>0</v>
      </c>
      <c r="D64" s="709">
        <v>0</v>
      </c>
    </row>
    <row r="65" spans="1:4" ht="13.9" customHeight="1">
      <c r="A65" s="2"/>
      <c r="B65" s="716" t="s">
        <v>524</v>
      </c>
      <c r="C65" s="709">
        <v>6</v>
      </c>
      <c r="D65" s="709">
        <v>1</v>
      </c>
    </row>
    <row r="66" spans="1:4" ht="13.9" customHeight="1">
      <c r="A66" s="2"/>
      <c r="B66" s="716" t="s">
        <v>525</v>
      </c>
      <c r="C66" s="709">
        <v>9</v>
      </c>
      <c r="D66" s="709">
        <v>0</v>
      </c>
    </row>
    <row r="67" spans="1:4" ht="13.9" customHeight="1">
      <c r="A67" s="2" t="s">
        <v>526</v>
      </c>
      <c r="B67" s="716"/>
      <c r="C67" s="25">
        <v>9</v>
      </c>
      <c r="D67" s="25">
        <v>2</v>
      </c>
    </row>
    <row r="68" spans="1:4" ht="14.25" customHeight="1">
      <c r="A68" s="2"/>
      <c r="B68" s="716" t="s">
        <v>527</v>
      </c>
      <c r="C68" s="709">
        <v>3</v>
      </c>
      <c r="D68" s="709">
        <v>1</v>
      </c>
    </row>
    <row r="69" spans="1:4" ht="13.9" customHeight="1">
      <c r="A69" s="2"/>
      <c r="B69" s="716" t="s">
        <v>528</v>
      </c>
      <c r="C69" s="709">
        <v>0</v>
      </c>
      <c r="D69" s="709">
        <v>0</v>
      </c>
    </row>
    <row r="70" spans="1:4" ht="13.9" customHeight="1">
      <c r="A70" s="2"/>
      <c r="B70" s="716" t="s">
        <v>529</v>
      </c>
      <c r="C70" s="709">
        <v>6</v>
      </c>
      <c r="D70" s="709">
        <v>1</v>
      </c>
    </row>
    <row r="71" spans="1:4" ht="14" customHeight="1">
      <c r="A71" s="2" t="s">
        <v>530</v>
      </c>
      <c r="B71" s="716"/>
      <c r="C71" s="25">
        <v>2</v>
      </c>
      <c r="D71" s="25">
        <v>0</v>
      </c>
    </row>
    <row r="72" spans="1:4" ht="14.25" customHeight="1">
      <c r="A72" s="2"/>
      <c r="B72" s="716" t="s">
        <v>531</v>
      </c>
      <c r="C72" s="709">
        <v>2</v>
      </c>
      <c r="D72" s="709">
        <v>0</v>
      </c>
    </row>
    <row r="73" spans="1:4" ht="13.9" customHeight="1">
      <c r="A73" s="2" t="s">
        <v>532</v>
      </c>
      <c r="B73" s="716"/>
      <c r="C73" s="25">
        <v>11</v>
      </c>
      <c r="D73" s="25">
        <v>2</v>
      </c>
    </row>
    <row r="74" spans="1:4" ht="14.25" customHeight="1">
      <c r="A74" s="2"/>
      <c r="B74" s="716" t="s">
        <v>533</v>
      </c>
      <c r="C74" s="709">
        <v>4</v>
      </c>
      <c r="D74" s="709">
        <v>0</v>
      </c>
    </row>
    <row r="75" spans="1:4" ht="14" customHeight="1">
      <c r="A75" s="2"/>
      <c r="B75" s="716" t="s">
        <v>534</v>
      </c>
      <c r="C75" s="709">
        <v>6</v>
      </c>
      <c r="D75" s="709">
        <v>1</v>
      </c>
    </row>
    <row r="76" spans="1:4" ht="13.9" customHeight="1">
      <c r="A76" s="2"/>
      <c r="B76" s="716" t="s">
        <v>535</v>
      </c>
      <c r="C76" s="709">
        <v>1</v>
      </c>
      <c r="D76" s="709">
        <v>1</v>
      </c>
    </row>
    <row r="77" spans="1:4" ht="13.9" customHeight="1">
      <c r="A77" s="2" t="s">
        <v>536</v>
      </c>
      <c r="B77" s="716"/>
      <c r="C77" s="25">
        <v>24</v>
      </c>
      <c r="D77" s="25">
        <v>0</v>
      </c>
    </row>
    <row r="78" spans="1:4" ht="13.9" customHeight="1">
      <c r="A78" s="2"/>
      <c r="B78" s="716" t="s">
        <v>538</v>
      </c>
      <c r="C78" s="709">
        <v>5</v>
      </c>
      <c r="D78" s="709">
        <v>0</v>
      </c>
    </row>
    <row r="79" spans="1:4" ht="13.9" customHeight="1">
      <c r="A79" s="2"/>
      <c r="B79" s="716" t="s">
        <v>539</v>
      </c>
      <c r="C79" s="713">
        <v>1</v>
      </c>
      <c r="D79" s="713">
        <v>0</v>
      </c>
    </row>
    <row r="80" spans="1:4" ht="14" customHeight="1">
      <c r="A80" s="2"/>
      <c r="B80" s="716" t="s">
        <v>540</v>
      </c>
      <c r="C80" s="713">
        <v>18</v>
      </c>
      <c r="D80" s="713">
        <v>0</v>
      </c>
    </row>
    <row r="81" spans="1:4" ht="13.9" customHeight="1">
      <c r="A81" s="2" t="s">
        <v>541</v>
      </c>
      <c r="B81" s="716"/>
      <c r="C81" s="25">
        <v>0</v>
      </c>
      <c r="D81" s="25">
        <v>5</v>
      </c>
    </row>
    <row r="82" spans="1:4" ht="14.25" customHeight="1">
      <c r="A82" s="2"/>
      <c r="B82" s="716" t="s">
        <v>542</v>
      </c>
      <c r="C82" s="709">
        <v>0</v>
      </c>
      <c r="D82" s="709">
        <v>5</v>
      </c>
    </row>
    <row r="83" spans="1:4" ht="13.9" customHeight="1">
      <c r="A83" s="2" t="s">
        <v>543</v>
      </c>
      <c r="B83" s="716"/>
      <c r="C83" s="25">
        <v>17</v>
      </c>
      <c r="D83" s="25">
        <v>2</v>
      </c>
    </row>
    <row r="84" spans="1:4" ht="13.9" customHeight="1">
      <c r="A84" s="2"/>
      <c r="B84" s="716" t="s">
        <v>545</v>
      </c>
      <c r="C84" s="709">
        <v>5</v>
      </c>
      <c r="D84" s="709">
        <v>0</v>
      </c>
    </row>
    <row r="85" spans="1:4" ht="13.9" customHeight="1">
      <c r="A85" s="2"/>
      <c r="B85" s="716" t="s">
        <v>546</v>
      </c>
      <c r="C85" s="709">
        <v>2</v>
      </c>
      <c r="D85" s="709">
        <v>2</v>
      </c>
    </row>
    <row r="86" spans="1:4" ht="14" customHeight="1">
      <c r="A86" s="2"/>
      <c r="B86" s="716" t="s">
        <v>547</v>
      </c>
      <c r="C86" s="709">
        <v>9</v>
      </c>
      <c r="D86" s="709">
        <v>0</v>
      </c>
    </row>
    <row r="87" spans="1:4" ht="13.9" customHeight="1">
      <c r="A87" s="2"/>
      <c r="B87" s="716" t="s">
        <v>548</v>
      </c>
      <c r="C87" s="709">
        <v>0</v>
      </c>
      <c r="D87" s="709">
        <v>0</v>
      </c>
    </row>
    <row r="88" spans="1:4" ht="13.9" customHeight="1">
      <c r="A88" s="2"/>
      <c r="B88" s="716" t="s">
        <v>549</v>
      </c>
      <c r="C88" s="713">
        <v>1</v>
      </c>
      <c r="D88" s="713">
        <v>0</v>
      </c>
    </row>
    <row r="89" spans="1:4" ht="13.9" customHeight="1">
      <c r="A89" s="2"/>
      <c r="B89" s="716" t="s">
        <v>550</v>
      </c>
      <c r="C89" s="709">
        <v>0</v>
      </c>
      <c r="D89" s="709">
        <v>0</v>
      </c>
    </row>
    <row r="90" spans="1:4" ht="14.25" customHeight="1" thickBot="1">
      <c r="A90" s="281" t="s">
        <v>553</v>
      </c>
      <c r="B90" s="717"/>
      <c r="C90" s="19">
        <v>400</v>
      </c>
      <c r="D90" s="19">
        <v>106</v>
      </c>
    </row>
  </sheetData>
  <conditionalFormatting sqref="C3:D90">
    <cfRule type="containsBlanks" dxfId="57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D11" sqref="D11"/>
    </sheetView>
  </sheetViews>
  <sheetFormatPr baseColWidth="10" defaultColWidth="11" defaultRowHeight="13.5"/>
  <cols>
    <col min="1" max="1" width="2.19921875" style="395" customWidth="1"/>
    <col min="2" max="2" width="20" style="395" bestFit="1" customWidth="1"/>
    <col min="3" max="3" width="14.53125" style="395" customWidth="1"/>
    <col min="4" max="4" width="13.59765625" style="395" customWidth="1"/>
    <col min="5" max="5" width="14.33203125" style="395" customWidth="1"/>
    <col min="6" max="6" width="13" style="395" customWidth="1"/>
    <col min="7" max="7" width="12.33203125" style="395" customWidth="1"/>
    <col min="8" max="8" width="11.33203125" style="395" bestFit="1" customWidth="1"/>
    <col min="9" max="9" width="11" style="395" customWidth="1"/>
    <col min="10" max="16384" width="11" style="395"/>
  </cols>
  <sheetData>
    <row r="1" spans="1:8" ht="14" customHeight="1">
      <c r="A1" s="6" t="s">
        <v>2919</v>
      </c>
      <c r="B1" s="28"/>
      <c r="C1" s="28"/>
      <c r="D1" s="28"/>
      <c r="E1" s="28"/>
      <c r="F1" s="28"/>
      <c r="G1" s="28"/>
      <c r="H1" s="28"/>
    </row>
    <row r="2" spans="1:8" s="430" customFormat="1">
      <c r="A2" s="1166" t="s">
        <v>576</v>
      </c>
      <c r="B2" s="1166"/>
      <c r="C2" s="1168" t="s">
        <v>60</v>
      </c>
      <c r="D2" s="1168"/>
      <c r="E2" s="1168"/>
      <c r="F2" s="1168" t="s">
        <v>2912</v>
      </c>
      <c r="G2" s="1168"/>
      <c r="H2" s="1168"/>
    </row>
    <row r="3" spans="1:8" s="430" customFormat="1" ht="27">
      <c r="A3" s="1167"/>
      <c r="B3" s="1167"/>
      <c r="C3" s="850" t="s">
        <v>2913</v>
      </c>
      <c r="D3" s="850" t="s">
        <v>2914</v>
      </c>
      <c r="E3" s="851" t="s">
        <v>2370</v>
      </c>
      <c r="F3" s="850" t="s">
        <v>2913</v>
      </c>
      <c r="G3" s="850" t="s">
        <v>2914</v>
      </c>
      <c r="H3" s="851" t="s">
        <v>2370</v>
      </c>
    </row>
    <row r="4" spans="1:8" ht="14" customHeight="1">
      <c r="A4" s="2" t="s">
        <v>445</v>
      </c>
      <c r="B4" s="716"/>
      <c r="C4" s="25"/>
      <c r="D4" s="25"/>
      <c r="E4" s="103" t="str">
        <f>+IFERROR(D4*100/C4,"")</f>
        <v/>
      </c>
      <c r="F4" s="25"/>
      <c r="G4" s="25"/>
      <c r="H4" s="103" t="str">
        <f>+IFERROR(G4*100/F4,"")</f>
        <v/>
      </c>
    </row>
    <row r="5" spans="1:8" ht="13.9" customHeight="1">
      <c r="A5" s="2"/>
      <c r="B5" s="716" t="s">
        <v>447</v>
      </c>
      <c r="C5" s="713"/>
      <c r="D5" s="713"/>
      <c r="E5" s="714" t="str">
        <f t="shared" ref="E5:E68" si="0">+IFERROR(D5*100/C5,"")</f>
        <v/>
      </c>
      <c r="F5" s="713"/>
      <c r="G5" s="713"/>
      <c r="H5" s="714" t="str">
        <f t="shared" ref="H5:H68" si="1">+IFERROR(G5*100/F5,"")</f>
        <v/>
      </c>
    </row>
    <row r="6" spans="1:8" ht="13.9" customHeight="1">
      <c r="A6" s="2"/>
      <c r="B6" s="716" t="s">
        <v>448</v>
      </c>
      <c r="C6" s="709"/>
      <c r="D6" s="709"/>
      <c r="E6" s="715" t="str">
        <f t="shared" si="0"/>
        <v/>
      </c>
      <c r="F6" s="709"/>
      <c r="G6" s="709"/>
      <c r="H6" s="715" t="str">
        <f t="shared" si="1"/>
        <v/>
      </c>
    </row>
    <row r="7" spans="1:8" ht="13.9" customHeight="1">
      <c r="A7" s="2"/>
      <c r="B7" s="716" t="s">
        <v>449</v>
      </c>
      <c r="C7" s="709"/>
      <c r="D7" s="709"/>
      <c r="E7" s="715" t="str">
        <f t="shared" si="0"/>
        <v/>
      </c>
      <c r="F7" s="709"/>
      <c r="G7" s="709"/>
      <c r="H7" s="715" t="str">
        <f t="shared" si="1"/>
        <v/>
      </c>
    </row>
    <row r="8" spans="1:8" ht="13.9" customHeight="1">
      <c r="A8" s="2" t="s">
        <v>450</v>
      </c>
      <c r="B8" s="716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 ht="13.9" customHeight="1">
      <c r="A9" s="2"/>
      <c r="B9" s="716" t="s">
        <v>452</v>
      </c>
      <c r="C9" s="709"/>
      <c r="D9" s="709"/>
      <c r="E9" s="715" t="str">
        <f t="shared" si="0"/>
        <v/>
      </c>
      <c r="F9" s="709"/>
      <c r="G9" s="709"/>
      <c r="H9" s="715" t="str">
        <f t="shared" si="1"/>
        <v/>
      </c>
    </row>
    <row r="10" spans="1:8" ht="13.9" customHeight="1">
      <c r="A10" s="2"/>
      <c r="B10" s="716" t="s">
        <v>453</v>
      </c>
      <c r="C10" s="709"/>
      <c r="D10" s="709"/>
      <c r="E10" s="715" t="str">
        <f t="shared" si="0"/>
        <v/>
      </c>
      <c r="F10" s="709"/>
      <c r="G10" s="709"/>
      <c r="H10" s="715" t="str">
        <f t="shared" si="1"/>
        <v/>
      </c>
    </row>
    <row r="11" spans="1:8" ht="14" customHeight="1">
      <c r="A11" s="2"/>
      <c r="B11" s="716" t="s">
        <v>454</v>
      </c>
      <c r="C11" s="709"/>
      <c r="D11" s="709"/>
      <c r="E11" s="715" t="str">
        <f t="shared" si="0"/>
        <v/>
      </c>
      <c r="F11" s="709"/>
      <c r="G11" s="709"/>
      <c r="H11" s="715" t="str">
        <f t="shared" si="1"/>
        <v/>
      </c>
    </row>
    <row r="12" spans="1:8" ht="13.9" customHeight="1">
      <c r="A12" s="2"/>
      <c r="B12" s="716" t="s">
        <v>455</v>
      </c>
      <c r="C12" s="709"/>
      <c r="D12" s="709"/>
      <c r="E12" s="715" t="str">
        <f t="shared" si="0"/>
        <v/>
      </c>
      <c r="F12" s="709"/>
      <c r="G12" s="709"/>
      <c r="H12" s="715" t="str">
        <f t="shared" si="1"/>
        <v/>
      </c>
    </row>
    <row r="13" spans="1:8" ht="13.9" customHeight="1">
      <c r="A13" s="2"/>
      <c r="B13" s="716" t="s">
        <v>456</v>
      </c>
      <c r="C13" s="709"/>
      <c r="D13" s="709"/>
      <c r="E13" s="715" t="str">
        <f t="shared" si="0"/>
        <v/>
      </c>
      <c r="F13" s="709"/>
      <c r="G13" s="709"/>
      <c r="H13" s="715" t="str">
        <f t="shared" si="1"/>
        <v/>
      </c>
    </row>
    <row r="14" spans="1:8" ht="13.9" customHeight="1">
      <c r="A14" s="2" t="s">
        <v>457</v>
      </c>
      <c r="B14" s="716"/>
      <c r="C14" s="25"/>
      <c r="D14" s="25"/>
      <c r="E14" s="103" t="str">
        <f t="shared" si="0"/>
        <v/>
      </c>
      <c r="F14" s="25"/>
      <c r="G14" s="25"/>
      <c r="H14" s="103" t="str">
        <f t="shared" si="1"/>
        <v/>
      </c>
    </row>
    <row r="15" spans="1:8" ht="14" customHeight="1">
      <c r="A15" s="2"/>
      <c r="B15" s="716" t="s">
        <v>459</v>
      </c>
      <c r="C15" s="709"/>
      <c r="D15" s="709"/>
      <c r="E15" s="715" t="str">
        <f t="shared" si="0"/>
        <v/>
      </c>
      <c r="F15" s="709"/>
      <c r="G15" s="709"/>
      <c r="H15" s="715" t="str">
        <f t="shared" si="1"/>
        <v/>
      </c>
    </row>
    <row r="16" spans="1:8" ht="13.9" customHeight="1">
      <c r="A16" s="2"/>
      <c r="B16" s="716" t="s">
        <v>460</v>
      </c>
      <c r="C16" s="709"/>
      <c r="D16" s="709"/>
      <c r="E16" s="715" t="str">
        <f t="shared" si="0"/>
        <v/>
      </c>
      <c r="F16" s="709"/>
      <c r="G16" s="709"/>
      <c r="H16" s="715" t="str">
        <f t="shared" si="1"/>
        <v/>
      </c>
    </row>
    <row r="17" spans="1:8" ht="13.9" customHeight="1">
      <c r="A17" s="2" t="s">
        <v>461</v>
      </c>
      <c r="B17" s="716"/>
      <c r="C17" s="25"/>
      <c r="D17" s="25"/>
      <c r="E17" s="103" t="str">
        <f t="shared" si="0"/>
        <v/>
      </c>
      <c r="F17" s="25"/>
      <c r="G17" s="25"/>
      <c r="H17" s="103" t="str">
        <f t="shared" si="1"/>
        <v/>
      </c>
    </row>
    <row r="18" spans="1:8" ht="13.9" customHeight="1">
      <c r="A18" s="2"/>
      <c r="B18" s="716" t="s">
        <v>463</v>
      </c>
      <c r="C18" s="709"/>
      <c r="D18" s="709"/>
      <c r="E18" s="715" t="str">
        <f t="shared" si="0"/>
        <v/>
      </c>
      <c r="F18" s="709"/>
      <c r="G18" s="709"/>
      <c r="H18" s="715" t="str">
        <f t="shared" si="1"/>
        <v/>
      </c>
    </row>
    <row r="19" spans="1:8" ht="13.9" customHeight="1">
      <c r="A19" s="2"/>
      <c r="B19" s="716" t="s">
        <v>464</v>
      </c>
      <c r="C19" s="709"/>
      <c r="D19" s="709"/>
      <c r="E19" s="715" t="str">
        <f t="shared" si="0"/>
        <v/>
      </c>
      <c r="F19" s="709"/>
      <c r="G19" s="709"/>
      <c r="H19" s="715" t="str">
        <f t="shared" si="1"/>
        <v/>
      </c>
    </row>
    <row r="20" spans="1:8" ht="13.9" customHeight="1">
      <c r="A20" s="2"/>
      <c r="B20" s="706" t="s">
        <v>465</v>
      </c>
      <c r="C20" s="713"/>
      <c r="D20" s="713"/>
      <c r="E20" s="714" t="str">
        <f t="shared" si="0"/>
        <v/>
      </c>
      <c r="F20" s="713"/>
      <c r="G20" s="713"/>
      <c r="H20" s="714" t="str">
        <f t="shared" si="1"/>
        <v/>
      </c>
    </row>
    <row r="21" spans="1:8" ht="14" customHeight="1">
      <c r="A21" s="2"/>
      <c r="B21" s="706" t="s">
        <v>466</v>
      </c>
      <c r="C21" s="713"/>
      <c r="D21" s="713"/>
      <c r="E21" s="714" t="str">
        <f t="shared" si="0"/>
        <v/>
      </c>
      <c r="F21" s="713"/>
      <c r="G21" s="713"/>
      <c r="H21" s="714" t="str">
        <f t="shared" si="1"/>
        <v/>
      </c>
    </row>
    <row r="22" spans="1:8" ht="13.9" customHeight="1">
      <c r="A22" s="2"/>
      <c r="B22" s="716" t="s">
        <v>467</v>
      </c>
      <c r="C22" s="709"/>
      <c r="D22" s="709"/>
      <c r="E22" s="715" t="str">
        <f t="shared" si="0"/>
        <v/>
      </c>
      <c r="F22" s="709"/>
      <c r="G22" s="709"/>
      <c r="H22" s="715" t="str">
        <f t="shared" si="1"/>
        <v/>
      </c>
    </row>
    <row r="23" spans="1:8" ht="13.9" customHeight="1">
      <c r="A23" s="2"/>
      <c r="B23" s="716" t="s">
        <v>468</v>
      </c>
      <c r="C23" s="709"/>
      <c r="D23" s="709"/>
      <c r="E23" s="715" t="str">
        <f t="shared" si="0"/>
        <v/>
      </c>
      <c r="F23" s="709"/>
      <c r="G23" s="709"/>
      <c r="H23" s="715" t="str">
        <f t="shared" si="1"/>
        <v/>
      </c>
    </row>
    <row r="24" spans="1:8" ht="13.9" customHeight="1">
      <c r="A24" s="2"/>
      <c r="B24" s="716" t="s">
        <v>469</v>
      </c>
      <c r="C24" s="709"/>
      <c r="D24" s="709"/>
      <c r="E24" s="715" t="str">
        <f t="shared" si="0"/>
        <v/>
      </c>
      <c r="F24" s="709"/>
      <c r="G24" s="709"/>
      <c r="H24" s="715" t="str">
        <f t="shared" si="1"/>
        <v/>
      </c>
    </row>
    <row r="25" spans="1:8" ht="13.9" customHeight="1">
      <c r="A25" s="2"/>
      <c r="B25" s="716" t="s">
        <v>470</v>
      </c>
      <c r="C25" s="709"/>
      <c r="D25" s="709"/>
      <c r="E25" s="715" t="str">
        <f t="shared" si="0"/>
        <v/>
      </c>
      <c r="F25" s="709"/>
      <c r="G25" s="709"/>
      <c r="H25" s="715" t="str">
        <f t="shared" si="1"/>
        <v/>
      </c>
    </row>
    <row r="26" spans="1:8" ht="13.9" customHeight="1">
      <c r="A26" s="2" t="s">
        <v>471</v>
      </c>
      <c r="B26" s="716"/>
      <c r="C26" s="25"/>
      <c r="D26" s="25"/>
      <c r="E26" s="103" t="str">
        <f t="shared" si="0"/>
        <v/>
      </c>
      <c r="F26" s="25"/>
      <c r="G26" s="25"/>
      <c r="H26" s="103" t="str">
        <f t="shared" si="1"/>
        <v/>
      </c>
    </row>
    <row r="27" spans="1:8" ht="13.9" customHeight="1">
      <c r="A27" s="2"/>
      <c r="B27" s="716" t="s">
        <v>479</v>
      </c>
      <c r="C27" s="709"/>
      <c r="D27" s="709"/>
      <c r="E27" s="715" t="str">
        <f t="shared" si="0"/>
        <v/>
      </c>
      <c r="F27" s="709"/>
      <c r="G27" s="709"/>
      <c r="H27" s="715" t="str">
        <f t="shared" si="1"/>
        <v/>
      </c>
    </row>
    <row r="28" spans="1:8" ht="13.9" customHeight="1">
      <c r="A28" s="2"/>
      <c r="B28" s="716" t="s">
        <v>480</v>
      </c>
      <c r="C28" s="709"/>
      <c r="D28" s="709"/>
      <c r="E28" s="715" t="str">
        <f t="shared" si="0"/>
        <v/>
      </c>
      <c r="F28" s="709"/>
      <c r="G28" s="709"/>
      <c r="H28" s="715" t="str">
        <f t="shared" si="1"/>
        <v/>
      </c>
    </row>
    <row r="29" spans="1:8" ht="14" customHeight="1">
      <c r="A29" s="2"/>
      <c r="B29" s="716" t="s">
        <v>481</v>
      </c>
      <c r="C29" s="709"/>
      <c r="D29" s="709"/>
      <c r="E29" s="715" t="str">
        <f t="shared" si="0"/>
        <v/>
      </c>
      <c r="F29" s="709"/>
      <c r="G29" s="709"/>
      <c r="H29" s="715" t="str">
        <f t="shared" si="1"/>
        <v/>
      </c>
    </row>
    <row r="30" spans="1:8" ht="13.9" customHeight="1">
      <c r="A30" s="2"/>
      <c r="B30" s="716" t="s">
        <v>482</v>
      </c>
      <c r="C30" s="709"/>
      <c r="D30" s="709"/>
      <c r="E30" s="715" t="str">
        <f t="shared" si="0"/>
        <v/>
      </c>
      <c r="F30" s="709"/>
      <c r="G30" s="709"/>
      <c r="H30" s="715" t="str">
        <f t="shared" si="1"/>
        <v/>
      </c>
    </row>
    <row r="31" spans="1:8" ht="13.9" customHeight="1">
      <c r="A31" s="2"/>
      <c r="B31" s="716" t="s">
        <v>483</v>
      </c>
      <c r="C31" s="713"/>
      <c r="D31" s="713"/>
      <c r="E31" s="714" t="str">
        <f t="shared" si="0"/>
        <v/>
      </c>
      <c r="F31" s="713"/>
      <c r="G31" s="713"/>
      <c r="H31" s="714" t="str">
        <f t="shared" si="1"/>
        <v/>
      </c>
    </row>
    <row r="32" spans="1:8" ht="13.9" customHeight="1">
      <c r="A32" s="2" t="s">
        <v>484</v>
      </c>
      <c r="B32" s="716"/>
      <c r="C32" s="25"/>
      <c r="D32" s="25"/>
      <c r="E32" s="103" t="str">
        <f t="shared" si="0"/>
        <v/>
      </c>
      <c r="F32" s="25"/>
      <c r="G32" s="25"/>
      <c r="H32" s="103" t="str">
        <f t="shared" si="1"/>
        <v/>
      </c>
    </row>
    <row r="33" spans="1:8" ht="13.9" customHeight="1">
      <c r="A33" s="2"/>
      <c r="B33" s="716" t="s">
        <v>486</v>
      </c>
      <c r="C33" s="709"/>
      <c r="D33" s="709"/>
      <c r="E33" s="715" t="str">
        <f t="shared" si="0"/>
        <v/>
      </c>
      <c r="F33" s="709"/>
      <c r="G33" s="709"/>
      <c r="H33" s="715" t="str">
        <f t="shared" si="1"/>
        <v/>
      </c>
    </row>
    <row r="34" spans="1:8" ht="13.9" customHeight="1">
      <c r="A34" s="2"/>
      <c r="B34" s="716" t="s">
        <v>487</v>
      </c>
      <c r="C34" s="709"/>
      <c r="D34" s="709"/>
      <c r="E34" s="715" t="str">
        <f t="shared" si="0"/>
        <v/>
      </c>
      <c r="F34" s="709"/>
      <c r="G34" s="709"/>
      <c r="H34" s="715" t="str">
        <f t="shared" si="1"/>
        <v/>
      </c>
    </row>
    <row r="35" spans="1:8" ht="13.9" customHeight="1">
      <c r="A35" s="2"/>
      <c r="B35" s="716" t="s">
        <v>488</v>
      </c>
      <c r="C35" s="709"/>
      <c r="D35" s="709"/>
      <c r="E35" s="715" t="str">
        <f t="shared" si="0"/>
        <v/>
      </c>
      <c r="F35" s="709"/>
      <c r="G35" s="709"/>
      <c r="H35" s="715" t="str">
        <f t="shared" si="1"/>
        <v/>
      </c>
    </row>
    <row r="36" spans="1:8" ht="14" customHeight="1">
      <c r="A36" s="2"/>
      <c r="B36" s="716" t="s">
        <v>489</v>
      </c>
      <c r="C36" s="709"/>
      <c r="D36" s="709"/>
      <c r="E36" s="715" t="str">
        <f t="shared" si="0"/>
        <v/>
      </c>
      <c r="F36" s="709"/>
      <c r="G36" s="709"/>
      <c r="H36" s="715" t="str">
        <f t="shared" si="1"/>
        <v/>
      </c>
    </row>
    <row r="37" spans="1:8" ht="13.9" customHeight="1">
      <c r="A37" s="2"/>
      <c r="B37" s="716" t="s">
        <v>490</v>
      </c>
      <c r="C37" s="709"/>
      <c r="D37" s="709"/>
      <c r="E37" s="715" t="str">
        <f t="shared" si="0"/>
        <v/>
      </c>
      <c r="F37" s="709"/>
      <c r="G37" s="709"/>
      <c r="H37" s="715" t="str">
        <f t="shared" si="1"/>
        <v/>
      </c>
    </row>
    <row r="38" spans="1:8" ht="13.9" customHeight="1">
      <c r="A38" s="2"/>
      <c r="B38" s="716" t="s">
        <v>491</v>
      </c>
      <c r="C38" s="709"/>
      <c r="D38" s="709"/>
      <c r="E38" s="715" t="str">
        <f t="shared" si="0"/>
        <v/>
      </c>
      <c r="F38" s="709"/>
      <c r="G38" s="709"/>
      <c r="H38" s="715" t="str">
        <f t="shared" si="1"/>
        <v/>
      </c>
    </row>
    <row r="39" spans="1:8" ht="13.9" customHeight="1">
      <c r="A39" s="2" t="s">
        <v>492</v>
      </c>
      <c r="B39" s="716"/>
      <c r="C39" s="25"/>
      <c r="D39" s="25"/>
      <c r="E39" s="103" t="str">
        <f t="shared" si="0"/>
        <v/>
      </c>
      <c r="F39" s="25"/>
      <c r="G39" s="25"/>
      <c r="H39" s="103" t="str">
        <f t="shared" si="1"/>
        <v/>
      </c>
    </row>
    <row r="40" spans="1:8" ht="13.9" customHeight="1">
      <c r="A40" s="2"/>
      <c r="B40" s="716" t="s">
        <v>494</v>
      </c>
      <c r="C40" s="709"/>
      <c r="D40" s="709"/>
      <c r="E40" s="715" t="str">
        <f t="shared" si="0"/>
        <v/>
      </c>
      <c r="F40" s="709"/>
      <c r="G40" s="709"/>
      <c r="H40" s="715" t="str">
        <f t="shared" si="1"/>
        <v/>
      </c>
    </row>
    <row r="41" spans="1:8" ht="13.9" customHeight="1">
      <c r="A41" s="2"/>
      <c r="B41" s="716" t="s">
        <v>495</v>
      </c>
      <c r="C41" s="709"/>
      <c r="D41" s="709"/>
      <c r="E41" s="715" t="str">
        <f t="shared" si="0"/>
        <v/>
      </c>
      <c r="F41" s="709"/>
      <c r="G41" s="709"/>
      <c r="H41" s="715" t="str">
        <f t="shared" si="1"/>
        <v/>
      </c>
    </row>
    <row r="42" spans="1:8" ht="13.9" customHeight="1">
      <c r="A42" s="2"/>
      <c r="B42" s="716" t="s">
        <v>496</v>
      </c>
      <c r="C42" s="709"/>
      <c r="D42" s="709"/>
      <c r="E42" s="715" t="str">
        <f t="shared" si="0"/>
        <v/>
      </c>
      <c r="F42" s="709"/>
      <c r="G42" s="709"/>
      <c r="H42" s="715" t="str">
        <f t="shared" si="1"/>
        <v/>
      </c>
    </row>
    <row r="43" spans="1:8" ht="13.9" customHeight="1">
      <c r="A43" s="2" t="s">
        <v>497</v>
      </c>
      <c r="B43" s="716"/>
      <c r="C43" s="25"/>
      <c r="D43" s="25"/>
      <c r="E43" s="103" t="str">
        <f t="shared" si="0"/>
        <v/>
      </c>
      <c r="F43" s="25"/>
      <c r="G43" s="25"/>
      <c r="H43" s="103" t="str">
        <f t="shared" si="1"/>
        <v/>
      </c>
    </row>
    <row r="44" spans="1:8" ht="14" customHeight="1">
      <c r="A44" s="2"/>
      <c r="B44" s="716" t="s">
        <v>499</v>
      </c>
      <c r="C44" s="709"/>
      <c r="D44" s="709"/>
      <c r="E44" s="715" t="str">
        <f t="shared" si="0"/>
        <v/>
      </c>
      <c r="F44" s="709"/>
      <c r="G44" s="709"/>
      <c r="H44" s="715" t="str">
        <f t="shared" si="1"/>
        <v/>
      </c>
    </row>
    <row r="45" spans="1:8" ht="13.9" customHeight="1">
      <c r="A45" s="2"/>
      <c r="B45" s="716" t="s">
        <v>500</v>
      </c>
      <c r="C45" s="709"/>
      <c r="D45" s="709"/>
      <c r="E45" s="715" t="str">
        <f t="shared" si="0"/>
        <v/>
      </c>
      <c r="F45" s="709"/>
      <c r="G45" s="709"/>
      <c r="H45" s="715" t="str">
        <f t="shared" si="1"/>
        <v/>
      </c>
    </row>
    <row r="46" spans="1:8" ht="13.9" customHeight="1">
      <c r="A46" s="2"/>
      <c r="B46" s="716" t="s">
        <v>501</v>
      </c>
      <c r="C46" s="709"/>
      <c r="D46" s="709"/>
      <c r="E46" s="715" t="str">
        <f t="shared" si="0"/>
        <v/>
      </c>
      <c r="F46" s="709"/>
      <c r="G46" s="709"/>
      <c r="H46" s="715" t="str">
        <f t="shared" si="1"/>
        <v/>
      </c>
    </row>
    <row r="47" spans="1:8" ht="13.9" customHeight="1">
      <c r="A47" s="2"/>
      <c r="B47" s="716" t="s">
        <v>502</v>
      </c>
      <c r="C47" s="709"/>
      <c r="D47" s="709"/>
      <c r="E47" s="715" t="str">
        <f t="shared" si="0"/>
        <v/>
      </c>
      <c r="F47" s="709"/>
      <c r="G47" s="709"/>
      <c r="H47" s="715" t="str">
        <f t="shared" si="1"/>
        <v/>
      </c>
    </row>
    <row r="48" spans="1:8" ht="13.9" customHeight="1">
      <c r="A48" s="2"/>
      <c r="B48" s="716" t="s">
        <v>503</v>
      </c>
      <c r="C48" s="709"/>
      <c r="D48" s="709"/>
      <c r="E48" s="715" t="str">
        <f t="shared" si="0"/>
        <v/>
      </c>
      <c r="F48" s="709"/>
      <c r="G48" s="709"/>
      <c r="H48" s="715" t="str">
        <f t="shared" si="1"/>
        <v/>
      </c>
    </row>
    <row r="49" spans="1:8" ht="14" customHeight="1">
      <c r="A49" s="2"/>
      <c r="B49" s="716" t="s">
        <v>504</v>
      </c>
      <c r="C49" s="709"/>
      <c r="D49" s="709"/>
      <c r="E49" s="715" t="str">
        <f t="shared" si="0"/>
        <v/>
      </c>
      <c r="F49" s="709"/>
      <c r="G49" s="709"/>
      <c r="H49" s="715" t="str">
        <f t="shared" si="1"/>
        <v/>
      </c>
    </row>
    <row r="50" spans="1:8" ht="13.9" customHeight="1">
      <c r="A50" s="2"/>
      <c r="B50" s="716" t="s">
        <v>505</v>
      </c>
      <c r="C50" s="709"/>
      <c r="D50" s="709"/>
      <c r="E50" s="715" t="str">
        <f t="shared" si="0"/>
        <v/>
      </c>
      <c r="F50" s="709"/>
      <c r="G50" s="709"/>
      <c r="H50" s="715" t="str">
        <f t="shared" si="1"/>
        <v/>
      </c>
    </row>
    <row r="51" spans="1:8" ht="13.9" customHeight="1">
      <c r="A51" s="2" t="s">
        <v>506</v>
      </c>
      <c r="B51" s="716"/>
      <c r="C51" s="25"/>
      <c r="D51" s="25"/>
      <c r="E51" s="103" t="str">
        <f t="shared" si="0"/>
        <v/>
      </c>
      <c r="F51" s="25"/>
      <c r="G51" s="25"/>
      <c r="H51" s="103" t="str">
        <f t="shared" si="1"/>
        <v/>
      </c>
    </row>
    <row r="52" spans="1:8" ht="13.9" customHeight="1">
      <c r="A52" s="2"/>
      <c r="B52" s="716" t="s">
        <v>508</v>
      </c>
      <c r="C52" s="709"/>
      <c r="D52" s="709"/>
      <c r="E52" s="715" t="str">
        <f t="shared" si="0"/>
        <v/>
      </c>
      <c r="F52" s="709"/>
      <c r="G52" s="709"/>
      <c r="H52" s="715" t="str">
        <f t="shared" si="1"/>
        <v/>
      </c>
    </row>
    <row r="53" spans="1:8" ht="13.9" customHeight="1">
      <c r="A53" s="2"/>
      <c r="B53" s="716" t="s">
        <v>509</v>
      </c>
      <c r="C53" s="709"/>
      <c r="D53" s="709"/>
      <c r="E53" s="715" t="str">
        <f t="shared" si="0"/>
        <v/>
      </c>
      <c r="F53" s="709"/>
      <c r="G53" s="709"/>
      <c r="H53" s="715" t="str">
        <f t="shared" si="1"/>
        <v/>
      </c>
    </row>
    <row r="54" spans="1:8" ht="13.9" customHeight="1">
      <c r="A54" s="2"/>
      <c r="B54" s="716" t="s">
        <v>510</v>
      </c>
      <c r="C54" s="709"/>
      <c r="D54" s="709"/>
      <c r="E54" s="715" t="str">
        <f t="shared" si="0"/>
        <v/>
      </c>
      <c r="F54" s="709"/>
      <c r="G54" s="709"/>
      <c r="H54" s="715" t="str">
        <f t="shared" si="1"/>
        <v/>
      </c>
    </row>
    <row r="55" spans="1:8" ht="14" customHeight="1">
      <c r="A55" s="2"/>
      <c r="B55" s="716" t="s">
        <v>511</v>
      </c>
      <c r="C55" s="709"/>
      <c r="D55" s="709"/>
      <c r="E55" s="715" t="str">
        <f t="shared" si="0"/>
        <v/>
      </c>
      <c r="F55" s="709"/>
      <c r="G55" s="709"/>
      <c r="H55" s="715" t="str">
        <f t="shared" si="1"/>
        <v/>
      </c>
    </row>
    <row r="56" spans="1:8" ht="14" customHeight="1">
      <c r="A56" s="2"/>
      <c r="B56" s="716" t="s">
        <v>512</v>
      </c>
      <c r="C56" s="713"/>
      <c r="D56" s="713"/>
      <c r="E56" s="714" t="str">
        <f t="shared" si="0"/>
        <v/>
      </c>
      <c r="F56" s="713"/>
      <c r="G56" s="713"/>
      <c r="H56" s="714" t="str">
        <f t="shared" si="1"/>
        <v/>
      </c>
    </row>
    <row r="57" spans="1:8" ht="13.9" customHeight="1">
      <c r="A57" s="2"/>
      <c r="B57" s="716" t="s">
        <v>513</v>
      </c>
      <c r="C57" s="713"/>
      <c r="D57" s="713"/>
      <c r="E57" s="714" t="str">
        <f t="shared" si="0"/>
        <v/>
      </c>
      <c r="F57" s="713"/>
      <c r="G57" s="713"/>
      <c r="H57" s="714" t="str">
        <f t="shared" si="1"/>
        <v/>
      </c>
    </row>
    <row r="58" spans="1:8" ht="13.9" customHeight="1">
      <c r="A58" s="2"/>
      <c r="B58" s="716" t="s">
        <v>514</v>
      </c>
      <c r="C58" s="709"/>
      <c r="D58" s="709"/>
      <c r="E58" s="715" t="str">
        <f t="shared" si="0"/>
        <v/>
      </c>
      <c r="F58" s="709"/>
      <c r="G58" s="709"/>
      <c r="H58" s="715" t="str">
        <f t="shared" si="1"/>
        <v/>
      </c>
    </row>
    <row r="59" spans="1:8" ht="13.9" customHeight="1">
      <c r="A59" s="2" t="s">
        <v>515</v>
      </c>
      <c r="B59" s="716"/>
      <c r="C59" s="25"/>
      <c r="D59" s="25"/>
      <c r="E59" s="103" t="str">
        <f t="shared" si="0"/>
        <v/>
      </c>
      <c r="F59" s="25"/>
      <c r="G59" s="25"/>
      <c r="H59" s="103" t="str">
        <f t="shared" si="1"/>
        <v/>
      </c>
    </row>
    <row r="60" spans="1:8" ht="13.9" customHeight="1">
      <c r="A60" s="2"/>
      <c r="B60" s="716" t="s">
        <v>517</v>
      </c>
      <c r="C60" s="709"/>
      <c r="D60" s="709"/>
      <c r="E60" s="715" t="str">
        <f t="shared" si="0"/>
        <v/>
      </c>
      <c r="F60" s="709"/>
      <c r="G60" s="709"/>
      <c r="H60" s="715" t="str">
        <f t="shared" si="1"/>
        <v/>
      </c>
    </row>
    <row r="61" spans="1:8" ht="13.9" customHeight="1">
      <c r="A61" s="2"/>
      <c r="B61" s="716" t="s">
        <v>518</v>
      </c>
      <c r="C61" s="709"/>
      <c r="D61" s="709"/>
      <c r="E61" s="715" t="str">
        <f t="shared" si="0"/>
        <v/>
      </c>
      <c r="F61" s="709"/>
      <c r="G61" s="709"/>
      <c r="H61" s="715" t="str">
        <f t="shared" si="1"/>
        <v/>
      </c>
    </row>
    <row r="62" spans="1:8" ht="13.9" customHeight="1">
      <c r="A62" s="2"/>
      <c r="B62" s="716" t="s">
        <v>519</v>
      </c>
      <c r="C62" s="709"/>
      <c r="D62" s="709"/>
      <c r="E62" s="715" t="str">
        <f t="shared" si="0"/>
        <v/>
      </c>
      <c r="F62" s="709"/>
      <c r="G62" s="709"/>
      <c r="H62" s="715" t="str">
        <f t="shared" si="1"/>
        <v/>
      </c>
    </row>
    <row r="63" spans="1:8" ht="13.9" customHeight="1">
      <c r="A63" s="2"/>
      <c r="B63" s="716" t="s">
        <v>520</v>
      </c>
      <c r="C63" s="709"/>
      <c r="D63" s="709"/>
      <c r="E63" s="715" t="str">
        <f t="shared" si="0"/>
        <v/>
      </c>
      <c r="F63" s="709"/>
      <c r="G63" s="709"/>
      <c r="H63" s="715" t="str">
        <f t="shared" si="1"/>
        <v/>
      </c>
    </row>
    <row r="64" spans="1:8" ht="13.9" customHeight="1">
      <c r="A64" s="2" t="s">
        <v>521</v>
      </c>
      <c r="B64" s="716"/>
      <c r="C64" s="25"/>
      <c r="D64" s="25"/>
      <c r="E64" s="103" t="str">
        <f t="shared" si="0"/>
        <v/>
      </c>
      <c r="F64" s="25"/>
      <c r="G64" s="25"/>
      <c r="H64" s="103" t="str">
        <f t="shared" si="1"/>
        <v/>
      </c>
    </row>
    <row r="65" spans="1:8" ht="14" customHeight="1">
      <c r="A65" s="2"/>
      <c r="B65" s="716" t="s">
        <v>523</v>
      </c>
      <c r="C65" s="709"/>
      <c r="D65" s="709"/>
      <c r="E65" s="715" t="str">
        <f t="shared" si="0"/>
        <v/>
      </c>
      <c r="F65" s="709"/>
      <c r="G65" s="709"/>
      <c r="H65" s="715" t="str">
        <f t="shared" si="1"/>
        <v/>
      </c>
    </row>
    <row r="66" spans="1:8" ht="13.9" customHeight="1">
      <c r="A66" s="2"/>
      <c r="B66" s="716" t="s">
        <v>524</v>
      </c>
      <c r="C66" s="709"/>
      <c r="D66" s="709"/>
      <c r="E66" s="715" t="str">
        <f t="shared" si="0"/>
        <v/>
      </c>
      <c r="F66" s="709"/>
      <c r="G66" s="709"/>
      <c r="H66" s="715" t="str">
        <f t="shared" si="1"/>
        <v/>
      </c>
    </row>
    <row r="67" spans="1:8" ht="13.9" customHeight="1">
      <c r="A67" s="2"/>
      <c r="B67" s="716" t="s">
        <v>525</v>
      </c>
      <c r="C67" s="709"/>
      <c r="D67" s="709"/>
      <c r="E67" s="715" t="str">
        <f t="shared" si="0"/>
        <v/>
      </c>
      <c r="F67" s="709"/>
      <c r="G67" s="709"/>
      <c r="H67" s="715" t="str">
        <f t="shared" si="1"/>
        <v/>
      </c>
    </row>
    <row r="68" spans="1:8" ht="13.9" customHeight="1">
      <c r="A68" s="2" t="s">
        <v>526</v>
      </c>
      <c r="B68" s="716"/>
      <c r="C68" s="25"/>
      <c r="D68" s="25"/>
      <c r="E68" s="103" t="str">
        <f t="shared" si="0"/>
        <v/>
      </c>
      <c r="F68" s="25"/>
      <c r="G68" s="25"/>
      <c r="H68" s="103" t="str">
        <f t="shared" si="1"/>
        <v/>
      </c>
    </row>
    <row r="69" spans="1:8" ht="14.25" customHeight="1">
      <c r="A69" s="2"/>
      <c r="B69" s="716" t="s">
        <v>527</v>
      </c>
      <c r="C69" s="709"/>
      <c r="D69" s="709"/>
      <c r="E69" s="715" t="str">
        <f t="shared" ref="E69:E91" si="2">+IFERROR(D69*100/C69,"")</f>
        <v/>
      </c>
      <c r="F69" s="709"/>
      <c r="G69" s="709"/>
      <c r="H69" s="715" t="str">
        <f t="shared" ref="H69:H91" si="3">+IFERROR(G69*100/F69,"")</f>
        <v/>
      </c>
    </row>
    <row r="70" spans="1:8" ht="13.9" customHeight="1">
      <c r="A70" s="2"/>
      <c r="B70" s="716" t="s">
        <v>528</v>
      </c>
      <c r="C70" s="709"/>
      <c r="D70" s="709"/>
      <c r="E70" s="715" t="str">
        <f t="shared" si="2"/>
        <v/>
      </c>
      <c r="F70" s="709"/>
      <c r="G70" s="709"/>
      <c r="H70" s="715" t="str">
        <f t="shared" si="3"/>
        <v/>
      </c>
    </row>
    <row r="71" spans="1:8" ht="13.9" customHeight="1">
      <c r="A71" s="2"/>
      <c r="B71" s="716" t="s">
        <v>529</v>
      </c>
      <c r="C71" s="709"/>
      <c r="D71" s="709"/>
      <c r="E71" s="715" t="str">
        <f t="shared" si="2"/>
        <v/>
      </c>
      <c r="F71" s="709"/>
      <c r="G71" s="709"/>
      <c r="H71" s="715" t="str">
        <f t="shared" si="3"/>
        <v/>
      </c>
    </row>
    <row r="72" spans="1:8" ht="14" customHeight="1">
      <c r="A72" s="2" t="s">
        <v>530</v>
      </c>
      <c r="B72" s="716"/>
      <c r="C72" s="25"/>
      <c r="D72" s="25"/>
      <c r="E72" s="103" t="str">
        <f t="shared" si="2"/>
        <v/>
      </c>
      <c r="F72" s="25"/>
      <c r="G72" s="25"/>
      <c r="H72" s="103" t="str">
        <f t="shared" si="3"/>
        <v/>
      </c>
    </row>
    <row r="73" spans="1:8" ht="14.25" customHeight="1">
      <c r="A73" s="2"/>
      <c r="B73" s="716" t="s">
        <v>531</v>
      </c>
      <c r="C73" s="709"/>
      <c r="D73" s="709"/>
      <c r="E73" s="715" t="str">
        <f t="shared" si="2"/>
        <v/>
      </c>
      <c r="F73" s="709"/>
      <c r="G73" s="709"/>
      <c r="H73" s="715" t="str">
        <f t="shared" si="3"/>
        <v/>
      </c>
    </row>
    <row r="74" spans="1:8" ht="13.9" customHeight="1">
      <c r="A74" s="2" t="s">
        <v>532</v>
      </c>
      <c r="B74" s="716"/>
      <c r="C74" s="25"/>
      <c r="D74" s="25"/>
      <c r="E74" s="103" t="str">
        <f t="shared" si="2"/>
        <v/>
      </c>
      <c r="F74" s="25"/>
      <c r="G74" s="25"/>
      <c r="H74" s="103" t="str">
        <f t="shared" si="3"/>
        <v/>
      </c>
    </row>
    <row r="75" spans="1:8" ht="14.25" customHeight="1">
      <c r="A75" s="2"/>
      <c r="B75" s="716" t="s">
        <v>533</v>
      </c>
      <c r="C75" s="709"/>
      <c r="D75" s="709"/>
      <c r="E75" s="715" t="str">
        <f t="shared" si="2"/>
        <v/>
      </c>
      <c r="F75" s="709"/>
      <c r="G75" s="709"/>
      <c r="H75" s="715" t="str">
        <f t="shared" si="3"/>
        <v/>
      </c>
    </row>
    <row r="76" spans="1:8" ht="14" customHeight="1">
      <c r="A76" s="2"/>
      <c r="B76" s="716" t="s">
        <v>534</v>
      </c>
      <c r="C76" s="709"/>
      <c r="D76" s="709"/>
      <c r="E76" s="715" t="str">
        <f t="shared" si="2"/>
        <v/>
      </c>
      <c r="F76" s="709"/>
      <c r="G76" s="709"/>
      <c r="H76" s="715" t="str">
        <f t="shared" si="3"/>
        <v/>
      </c>
    </row>
    <row r="77" spans="1:8" ht="13.9" customHeight="1">
      <c r="A77" s="2"/>
      <c r="B77" s="716" t="s">
        <v>535</v>
      </c>
      <c r="C77" s="709"/>
      <c r="D77" s="709"/>
      <c r="E77" s="715" t="str">
        <f t="shared" si="2"/>
        <v/>
      </c>
      <c r="F77" s="709"/>
      <c r="G77" s="709"/>
      <c r="H77" s="715" t="str">
        <f t="shared" si="3"/>
        <v/>
      </c>
    </row>
    <row r="78" spans="1:8" ht="13.9" customHeight="1">
      <c r="A78" s="2" t="s">
        <v>536</v>
      </c>
      <c r="B78" s="716"/>
      <c r="C78" s="25"/>
      <c r="D78" s="25"/>
      <c r="E78" s="103" t="str">
        <f t="shared" si="2"/>
        <v/>
      </c>
      <c r="F78" s="25"/>
      <c r="G78" s="25"/>
      <c r="H78" s="103" t="str">
        <f t="shared" si="3"/>
        <v/>
      </c>
    </row>
    <row r="79" spans="1:8" ht="13.9" customHeight="1">
      <c r="A79" s="2"/>
      <c r="B79" s="716" t="s">
        <v>538</v>
      </c>
      <c r="C79" s="709"/>
      <c r="D79" s="709"/>
      <c r="E79" s="715" t="str">
        <f t="shared" si="2"/>
        <v/>
      </c>
      <c r="F79" s="709"/>
      <c r="G79" s="709"/>
      <c r="H79" s="715" t="str">
        <f t="shared" si="3"/>
        <v/>
      </c>
    </row>
    <row r="80" spans="1:8" ht="13.9" customHeight="1">
      <c r="A80" s="2"/>
      <c r="B80" s="716" t="s">
        <v>539</v>
      </c>
      <c r="C80" s="713"/>
      <c r="D80" s="713"/>
      <c r="E80" s="714" t="str">
        <f t="shared" si="2"/>
        <v/>
      </c>
      <c r="F80" s="713"/>
      <c r="G80" s="713"/>
      <c r="H80" s="714" t="str">
        <f t="shared" si="3"/>
        <v/>
      </c>
    </row>
    <row r="81" spans="1:8" ht="14" customHeight="1">
      <c r="A81" s="2"/>
      <c r="B81" s="716" t="s">
        <v>540</v>
      </c>
      <c r="C81" s="713"/>
      <c r="D81" s="713"/>
      <c r="E81" s="714" t="str">
        <f t="shared" si="2"/>
        <v/>
      </c>
      <c r="F81" s="713"/>
      <c r="G81" s="713"/>
      <c r="H81" s="714" t="str">
        <f t="shared" si="3"/>
        <v/>
      </c>
    </row>
    <row r="82" spans="1:8" ht="13.9" customHeight="1">
      <c r="A82" s="2" t="s">
        <v>541</v>
      </c>
      <c r="B82" s="716"/>
      <c r="C82" s="25"/>
      <c r="D82" s="25"/>
      <c r="E82" s="103" t="str">
        <f t="shared" si="2"/>
        <v/>
      </c>
      <c r="F82" s="25"/>
      <c r="G82" s="25"/>
      <c r="H82" s="103" t="str">
        <f t="shared" si="3"/>
        <v/>
      </c>
    </row>
    <row r="83" spans="1:8" ht="14.25" customHeight="1">
      <c r="A83" s="2"/>
      <c r="B83" s="716" t="s">
        <v>542</v>
      </c>
      <c r="C83" s="709"/>
      <c r="D83" s="709"/>
      <c r="E83" s="715" t="str">
        <f t="shared" si="2"/>
        <v/>
      </c>
      <c r="F83" s="709"/>
      <c r="G83" s="709"/>
      <c r="H83" s="715" t="str">
        <f t="shared" si="3"/>
        <v/>
      </c>
    </row>
    <row r="84" spans="1:8" ht="13.9" customHeight="1">
      <c r="A84" s="2" t="s">
        <v>543</v>
      </c>
      <c r="B84" s="716"/>
      <c r="C84" s="25"/>
      <c r="D84" s="25"/>
      <c r="E84" s="103" t="str">
        <f t="shared" si="2"/>
        <v/>
      </c>
      <c r="F84" s="25"/>
      <c r="G84" s="25"/>
      <c r="H84" s="103" t="str">
        <f t="shared" si="3"/>
        <v/>
      </c>
    </row>
    <row r="85" spans="1:8" ht="13.9" customHeight="1">
      <c r="A85" s="2"/>
      <c r="B85" s="716" t="s">
        <v>545</v>
      </c>
      <c r="C85" s="709"/>
      <c r="D85" s="709"/>
      <c r="E85" s="715" t="str">
        <f t="shared" si="2"/>
        <v/>
      </c>
      <c r="F85" s="709"/>
      <c r="G85" s="709"/>
      <c r="H85" s="715" t="str">
        <f t="shared" si="3"/>
        <v/>
      </c>
    </row>
    <row r="86" spans="1:8" ht="13.9" customHeight="1">
      <c r="A86" s="2"/>
      <c r="B86" s="716" t="s">
        <v>546</v>
      </c>
      <c r="C86" s="709"/>
      <c r="D86" s="709"/>
      <c r="E86" s="715" t="str">
        <f t="shared" si="2"/>
        <v/>
      </c>
      <c r="F86" s="709"/>
      <c r="G86" s="709"/>
      <c r="H86" s="715" t="str">
        <f t="shared" si="3"/>
        <v/>
      </c>
    </row>
    <row r="87" spans="1:8" ht="14" customHeight="1">
      <c r="A87" s="2"/>
      <c r="B87" s="716" t="s">
        <v>547</v>
      </c>
      <c r="C87" s="709"/>
      <c r="D87" s="709"/>
      <c r="E87" s="715" t="str">
        <f t="shared" si="2"/>
        <v/>
      </c>
      <c r="F87" s="709"/>
      <c r="G87" s="709"/>
      <c r="H87" s="715" t="str">
        <f t="shared" si="3"/>
        <v/>
      </c>
    </row>
    <row r="88" spans="1:8" ht="13.9" customHeight="1">
      <c r="A88" s="2"/>
      <c r="B88" s="716" t="s">
        <v>548</v>
      </c>
      <c r="C88" s="709"/>
      <c r="D88" s="709"/>
      <c r="E88" s="715" t="str">
        <f t="shared" si="2"/>
        <v/>
      </c>
      <c r="F88" s="709"/>
      <c r="G88" s="709"/>
      <c r="H88" s="715" t="str">
        <f t="shared" si="3"/>
        <v/>
      </c>
    </row>
    <row r="89" spans="1:8" ht="13.9" customHeight="1">
      <c r="A89" s="2"/>
      <c r="B89" s="716" t="s">
        <v>549</v>
      </c>
      <c r="C89" s="713"/>
      <c r="D89" s="713"/>
      <c r="E89" s="714" t="str">
        <f t="shared" si="2"/>
        <v/>
      </c>
      <c r="F89" s="713"/>
      <c r="G89" s="713"/>
      <c r="H89" s="714" t="str">
        <f t="shared" si="3"/>
        <v/>
      </c>
    </row>
    <row r="90" spans="1:8" ht="13.9" customHeight="1">
      <c r="A90" s="2"/>
      <c r="B90" s="716" t="s">
        <v>550</v>
      </c>
      <c r="C90" s="709"/>
      <c r="D90" s="709"/>
      <c r="E90" s="715" t="str">
        <f t="shared" si="2"/>
        <v/>
      </c>
      <c r="F90" s="709"/>
      <c r="G90" s="709"/>
      <c r="H90" s="715" t="str">
        <f t="shared" si="3"/>
        <v/>
      </c>
    </row>
    <row r="91" spans="1:8" ht="14.25" customHeight="1" thickBot="1">
      <c r="A91" s="281" t="s">
        <v>553</v>
      </c>
      <c r="B91" s="717"/>
      <c r="C91" s="19"/>
      <c r="D91" s="19"/>
      <c r="E91" s="662" t="str">
        <f t="shared" si="2"/>
        <v/>
      </c>
      <c r="F91" s="19"/>
      <c r="G91" s="19"/>
      <c r="H91" s="662" t="str">
        <f t="shared" si="3"/>
        <v/>
      </c>
    </row>
  </sheetData>
  <mergeCells count="3">
    <mergeCell ref="A2:B3"/>
    <mergeCell ref="C2:E2"/>
    <mergeCell ref="F2:H2"/>
  </mergeCells>
  <conditionalFormatting sqref="C4:H91">
    <cfRule type="containsBlanks" dxfId="56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50" activePane="bottomLeft" state="frozen"/>
      <selection activeCell="A28" sqref="A28"/>
      <selection pane="bottomLeft" activeCell="C3" sqref="C3:G9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7" width="16.06640625" style="395" customWidth="1"/>
    <col min="8" max="15" width="10.796875" style="395" customWidth="1"/>
    <col min="16" max="17" width="14.3984375" style="395" customWidth="1"/>
    <col min="18" max="16384" width="14.3984375" style="395"/>
  </cols>
  <sheetData>
    <row r="1" spans="1:7" ht="14" customHeight="1">
      <c r="A1" s="6" t="s">
        <v>2948</v>
      </c>
      <c r="B1" s="28"/>
      <c r="C1" s="28"/>
      <c r="D1" s="28"/>
      <c r="E1" s="28"/>
      <c r="F1" s="28"/>
      <c r="G1" s="28"/>
    </row>
    <row r="2" spans="1:7" ht="51.5" customHeight="1" thickBot="1">
      <c r="A2" s="1169" t="s">
        <v>576</v>
      </c>
      <c r="B2" s="1170"/>
      <c r="C2" s="852" t="s">
        <v>60</v>
      </c>
      <c r="D2" s="852" t="s">
        <v>66</v>
      </c>
      <c r="E2" s="852" t="s">
        <v>2915</v>
      </c>
      <c r="F2" s="852" t="s">
        <v>2916</v>
      </c>
      <c r="G2" s="852" t="s">
        <v>2917</v>
      </c>
    </row>
    <row r="3" spans="1:7" ht="15" customHeight="1">
      <c r="A3" s="2" t="s">
        <v>445</v>
      </c>
      <c r="B3" s="716"/>
      <c r="C3" s="25"/>
      <c r="D3" s="25"/>
      <c r="E3" s="25"/>
      <c r="F3" s="25"/>
      <c r="G3" s="25"/>
    </row>
    <row r="4" spans="1:7" ht="15" customHeight="1">
      <c r="A4" s="2"/>
      <c r="B4" s="716" t="s">
        <v>447</v>
      </c>
      <c r="C4" s="713"/>
      <c r="D4" s="713"/>
      <c r="E4" s="713"/>
      <c r="F4" s="713"/>
      <c r="G4" s="713"/>
    </row>
    <row r="5" spans="1:7" ht="15" customHeight="1">
      <c r="A5" s="2"/>
      <c r="B5" s="716" t="s">
        <v>448</v>
      </c>
      <c r="C5" s="709"/>
      <c r="D5" s="709"/>
      <c r="E5" s="709"/>
      <c r="F5" s="709"/>
      <c r="G5" s="709"/>
    </row>
    <row r="6" spans="1:7" ht="15" customHeight="1">
      <c r="A6" s="2"/>
      <c r="B6" s="716" t="s">
        <v>449</v>
      </c>
      <c r="C6" s="709"/>
      <c r="D6" s="709"/>
      <c r="E6" s="709"/>
      <c r="F6" s="709"/>
      <c r="G6" s="709"/>
    </row>
    <row r="7" spans="1:7" ht="15" customHeight="1">
      <c r="A7" s="2" t="s">
        <v>450</v>
      </c>
      <c r="B7" s="716"/>
      <c r="C7" s="25"/>
      <c r="D7" s="25"/>
      <c r="E7" s="25"/>
      <c r="F7" s="25"/>
      <c r="G7" s="25"/>
    </row>
    <row r="8" spans="1:7" ht="15" customHeight="1">
      <c r="A8" s="2"/>
      <c r="B8" s="716" t="s">
        <v>452</v>
      </c>
      <c r="C8" s="709"/>
      <c r="D8" s="709"/>
      <c r="E8" s="709"/>
      <c r="F8" s="709"/>
      <c r="G8" s="709"/>
    </row>
    <row r="9" spans="1:7" ht="15" customHeight="1">
      <c r="A9" s="2"/>
      <c r="B9" s="716" t="s">
        <v>453</v>
      </c>
      <c r="C9" s="709"/>
      <c r="D9" s="709"/>
      <c r="E9" s="709"/>
      <c r="F9" s="709"/>
      <c r="G9" s="709"/>
    </row>
    <row r="10" spans="1:7" ht="15" customHeight="1">
      <c r="A10" s="2"/>
      <c r="B10" s="716" t="s">
        <v>454</v>
      </c>
      <c r="C10" s="709"/>
      <c r="D10" s="709"/>
      <c r="E10" s="709"/>
      <c r="F10" s="709"/>
      <c r="G10" s="709"/>
    </row>
    <row r="11" spans="1:7" ht="15" customHeight="1">
      <c r="A11" s="2"/>
      <c r="B11" s="716" t="s">
        <v>455</v>
      </c>
      <c r="C11" s="709"/>
      <c r="D11" s="709"/>
      <c r="E11" s="709"/>
      <c r="F11" s="709"/>
      <c r="G11" s="709"/>
    </row>
    <row r="12" spans="1:7" ht="15" customHeight="1">
      <c r="A12" s="2"/>
      <c r="B12" s="716" t="s">
        <v>456</v>
      </c>
      <c r="C12" s="709"/>
      <c r="D12" s="709"/>
      <c r="E12" s="709"/>
      <c r="F12" s="709"/>
      <c r="G12" s="709"/>
    </row>
    <row r="13" spans="1:7" ht="15" customHeight="1">
      <c r="A13" s="2" t="s">
        <v>457</v>
      </c>
      <c r="B13" s="716"/>
      <c r="C13" s="25"/>
      <c r="D13" s="25"/>
      <c r="E13" s="25"/>
      <c r="F13" s="25"/>
      <c r="G13" s="25"/>
    </row>
    <row r="14" spans="1:7" ht="15" customHeight="1">
      <c r="A14" s="2"/>
      <c r="B14" s="716" t="s">
        <v>459</v>
      </c>
      <c r="C14" s="709"/>
      <c r="D14" s="709"/>
      <c r="E14" s="709"/>
      <c r="F14" s="709"/>
      <c r="G14" s="709"/>
    </row>
    <row r="15" spans="1:7" ht="15" customHeight="1">
      <c r="A15" s="2"/>
      <c r="B15" s="716" t="s">
        <v>460</v>
      </c>
      <c r="C15" s="709"/>
      <c r="D15" s="709"/>
      <c r="E15" s="709"/>
      <c r="F15" s="709"/>
      <c r="G15" s="709"/>
    </row>
    <row r="16" spans="1:7" ht="15" customHeight="1">
      <c r="A16" s="2" t="s">
        <v>461</v>
      </c>
      <c r="B16" s="716"/>
      <c r="C16" s="25"/>
      <c r="D16" s="25"/>
      <c r="E16" s="25"/>
      <c r="F16" s="25"/>
      <c r="G16" s="25"/>
    </row>
    <row r="17" spans="1:7" ht="15" customHeight="1">
      <c r="A17" s="2"/>
      <c r="B17" s="716" t="s">
        <v>463</v>
      </c>
      <c r="C17" s="709"/>
      <c r="D17" s="709"/>
      <c r="E17" s="709"/>
      <c r="F17" s="709"/>
      <c r="G17" s="709"/>
    </row>
    <row r="18" spans="1:7" ht="15" customHeight="1">
      <c r="A18" s="2"/>
      <c r="B18" s="716" t="s">
        <v>464</v>
      </c>
      <c r="C18" s="709"/>
      <c r="D18" s="709"/>
      <c r="E18" s="709"/>
      <c r="F18" s="709"/>
      <c r="G18" s="709"/>
    </row>
    <row r="19" spans="1:7" ht="15" customHeight="1">
      <c r="A19" s="2"/>
      <c r="B19" s="706" t="s">
        <v>465</v>
      </c>
      <c r="C19" s="713"/>
      <c r="D19" s="713"/>
      <c r="E19" s="713"/>
      <c r="F19" s="713"/>
      <c r="G19" s="713"/>
    </row>
    <row r="20" spans="1:7" ht="15" customHeight="1">
      <c r="A20" s="2"/>
      <c r="B20" s="706" t="s">
        <v>466</v>
      </c>
      <c r="C20" s="713"/>
      <c r="D20" s="713"/>
      <c r="E20" s="713"/>
      <c r="F20" s="713"/>
      <c r="G20" s="713"/>
    </row>
    <row r="21" spans="1:7" ht="15" customHeight="1">
      <c r="A21" s="2"/>
      <c r="B21" s="716" t="s">
        <v>467</v>
      </c>
      <c r="C21" s="709"/>
      <c r="D21" s="709"/>
      <c r="E21" s="709"/>
      <c r="F21" s="709"/>
      <c r="G21" s="709"/>
    </row>
    <row r="22" spans="1:7" ht="15" customHeight="1">
      <c r="A22" s="2"/>
      <c r="B22" s="716" t="s">
        <v>468</v>
      </c>
      <c r="C22" s="709"/>
      <c r="D22" s="709"/>
      <c r="E22" s="709"/>
      <c r="F22" s="709"/>
      <c r="G22" s="709"/>
    </row>
    <row r="23" spans="1:7" ht="15" customHeight="1">
      <c r="A23" s="2"/>
      <c r="B23" s="716" t="s">
        <v>469</v>
      </c>
      <c r="C23" s="709"/>
      <c r="D23" s="709"/>
      <c r="E23" s="709"/>
      <c r="F23" s="709"/>
      <c r="G23" s="709"/>
    </row>
    <row r="24" spans="1:7" ht="15" customHeight="1">
      <c r="A24" s="2"/>
      <c r="B24" s="716" t="s">
        <v>470</v>
      </c>
      <c r="C24" s="709"/>
      <c r="D24" s="709"/>
      <c r="E24" s="709"/>
      <c r="F24" s="709"/>
      <c r="G24" s="709"/>
    </row>
    <row r="25" spans="1:7" ht="15" customHeight="1">
      <c r="A25" s="2" t="s">
        <v>471</v>
      </c>
      <c r="B25" s="716"/>
      <c r="C25" s="25"/>
      <c r="D25" s="25"/>
      <c r="E25" s="25"/>
      <c r="F25" s="25"/>
      <c r="G25" s="25"/>
    </row>
    <row r="26" spans="1:7" ht="15" customHeight="1">
      <c r="A26" s="2"/>
      <c r="B26" s="716" t="s">
        <v>479</v>
      </c>
      <c r="C26" s="709"/>
      <c r="D26" s="709"/>
      <c r="E26" s="709"/>
      <c r="F26" s="709"/>
      <c r="G26" s="709"/>
    </row>
    <row r="27" spans="1:7" ht="15" customHeight="1">
      <c r="A27" s="2"/>
      <c r="B27" s="716" t="s">
        <v>480</v>
      </c>
      <c r="C27" s="709"/>
      <c r="D27" s="709"/>
      <c r="E27" s="709"/>
      <c r="F27" s="709"/>
      <c r="G27" s="709"/>
    </row>
    <row r="28" spans="1:7" ht="15" customHeight="1">
      <c r="A28" s="2"/>
      <c r="B28" s="716" t="s">
        <v>481</v>
      </c>
      <c r="C28" s="709"/>
      <c r="D28" s="709"/>
      <c r="E28" s="709"/>
      <c r="F28" s="709"/>
      <c r="G28" s="709"/>
    </row>
    <row r="29" spans="1:7" ht="15" customHeight="1">
      <c r="A29" s="2"/>
      <c r="B29" s="716" t="s">
        <v>482</v>
      </c>
      <c r="C29" s="709"/>
      <c r="D29" s="709"/>
      <c r="E29" s="709"/>
      <c r="F29" s="709"/>
      <c r="G29" s="709"/>
    </row>
    <row r="30" spans="1:7" ht="15" customHeight="1">
      <c r="A30" s="2"/>
      <c r="B30" s="716" t="s">
        <v>483</v>
      </c>
      <c r="C30" s="713"/>
      <c r="D30" s="713"/>
      <c r="E30" s="713"/>
      <c r="F30" s="713"/>
      <c r="G30" s="713"/>
    </row>
    <row r="31" spans="1:7" ht="15" customHeight="1">
      <c r="A31" s="2" t="s">
        <v>484</v>
      </c>
      <c r="B31" s="716"/>
      <c r="C31" s="25"/>
      <c r="D31" s="25"/>
      <c r="E31" s="25"/>
      <c r="F31" s="25"/>
      <c r="G31" s="25"/>
    </row>
    <row r="32" spans="1:7" ht="15" customHeight="1">
      <c r="A32" s="2"/>
      <c r="B32" s="716" t="s">
        <v>486</v>
      </c>
      <c r="C32" s="709"/>
      <c r="D32" s="709"/>
      <c r="E32" s="709"/>
      <c r="F32" s="709"/>
      <c r="G32" s="709"/>
    </row>
    <row r="33" spans="1:7" ht="15" customHeight="1">
      <c r="A33" s="2"/>
      <c r="B33" s="716" t="s">
        <v>487</v>
      </c>
      <c r="C33" s="709"/>
      <c r="D33" s="709"/>
      <c r="E33" s="709"/>
      <c r="F33" s="709"/>
      <c r="G33" s="709"/>
    </row>
    <row r="34" spans="1:7" ht="15" customHeight="1">
      <c r="A34" s="2"/>
      <c r="B34" s="716" t="s">
        <v>488</v>
      </c>
      <c r="C34" s="709"/>
      <c r="D34" s="709"/>
      <c r="E34" s="709"/>
      <c r="F34" s="709"/>
      <c r="G34" s="709"/>
    </row>
    <row r="35" spans="1:7" ht="15" customHeight="1">
      <c r="A35" s="2"/>
      <c r="B35" s="716" t="s">
        <v>489</v>
      </c>
      <c r="C35" s="709"/>
      <c r="D35" s="709"/>
      <c r="E35" s="709"/>
      <c r="F35" s="709"/>
      <c r="G35" s="709"/>
    </row>
    <row r="36" spans="1:7" ht="15" customHeight="1">
      <c r="A36" s="2"/>
      <c r="B36" s="716" t="s">
        <v>490</v>
      </c>
      <c r="C36" s="709"/>
      <c r="D36" s="709"/>
      <c r="E36" s="709"/>
      <c r="F36" s="709"/>
      <c r="G36" s="709"/>
    </row>
    <row r="37" spans="1:7" ht="15" customHeight="1">
      <c r="A37" s="2"/>
      <c r="B37" s="716" t="s">
        <v>491</v>
      </c>
      <c r="C37" s="709"/>
      <c r="D37" s="709"/>
      <c r="E37" s="709"/>
      <c r="F37" s="709"/>
      <c r="G37" s="709"/>
    </row>
    <row r="38" spans="1:7" ht="15" customHeight="1">
      <c r="A38" s="2" t="s">
        <v>492</v>
      </c>
      <c r="B38" s="716"/>
      <c r="C38" s="25"/>
      <c r="D38" s="25"/>
      <c r="E38" s="25"/>
      <c r="F38" s="25"/>
      <c r="G38" s="25"/>
    </row>
    <row r="39" spans="1:7" ht="15" customHeight="1">
      <c r="A39" s="2"/>
      <c r="B39" s="716" t="s">
        <v>494</v>
      </c>
      <c r="C39" s="709"/>
      <c r="D39" s="709"/>
      <c r="E39" s="709"/>
      <c r="F39" s="709"/>
      <c r="G39" s="709"/>
    </row>
    <row r="40" spans="1:7" ht="15" customHeight="1">
      <c r="A40" s="2"/>
      <c r="B40" s="716" t="s">
        <v>495</v>
      </c>
      <c r="C40" s="709"/>
      <c r="D40" s="709"/>
      <c r="E40" s="709"/>
      <c r="F40" s="709"/>
      <c r="G40" s="709"/>
    </row>
    <row r="41" spans="1:7" ht="15" customHeight="1">
      <c r="A41" s="2"/>
      <c r="B41" s="716" t="s">
        <v>496</v>
      </c>
      <c r="C41" s="709"/>
      <c r="D41" s="709"/>
      <c r="E41" s="709"/>
      <c r="F41" s="709"/>
      <c r="G41" s="709"/>
    </row>
    <row r="42" spans="1:7" ht="15" customHeight="1">
      <c r="A42" s="2" t="s">
        <v>497</v>
      </c>
      <c r="B42" s="716"/>
      <c r="C42" s="25"/>
      <c r="D42" s="25"/>
      <c r="E42" s="25"/>
      <c r="F42" s="25"/>
      <c r="G42" s="25"/>
    </row>
    <row r="43" spans="1:7" ht="15" customHeight="1">
      <c r="A43" s="2"/>
      <c r="B43" s="716" t="s">
        <v>499</v>
      </c>
      <c r="C43" s="709"/>
      <c r="D43" s="709"/>
      <c r="E43" s="709"/>
      <c r="F43" s="709"/>
      <c r="G43" s="709"/>
    </row>
    <row r="44" spans="1:7" ht="15" customHeight="1">
      <c r="A44" s="2"/>
      <c r="B44" s="716" t="s">
        <v>500</v>
      </c>
      <c r="C44" s="709"/>
      <c r="D44" s="709"/>
      <c r="E44" s="709"/>
      <c r="F44" s="709"/>
      <c r="G44" s="709"/>
    </row>
    <row r="45" spans="1:7" ht="15" customHeight="1">
      <c r="A45" s="2"/>
      <c r="B45" s="716" t="s">
        <v>501</v>
      </c>
      <c r="C45" s="709"/>
      <c r="D45" s="709"/>
      <c r="E45" s="709"/>
      <c r="F45" s="709"/>
      <c r="G45" s="709"/>
    </row>
    <row r="46" spans="1:7" ht="15" customHeight="1">
      <c r="A46" s="2"/>
      <c r="B46" s="716" t="s">
        <v>502</v>
      </c>
      <c r="C46" s="709"/>
      <c r="D46" s="709"/>
      <c r="E46" s="709"/>
      <c r="F46" s="709"/>
      <c r="G46" s="709"/>
    </row>
    <row r="47" spans="1:7" ht="15" customHeight="1">
      <c r="A47" s="2"/>
      <c r="B47" s="716" t="s">
        <v>503</v>
      </c>
      <c r="C47" s="709"/>
      <c r="D47" s="709"/>
      <c r="E47" s="709"/>
      <c r="F47" s="709"/>
      <c r="G47" s="709"/>
    </row>
    <row r="48" spans="1:7" ht="15" customHeight="1">
      <c r="A48" s="2"/>
      <c r="B48" s="716" t="s">
        <v>504</v>
      </c>
      <c r="C48" s="709"/>
      <c r="D48" s="709"/>
      <c r="E48" s="709"/>
      <c r="F48" s="709"/>
      <c r="G48" s="709"/>
    </row>
    <row r="49" spans="1:7" ht="15" customHeight="1">
      <c r="A49" s="2"/>
      <c r="B49" s="716" t="s">
        <v>505</v>
      </c>
      <c r="C49" s="709"/>
      <c r="D49" s="709"/>
      <c r="E49" s="709"/>
      <c r="F49" s="709"/>
      <c r="G49" s="709"/>
    </row>
    <row r="50" spans="1:7" ht="15" customHeight="1">
      <c r="A50" s="2" t="s">
        <v>506</v>
      </c>
      <c r="B50" s="716"/>
      <c r="C50" s="25"/>
      <c r="D50" s="25"/>
      <c r="E50" s="25"/>
      <c r="F50" s="25"/>
      <c r="G50" s="25"/>
    </row>
    <row r="51" spans="1:7" ht="15" customHeight="1">
      <c r="A51" s="2"/>
      <c r="B51" s="716" t="s">
        <v>508</v>
      </c>
      <c r="C51" s="709"/>
      <c r="D51" s="709"/>
      <c r="E51" s="709"/>
      <c r="F51" s="709"/>
      <c r="G51" s="709"/>
    </row>
    <row r="52" spans="1:7" ht="15" customHeight="1">
      <c r="A52" s="2"/>
      <c r="B52" s="716" t="s">
        <v>509</v>
      </c>
      <c r="C52" s="709"/>
      <c r="D52" s="709"/>
      <c r="E52" s="709"/>
      <c r="F52" s="709"/>
      <c r="G52" s="709"/>
    </row>
    <row r="53" spans="1:7" ht="15" customHeight="1">
      <c r="A53" s="2"/>
      <c r="B53" s="716" t="s">
        <v>510</v>
      </c>
      <c r="C53" s="709"/>
      <c r="D53" s="709"/>
      <c r="E53" s="709"/>
      <c r="F53" s="709"/>
      <c r="G53" s="709"/>
    </row>
    <row r="54" spans="1:7" ht="15" customHeight="1">
      <c r="A54" s="2"/>
      <c r="B54" s="716" t="s">
        <v>511</v>
      </c>
      <c r="C54" s="709"/>
      <c r="D54" s="709"/>
      <c r="E54" s="709"/>
      <c r="F54" s="709"/>
      <c r="G54" s="709"/>
    </row>
    <row r="55" spans="1:7" ht="15" customHeight="1">
      <c r="A55" s="2"/>
      <c r="B55" s="716" t="s">
        <v>512</v>
      </c>
      <c r="C55" s="713"/>
      <c r="D55" s="713"/>
      <c r="E55" s="713"/>
      <c r="F55" s="713"/>
      <c r="G55" s="713"/>
    </row>
    <row r="56" spans="1:7" ht="15" customHeight="1">
      <c r="A56" s="2"/>
      <c r="B56" s="716" t="s">
        <v>513</v>
      </c>
      <c r="C56" s="713"/>
      <c r="D56" s="713"/>
      <c r="E56" s="713"/>
      <c r="F56" s="713"/>
      <c r="G56" s="713"/>
    </row>
    <row r="57" spans="1:7" ht="15" customHeight="1">
      <c r="A57" s="2"/>
      <c r="B57" s="716" t="s">
        <v>514</v>
      </c>
      <c r="C57" s="709"/>
      <c r="D57" s="709"/>
      <c r="E57" s="709"/>
      <c r="F57" s="709"/>
      <c r="G57" s="709"/>
    </row>
    <row r="58" spans="1:7" ht="15" customHeight="1">
      <c r="A58" s="2" t="s">
        <v>515</v>
      </c>
      <c r="B58" s="716"/>
      <c r="C58" s="25"/>
      <c r="D58" s="25"/>
      <c r="E58" s="25"/>
      <c r="F58" s="25"/>
      <c r="G58" s="25"/>
    </row>
    <row r="59" spans="1:7" ht="15" customHeight="1">
      <c r="A59" s="2"/>
      <c r="B59" s="716" t="s">
        <v>517</v>
      </c>
      <c r="C59" s="709"/>
      <c r="D59" s="709"/>
      <c r="E59" s="709"/>
      <c r="F59" s="709"/>
      <c r="G59" s="709"/>
    </row>
    <row r="60" spans="1:7" ht="15" customHeight="1">
      <c r="A60" s="2"/>
      <c r="B60" s="716" t="s">
        <v>518</v>
      </c>
      <c r="C60" s="709"/>
      <c r="D60" s="709"/>
      <c r="E60" s="709"/>
      <c r="F60" s="709"/>
      <c r="G60" s="709"/>
    </row>
    <row r="61" spans="1:7" ht="15" customHeight="1">
      <c r="A61" s="2"/>
      <c r="B61" s="716" t="s">
        <v>519</v>
      </c>
      <c r="C61" s="709"/>
      <c r="D61" s="709"/>
      <c r="E61" s="709"/>
      <c r="F61" s="709"/>
      <c r="G61" s="709"/>
    </row>
    <row r="62" spans="1:7" ht="15" customHeight="1">
      <c r="A62" s="2"/>
      <c r="B62" s="716" t="s">
        <v>520</v>
      </c>
      <c r="C62" s="709"/>
      <c r="D62" s="709"/>
      <c r="E62" s="709"/>
      <c r="F62" s="709"/>
      <c r="G62" s="709"/>
    </row>
    <row r="63" spans="1:7" ht="15" customHeight="1">
      <c r="A63" s="2" t="s">
        <v>521</v>
      </c>
      <c r="B63" s="716"/>
      <c r="C63" s="25"/>
      <c r="D63" s="25"/>
      <c r="E63" s="25"/>
      <c r="F63" s="25"/>
      <c r="G63" s="25"/>
    </row>
    <row r="64" spans="1:7" ht="15" customHeight="1">
      <c r="A64" s="2"/>
      <c r="B64" s="716" t="s">
        <v>523</v>
      </c>
      <c r="C64" s="709"/>
      <c r="D64" s="709"/>
      <c r="E64" s="709"/>
      <c r="F64" s="709"/>
      <c r="G64" s="709"/>
    </row>
    <row r="65" spans="1:7" ht="15" customHeight="1">
      <c r="A65" s="2"/>
      <c r="B65" s="716" t="s">
        <v>524</v>
      </c>
      <c r="C65" s="709"/>
      <c r="D65" s="709"/>
      <c r="E65" s="709"/>
      <c r="F65" s="709"/>
      <c r="G65" s="709"/>
    </row>
    <row r="66" spans="1:7" ht="15" customHeight="1">
      <c r="A66" s="2"/>
      <c r="B66" s="716" t="s">
        <v>525</v>
      </c>
      <c r="C66" s="709"/>
      <c r="D66" s="709"/>
      <c r="E66" s="709"/>
      <c r="F66" s="709"/>
      <c r="G66" s="709"/>
    </row>
    <row r="67" spans="1:7" ht="15" customHeight="1">
      <c r="A67" s="2" t="s">
        <v>526</v>
      </c>
      <c r="B67" s="716"/>
      <c r="C67" s="25"/>
      <c r="D67" s="25"/>
      <c r="E67" s="25"/>
      <c r="F67" s="25"/>
      <c r="G67" s="25"/>
    </row>
    <row r="68" spans="1:7" ht="15" customHeight="1">
      <c r="A68" s="2"/>
      <c r="B68" s="716" t="s">
        <v>527</v>
      </c>
      <c r="C68" s="709"/>
      <c r="D68" s="709"/>
      <c r="E68" s="709"/>
      <c r="F68" s="709"/>
      <c r="G68" s="709"/>
    </row>
    <row r="69" spans="1:7" ht="15" customHeight="1">
      <c r="A69" s="2"/>
      <c r="B69" s="716" t="s">
        <v>528</v>
      </c>
      <c r="C69" s="709"/>
      <c r="D69" s="709"/>
      <c r="E69" s="709"/>
      <c r="F69" s="709"/>
      <c r="G69" s="709"/>
    </row>
    <row r="70" spans="1:7" ht="15" customHeight="1">
      <c r="A70" s="2"/>
      <c r="B70" s="716" t="s">
        <v>529</v>
      </c>
      <c r="C70" s="709"/>
      <c r="D70" s="709"/>
      <c r="E70" s="709"/>
      <c r="F70" s="709"/>
      <c r="G70" s="709"/>
    </row>
    <row r="71" spans="1:7" ht="15" customHeight="1">
      <c r="A71" s="2" t="s">
        <v>530</v>
      </c>
      <c r="B71" s="716"/>
      <c r="C71" s="25"/>
      <c r="D71" s="25"/>
      <c r="E71" s="25"/>
      <c r="F71" s="25"/>
      <c r="G71" s="25"/>
    </row>
    <row r="72" spans="1:7" ht="15" customHeight="1">
      <c r="A72" s="2"/>
      <c r="B72" s="716" t="s">
        <v>531</v>
      </c>
      <c r="C72" s="709"/>
      <c r="D72" s="709"/>
      <c r="E72" s="709"/>
      <c r="F72" s="709"/>
      <c r="G72" s="709"/>
    </row>
    <row r="73" spans="1:7" ht="15" customHeight="1">
      <c r="A73" s="2" t="s">
        <v>532</v>
      </c>
      <c r="B73" s="716"/>
      <c r="C73" s="25"/>
      <c r="D73" s="25"/>
      <c r="E73" s="25"/>
      <c r="F73" s="25"/>
      <c r="G73" s="25"/>
    </row>
    <row r="74" spans="1:7" ht="15" customHeight="1">
      <c r="A74" s="2"/>
      <c r="B74" s="716" t="s">
        <v>533</v>
      </c>
      <c r="C74" s="709"/>
      <c r="D74" s="709"/>
      <c r="E74" s="709"/>
      <c r="F74" s="709"/>
      <c r="G74" s="709"/>
    </row>
    <row r="75" spans="1:7" ht="15" customHeight="1">
      <c r="A75" s="2"/>
      <c r="B75" s="716" t="s">
        <v>534</v>
      </c>
      <c r="C75" s="709"/>
      <c r="D75" s="709"/>
      <c r="E75" s="709"/>
      <c r="F75" s="709"/>
      <c r="G75" s="709"/>
    </row>
    <row r="76" spans="1:7" ht="15" customHeight="1">
      <c r="A76" s="2"/>
      <c r="B76" s="716" t="s">
        <v>535</v>
      </c>
      <c r="C76" s="709"/>
      <c r="D76" s="709"/>
      <c r="E76" s="709"/>
      <c r="F76" s="709"/>
      <c r="G76" s="709"/>
    </row>
    <row r="77" spans="1:7" ht="15" customHeight="1">
      <c r="A77" s="2" t="s">
        <v>536</v>
      </c>
      <c r="B77" s="716"/>
      <c r="C77" s="25"/>
      <c r="D77" s="25"/>
      <c r="E77" s="25"/>
      <c r="F77" s="25"/>
      <c r="G77" s="25"/>
    </row>
    <row r="78" spans="1:7" ht="15" customHeight="1">
      <c r="A78" s="2"/>
      <c r="B78" s="716" t="s">
        <v>538</v>
      </c>
      <c r="C78" s="709"/>
      <c r="D78" s="709"/>
      <c r="E78" s="709"/>
      <c r="F78" s="709"/>
      <c r="G78" s="709"/>
    </row>
    <row r="79" spans="1:7" ht="15" customHeight="1">
      <c r="A79" s="2"/>
      <c r="B79" s="716" t="s">
        <v>539</v>
      </c>
      <c r="C79" s="713"/>
      <c r="D79" s="713"/>
      <c r="E79" s="713"/>
      <c r="F79" s="713"/>
      <c r="G79" s="713"/>
    </row>
    <row r="80" spans="1:7" ht="15" customHeight="1">
      <c r="A80" s="2"/>
      <c r="B80" s="716" t="s">
        <v>540</v>
      </c>
      <c r="C80" s="713"/>
      <c r="D80" s="713"/>
      <c r="E80" s="713"/>
      <c r="F80" s="713"/>
      <c r="G80" s="713"/>
    </row>
    <row r="81" spans="1:7" ht="15" customHeight="1">
      <c r="A81" s="2" t="s">
        <v>541</v>
      </c>
      <c r="B81" s="716"/>
      <c r="C81" s="25"/>
      <c r="D81" s="25"/>
      <c r="E81" s="25"/>
      <c r="F81" s="25"/>
      <c r="G81" s="25"/>
    </row>
    <row r="82" spans="1:7" ht="15" customHeight="1">
      <c r="A82" s="2"/>
      <c r="B82" s="716" t="s">
        <v>542</v>
      </c>
      <c r="C82" s="709"/>
      <c r="D82" s="709"/>
      <c r="E82" s="709"/>
      <c r="F82" s="709"/>
      <c r="G82" s="709"/>
    </row>
    <row r="83" spans="1:7" ht="15" customHeight="1">
      <c r="A83" s="2" t="s">
        <v>543</v>
      </c>
      <c r="B83" s="716"/>
      <c r="C83" s="25"/>
      <c r="D83" s="25"/>
      <c r="E83" s="25"/>
      <c r="F83" s="25"/>
      <c r="G83" s="25"/>
    </row>
    <row r="84" spans="1:7" ht="15" customHeight="1">
      <c r="A84" s="2"/>
      <c r="B84" s="716" t="s">
        <v>545</v>
      </c>
      <c r="C84" s="709"/>
      <c r="D84" s="709"/>
      <c r="E84" s="709"/>
      <c r="F84" s="709"/>
      <c r="G84" s="709"/>
    </row>
    <row r="85" spans="1:7" ht="15" customHeight="1">
      <c r="A85" s="2"/>
      <c r="B85" s="716" t="s">
        <v>546</v>
      </c>
      <c r="C85" s="709"/>
      <c r="D85" s="709"/>
      <c r="E85" s="709"/>
      <c r="F85" s="709"/>
      <c r="G85" s="709"/>
    </row>
    <row r="86" spans="1:7" ht="15" customHeight="1">
      <c r="A86" s="2"/>
      <c r="B86" s="716" t="s">
        <v>547</v>
      </c>
      <c r="C86" s="709"/>
      <c r="D86" s="709"/>
      <c r="E86" s="709"/>
      <c r="F86" s="709"/>
      <c r="G86" s="709"/>
    </row>
    <row r="87" spans="1:7" ht="15.75" customHeight="1">
      <c r="A87" s="2"/>
      <c r="B87" s="716" t="s">
        <v>548</v>
      </c>
      <c r="C87" s="709"/>
      <c r="D87" s="709"/>
      <c r="E87" s="709"/>
      <c r="F87" s="709"/>
      <c r="G87" s="709"/>
    </row>
    <row r="88" spans="1:7" ht="15.75" customHeight="1">
      <c r="A88" s="2"/>
      <c r="B88" s="716" t="s">
        <v>549</v>
      </c>
      <c r="C88" s="713"/>
      <c r="D88" s="713"/>
      <c r="E88" s="713"/>
      <c r="F88" s="713"/>
      <c r="G88" s="713"/>
    </row>
    <row r="89" spans="1:7" ht="15.75" customHeight="1">
      <c r="A89" s="2"/>
      <c r="B89" s="716" t="s">
        <v>550</v>
      </c>
      <c r="C89" s="709"/>
      <c r="D89" s="709"/>
      <c r="E89" s="709"/>
      <c r="F89" s="709"/>
      <c r="G89" s="709"/>
    </row>
    <row r="90" spans="1:7" ht="15.75" customHeight="1" thickBot="1">
      <c r="A90" s="281" t="s">
        <v>553</v>
      </c>
      <c r="B90" s="717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56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I90"/>
  <sheetViews>
    <sheetView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06640625" style="395" customWidth="1"/>
    <col min="2" max="2" width="20.46484375" style="395" bestFit="1" customWidth="1"/>
    <col min="3" max="3" width="10.265625" style="395" bestFit="1" customWidth="1"/>
    <col min="4" max="4" width="8.9296875" style="395" customWidth="1"/>
    <col min="5" max="5" width="9.33203125" style="395" customWidth="1"/>
    <col min="6" max="6" width="8.46484375" style="395" customWidth="1"/>
    <col min="7" max="7" width="8.19921875" style="395" bestFit="1" customWidth="1"/>
    <col min="8" max="8" width="16" style="395" customWidth="1"/>
    <col min="9" max="9" width="17.73046875" style="395" customWidth="1"/>
    <col min="10" max="15" width="10.796875" style="395" customWidth="1"/>
    <col min="16" max="17" width="14.3984375" style="395" customWidth="1"/>
    <col min="18" max="16384" width="14.3984375" style="395"/>
  </cols>
  <sheetData>
    <row r="1" spans="1:9" ht="14" customHeight="1">
      <c r="A1" s="6" t="s">
        <v>2949</v>
      </c>
      <c r="B1" s="28"/>
      <c r="C1" s="28"/>
      <c r="D1" s="28"/>
      <c r="E1" s="28"/>
      <c r="F1" s="28"/>
      <c r="G1" s="28"/>
      <c r="H1" s="28"/>
      <c r="I1" s="28"/>
    </row>
    <row r="2" spans="1:9" ht="59.25" customHeight="1" thickBot="1">
      <c r="A2" s="1169" t="s">
        <v>576</v>
      </c>
      <c r="B2" s="1170"/>
      <c r="C2" s="853" t="s">
        <v>60</v>
      </c>
      <c r="D2" s="853" t="s">
        <v>66</v>
      </c>
      <c r="E2" s="853" t="s">
        <v>2916</v>
      </c>
      <c r="F2" s="853" t="s">
        <v>2915</v>
      </c>
      <c r="G2" s="853" t="s">
        <v>2917</v>
      </c>
      <c r="H2" s="853" t="s">
        <v>2920</v>
      </c>
      <c r="I2" s="853" t="s">
        <v>2921</v>
      </c>
    </row>
    <row r="3" spans="1:9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</row>
    <row r="5" spans="1:9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</row>
    <row r="6" spans="1:9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</row>
    <row r="7" spans="1:9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</row>
    <row r="9" spans="1:9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</row>
    <row r="10" spans="1:9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</row>
    <row r="11" spans="1:9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</row>
    <row r="12" spans="1:9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</row>
    <row r="13" spans="1:9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</row>
    <row r="15" spans="1:9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</row>
    <row r="16" spans="1:9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</row>
    <row r="18" spans="1:9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</row>
    <row r="19" spans="1:9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</row>
    <row r="20" spans="1:9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</row>
    <row r="21" spans="1:9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</row>
    <row r="22" spans="1:9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</row>
    <row r="23" spans="1:9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</row>
    <row r="24" spans="1:9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</row>
    <row r="25" spans="1:9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</row>
    <row r="27" spans="1:9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</row>
    <row r="28" spans="1:9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</row>
    <row r="29" spans="1:9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</row>
    <row r="30" spans="1:9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</row>
    <row r="31" spans="1:9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</row>
    <row r="33" spans="1:9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</row>
    <row r="34" spans="1:9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</row>
    <row r="35" spans="1:9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</row>
    <row r="36" spans="1:9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</row>
    <row r="37" spans="1:9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</row>
    <row r="38" spans="1:9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</row>
    <row r="40" spans="1:9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</row>
    <row r="41" spans="1:9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</row>
    <row r="42" spans="1:9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</row>
    <row r="44" spans="1:9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</row>
    <row r="45" spans="1:9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</row>
    <row r="46" spans="1:9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</row>
    <row r="47" spans="1:9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</row>
    <row r="48" spans="1:9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</row>
    <row r="49" spans="1:9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</row>
    <row r="50" spans="1:9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</row>
    <row r="52" spans="1:9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</row>
    <row r="53" spans="1:9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</row>
    <row r="54" spans="1:9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</row>
    <row r="55" spans="1:9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</row>
    <row r="56" spans="1:9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</row>
    <row r="57" spans="1:9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</row>
    <row r="58" spans="1:9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</row>
    <row r="60" spans="1:9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</row>
    <row r="61" spans="1:9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</row>
    <row r="62" spans="1:9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</row>
    <row r="63" spans="1:9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</row>
    <row r="65" spans="1:9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</row>
    <row r="66" spans="1:9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</row>
    <row r="67" spans="1:9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</row>
    <row r="69" spans="1:9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</row>
    <row r="70" spans="1:9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</row>
    <row r="71" spans="1:9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</row>
    <row r="73" spans="1:9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</row>
    <row r="75" spans="1:9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</row>
    <row r="76" spans="1:9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</row>
    <row r="77" spans="1:9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</row>
    <row r="79" spans="1:9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</row>
    <row r="80" spans="1:9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</row>
    <row r="81" spans="1:9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</row>
    <row r="83" spans="1:9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</row>
    <row r="85" spans="1:9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</row>
    <row r="86" spans="1:9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</row>
    <row r="87" spans="1:9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</row>
    <row r="88" spans="1:9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</row>
    <row r="89" spans="1:9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</row>
    <row r="90" spans="1:9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I90">
    <cfRule type="containsBlanks" dxfId="56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8C1A-A922-4797-9D53-85629E9F1F1D}">
  <sheetPr>
    <tabColor rgb="FF7030A0"/>
  </sheetPr>
  <dimension ref="A1:K90"/>
  <sheetViews>
    <sheetView view="pageBreakPreview" topLeftCell="B1" zoomScale="85" zoomScaleNormal="100" zoomScaleSheetLayoutView="85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18.73046875" style="395" customWidth="1"/>
    <col min="4" max="11" width="14.19921875" style="395" customWidth="1"/>
    <col min="12" max="16384" width="14.3984375" style="395"/>
  </cols>
  <sheetData>
    <row r="1" spans="1:11" ht="14" customHeight="1">
      <c r="A1" s="6" t="s">
        <v>2951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</row>
    <row r="2" spans="1:11" ht="125.65" customHeight="1" thickBot="1">
      <c r="A2" s="1171" t="s">
        <v>576</v>
      </c>
      <c r="B2" s="1172"/>
      <c r="C2" s="853" t="s">
        <v>2922</v>
      </c>
      <c r="D2" s="853" t="s">
        <v>2923</v>
      </c>
      <c r="E2" s="853" t="s">
        <v>2924</v>
      </c>
      <c r="F2" s="853" t="s">
        <v>2925</v>
      </c>
      <c r="G2" s="853" t="s">
        <v>2926</v>
      </c>
      <c r="H2" s="853" t="s">
        <v>2927</v>
      </c>
      <c r="I2" s="853" t="s">
        <v>2928</v>
      </c>
      <c r="J2" s="853" t="s">
        <v>2961</v>
      </c>
      <c r="K2" s="853" t="s">
        <v>2962</v>
      </c>
    </row>
    <row r="3" spans="1:11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</row>
    <row r="4" spans="1:11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</row>
    <row r="5" spans="1:11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</row>
    <row r="6" spans="1:11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</row>
    <row r="7" spans="1:11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</row>
    <row r="8" spans="1:11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</row>
    <row r="9" spans="1:11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</row>
    <row r="10" spans="1:11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</row>
    <row r="11" spans="1:11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</row>
    <row r="12" spans="1:11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</row>
    <row r="13" spans="1:11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</row>
    <row r="14" spans="1:11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</row>
    <row r="15" spans="1:11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</row>
    <row r="16" spans="1:11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</row>
    <row r="17" spans="1:11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</row>
    <row r="18" spans="1:11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</row>
    <row r="20" spans="1:11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</row>
    <row r="22" spans="1:11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</row>
    <row r="27" spans="1:11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</row>
    <row r="31" spans="1:11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</row>
    <row r="33" spans="1:11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</row>
    <row r="40" spans="1:11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</row>
    <row r="44" spans="1:11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</row>
    <row r="52" spans="1:11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</row>
    <row r="56" spans="1:11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</row>
    <row r="58" spans="1:11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</row>
    <row r="60" spans="1:11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</row>
    <row r="65" spans="1:11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</row>
    <row r="69" spans="1:11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</row>
    <row r="73" spans="1:11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</row>
    <row r="75" spans="1:11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</row>
    <row r="79" spans="1:11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</row>
    <row r="80" spans="1:11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</row>
    <row r="83" spans="1:11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</row>
    <row r="85" spans="1:11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</row>
    <row r="89" spans="1:11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</row>
    <row r="90" spans="1:11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56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D414-A789-4CD2-9C55-8CED4EF84B44}">
  <sheetPr>
    <tabColor rgb="FF7030A0"/>
  </sheetPr>
  <dimension ref="A1:J9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G10" sqref="G1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16.19921875" style="395" customWidth="1"/>
    <col min="4" max="4" width="18.73046875" style="395" customWidth="1"/>
    <col min="5" max="5" width="14" style="395" customWidth="1"/>
    <col min="6" max="6" width="14.06640625" style="395" customWidth="1"/>
    <col min="7" max="7" width="17.86328125" style="395" customWidth="1"/>
    <col min="8" max="8" width="20.06640625" style="395" customWidth="1"/>
    <col min="9" max="9" width="15.3984375" style="395" customWidth="1"/>
    <col min="10" max="10" width="16.19921875" style="395" customWidth="1"/>
    <col min="11" max="16384" width="14.3984375" style="395"/>
  </cols>
  <sheetData>
    <row r="1" spans="1:10" ht="14" customHeight="1">
      <c r="A1" s="6" t="s">
        <v>2952</v>
      </c>
      <c r="B1" s="791"/>
    </row>
    <row r="2" spans="1:10" ht="117" customHeight="1" thickBot="1">
      <c r="A2" s="1171" t="s">
        <v>576</v>
      </c>
      <c r="B2" s="1172"/>
      <c r="C2" s="853" t="s">
        <v>2929</v>
      </c>
      <c r="D2" s="853" t="s">
        <v>2930</v>
      </c>
      <c r="E2" s="853" t="s">
        <v>2931</v>
      </c>
      <c r="F2" s="853" t="s">
        <v>2932</v>
      </c>
      <c r="G2" s="853" t="s">
        <v>2933</v>
      </c>
      <c r="H2" s="853" t="s">
        <v>2934</v>
      </c>
      <c r="I2" s="853" t="s">
        <v>2963</v>
      </c>
      <c r="J2" s="853" t="s">
        <v>2964</v>
      </c>
    </row>
    <row r="3" spans="1:10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</row>
    <row r="9" spans="1:10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</row>
    <row r="16" spans="1:10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</row>
    <row r="20" spans="1:10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</row>
    <row r="30" spans="1:10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</row>
    <row r="56" spans="1:10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</row>
    <row r="65" spans="1:10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</row>
    <row r="80" spans="1:10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</row>
    <row r="85" spans="1:10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</row>
    <row r="87" spans="1:10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</row>
    <row r="88" spans="1:10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</row>
    <row r="89" spans="1:10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</row>
    <row r="90" spans="1:10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J90">
    <cfRule type="containsBlanks" dxfId="56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7187-7C82-4718-A6DB-6FB3D60CB9E3}">
  <sheetPr>
    <tabColor rgb="FFFFC000"/>
  </sheetPr>
  <dimension ref="A1:K90"/>
  <sheetViews>
    <sheetView view="pageBreakPreview" zoomScale="85" zoomScaleNormal="100" zoomScaleSheetLayoutView="85" workbookViewId="0">
      <pane ySplit="2" topLeftCell="A21" activePane="bottomLeft" state="frozen"/>
      <selection activeCell="A28" sqref="A28"/>
      <selection pane="bottomLeft" activeCell="G3" sqref="G3"/>
    </sheetView>
  </sheetViews>
  <sheetFormatPr baseColWidth="10" defaultColWidth="14.3984375" defaultRowHeight="15" customHeight="1"/>
  <cols>
    <col min="1" max="1" width="1.06640625" style="395" customWidth="1"/>
    <col min="2" max="2" width="20.46484375" style="395" bestFit="1" customWidth="1"/>
    <col min="3" max="6" width="16.3984375" style="395" customWidth="1"/>
    <col min="7" max="7" width="15.06640625" style="395" customWidth="1"/>
    <col min="8" max="8" width="11.59765625" style="395" customWidth="1"/>
    <col min="9" max="9" width="11.796875" style="395" customWidth="1"/>
    <col min="10" max="10" width="11" style="395" customWidth="1"/>
    <col min="11" max="11" width="15.46484375" style="395" customWidth="1"/>
    <col min="12" max="16384" width="14.3984375" style="395"/>
  </cols>
  <sheetData>
    <row r="1" spans="1:11" ht="14" customHeight="1">
      <c r="A1" s="6" t="s">
        <v>2953</v>
      </c>
      <c r="B1" s="791"/>
      <c r="C1" s="791"/>
    </row>
    <row r="2" spans="1:11" ht="122.65" customHeight="1" thickBot="1">
      <c r="A2" s="1171" t="s">
        <v>576</v>
      </c>
      <c r="B2" s="1172"/>
      <c r="C2" s="853" t="s">
        <v>2935</v>
      </c>
      <c r="D2" s="853" t="s">
        <v>2939</v>
      </c>
      <c r="E2" s="853" t="s">
        <v>2965</v>
      </c>
      <c r="F2" s="853" t="s">
        <v>2936</v>
      </c>
      <c r="G2" s="853" t="s">
        <v>2940</v>
      </c>
      <c r="H2" s="853" t="s">
        <v>2938</v>
      </c>
      <c r="I2" s="853" t="s">
        <v>2937</v>
      </c>
      <c r="J2" s="853" t="s">
        <v>2966</v>
      </c>
      <c r="K2" s="853" t="s">
        <v>2941</v>
      </c>
    </row>
    <row r="3" spans="1:11" ht="15" customHeight="1">
      <c r="A3" s="2" t="s">
        <v>445</v>
      </c>
      <c r="B3" s="716"/>
      <c r="C3" s="103" t="str">
        <f>IFERROR(+OBC_MILDA_1!C3*100/OBC_MILDA_1!D3,"")</f>
        <v/>
      </c>
      <c r="D3" s="103" t="str">
        <f>IFERROR(OBC_MILDA_2!D3*100/OBC_MILDA_2!C3,"")</f>
        <v/>
      </c>
      <c r="E3" s="103" t="str">
        <f>IFERROR(OBC_MILDA_1!K3*100/OBC_MILDA_1!J3,"")</f>
        <v/>
      </c>
      <c r="F3" s="103" t="str">
        <f>IFERROR(OBC_MILDA_1!E3*100/OBC_MILDA_1!F3,"")</f>
        <v/>
      </c>
      <c r="G3" s="103" t="str">
        <f>IFERROR(OBC_MILDA_2!F3*100/OBC_MILDA_2!E3,"")</f>
        <v/>
      </c>
      <c r="H3" s="103" t="str">
        <f>IFERROR(OBC_MILDA_1!H3*100/OBC_MILDA_1!I3,"")</f>
        <v/>
      </c>
      <c r="I3" s="103" t="str">
        <f>IFERROR(OBC_MILDA_1!G3*100/OBC_MILDA_1!H3,"")</f>
        <v/>
      </c>
      <c r="J3" s="103" t="str">
        <f>IFERROR(OBC_MILDA_2!J3*100/OBC_MILDA_2!I3,"")</f>
        <v/>
      </c>
      <c r="K3" s="103" t="str">
        <f>IFERROR(OBC_MILDA_2!H3*100/OBC_MILDA_2!G3,"")</f>
        <v/>
      </c>
    </row>
    <row r="4" spans="1:11" ht="15" customHeight="1">
      <c r="A4" s="2"/>
      <c r="B4" s="716" t="s">
        <v>447</v>
      </c>
      <c r="C4" s="714" t="str">
        <f>IFERROR(+OBC_MILDA_1!C4*100/OBC_MILDA_1!D4,"")</f>
        <v/>
      </c>
      <c r="D4" s="714" t="str">
        <f>IFERROR(OBC_MILDA_2!D4*100/OBC_MILDA_2!C4,"")</f>
        <v/>
      </c>
      <c r="E4" s="714" t="str">
        <f>IFERROR(OBC_MILDA_1!K4*100/OBC_MILDA_1!J4,"")</f>
        <v/>
      </c>
      <c r="F4" s="714" t="str">
        <f>IFERROR(OBC_MILDA_1!E4*100/OBC_MILDA_1!F4,"")</f>
        <v/>
      </c>
      <c r="G4" s="714" t="str">
        <f>IFERROR(OBC_MILDA_2!F4*100/OBC_MILDA_2!E4,"")</f>
        <v/>
      </c>
      <c r="H4" s="714" t="str">
        <f>IFERROR(OBC_MILDA_1!H4*100/OBC_MILDA_1!I4,"")</f>
        <v/>
      </c>
      <c r="I4" s="714" t="str">
        <f>IFERROR(OBC_MILDA_1!G4*100/OBC_MILDA_1!H4,"")</f>
        <v/>
      </c>
      <c r="J4" s="714" t="str">
        <f>IFERROR(OBC_MILDA_2!J4*100/OBC_MILDA_2!I4,"")</f>
        <v/>
      </c>
      <c r="K4" s="714" t="str">
        <f>IFERROR(OBC_MILDA_2!H4*100/OBC_MILDA_2!G4,"")</f>
        <v/>
      </c>
    </row>
    <row r="5" spans="1:11" ht="15" customHeight="1">
      <c r="A5" s="2"/>
      <c r="B5" s="716" t="s">
        <v>448</v>
      </c>
      <c r="C5" s="715" t="str">
        <f>IFERROR(+OBC_MILDA_1!C5*100/OBC_MILDA_1!D5,"")</f>
        <v/>
      </c>
      <c r="D5" s="715" t="str">
        <f>IFERROR(OBC_MILDA_2!D5*100/OBC_MILDA_2!C5,"")</f>
        <v/>
      </c>
      <c r="E5" s="715" t="str">
        <f>IFERROR(OBC_MILDA_1!K5*100/OBC_MILDA_1!J5,"")</f>
        <v/>
      </c>
      <c r="F5" s="715" t="str">
        <f>IFERROR(OBC_MILDA_1!E5*100/OBC_MILDA_1!F5,"")</f>
        <v/>
      </c>
      <c r="G5" s="715" t="str">
        <f>IFERROR(OBC_MILDA_2!F5*100/OBC_MILDA_2!E5,"")</f>
        <v/>
      </c>
      <c r="H5" s="715" t="str">
        <f>IFERROR(OBC_MILDA_1!H5*100/OBC_MILDA_1!I5,"")</f>
        <v/>
      </c>
      <c r="I5" s="715" t="str">
        <f>IFERROR(OBC_MILDA_1!G5*100/OBC_MILDA_1!H5,"")</f>
        <v/>
      </c>
      <c r="J5" s="715" t="str">
        <f>IFERROR(OBC_MILDA_2!J5*100/OBC_MILDA_2!I5,"")</f>
        <v/>
      </c>
      <c r="K5" s="715" t="str">
        <f>IFERROR(OBC_MILDA_2!H5*100/OBC_MILDA_2!G5,"")</f>
        <v/>
      </c>
    </row>
    <row r="6" spans="1:11" ht="15" customHeight="1">
      <c r="A6" s="2"/>
      <c r="B6" s="716" t="s">
        <v>449</v>
      </c>
      <c r="C6" s="715" t="str">
        <f>IFERROR(+OBC_MILDA_1!C6*100/OBC_MILDA_1!D6,"")</f>
        <v/>
      </c>
      <c r="D6" s="715" t="str">
        <f>IFERROR(OBC_MILDA_2!D6*100/OBC_MILDA_2!C6,"")</f>
        <v/>
      </c>
      <c r="E6" s="715" t="str">
        <f>IFERROR(OBC_MILDA_1!K6*100/OBC_MILDA_1!J6,"")</f>
        <v/>
      </c>
      <c r="F6" s="715" t="str">
        <f>IFERROR(OBC_MILDA_1!E6*100/OBC_MILDA_1!F6,"")</f>
        <v/>
      </c>
      <c r="G6" s="715" t="str">
        <f>IFERROR(OBC_MILDA_2!F6*100/OBC_MILDA_2!E6,"")</f>
        <v/>
      </c>
      <c r="H6" s="715" t="str">
        <f>IFERROR(OBC_MILDA_1!H6*100/OBC_MILDA_1!I6,"")</f>
        <v/>
      </c>
      <c r="I6" s="715" t="str">
        <f>IFERROR(OBC_MILDA_1!G6*100/OBC_MILDA_1!H6,"")</f>
        <v/>
      </c>
      <c r="J6" s="715" t="str">
        <f>IFERROR(OBC_MILDA_2!J6*100/OBC_MILDA_2!I6,"")</f>
        <v/>
      </c>
      <c r="K6" s="715" t="str">
        <f>IFERROR(OBC_MILDA_2!H6*100/OBC_MILDA_2!G6,"")</f>
        <v/>
      </c>
    </row>
    <row r="7" spans="1:11" ht="15" customHeight="1">
      <c r="A7" s="2" t="s">
        <v>450</v>
      </c>
      <c r="B7" s="716"/>
      <c r="C7" s="103" t="str">
        <f>IFERROR(+OBC_MILDA_1!C7*100/OBC_MILDA_1!D7,"")</f>
        <v/>
      </c>
      <c r="D7" s="103" t="str">
        <f>IFERROR(OBC_MILDA_2!D7*100/OBC_MILDA_2!C7,"")</f>
        <v/>
      </c>
      <c r="E7" s="103" t="str">
        <f>IFERROR(OBC_MILDA_1!K7*100/OBC_MILDA_1!J7,"")</f>
        <v/>
      </c>
      <c r="F7" s="103" t="str">
        <f>IFERROR(OBC_MILDA_1!E7*100/OBC_MILDA_1!F7,"")</f>
        <v/>
      </c>
      <c r="G7" s="103" t="str">
        <f>IFERROR(OBC_MILDA_2!F7*100/OBC_MILDA_2!E7,"")</f>
        <v/>
      </c>
      <c r="H7" s="103" t="str">
        <f>IFERROR(OBC_MILDA_1!H7*100/OBC_MILDA_1!I7,"")</f>
        <v/>
      </c>
      <c r="I7" s="103" t="str">
        <f>IFERROR(OBC_MILDA_1!G7*100/OBC_MILDA_1!H7,"")</f>
        <v/>
      </c>
      <c r="J7" s="103" t="str">
        <f>IFERROR(OBC_MILDA_2!J7*100/OBC_MILDA_2!I7,"")</f>
        <v/>
      </c>
      <c r="K7" s="103" t="str">
        <f>IFERROR(OBC_MILDA_2!H7*100/OBC_MILDA_2!G7,"")</f>
        <v/>
      </c>
    </row>
    <row r="8" spans="1:11" ht="15" customHeight="1">
      <c r="A8" s="2"/>
      <c r="B8" s="716" t="s">
        <v>452</v>
      </c>
      <c r="C8" s="715" t="str">
        <f>IFERROR(+OBC_MILDA_1!C8*100/OBC_MILDA_1!D8,"")</f>
        <v/>
      </c>
      <c r="D8" s="715" t="str">
        <f>IFERROR(OBC_MILDA_2!D8*100/OBC_MILDA_2!C8,"")</f>
        <v/>
      </c>
      <c r="E8" s="715" t="str">
        <f>IFERROR(OBC_MILDA_1!K8*100/OBC_MILDA_1!J8,"")</f>
        <v/>
      </c>
      <c r="F8" s="715" t="str">
        <f>IFERROR(OBC_MILDA_1!E8*100/OBC_MILDA_1!F8,"")</f>
        <v/>
      </c>
      <c r="G8" s="715" t="str">
        <f>IFERROR(OBC_MILDA_2!F8*100/OBC_MILDA_2!E8,"")</f>
        <v/>
      </c>
      <c r="H8" s="715" t="str">
        <f>IFERROR(OBC_MILDA_1!H8*100/OBC_MILDA_1!I8,"")</f>
        <v/>
      </c>
      <c r="I8" s="715" t="str">
        <f>IFERROR(OBC_MILDA_1!G8*100/OBC_MILDA_1!H8,"")</f>
        <v/>
      </c>
      <c r="J8" s="715" t="str">
        <f>IFERROR(OBC_MILDA_2!J8*100/OBC_MILDA_2!I8,"")</f>
        <v/>
      </c>
      <c r="K8" s="715" t="str">
        <f>IFERROR(OBC_MILDA_2!H8*100/OBC_MILDA_2!G8,"")</f>
        <v/>
      </c>
    </row>
    <row r="9" spans="1:11" ht="15" customHeight="1">
      <c r="A9" s="2"/>
      <c r="B9" s="716" t="s">
        <v>453</v>
      </c>
      <c r="C9" s="715" t="str">
        <f>IFERROR(+OBC_MILDA_1!C9*100/OBC_MILDA_1!D9,"")</f>
        <v/>
      </c>
      <c r="D9" s="715" t="str">
        <f>IFERROR(OBC_MILDA_2!D9*100/OBC_MILDA_2!C9,"")</f>
        <v/>
      </c>
      <c r="E9" s="715" t="str">
        <f>IFERROR(OBC_MILDA_1!K9*100/OBC_MILDA_1!J9,"")</f>
        <v/>
      </c>
      <c r="F9" s="715" t="str">
        <f>IFERROR(OBC_MILDA_1!E9*100/OBC_MILDA_1!F9,"")</f>
        <v/>
      </c>
      <c r="G9" s="715" t="str">
        <f>IFERROR(OBC_MILDA_2!F9*100/OBC_MILDA_2!E9,"")</f>
        <v/>
      </c>
      <c r="H9" s="715" t="str">
        <f>IFERROR(OBC_MILDA_1!H9*100/OBC_MILDA_1!I9,"")</f>
        <v/>
      </c>
      <c r="I9" s="715" t="str">
        <f>IFERROR(OBC_MILDA_1!G9*100/OBC_MILDA_1!H9,"")</f>
        <v/>
      </c>
      <c r="J9" s="715" t="str">
        <f>IFERROR(OBC_MILDA_2!J9*100/OBC_MILDA_2!I9,"")</f>
        <v/>
      </c>
      <c r="K9" s="715" t="str">
        <f>IFERROR(OBC_MILDA_2!H9*100/OBC_MILDA_2!G9,"")</f>
        <v/>
      </c>
    </row>
    <row r="10" spans="1:11" ht="15" customHeight="1">
      <c r="A10" s="2"/>
      <c r="B10" s="716" t="s">
        <v>454</v>
      </c>
      <c r="C10" s="715" t="str">
        <f>IFERROR(+OBC_MILDA_1!C10*100/OBC_MILDA_1!D10,"")</f>
        <v/>
      </c>
      <c r="D10" s="715" t="str">
        <f>IFERROR(OBC_MILDA_2!D10*100/OBC_MILDA_2!C10,"")</f>
        <v/>
      </c>
      <c r="E10" s="715" t="str">
        <f>IFERROR(OBC_MILDA_1!K10*100/OBC_MILDA_1!J10,"")</f>
        <v/>
      </c>
      <c r="F10" s="715" t="str">
        <f>IFERROR(OBC_MILDA_1!E10*100/OBC_MILDA_1!F10,"")</f>
        <v/>
      </c>
      <c r="G10" s="715" t="str">
        <f>IFERROR(OBC_MILDA_2!F10*100/OBC_MILDA_2!E10,"")</f>
        <v/>
      </c>
      <c r="H10" s="715" t="str">
        <f>IFERROR(OBC_MILDA_1!H10*100/OBC_MILDA_1!I10,"")</f>
        <v/>
      </c>
      <c r="I10" s="715" t="str">
        <f>IFERROR(OBC_MILDA_1!G10*100/OBC_MILDA_1!H10,"")</f>
        <v/>
      </c>
      <c r="J10" s="715" t="str">
        <f>IFERROR(OBC_MILDA_2!J10*100/OBC_MILDA_2!I10,"")</f>
        <v/>
      </c>
      <c r="K10" s="715" t="str">
        <f>IFERROR(OBC_MILDA_2!H10*100/OBC_MILDA_2!G10,"")</f>
        <v/>
      </c>
    </row>
    <row r="11" spans="1:11" ht="15" customHeight="1">
      <c r="A11" s="2"/>
      <c r="B11" s="716" t="s">
        <v>455</v>
      </c>
      <c r="C11" s="715" t="str">
        <f>IFERROR(+OBC_MILDA_1!C11*100/OBC_MILDA_1!D11,"")</f>
        <v/>
      </c>
      <c r="D11" s="715" t="str">
        <f>IFERROR(OBC_MILDA_2!D11*100/OBC_MILDA_2!C11,"")</f>
        <v/>
      </c>
      <c r="E11" s="715" t="str">
        <f>IFERROR(OBC_MILDA_1!K11*100/OBC_MILDA_1!J11,"")</f>
        <v/>
      </c>
      <c r="F11" s="715" t="str">
        <f>IFERROR(OBC_MILDA_1!E11*100/OBC_MILDA_1!F11,"")</f>
        <v/>
      </c>
      <c r="G11" s="715" t="str">
        <f>IFERROR(OBC_MILDA_2!F11*100/OBC_MILDA_2!E11,"")</f>
        <v/>
      </c>
      <c r="H11" s="715" t="str">
        <f>IFERROR(OBC_MILDA_1!H11*100/OBC_MILDA_1!I11,"")</f>
        <v/>
      </c>
      <c r="I11" s="715" t="str">
        <f>IFERROR(OBC_MILDA_1!G11*100/OBC_MILDA_1!H11,"")</f>
        <v/>
      </c>
      <c r="J11" s="715" t="str">
        <f>IFERROR(OBC_MILDA_2!J11*100/OBC_MILDA_2!I11,"")</f>
        <v/>
      </c>
      <c r="K11" s="715" t="str">
        <f>IFERROR(OBC_MILDA_2!H11*100/OBC_MILDA_2!G11,"")</f>
        <v/>
      </c>
    </row>
    <row r="12" spans="1:11" ht="15" customHeight="1">
      <c r="A12" s="2"/>
      <c r="B12" s="716" t="s">
        <v>456</v>
      </c>
      <c r="C12" s="715" t="str">
        <f>IFERROR(+OBC_MILDA_1!C12*100/OBC_MILDA_1!D12,"")</f>
        <v/>
      </c>
      <c r="D12" s="715" t="str">
        <f>IFERROR(OBC_MILDA_2!D12*100/OBC_MILDA_2!C12,"")</f>
        <v/>
      </c>
      <c r="E12" s="715" t="str">
        <f>IFERROR(OBC_MILDA_1!K12*100/OBC_MILDA_1!J12,"")</f>
        <v/>
      </c>
      <c r="F12" s="715" t="str">
        <f>IFERROR(OBC_MILDA_1!E12*100/OBC_MILDA_1!F12,"")</f>
        <v/>
      </c>
      <c r="G12" s="715" t="str">
        <f>IFERROR(OBC_MILDA_2!F12*100/OBC_MILDA_2!E12,"")</f>
        <v/>
      </c>
      <c r="H12" s="715" t="str">
        <f>IFERROR(OBC_MILDA_1!H12*100/OBC_MILDA_1!I12,"")</f>
        <v/>
      </c>
      <c r="I12" s="715" t="str">
        <f>IFERROR(OBC_MILDA_1!G12*100/OBC_MILDA_1!H12,"")</f>
        <v/>
      </c>
      <c r="J12" s="715" t="str">
        <f>IFERROR(OBC_MILDA_2!J12*100/OBC_MILDA_2!I12,"")</f>
        <v/>
      </c>
      <c r="K12" s="715" t="str">
        <f>IFERROR(OBC_MILDA_2!H12*100/OBC_MILDA_2!G12,"")</f>
        <v/>
      </c>
    </row>
    <row r="13" spans="1:11" ht="15" customHeight="1">
      <c r="A13" s="2" t="s">
        <v>457</v>
      </c>
      <c r="B13" s="716"/>
      <c r="C13" s="103" t="str">
        <f>IFERROR(+OBC_MILDA_1!C13*100/OBC_MILDA_1!D13,"")</f>
        <v/>
      </c>
      <c r="D13" s="103" t="str">
        <f>IFERROR(OBC_MILDA_2!D13*100/OBC_MILDA_2!C13,"")</f>
        <v/>
      </c>
      <c r="E13" s="103" t="str">
        <f>IFERROR(OBC_MILDA_1!K13*100/OBC_MILDA_1!J13,"")</f>
        <v/>
      </c>
      <c r="F13" s="103" t="str">
        <f>IFERROR(OBC_MILDA_1!E13*100/OBC_MILDA_1!F13,"")</f>
        <v/>
      </c>
      <c r="G13" s="103" t="str">
        <f>IFERROR(OBC_MILDA_2!F13*100/OBC_MILDA_2!E13,"")</f>
        <v/>
      </c>
      <c r="H13" s="103" t="str">
        <f>IFERROR(OBC_MILDA_1!H13*100/OBC_MILDA_1!I13,"")</f>
        <v/>
      </c>
      <c r="I13" s="103" t="str">
        <f>IFERROR(OBC_MILDA_1!G13*100/OBC_MILDA_1!H13,"")</f>
        <v/>
      </c>
      <c r="J13" s="103" t="str">
        <f>IFERROR(OBC_MILDA_2!J13*100/OBC_MILDA_2!I13,"")</f>
        <v/>
      </c>
      <c r="K13" s="103" t="str">
        <f>IFERROR(OBC_MILDA_2!H13*100/OBC_MILDA_2!G13,"")</f>
        <v/>
      </c>
    </row>
    <row r="14" spans="1:11" ht="15" customHeight="1">
      <c r="A14" s="2"/>
      <c r="B14" s="716" t="s">
        <v>459</v>
      </c>
      <c r="C14" s="715" t="str">
        <f>IFERROR(+OBC_MILDA_1!C14*100/OBC_MILDA_1!D14,"")</f>
        <v/>
      </c>
      <c r="D14" s="715" t="str">
        <f>IFERROR(OBC_MILDA_2!D14*100/OBC_MILDA_2!C14,"")</f>
        <v/>
      </c>
      <c r="E14" s="715" t="str">
        <f>IFERROR(OBC_MILDA_1!K14*100/OBC_MILDA_1!J14,"")</f>
        <v/>
      </c>
      <c r="F14" s="715" t="str">
        <f>IFERROR(OBC_MILDA_1!E14*100/OBC_MILDA_1!F14,"")</f>
        <v/>
      </c>
      <c r="G14" s="715" t="str">
        <f>IFERROR(OBC_MILDA_2!F14*100/OBC_MILDA_2!E14,"")</f>
        <v/>
      </c>
      <c r="H14" s="715" t="str">
        <f>IFERROR(OBC_MILDA_1!H14*100/OBC_MILDA_1!I14,"")</f>
        <v/>
      </c>
      <c r="I14" s="715" t="str">
        <f>IFERROR(OBC_MILDA_1!G14*100/OBC_MILDA_1!H14,"")</f>
        <v/>
      </c>
      <c r="J14" s="715" t="str">
        <f>IFERROR(OBC_MILDA_2!J14*100/OBC_MILDA_2!I14,"")</f>
        <v/>
      </c>
      <c r="K14" s="715" t="str">
        <f>IFERROR(OBC_MILDA_2!H14*100/OBC_MILDA_2!G14,"")</f>
        <v/>
      </c>
    </row>
    <row r="15" spans="1:11" ht="15" customHeight="1">
      <c r="A15" s="2"/>
      <c r="B15" s="716" t="s">
        <v>460</v>
      </c>
      <c r="C15" s="715" t="str">
        <f>IFERROR(+OBC_MILDA_1!C15*100/OBC_MILDA_1!D15,"")</f>
        <v/>
      </c>
      <c r="D15" s="715" t="str">
        <f>IFERROR(OBC_MILDA_2!D15*100/OBC_MILDA_2!C15,"")</f>
        <v/>
      </c>
      <c r="E15" s="715" t="str">
        <f>IFERROR(OBC_MILDA_1!K15*100/OBC_MILDA_1!J15,"")</f>
        <v/>
      </c>
      <c r="F15" s="715" t="str">
        <f>IFERROR(OBC_MILDA_1!E15*100/OBC_MILDA_1!F15,"")</f>
        <v/>
      </c>
      <c r="G15" s="715" t="str">
        <f>IFERROR(OBC_MILDA_2!F15*100/OBC_MILDA_2!E15,"")</f>
        <v/>
      </c>
      <c r="H15" s="715" t="str">
        <f>IFERROR(OBC_MILDA_1!H15*100/OBC_MILDA_1!I15,"")</f>
        <v/>
      </c>
      <c r="I15" s="715" t="str">
        <f>IFERROR(OBC_MILDA_1!G15*100/OBC_MILDA_1!H15,"")</f>
        <v/>
      </c>
      <c r="J15" s="715" t="str">
        <f>IFERROR(OBC_MILDA_2!J15*100/OBC_MILDA_2!I15,"")</f>
        <v/>
      </c>
      <c r="K15" s="715" t="str">
        <f>IFERROR(OBC_MILDA_2!H15*100/OBC_MILDA_2!G15,"")</f>
        <v/>
      </c>
    </row>
    <row r="16" spans="1:11" ht="15" customHeight="1">
      <c r="A16" s="2" t="s">
        <v>461</v>
      </c>
      <c r="B16" s="716"/>
      <c r="C16" s="103" t="str">
        <f>IFERROR(+OBC_MILDA_1!C16*100/OBC_MILDA_1!D16,"")</f>
        <v/>
      </c>
      <c r="D16" s="103" t="str">
        <f>IFERROR(OBC_MILDA_2!D16*100/OBC_MILDA_2!C16,"")</f>
        <v/>
      </c>
      <c r="E16" s="103" t="str">
        <f>IFERROR(OBC_MILDA_1!K16*100/OBC_MILDA_1!J16,"")</f>
        <v/>
      </c>
      <c r="F16" s="103" t="str">
        <f>IFERROR(OBC_MILDA_1!E16*100/OBC_MILDA_1!F16,"")</f>
        <v/>
      </c>
      <c r="G16" s="103" t="str">
        <f>IFERROR(OBC_MILDA_2!F16*100/OBC_MILDA_2!E16,"")</f>
        <v/>
      </c>
      <c r="H16" s="103" t="str">
        <f>IFERROR(OBC_MILDA_1!H16*100/OBC_MILDA_1!I16,"")</f>
        <v/>
      </c>
      <c r="I16" s="103" t="str">
        <f>IFERROR(OBC_MILDA_1!G16*100/OBC_MILDA_1!H16,"")</f>
        <v/>
      </c>
      <c r="J16" s="103" t="str">
        <f>IFERROR(OBC_MILDA_2!J16*100/OBC_MILDA_2!I16,"")</f>
        <v/>
      </c>
      <c r="K16" s="103" t="str">
        <f>IFERROR(OBC_MILDA_2!H16*100/OBC_MILDA_2!G16,"")</f>
        <v/>
      </c>
    </row>
    <row r="17" spans="1:11" ht="15" customHeight="1">
      <c r="A17" s="2"/>
      <c r="B17" s="716" t="s">
        <v>463</v>
      </c>
      <c r="C17" s="715" t="str">
        <f>IFERROR(+OBC_MILDA_1!C17*100/OBC_MILDA_1!D17,"")</f>
        <v/>
      </c>
      <c r="D17" s="715" t="str">
        <f>IFERROR(OBC_MILDA_2!D17*100/OBC_MILDA_2!C17,"")</f>
        <v/>
      </c>
      <c r="E17" s="715" t="str">
        <f>IFERROR(OBC_MILDA_1!K17*100/OBC_MILDA_1!J17,"")</f>
        <v/>
      </c>
      <c r="F17" s="715" t="str">
        <f>IFERROR(OBC_MILDA_1!E17*100/OBC_MILDA_1!F17,"")</f>
        <v/>
      </c>
      <c r="G17" s="715" t="str">
        <f>IFERROR(OBC_MILDA_2!F17*100/OBC_MILDA_2!E17,"")</f>
        <v/>
      </c>
      <c r="H17" s="715" t="str">
        <f>IFERROR(OBC_MILDA_1!H17*100/OBC_MILDA_1!I17,"")</f>
        <v/>
      </c>
      <c r="I17" s="715" t="str">
        <f>IFERROR(OBC_MILDA_1!G17*100/OBC_MILDA_1!H17,"")</f>
        <v/>
      </c>
      <c r="J17" s="715" t="str">
        <f>IFERROR(OBC_MILDA_2!J17*100/OBC_MILDA_2!I17,"")</f>
        <v/>
      </c>
      <c r="K17" s="715" t="str">
        <f>IFERROR(OBC_MILDA_2!H17*100/OBC_MILDA_2!G17,"")</f>
        <v/>
      </c>
    </row>
    <row r="18" spans="1:11" ht="15" customHeight="1">
      <c r="A18" s="2"/>
      <c r="B18" s="716" t="s">
        <v>464</v>
      </c>
      <c r="C18" s="715" t="str">
        <f>IFERROR(+OBC_MILDA_1!C18*100/OBC_MILDA_1!D18,"")</f>
        <v/>
      </c>
      <c r="D18" s="715" t="str">
        <f>IFERROR(OBC_MILDA_2!D18*100/OBC_MILDA_2!C18,"")</f>
        <v/>
      </c>
      <c r="E18" s="715" t="str">
        <f>IFERROR(OBC_MILDA_1!K18*100/OBC_MILDA_1!J18,"")</f>
        <v/>
      </c>
      <c r="F18" s="715" t="str">
        <f>IFERROR(OBC_MILDA_1!E18*100/OBC_MILDA_1!F18,"")</f>
        <v/>
      </c>
      <c r="G18" s="715" t="str">
        <f>IFERROR(OBC_MILDA_2!F18*100/OBC_MILDA_2!E18,"")</f>
        <v/>
      </c>
      <c r="H18" s="715" t="str">
        <f>IFERROR(OBC_MILDA_1!H18*100/OBC_MILDA_1!I18,"")</f>
        <v/>
      </c>
      <c r="I18" s="715" t="str">
        <f>IFERROR(OBC_MILDA_1!G18*100/OBC_MILDA_1!H18,"")</f>
        <v/>
      </c>
      <c r="J18" s="715" t="str">
        <f>IFERROR(OBC_MILDA_2!J18*100/OBC_MILDA_2!I18,"")</f>
        <v/>
      </c>
      <c r="K18" s="715" t="str">
        <f>IFERROR(OBC_MILDA_2!H18*100/OBC_MILDA_2!G18,"")</f>
        <v/>
      </c>
    </row>
    <row r="19" spans="1:11" ht="15" customHeight="1">
      <c r="A19" s="2"/>
      <c r="B19" s="706" t="s">
        <v>465</v>
      </c>
      <c r="C19" s="714" t="str">
        <f>IFERROR(+OBC_MILDA_1!C19*100/OBC_MILDA_1!D19,"")</f>
        <v/>
      </c>
      <c r="D19" s="714" t="str">
        <f>IFERROR(OBC_MILDA_2!D19*100/OBC_MILDA_2!C19,"")</f>
        <v/>
      </c>
      <c r="E19" s="714" t="str">
        <f>IFERROR(OBC_MILDA_1!K19*100/OBC_MILDA_1!J19,"")</f>
        <v/>
      </c>
      <c r="F19" s="714" t="str">
        <f>IFERROR(OBC_MILDA_1!E19*100/OBC_MILDA_1!F19,"")</f>
        <v/>
      </c>
      <c r="G19" s="714" t="str">
        <f>IFERROR(OBC_MILDA_2!F19*100/OBC_MILDA_2!E19,"")</f>
        <v/>
      </c>
      <c r="H19" s="714" t="str">
        <f>IFERROR(OBC_MILDA_1!H19*100/OBC_MILDA_1!I19,"")</f>
        <v/>
      </c>
      <c r="I19" s="714" t="str">
        <f>IFERROR(OBC_MILDA_1!G19*100/OBC_MILDA_1!H19,"")</f>
        <v/>
      </c>
      <c r="J19" s="714" t="str">
        <f>IFERROR(OBC_MILDA_2!J19*100/OBC_MILDA_2!I19,"")</f>
        <v/>
      </c>
      <c r="K19" s="714" t="str">
        <f>IFERROR(OBC_MILDA_2!H19*100/OBC_MILDA_2!G19,"")</f>
        <v/>
      </c>
    </row>
    <row r="20" spans="1:11" ht="15" customHeight="1">
      <c r="A20" s="2"/>
      <c r="B20" s="706" t="s">
        <v>466</v>
      </c>
      <c r="C20" s="714" t="str">
        <f>IFERROR(+OBC_MILDA_1!C20*100/OBC_MILDA_1!D20,"")</f>
        <v/>
      </c>
      <c r="D20" s="714" t="str">
        <f>IFERROR(OBC_MILDA_2!D20*100/OBC_MILDA_2!C20,"")</f>
        <v/>
      </c>
      <c r="E20" s="714" t="str">
        <f>IFERROR(OBC_MILDA_1!K20*100/OBC_MILDA_1!J20,"")</f>
        <v/>
      </c>
      <c r="F20" s="714" t="str">
        <f>IFERROR(OBC_MILDA_1!E20*100/OBC_MILDA_1!F20,"")</f>
        <v/>
      </c>
      <c r="G20" s="714" t="str">
        <f>IFERROR(OBC_MILDA_2!F20*100/OBC_MILDA_2!E20,"")</f>
        <v/>
      </c>
      <c r="H20" s="714" t="str">
        <f>IFERROR(OBC_MILDA_1!H20*100/OBC_MILDA_1!I20,"")</f>
        <v/>
      </c>
      <c r="I20" s="714" t="str">
        <f>IFERROR(OBC_MILDA_1!G20*100/OBC_MILDA_1!H20,"")</f>
        <v/>
      </c>
      <c r="J20" s="714" t="str">
        <f>IFERROR(OBC_MILDA_2!J20*100/OBC_MILDA_2!I20,"")</f>
        <v/>
      </c>
      <c r="K20" s="714" t="str">
        <f>IFERROR(OBC_MILDA_2!H20*100/OBC_MILDA_2!G20,"")</f>
        <v/>
      </c>
    </row>
    <row r="21" spans="1:11" ht="15" customHeight="1">
      <c r="A21" s="2"/>
      <c r="B21" s="716" t="s">
        <v>467</v>
      </c>
      <c r="C21" s="715" t="str">
        <f>IFERROR(+OBC_MILDA_1!C21*100/OBC_MILDA_1!D21,"")</f>
        <v/>
      </c>
      <c r="D21" s="715" t="str">
        <f>IFERROR(OBC_MILDA_2!D21*100/OBC_MILDA_2!C21,"")</f>
        <v/>
      </c>
      <c r="E21" s="715" t="str">
        <f>IFERROR(OBC_MILDA_1!K21*100/OBC_MILDA_1!J21,"")</f>
        <v/>
      </c>
      <c r="F21" s="715" t="str">
        <f>IFERROR(OBC_MILDA_1!E21*100/OBC_MILDA_1!F21,"")</f>
        <v/>
      </c>
      <c r="G21" s="715" t="str">
        <f>IFERROR(OBC_MILDA_2!F21*100/OBC_MILDA_2!E21,"")</f>
        <v/>
      </c>
      <c r="H21" s="715" t="str">
        <f>IFERROR(OBC_MILDA_1!H21*100/OBC_MILDA_1!I21,"")</f>
        <v/>
      </c>
      <c r="I21" s="715" t="str">
        <f>IFERROR(OBC_MILDA_1!G21*100/OBC_MILDA_1!H21,"")</f>
        <v/>
      </c>
      <c r="J21" s="715" t="str">
        <f>IFERROR(OBC_MILDA_2!J21*100/OBC_MILDA_2!I21,"")</f>
        <v/>
      </c>
      <c r="K21" s="715" t="str">
        <f>IFERROR(OBC_MILDA_2!H21*100/OBC_MILDA_2!G21,"")</f>
        <v/>
      </c>
    </row>
    <row r="22" spans="1:11" ht="15" customHeight="1">
      <c r="A22" s="2"/>
      <c r="B22" s="716" t="s">
        <v>468</v>
      </c>
      <c r="C22" s="715" t="str">
        <f>IFERROR(+OBC_MILDA_1!C22*100/OBC_MILDA_1!D22,"")</f>
        <v/>
      </c>
      <c r="D22" s="715" t="str">
        <f>IFERROR(OBC_MILDA_2!D22*100/OBC_MILDA_2!C22,"")</f>
        <v/>
      </c>
      <c r="E22" s="715" t="str">
        <f>IFERROR(OBC_MILDA_1!K22*100/OBC_MILDA_1!J22,"")</f>
        <v/>
      </c>
      <c r="F22" s="715" t="str">
        <f>IFERROR(OBC_MILDA_1!E22*100/OBC_MILDA_1!F22,"")</f>
        <v/>
      </c>
      <c r="G22" s="715" t="str">
        <f>IFERROR(OBC_MILDA_2!F22*100/OBC_MILDA_2!E22,"")</f>
        <v/>
      </c>
      <c r="H22" s="715" t="str">
        <f>IFERROR(OBC_MILDA_1!H22*100/OBC_MILDA_1!I22,"")</f>
        <v/>
      </c>
      <c r="I22" s="715" t="str">
        <f>IFERROR(OBC_MILDA_1!G22*100/OBC_MILDA_1!H22,"")</f>
        <v/>
      </c>
      <c r="J22" s="715" t="str">
        <f>IFERROR(OBC_MILDA_2!J22*100/OBC_MILDA_2!I22,"")</f>
        <v/>
      </c>
      <c r="K22" s="715" t="str">
        <f>IFERROR(OBC_MILDA_2!H22*100/OBC_MILDA_2!G22,"")</f>
        <v/>
      </c>
    </row>
    <row r="23" spans="1:11" ht="15" customHeight="1">
      <c r="A23" s="2"/>
      <c r="B23" s="716" t="s">
        <v>469</v>
      </c>
      <c r="C23" s="715" t="str">
        <f>IFERROR(+OBC_MILDA_1!C23*100/OBC_MILDA_1!D23,"")</f>
        <v/>
      </c>
      <c r="D23" s="715" t="str">
        <f>IFERROR(OBC_MILDA_2!D23*100/OBC_MILDA_2!C23,"")</f>
        <v/>
      </c>
      <c r="E23" s="715" t="str">
        <f>IFERROR(OBC_MILDA_1!K23*100/OBC_MILDA_1!J23,"")</f>
        <v/>
      </c>
      <c r="F23" s="715" t="str">
        <f>IFERROR(OBC_MILDA_1!E23*100/OBC_MILDA_1!F23,"")</f>
        <v/>
      </c>
      <c r="G23" s="715" t="str">
        <f>IFERROR(OBC_MILDA_2!F23*100/OBC_MILDA_2!E23,"")</f>
        <v/>
      </c>
      <c r="H23" s="715" t="str">
        <f>IFERROR(OBC_MILDA_1!H23*100/OBC_MILDA_1!I23,"")</f>
        <v/>
      </c>
      <c r="I23" s="715" t="str">
        <f>IFERROR(OBC_MILDA_1!G23*100/OBC_MILDA_1!H23,"")</f>
        <v/>
      </c>
      <c r="J23" s="715" t="str">
        <f>IFERROR(OBC_MILDA_2!J23*100/OBC_MILDA_2!I23,"")</f>
        <v/>
      </c>
      <c r="K23" s="715" t="str">
        <f>IFERROR(OBC_MILDA_2!H23*100/OBC_MILDA_2!G23,"")</f>
        <v/>
      </c>
    </row>
    <row r="24" spans="1:11" ht="15" customHeight="1">
      <c r="A24" s="2"/>
      <c r="B24" s="716" t="s">
        <v>470</v>
      </c>
      <c r="C24" s="715" t="str">
        <f>IFERROR(+OBC_MILDA_1!C24*100/OBC_MILDA_1!D24,"")</f>
        <v/>
      </c>
      <c r="D24" s="715" t="str">
        <f>IFERROR(OBC_MILDA_2!D24*100/OBC_MILDA_2!C24,"")</f>
        <v/>
      </c>
      <c r="E24" s="715" t="str">
        <f>IFERROR(OBC_MILDA_1!K24*100/OBC_MILDA_1!J24,"")</f>
        <v/>
      </c>
      <c r="F24" s="715" t="str">
        <f>IFERROR(OBC_MILDA_1!E24*100/OBC_MILDA_1!F24,"")</f>
        <v/>
      </c>
      <c r="G24" s="715" t="str">
        <f>IFERROR(OBC_MILDA_2!F24*100/OBC_MILDA_2!E24,"")</f>
        <v/>
      </c>
      <c r="H24" s="715" t="str">
        <f>IFERROR(OBC_MILDA_1!H24*100/OBC_MILDA_1!I24,"")</f>
        <v/>
      </c>
      <c r="I24" s="715" t="str">
        <f>IFERROR(OBC_MILDA_1!G24*100/OBC_MILDA_1!H24,"")</f>
        <v/>
      </c>
      <c r="J24" s="715" t="str">
        <f>IFERROR(OBC_MILDA_2!J24*100/OBC_MILDA_2!I24,"")</f>
        <v/>
      </c>
      <c r="K24" s="715" t="str">
        <f>IFERROR(OBC_MILDA_2!H24*100/OBC_MILDA_2!G24,"")</f>
        <v/>
      </c>
    </row>
    <row r="25" spans="1:11" ht="15" customHeight="1">
      <c r="A25" s="2" t="s">
        <v>471</v>
      </c>
      <c r="B25" s="716"/>
      <c r="C25" s="103" t="str">
        <f>IFERROR(+OBC_MILDA_1!C25*100/OBC_MILDA_1!D25,"")</f>
        <v/>
      </c>
      <c r="D25" s="103" t="str">
        <f>IFERROR(OBC_MILDA_2!D25*100/OBC_MILDA_2!C25,"")</f>
        <v/>
      </c>
      <c r="E25" s="103" t="str">
        <f>IFERROR(OBC_MILDA_1!K25*100/OBC_MILDA_1!J25,"")</f>
        <v/>
      </c>
      <c r="F25" s="103" t="str">
        <f>IFERROR(OBC_MILDA_1!E25*100/OBC_MILDA_1!F25,"")</f>
        <v/>
      </c>
      <c r="G25" s="103" t="str">
        <f>IFERROR(OBC_MILDA_2!F25*100/OBC_MILDA_2!E25,"")</f>
        <v/>
      </c>
      <c r="H25" s="103" t="str">
        <f>IFERROR(OBC_MILDA_1!H25*100/OBC_MILDA_1!I25,"")</f>
        <v/>
      </c>
      <c r="I25" s="103" t="str">
        <f>IFERROR(OBC_MILDA_1!G25*100/OBC_MILDA_1!H25,"")</f>
        <v/>
      </c>
      <c r="J25" s="103" t="str">
        <f>IFERROR(OBC_MILDA_2!J25*100/OBC_MILDA_2!I25,"")</f>
        <v/>
      </c>
      <c r="K25" s="103" t="str">
        <f>IFERROR(OBC_MILDA_2!H25*100/OBC_MILDA_2!G25,"")</f>
        <v/>
      </c>
    </row>
    <row r="26" spans="1:11" ht="15" customHeight="1">
      <c r="A26" s="2"/>
      <c r="B26" s="716" t="s">
        <v>479</v>
      </c>
      <c r="C26" s="715" t="str">
        <f>IFERROR(+OBC_MILDA_1!C26*100/OBC_MILDA_1!D26,"")</f>
        <v/>
      </c>
      <c r="D26" s="715" t="str">
        <f>IFERROR(OBC_MILDA_2!D26*100/OBC_MILDA_2!C26,"")</f>
        <v/>
      </c>
      <c r="E26" s="715" t="str">
        <f>IFERROR(OBC_MILDA_1!K26*100/OBC_MILDA_1!J26,"")</f>
        <v/>
      </c>
      <c r="F26" s="715" t="str">
        <f>IFERROR(OBC_MILDA_1!E26*100/OBC_MILDA_1!F26,"")</f>
        <v/>
      </c>
      <c r="G26" s="715" t="str">
        <f>IFERROR(OBC_MILDA_2!F26*100/OBC_MILDA_2!E26,"")</f>
        <v/>
      </c>
      <c r="H26" s="715" t="str">
        <f>IFERROR(OBC_MILDA_1!H26*100/OBC_MILDA_1!I26,"")</f>
        <v/>
      </c>
      <c r="I26" s="715" t="str">
        <f>IFERROR(OBC_MILDA_1!G26*100/OBC_MILDA_1!H26,"")</f>
        <v/>
      </c>
      <c r="J26" s="715" t="str">
        <f>IFERROR(OBC_MILDA_2!J26*100/OBC_MILDA_2!I26,"")</f>
        <v/>
      </c>
      <c r="K26" s="715" t="str">
        <f>IFERROR(OBC_MILDA_2!H26*100/OBC_MILDA_2!G26,"")</f>
        <v/>
      </c>
    </row>
    <row r="27" spans="1:11" ht="15" customHeight="1">
      <c r="A27" s="2"/>
      <c r="B27" s="716" t="s">
        <v>480</v>
      </c>
      <c r="C27" s="715" t="str">
        <f>IFERROR(+OBC_MILDA_1!C27*100/OBC_MILDA_1!D27,"")</f>
        <v/>
      </c>
      <c r="D27" s="715" t="str">
        <f>IFERROR(OBC_MILDA_2!D27*100/OBC_MILDA_2!C27,"")</f>
        <v/>
      </c>
      <c r="E27" s="715" t="str">
        <f>IFERROR(OBC_MILDA_1!K27*100/OBC_MILDA_1!J27,"")</f>
        <v/>
      </c>
      <c r="F27" s="715" t="str">
        <f>IFERROR(OBC_MILDA_1!E27*100/OBC_MILDA_1!F27,"")</f>
        <v/>
      </c>
      <c r="G27" s="715" t="str">
        <f>IFERROR(OBC_MILDA_2!F27*100/OBC_MILDA_2!E27,"")</f>
        <v/>
      </c>
      <c r="H27" s="715" t="str">
        <f>IFERROR(OBC_MILDA_1!H27*100/OBC_MILDA_1!I27,"")</f>
        <v/>
      </c>
      <c r="I27" s="715" t="str">
        <f>IFERROR(OBC_MILDA_1!G27*100/OBC_MILDA_1!H27,"")</f>
        <v/>
      </c>
      <c r="J27" s="715" t="str">
        <f>IFERROR(OBC_MILDA_2!J27*100/OBC_MILDA_2!I27,"")</f>
        <v/>
      </c>
      <c r="K27" s="715" t="str">
        <f>IFERROR(OBC_MILDA_2!H27*100/OBC_MILDA_2!G27,"")</f>
        <v/>
      </c>
    </row>
    <row r="28" spans="1:11" ht="15" customHeight="1">
      <c r="A28" s="2"/>
      <c r="B28" s="716" t="s">
        <v>481</v>
      </c>
      <c r="C28" s="715" t="str">
        <f>IFERROR(+OBC_MILDA_1!C28*100/OBC_MILDA_1!D28,"")</f>
        <v/>
      </c>
      <c r="D28" s="715" t="str">
        <f>IFERROR(OBC_MILDA_2!D28*100/OBC_MILDA_2!C28,"")</f>
        <v/>
      </c>
      <c r="E28" s="715" t="str">
        <f>IFERROR(OBC_MILDA_1!K28*100/OBC_MILDA_1!J28,"")</f>
        <v/>
      </c>
      <c r="F28" s="715" t="str">
        <f>IFERROR(OBC_MILDA_1!E28*100/OBC_MILDA_1!F28,"")</f>
        <v/>
      </c>
      <c r="G28" s="715" t="str">
        <f>IFERROR(OBC_MILDA_2!F28*100/OBC_MILDA_2!E28,"")</f>
        <v/>
      </c>
      <c r="H28" s="715" t="str">
        <f>IFERROR(OBC_MILDA_1!H28*100/OBC_MILDA_1!I28,"")</f>
        <v/>
      </c>
      <c r="I28" s="715" t="str">
        <f>IFERROR(OBC_MILDA_1!G28*100/OBC_MILDA_1!H28,"")</f>
        <v/>
      </c>
      <c r="J28" s="715" t="str">
        <f>IFERROR(OBC_MILDA_2!J28*100/OBC_MILDA_2!I28,"")</f>
        <v/>
      </c>
      <c r="K28" s="715" t="str">
        <f>IFERROR(OBC_MILDA_2!H28*100/OBC_MILDA_2!G28,"")</f>
        <v/>
      </c>
    </row>
    <row r="29" spans="1:11" ht="15" customHeight="1">
      <c r="A29" s="2"/>
      <c r="B29" s="716" t="s">
        <v>482</v>
      </c>
      <c r="C29" s="715" t="str">
        <f>IFERROR(+OBC_MILDA_1!C29*100/OBC_MILDA_1!D29,"")</f>
        <v/>
      </c>
      <c r="D29" s="715" t="str">
        <f>IFERROR(OBC_MILDA_2!D29*100/OBC_MILDA_2!C29,"")</f>
        <v/>
      </c>
      <c r="E29" s="715" t="str">
        <f>IFERROR(OBC_MILDA_1!K29*100/OBC_MILDA_1!J29,"")</f>
        <v/>
      </c>
      <c r="F29" s="715" t="str">
        <f>IFERROR(OBC_MILDA_1!E29*100/OBC_MILDA_1!F29,"")</f>
        <v/>
      </c>
      <c r="G29" s="715" t="str">
        <f>IFERROR(OBC_MILDA_2!F29*100/OBC_MILDA_2!E29,"")</f>
        <v/>
      </c>
      <c r="H29" s="715" t="str">
        <f>IFERROR(OBC_MILDA_1!H29*100/OBC_MILDA_1!I29,"")</f>
        <v/>
      </c>
      <c r="I29" s="715" t="str">
        <f>IFERROR(OBC_MILDA_1!G29*100/OBC_MILDA_1!H29,"")</f>
        <v/>
      </c>
      <c r="J29" s="715" t="str">
        <f>IFERROR(OBC_MILDA_2!J29*100/OBC_MILDA_2!I29,"")</f>
        <v/>
      </c>
      <c r="K29" s="715" t="str">
        <f>IFERROR(OBC_MILDA_2!H29*100/OBC_MILDA_2!G29,"")</f>
        <v/>
      </c>
    </row>
    <row r="30" spans="1:11" ht="15" customHeight="1">
      <c r="A30" s="2"/>
      <c r="B30" s="716" t="s">
        <v>483</v>
      </c>
      <c r="C30" s="714" t="str">
        <f>IFERROR(+OBC_MILDA_1!C30*100/OBC_MILDA_1!D30,"")</f>
        <v/>
      </c>
      <c r="D30" s="714" t="str">
        <f>IFERROR(OBC_MILDA_2!D30*100/OBC_MILDA_2!C30,"")</f>
        <v/>
      </c>
      <c r="E30" s="714" t="str">
        <f>IFERROR(OBC_MILDA_1!K30*100/OBC_MILDA_1!J30,"")</f>
        <v/>
      </c>
      <c r="F30" s="714" t="str">
        <f>IFERROR(OBC_MILDA_1!E30*100/OBC_MILDA_1!F30,"")</f>
        <v/>
      </c>
      <c r="G30" s="714" t="str">
        <f>IFERROR(OBC_MILDA_2!F30*100/OBC_MILDA_2!E30,"")</f>
        <v/>
      </c>
      <c r="H30" s="714" t="str">
        <f>IFERROR(OBC_MILDA_1!H30*100/OBC_MILDA_1!I30,"")</f>
        <v/>
      </c>
      <c r="I30" s="714" t="str">
        <f>IFERROR(OBC_MILDA_1!G30*100/OBC_MILDA_1!H30,"")</f>
        <v/>
      </c>
      <c r="J30" s="714" t="str">
        <f>IFERROR(OBC_MILDA_2!J30*100/OBC_MILDA_2!I30,"")</f>
        <v/>
      </c>
      <c r="K30" s="714" t="str">
        <f>IFERROR(OBC_MILDA_2!H30*100/OBC_MILDA_2!G30,"")</f>
        <v/>
      </c>
    </row>
    <row r="31" spans="1:11" ht="15" customHeight="1">
      <c r="A31" s="2" t="s">
        <v>484</v>
      </c>
      <c r="B31" s="716"/>
      <c r="C31" s="103" t="str">
        <f>IFERROR(+OBC_MILDA_1!C31*100/OBC_MILDA_1!D31,"")</f>
        <v/>
      </c>
      <c r="D31" s="103" t="str">
        <f>IFERROR(OBC_MILDA_2!D31*100/OBC_MILDA_2!C31,"")</f>
        <v/>
      </c>
      <c r="E31" s="103" t="str">
        <f>IFERROR(OBC_MILDA_1!K31*100/OBC_MILDA_1!J31,"")</f>
        <v/>
      </c>
      <c r="F31" s="103" t="str">
        <f>IFERROR(OBC_MILDA_1!E31*100/OBC_MILDA_1!F31,"")</f>
        <v/>
      </c>
      <c r="G31" s="103" t="str">
        <f>IFERROR(OBC_MILDA_2!F31*100/OBC_MILDA_2!E31,"")</f>
        <v/>
      </c>
      <c r="H31" s="103" t="str">
        <f>IFERROR(OBC_MILDA_1!H31*100/OBC_MILDA_1!I31,"")</f>
        <v/>
      </c>
      <c r="I31" s="103" t="str">
        <f>IFERROR(OBC_MILDA_1!G31*100/OBC_MILDA_1!H31,"")</f>
        <v/>
      </c>
      <c r="J31" s="103" t="str">
        <f>IFERROR(OBC_MILDA_2!J31*100/OBC_MILDA_2!I31,"")</f>
        <v/>
      </c>
      <c r="K31" s="103" t="str">
        <f>IFERROR(OBC_MILDA_2!H31*100/OBC_MILDA_2!G31,"")</f>
        <v/>
      </c>
    </row>
    <row r="32" spans="1:11" ht="15" customHeight="1">
      <c r="A32" s="2"/>
      <c r="B32" s="716" t="s">
        <v>486</v>
      </c>
      <c r="C32" s="715" t="str">
        <f>IFERROR(+OBC_MILDA_1!C32*100/OBC_MILDA_1!D32,"")</f>
        <v/>
      </c>
      <c r="D32" s="715" t="str">
        <f>IFERROR(OBC_MILDA_2!D32*100/OBC_MILDA_2!C32,"")</f>
        <v/>
      </c>
      <c r="E32" s="715" t="str">
        <f>IFERROR(OBC_MILDA_1!K32*100/OBC_MILDA_1!J32,"")</f>
        <v/>
      </c>
      <c r="F32" s="715" t="str">
        <f>IFERROR(OBC_MILDA_1!E32*100/OBC_MILDA_1!F32,"")</f>
        <v/>
      </c>
      <c r="G32" s="715" t="str">
        <f>IFERROR(OBC_MILDA_2!F32*100/OBC_MILDA_2!E32,"")</f>
        <v/>
      </c>
      <c r="H32" s="715" t="str">
        <f>IFERROR(OBC_MILDA_1!H32*100/OBC_MILDA_1!I32,"")</f>
        <v/>
      </c>
      <c r="I32" s="715" t="str">
        <f>IFERROR(OBC_MILDA_1!G32*100/OBC_MILDA_1!H32,"")</f>
        <v/>
      </c>
      <c r="J32" s="715" t="str">
        <f>IFERROR(OBC_MILDA_2!J32*100/OBC_MILDA_2!I32,"")</f>
        <v/>
      </c>
      <c r="K32" s="715" t="str">
        <f>IFERROR(OBC_MILDA_2!H32*100/OBC_MILDA_2!G32,"")</f>
        <v/>
      </c>
    </row>
    <row r="33" spans="1:11" ht="15" customHeight="1">
      <c r="A33" s="2"/>
      <c r="B33" s="716" t="s">
        <v>487</v>
      </c>
      <c r="C33" s="715" t="str">
        <f>IFERROR(+OBC_MILDA_1!C33*100/OBC_MILDA_1!D33,"")</f>
        <v/>
      </c>
      <c r="D33" s="715" t="str">
        <f>IFERROR(OBC_MILDA_2!D33*100/OBC_MILDA_2!C33,"")</f>
        <v/>
      </c>
      <c r="E33" s="715" t="str">
        <f>IFERROR(OBC_MILDA_1!K33*100/OBC_MILDA_1!J33,"")</f>
        <v/>
      </c>
      <c r="F33" s="715" t="str">
        <f>IFERROR(OBC_MILDA_1!E33*100/OBC_MILDA_1!F33,"")</f>
        <v/>
      </c>
      <c r="G33" s="715" t="str">
        <f>IFERROR(OBC_MILDA_2!F33*100/OBC_MILDA_2!E33,"")</f>
        <v/>
      </c>
      <c r="H33" s="715" t="str">
        <f>IFERROR(OBC_MILDA_1!H33*100/OBC_MILDA_1!I33,"")</f>
        <v/>
      </c>
      <c r="I33" s="715" t="str">
        <f>IFERROR(OBC_MILDA_1!G33*100/OBC_MILDA_1!H33,"")</f>
        <v/>
      </c>
      <c r="J33" s="715" t="str">
        <f>IFERROR(OBC_MILDA_2!J33*100/OBC_MILDA_2!I33,"")</f>
        <v/>
      </c>
      <c r="K33" s="715" t="str">
        <f>IFERROR(OBC_MILDA_2!H33*100/OBC_MILDA_2!G33,"")</f>
        <v/>
      </c>
    </row>
    <row r="34" spans="1:11" ht="15" customHeight="1">
      <c r="A34" s="2"/>
      <c r="B34" s="716" t="s">
        <v>488</v>
      </c>
      <c r="C34" s="715" t="str">
        <f>IFERROR(+OBC_MILDA_1!C34*100/OBC_MILDA_1!D34,"")</f>
        <v/>
      </c>
      <c r="D34" s="715" t="str">
        <f>IFERROR(OBC_MILDA_2!D34*100/OBC_MILDA_2!C34,"")</f>
        <v/>
      </c>
      <c r="E34" s="715" t="str">
        <f>IFERROR(OBC_MILDA_1!K34*100/OBC_MILDA_1!J34,"")</f>
        <v/>
      </c>
      <c r="F34" s="715" t="str">
        <f>IFERROR(OBC_MILDA_1!E34*100/OBC_MILDA_1!F34,"")</f>
        <v/>
      </c>
      <c r="G34" s="715" t="str">
        <f>IFERROR(OBC_MILDA_2!F34*100/OBC_MILDA_2!E34,"")</f>
        <v/>
      </c>
      <c r="H34" s="715" t="str">
        <f>IFERROR(OBC_MILDA_1!H34*100/OBC_MILDA_1!I34,"")</f>
        <v/>
      </c>
      <c r="I34" s="715" t="str">
        <f>IFERROR(OBC_MILDA_1!G34*100/OBC_MILDA_1!H34,"")</f>
        <v/>
      </c>
      <c r="J34" s="715" t="str">
        <f>IFERROR(OBC_MILDA_2!J34*100/OBC_MILDA_2!I34,"")</f>
        <v/>
      </c>
      <c r="K34" s="715" t="str">
        <f>IFERROR(OBC_MILDA_2!H34*100/OBC_MILDA_2!G34,"")</f>
        <v/>
      </c>
    </row>
    <row r="35" spans="1:11" ht="15" customHeight="1">
      <c r="A35" s="2"/>
      <c r="B35" s="716" t="s">
        <v>489</v>
      </c>
      <c r="C35" s="715" t="str">
        <f>IFERROR(+OBC_MILDA_1!C35*100/OBC_MILDA_1!D35,"")</f>
        <v/>
      </c>
      <c r="D35" s="715" t="str">
        <f>IFERROR(OBC_MILDA_2!D35*100/OBC_MILDA_2!C35,"")</f>
        <v/>
      </c>
      <c r="E35" s="715" t="str">
        <f>IFERROR(OBC_MILDA_1!K35*100/OBC_MILDA_1!J35,"")</f>
        <v/>
      </c>
      <c r="F35" s="715" t="str">
        <f>IFERROR(OBC_MILDA_1!E35*100/OBC_MILDA_1!F35,"")</f>
        <v/>
      </c>
      <c r="G35" s="715" t="str">
        <f>IFERROR(OBC_MILDA_2!F35*100/OBC_MILDA_2!E35,"")</f>
        <v/>
      </c>
      <c r="H35" s="715" t="str">
        <f>IFERROR(OBC_MILDA_1!H35*100/OBC_MILDA_1!I35,"")</f>
        <v/>
      </c>
      <c r="I35" s="715" t="str">
        <f>IFERROR(OBC_MILDA_1!G35*100/OBC_MILDA_1!H35,"")</f>
        <v/>
      </c>
      <c r="J35" s="715" t="str">
        <f>IFERROR(OBC_MILDA_2!J35*100/OBC_MILDA_2!I35,"")</f>
        <v/>
      </c>
      <c r="K35" s="715" t="str">
        <f>IFERROR(OBC_MILDA_2!H35*100/OBC_MILDA_2!G35,"")</f>
        <v/>
      </c>
    </row>
    <row r="36" spans="1:11" ht="15" customHeight="1">
      <c r="A36" s="2"/>
      <c r="B36" s="716" t="s">
        <v>490</v>
      </c>
      <c r="C36" s="715" t="str">
        <f>IFERROR(+OBC_MILDA_1!C36*100/OBC_MILDA_1!D36,"")</f>
        <v/>
      </c>
      <c r="D36" s="715" t="str">
        <f>IFERROR(OBC_MILDA_2!D36*100/OBC_MILDA_2!C36,"")</f>
        <v/>
      </c>
      <c r="E36" s="715" t="str">
        <f>IFERROR(OBC_MILDA_1!K36*100/OBC_MILDA_1!J36,"")</f>
        <v/>
      </c>
      <c r="F36" s="715" t="str">
        <f>IFERROR(OBC_MILDA_1!E36*100/OBC_MILDA_1!F36,"")</f>
        <v/>
      </c>
      <c r="G36" s="715" t="str">
        <f>IFERROR(OBC_MILDA_2!F36*100/OBC_MILDA_2!E36,"")</f>
        <v/>
      </c>
      <c r="H36" s="715" t="str">
        <f>IFERROR(OBC_MILDA_1!H36*100/OBC_MILDA_1!I36,"")</f>
        <v/>
      </c>
      <c r="I36" s="715" t="str">
        <f>IFERROR(OBC_MILDA_1!G36*100/OBC_MILDA_1!H36,"")</f>
        <v/>
      </c>
      <c r="J36" s="715" t="str">
        <f>IFERROR(OBC_MILDA_2!J36*100/OBC_MILDA_2!I36,"")</f>
        <v/>
      </c>
      <c r="K36" s="715" t="str">
        <f>IFERROR(OBC_MILDA_2!H36*100/OBC_MILDA_2!G36,"")</f>
        <v/>
      </c>
    </row>
    <row r="37" spans="1:11" ht="15" customHeight="1">
      <c r="A37" s="2"/>
      <c r="B37" s="716" t="s">
        <v>491</v>
      </c>
      <c r="C37" s="715" t="str">
        <f>IFERROR(+OBC_MILDA_1!C37*100/OBC_MILDA_1!D37,"")</f>
        <v/>
      </c>
      <c r="D37" s="715" t="str">
        <f>IFERROR(OBC_MILDA_2!D37*100/OBC_MILDA_2!C37,"")</f>
        <v/>
      </c>
      <c r="E37" s="715" t="str">
        <f>IFERROR(OBC_MILDA_1!K37*100/OBC_MILDA_1!J37,"")</f>
        <v/>
      </c>
      <c r="F37" s="715" t="str">
        <f>IFERROR(OBC_MILDA_1!E37*100/OBC_MILDA_1!F37,"")</f>
        <v/>
      </c>
      <c r="G37" s="715" t="str">
        <f>IFERROR(OBC_MILDA_2!F37*100/OBC_MILDA_2!E37,"")</f>
        <v/>
      </c>
      <c r="H37" s="715" t="str">
        <f>IFERROR(OBC_MILDA_1!H37*100/OBC_MILDA_1!I37,"")</f>
        <v/>
      </c>
      <c r="I37" s="715" t="str">
        <f>IFERROR(OBC_MILDA_1!G37*100/OBC_MILDA_1!H37,"")</f>
        <v/>
      </c>
      <c r="J37" s="715" t="str">
        <f>IFERROR(OBC_MILDA_2!J37*100/OBC_MILDA_2!I37,"")</f>
        <v/>
      </c>
      <c r="K37" s="715" t="str">
        <f>IFERROR(OBC_MILDA_2!H37*100/OBC_MILDA_2!G37,"")</f>
        <v/>
      </c>
    </row>
    <row r="38" spans="1:11" ht="15" customHeight="1">
      <c r="A38" s="2" t="s">
        <v>492</v>
      </c>
      <c r="B38" s="716"/>
      <c r="C38" s="103" t="str">
        <f>IFERROR(+OBC_MILDA_1!C38*100/OBC_MILDA_1!D38,"")</f>
        <v/>
      </c>
      <c r="D38" s="103" t="str">
        <f>IFERROR(OBC_MILDA_2!D38*100/OBC_MILDA_2!C38,"")</f>
        <v/>
      </c>
      <c r="E38" s="103" t="str">
        <f>IFERROR(OBC_MILDA_1!K38*100/OBC_MILDA_1!J38,"")</f>
        <v/>
      </c>
      <c r="F38" s="103" t="str">
        <f>IFERROR(OBC_MILDA_1!E38*100/OBC_MILDA_1!F38,"")</f>
        <v/>
      </c>
      <c r="G38" s="103" t="str">
        <f>IFERROR(OBC_MILDA_2!F38*100/OBC_MILDA_2!E38,"")</f>
        <v/>
      </c>
      <c r="H38" s="103" t="str">
        <f>IFERROR(OBC_MILDA_1!H38*100/OBC_MILDA_1!I38,"")</f>
        <v/>
      </c>
      <c r="I38" s="103" t="str">
        <f>IFERROR(OBC_MILDA_1!G38*100/OBC_MILDA_1!H38,"")</f>
        <v/>
      </c>
      <c r="J38" s="103" t="str">
        <f>IFERROR(OBC_MILDA_2!J38*100/OBC_MILDA_2!I38,"")</f>
        <v/>
      </c>
      <c r="K38" s="103" t="str">
        <f>IFERROR(OBC_MILDA_2!H38*100/OBC_MILDA_2!G38,"")</f>
        <v/>
      </c>
    </row>
    <row r="39" spans="1:11" ht="15" customHeight="1">
      <c r="A39" s="2"/>
      <c r="B39" s="716" t="s">
        <v>494</v>
      </c>
      <c r="C39" s="715" t="str">
        <f>IFERROR(+OBC_MILDA_1!C39*100/OBC_MILDA_1!D39,"")</f>
        <v/>
      </c>
      <c r="D39" s="715" t="str">
        <f>IFERROR(OBC_MILDA_2!D39*100/OBC_MILDA_2!C39,"")</f>
        <v/>
      </c>
      <c r="E39" s="715" t="str">
        <f>IFERROR(OBC_MILDA_1!K39*100/OBC_MILDA_1!J39,"")</f>
        <v/>
      </c>
      <c r="F39" s="715" t="str">
        <f>IFERROR(OBC_MILDA_1!E39*100/OBC_MILDA_1!F39,"")</f>
        <v/>
      </c>
      <c r="G39" s="715" t="str">
        <f>IFERROR(OBC_MILDA_2!F39*100/OBC_MILDA_2!E39,"")</f>
        <v/>
      </c>
      <c r="H39" s="715" t="str">
        <f>IFERROR(OBC_MILDA_1!H39*100/OBC_MILDA_1!I39,"")</f>
        <v/>
      </c>
      <c r="I39" s="715" t="str">
        <f>IFERROR(OBC_MILDA_1!G39*100/OBC_MILDA_1!H39,"")</f>
        <v/>
      </c>
      <c r="J39" s="715" t="str">
        <f>IFERROR(OBC_MILDA_2!J39*100/OBC_MILDA_2!I39,"")</f>
        <v/>
      </c>
      <c r="K39" s="715" t="str">
        <f>IFERROR(OBC_MILDA_2!H39*100/OBC_MILDA_2!G39,"")</f>
        <v/>
      </c>
    </row>
    <row r="40" spans="1:11" ht="15" customHeight="1">
      <c r="A40" s="2"/>
      <c r="B40" s="716" t="s">
        <v>495</v>
      </c>
      <c r="C40" s="715" t="str">
        <f>IFERROR(+OBC_MILDA_1!C40*100/OBC_MILDA_1!D40,"")</f>
        <v/>
      </c>
      <c r="D40" s="715" t="str">
        <f>IFERROR(OBC_MILDA_2!D40*100/OBC_MILDA_2!C40,"")</f>
        <v/>
      </c>
      <c r="E40" s="715" t="str">
        <f>IFERROR(OBC_MILDA_1!K40*100/OBC_MILDA_1!J40,"")</f>
        <v/>
      </c>
      <c r="F40" s="715" t="str">
        <f>IFERROR(OBC_MILDA_1!E40*100/OBC_MILDA_1!F40,"")</f>
        <v/>
      </c>
      <c r="G40" s="715" t="str">
        <f>IFERROR(OBC_MILDA_2!F40*100/OBC_MILDA_2!E40,"")</f>
        <v/>
      </c>
      <c r="H40" s="715" t="str">
        <f>IFERROR(OBC_MILDA_1!H40*100/OBC_MILDA_1!I40,"")</f>
        <v/>
      </c>
      <c r="I40" s="715" t="str">
        <f>IFERROR(OBC_MILDA_1!G40*100/OBC_MILDA_1!H40,"")</f>
        <v/>
      </c>
      <c r="J40" s="715" t="str">
        <f>IFERROR(OBC_MILDA_2!J40*100/OBC_MILDA_2!I40,"")</f>
        <v/>
      </c>
      <c r="K40" s="715" t="str">
        <f>IFERROR(OBC_MILDA_2!H40*100/OBC_MILDA_2!G40,"")</f>
        <v/>
      </c>
    </row>
    <row r="41" spans="1:11" ht="15" customHeight="1">
      <c r="A41" s="2"/>
      <c r="B41" s="716" t="s">
        <v>496</v>
      </c>
      <c r="C41" s="715" t="str">
        <f>IFERROR(+OBC_MILDA_1!C41*100/OBC_MILDA_1!D41,"")</f>
        <v/>
      </c>
      <c r="D41" s="715" t="str">
        <f>IFERROR(OBC_MILDA_2!D41*100/OBC_MILDA_2!C41,"")</f>
        <v/>
      </c>
      <c r="E41" s="715" t="str">
        <f>IFERROR(OBC_MILDA_1!K41*100/OBC_MILDA_1!J41,"")</f>
        <v/>
      </c>
      <c r="F41" s="715" t="str">
        <f>IFERROR(OBC_MILDA_1!E41*100/OBC_MILDA_1!F41,"")</f>
        <v/>
      </c>
      <c r="G41" s="715" t="str">
        <f>IFERROR(OBC_MILDA_2!F41*100/OBC_MILDA_2!E41,"")</f>
        <v/>
      </c>
      <c r="H41" s="715" t="str">
        <f>IFERROR(OBC_MILDA_1!H41*100/OBC_MILDA_1!I41,"")</f>
        <v/>
      </c>
      <c r="I41" s="715" t="str">
        <f>IFERROR(OBC_MILDA_1!G41*100/OBC_MILDA_1!H41,"")</f>
        <v/>
      </c>
      <c r="J41" s="715" t="str">
        <f>IFERROR(OBC_MILDA_2!J41*100/OBC_MILDA_2!I41,"")</f>
        <v/>
      </c>
      <c r="K41" s="715" t="str">
        <f>IFERROR(OBC_MILDA_2!H41*100/OBC_MILDA_2!G41,"")</f>
        <v/>
      </c>
    </row>
    <row r="42" spans="1:11" ht="15" customHeight="1">
      <c r="A42" s="2" t="s">
        <v>497</v>
      </c>
      <c r="B42" s="716"/>
      <c r="C42" s="103" t="str">
        <f>IFERROR(+OBC_MILDA_1!C42*100/OBC_MILDA_1!D42,"")</f>
        <v/>
      </c>
      <c r="D42" s="103" t="str">
        <f>IFERROR(OBC_MILDA_2!D42*100/OBC_MILDA_2!C42,"")</f>
        <v/>
      </c>
      <c r="E42" s="103" t="str">
        <f>IFERROR(OBC_MILDA_1!K42*100/OBC_MILDA_1!J42,"")</f>
        <v/>
      </c>
      <c r="F42" s="103" t="str">
        <f>IFERROR(OBC_MILDA_1!E42*100/OBC_MILDA_1!F42,"")</f>
        <v/>
      </c>
      <c r="G42" s="103" t="str">
        <f>IFERROR(OBC_MILDA_2!F42*100/OBC_MILDA_2!E42,"")</f>
        <v/>
      </c>
      <c r="H42" s="103" t="str">
        <f>IFERROR(OBC_MILDA_1!H42*100/OBC_MILDA_1!I42,"")</f>
        <v/>
      </c>
      <c r="I42" s="103" t="str">
        <f>IFERROR(OBC_MILDA_1!G42*100/OBC_MILDA_1!H42,"")</f>
        <v/>
      </c>
      <c r="J42" s="103" t="str">
        <f>IFERROR(OBC_MILDA_2!J42*100/OBC_MILDA_2!I42,"")</f>
        <v/>
      </c>
      <c r="K42" s="103" t="str">
        <f>IFERROR(OBC_MILDA_2!H42*100/OBC_MILDA_2!G42,"")</f>
        <v/>
      </c>
    </row>
    <row r="43" spans="1:11" ht="15" customHeight="1">
      <c r="A43" s="2"/>
      <c r="B43" s="716" t="s">
        <v>499</v>
      </c>
      <c r="C43" s="715" t="str">
        <f>IFERROR(+OBC_MILDA_1!C43*100/OBC_MILDA_1!D43,"")</f>
        <v/>
      </c>
      <c r="D43" s="715" t="str">
        <f>IFERROR(OBC_MILDA_2!D43*100/OBC_MILDA_2!C43,"")</f>
        <v/>
      </c>
      <c r="E43" s="715" t="str">
        <f>IFERROR(OBC_MILDA_1!K43*100/OBC_MILDA_1!J43,"")</f>
        <v/>
      </c>
      <c r="F43" s="715" t="str">
        <f>IFERROR(OBC_MILDA_1!E43*100/OBC_MILDA_1!F43,"")</f>
        <v/>
      </c>
      <c r="G43" s="715" t="str">
        <f>IFERROR(OBC_MILDA_2!F43*100/OBC_MILDA_2!E43,"")</f>
        <v/>
      </c>
      <c r="H43" s="715" t="str">
        <f>IFERROR(OBC_MILDA_1!H43*100/OBC_MILDA_1!I43,"")</f>
        <v/>
      </c>
      <c r="I43" s="715" t="str">
        <f>IFERROR(OBC_MILDA_1!G43*100/OBC_MILDA_1!H43,"")</f>
        <v/>
      </c>
      <c r="J43" s="715" t="str">
        <f>IFERROR(OBC_MILDA_2!J43*100/OBC_MILDA_2!I43,"")</f>
        <v/>
      </c>
      <c r="K43" s="715" t="str">
        <f>IFERROR(OBC_MILDA_2!H43*100/OBC_MILDA_2!G43,"")</f>
        <v/>
      </c>
    </row>
    <row r="44" spans="1:11" ht="15" customHeight="1">
      <c r="A44" s="2"/>
      <c r="B44" s="716" t="s">
        <v>500</v>
      </c>
      <c r="C44" s="715" t="str">
        <f>IFERROR(+OBC_MILDA_1!C44*100/OBC_MILDA_1!D44,"")</f>
        <v/>
      </c>
      <c r="D44" s="715" t="str">
        <f>IFERROR(OBC_MILDA_2!D44*100/OBC_MILDA_2!C44,"")</f>
        <v/>
      </c>
      <c r="E44" s="715" t="str">
        <f>IFERROR(OBC_MILDA_1!K44*100/OBC_MILDA_1!J44,"")</f>
        <v/>
      </c>
      <c r="F44" s="715" t="str">
        <f>IFERROR(OBC_MILDA_1!E44*100/OBC_MILDA_1!F44,"")</f>
        <v/>
      </c>
      <c r="G44" s="715" t="str">
        <f>IFERROR(OBC_MILDA_2!F44*100/OBC_MILDA_2!E44,"")</f>
        <v/>
      </c>
      <c r="H44" s="715" t="str">
        <f>IFERROR(OBC_MILDA_1!H44*100/OBC_MILDA_1!I44,"")</f>
        <v/>
      </c>
      <c r="I44" s="715" t="str">
        <f>IFERROR(OBC_MILDA_1!G44*100/OBC_MILDA_1!H44,"")</f>
        <v/>
      </c>
      <c r="J44" s="715" t="str">
        <f>IFERROR(OBC_MILDA_2!J44*100/OBC_MILDA_2!I44,"")</f>
        <v/>
      </c>
      <c r="K44" s="715" t="str">
        <f>IFERROR(OBC_MILDA_2!H44*100/OBC_MILDA_2!G44,"")</f>
        <v/>
      </c>
    </row>
    <row r="45" spans="1:11" ht="15" customHeight="1">
      <c r="A45" s="2"/>
      <c r="B45" s="716" t="s">
        <v>501</v>
      </c>
      <c r="C45" s="715" t="str">
        <f>IFERROR(+OBC_MILDA_1!C45*100/OBC_MILDA_1!D45,"")</f>
        <v/>
      </c>
      <c r="D45" s="715" t="str">
        <f>IFERROR(OBC_MILDA_2!D45*100/OBC_MILDA_2!C45,"")</f>
        <v/>
      </c>
      <c r="E45" s="715" t="str">
        <f>IFERROR(OBC_MILDA_1!K45*100/OBC_MILDA_1!J45,"")</f>
        <v/>
      </c>
      <c r="F45" s="715" t="str">
        <f>IFERROR(OBC_MILDA_1!E45*100/OBC_MILDA_1!F45,"")</f>
        <v/>
      </c>
      <c r="G45" s="715" t="str">
        <f>IFERROR(OBC_MILDA_2!F45*100/OBC_MILDA_2!E45,"")</f>
        <v/>
      </c>
      <c r="H45" s="715" t="str">
        <f>IFERROR(OBC_MILDA_1!H45*100/OBC_MILDA_1!I45,"")</f>
        <v/>
      </c>
      <c r="I45" s="715" t="str">
        <f>IFERROR(OBC_MILDA_1!G45*100/OBC_MILDA_1!H45,"")</f>
        <v/>
      </c>
      <c r="J45" s="715" t="str">
        <f>IFERROR(OBC_MILDA_2!J45*100/OBC_MILDA_2!I45,"")</f>
        <v/>
      </c>
      <c r="K45" s="715" t="str">
        <f>IFERROR(OBC_MILDA_2!H45*100/OBC_MILDA_2!G45,"")</f>
        <v/>
      </c>
    </row>
    <row r="46" spans="1:11" ht="15" customHeight="1">
      <c r="A46" s="2"/>
      <c r="B46" s="716" t="s">
        <v>502</v>
      </c>
      <c r="C46" s="715" t="str">
        <f>IFERROR(+OBC_MILDA_1!C46*100/OBC_MILDA_1!D46,"")</f>
        <v/>
      </c>
      <c r="D46" s="715" t="str">
        <f>IFERROR(OBC_MILDA_2!D46*100/OBC_MILDA_2!C46,"")</f>
        <v/>
      </c>
      <c r="E46" s="715" t="str">
        <f>IFERROR(OBC_MILDA_1!K46*100/OBC_MILDA_1!J46,"")</f>
        <v/>
      </c>
      <c r="F46" s="715" t="str">
        <f>IFERROR(OBC_MILDA_1!E46*100/OBC_MILDA_1!F46,"")</f>
        <v/>
      </c>
      <c r="G46" s="715" t="str">
        <f>IFERROR(OBC_MILDA_2!F46*100/OBC_MILDA_2!E46,"")</f>
        <v/>
      </c>
      <c r="H46" s="715" t="str">
        <f>IFERROR(OBC_MILDA_1!H46*100/OBC_MILDA_1!I46,"")</f>
        <v/>
      </c>
      <c r="I46" s="715" t="str">
        <f>IFERROR(OBC_MILDA_1!G46*100/OBC_MILDA_1!H46,"")</f>
        <v/>
      </c>
      <c r="J46" s="715" t="str">
        <f>IFERROR(OBC_MILDA_2!J46*100/OBC_MILDA_2!I46,"")</f>
        <v/>
      </c>
      <c r="K46" s="715" t="str">
        <f>IFERROR(OBC_MILDA_2!H46*100/OBC_MILDA_2!G46,"")</f>
        <v/>
      </c>
    </row>
    <row r="47" spans="1:11" ht="15" customHeight="1">
      <c r="A47" s="2"/>
      <c r="B47" s="716" t="s">
        <v>503</v>
      </c>
      <c r="C47" s="715" t="str">
        <f>IFERROR(+OBC_MILDA_1!C47*100/OBC_MILDA_1!D47,"")</f>
        <v/>
      </c>
      <c r="D47" s="715" t="str">
        <f>IFERROR(OBC_MILDA_2!D47*100/OBC_MILDA_2!C47,"")</f>
        <v/>
      </c>
      <c r="E47" s="715" t="str">
        <f>IFERROR(OBC_MILDA_1!K47*100/OBC_MILDA_1!J47,"")</f>
        <v/>
      </c>
      <c r="F47" s="715" t="str">
        <f>IFERROR(OBC_MILDA_1!E47*100/OBC_MILDA_1!F47,"")</f>
        <v/>
      </c>
      <c r="G47" s="715" t="str">
        <f>IFERROR(OBC_MILDA_2!F47*100/OBC_MILDA_2!E47,"")</f>
        <v/>
      </c>
      <c r="H47" s="715" t="str">
        <f>IFERROR(OBC_MILDA_1!H47*100/OBC_MILDA_1!I47,"")</f>
        <v/>
      </c>
      <c r="I47" s="715" t="str">
        <f>IFERROR(OBC_MILDA_1!G47*100/OBC_MILDA_1!H47,"")</f>
        <v/>
      </c>
      <c r="J47" s="715" t="str">
        <f>IFERROR(OBC_MILDA_2!J47*100/OBC_MILDA_2!I47,"")</f>
        <v/>
      </c>
      <c r="K47" s="715" t="str">
        <f>IFERROR(OBC_MILDA_2!H47*100/OBC_MILDA_2!G47,"")</f>
        <v/>
      </c>
    </row>
    <row r="48" spans="1:11" ht="15" customHeight="1">
      <c r="A48" s="2"/>
      <c r="B48" s="716" t="s">
        <v>504</v>
      </c>
      <c r="C48" s="715" t="str">
        <f>IFERROR(+OBC_MILDA_1!C48*100/OBC_MILDA_1!D48,"")</f>
        <v/>
      </c>
      <c r="D48" s="715" t="str">
        <f>IFERROR(OBC_MILDA_2!D48*100/OBC_MILDA_2!C48,"")</f>
        <v/>
      </c>
      <c r="E48" s="715" t="str">
        <f>IFERROR(OBC_MILDA_1!K48*100/OBC_MILDA_1!J48,"")</f>
        <v/>
      </c>
      <c r="F48" s="715" t="str">
        <f>IFERROR(OBC_MILDA_1!E48*100/OBC_MILDA_1!F48,"")</f>
        <v/>
      </c>
      <c r="G48" s="715" t="str">
        <f>IFERROR(OBC_MILDA_2!F48*100/OBC_MILDA_2!E48,"")</f>
        <v/>
      </c>
      <c r="H48" s="715" t="str">
        <f>IFERROR(OBC_MILDA_1!H48*100/OBC_MILDA_1!I48,"")</f>
        <v/>
      </c>
      <c r="I48" s="715" t="str">
        <f>IFERROR(OBC_MILDA_1!G48*100/OBC_MILDA_1!H48,"")</f>
        <v/>
      </c>
      <c r="J48" s="715" t="str">
        <f>IFERROR(OBC_MILDA_2!J48*100/OBC_MILDA_2!I48,"")</f>
        <v/>
      </c>
      <c r="K48" s="715" t="str">
        <f>IFERROR(OBC_MILDA_2!H48*100/OBC_MILDA_2!G48,"")</f>
        <v/>
      </c>
    </row>
    <row r="49" spans="1:11" ht="15" customHeight="1">
      <c r="A49" s="2"/>
      <c r="B49" s="716" t="s">
        <v>505</v>
      </c>
      <c r="C49" s="715" t="str">
        <f>IFERROR(+OBC_MILDA_1!C49*100/OBC_MILDA_1!D49,"")</f>
        <v/>
      </c>
      <c r="D49" s="715" t="str">
        <f>IFERROR(OBC_MILDA_2!D49*100/OBC_MILDA_2!C49,"")</f>
        <v/>
      </c>
      <c r="E49" s="715" t="str">
        <f>IFERROR(OBC_MILDA_1!K49*100/OBC_MILDA_1!J49,"")</f>
        <v/>
      </c>
      <c r="F49" s="715" t="str">
        <f>IFERROR(OBC_MILDA_1!E49*100/OBC_MILDA_1!F49,"")</f>
        <v/>
      </c>
      <c r="G49" s="715" t="str">
        <f>IFERROR(OBC_MILDA_2!F49*100/OBC_MILDA_2!E49,"")</f>
        <v/>
      </c>
      <c r="H49" s="715" t="str">
        <f>IFERROR(OBC_MILDA_1!H49*100/OBC_MILDA_1!I49,"")</f>
        <v/>
      </c>
      <c r="I49" s="715" t="str">
        <f>IFERROR(OBC_MILDA_1!G49*100/OBC_MILDA_1!H49,"")</f>
        <v/>
      </c>
      <c r="J49" s="715" t="str">
        <f>IFERROR(OBC_MILDA_2!J49*100/OBC_MILDA_2!I49,"")</f>
        <v/>
      </c>
      <c r="K49" s="715" t="str">
        <f>IFERROR(OBC_MILDA_2!H49*100/OBC_MILDA_2!G49,"")</f>
        <v/>
      </c>
    </row>
    <row r="50" spans="1:11" ht="15" customHeight="1">
      <c r="A50" s="2" t="s">
        <v>506</v>
      </c>
      <c r="B50" s="716"/>
      <c r="C50" s="103" t="str">
        <f>IFERROR(+OBC_MILDA_1!C50*100/OBC_MILDA_1!D50,"")</f>
        <v/>
      </c>
      <c r="D50" s="103" t="str">
        <f>IFERROR(OBC_MILDA_2!D50*100/OBC_MILDA_2!C50,"")</f>
        <v/>
      </c>
      <c r="E50" s="103" t="str">
        <f>IFERROR(OBC_MILDA_1!K50*100/OBC_MILDA_1!J50,"")</f>
        <v/>
      </c>
      <c r="F50" s="103" t="str">
        <f>IFERROR(OBC_MILDA_1!E50*100/OBC_MILDA_1!F50,"")</f>
        <v/>
      </c>
      <c r="G50" s="103" t="str">
        <f>IFERROR(OBC_MILDA_2!F50*100/OBC_MILDA_2!E50,"")</f>
        <v/>
      </c>
      <c r="H50" s="103" t="str">
        <f>IFERROR(OBC_MILDA_1!H50*100/OBC_MILDA_1!I50,"")</f>
        <v/>
      </c>
      <c r="I50" s="103" t="str">
        <f>IFERROR(OBC_MILDA_1!G50*100/OBC_MILDA_1!H50,"")</f>
        <v/>
      </c>
      <c r="J50" s="103" t="str">
        <f>IFERROR(OBC_MILDA_2!J50*100/OBC_MILDA_2!I50,"")</f>
        <v/>
      </c>
      <c r="K50" s="103" t="str">
        <f>IFERROR(OBC_MILDA_2!H50*100/OBC_MILDA_2!G50,"")</f>
        <v/>
      </c>
    </row>
    <row r="51" spans="1:11" ht="15" customHeight="1">
      <c r="A51" s="2"/>
      <c r="B51" s="716" t="s">
        <v>508</v>
      </c>
      <c r="C51" s="715" t="str">
        <f>IFERROR(+OBC_MILDA_1!C51*100/OBC_MILDA_1!D51,"")</f>
        <v/>
      </c>
      <c r="D51" s="715" t="str">
        <f>IFERROR(OBC_MILDA_2!D51*100/OBC_MILDA_2!C51,"")</f>
        <v/>
      </c>
      <c r="E51" s="715" t="str">
        <f>IFERROR(OBC_MILDA_1!K51*100/OBC_MILDA_1!J51,"")</f>
        <v/>
      </c>
      <c r="F51" s="715" t="str">
        <f>IFERROR(OBC_MILDA_1!E51*100/OBC_MILDA_1!F51,"")</f>
        <v/>
      </c>
      <c r="G51" s="715" t="str">
        <f>IFERROR(OBC_MILDA_2!F51*100/OBC_MILDA_2!E51,"")</f>
        <v/>
      </c>
      <c r="H51" s="715" t="str">
        <f>IFERROR(OBC_MILDA_1!H51*100/OBC_MILDA_1!I51,"")</f>
        <v/>
      </c>
      <c r="I51" s="715" t="str">
        <f>IFERROR(OBC_MILDA_1!G51*100/OBC_MILDA_1!H51,"")</f>
        <v/>
      </c>
      <c r="J51" s="715" t="str">
        <f>IFERROR(OBC_MILDA_2!J51*100/OBC_MILDA_2!I51,"")</f>
        <v/>
      </c>
      <c r="K51" s="715" t="str">
        <f>IFERROR(OBC_MILDA_2!H51*100/OBC_MILDA_2!G51,"")</f>
        <v/>
      </c>
    </row>
    <row r="52" spans="1:11" ht="15" customHeight="1">
      <c r="A52" s="2"/>
      <c r="B52" s="716" t="s">
        <v>509</v>
      </c>
      <c r="C52" s="715" t="str">
        <f>IFERROR(+OBC_MILDA_1!C52*100/OBC_MILDA_1!D52,"")</f>
        <v/>
      </c>
      <c r="D52" s="715" t="str">
        <f>IFERROR(OBC_MILDA_2!D52*100/OBC_MILDA_2!C52,"")</f>
        <v/>
      </c>
      <c r="E52" s="715" t="str">
        <f>IFERROR(OBC_MILDA_1!K52*100/OBC_MILDA_1!J52,"")</f>
        <v/>
      </c>
      <c r="F52" s="715" t="str">
        <f>IFERROR(OBC_MILDA_1!E52*100/OBC_MILDA_1!F52,"")</f>
        <v/>
      </c>
      <c r="G52" s="715" t="str">
        <f>IFERROR(OBC_MILDA_2!F52*100/OBC_MILDA_2!E52,"")</f>
        <v/>
      </c>
      <c r="H52" s="715" t="str">
        <f>IFERROR(OBC_MILDA_1!H52*100/OBC_MILDA_1!I52,"")</f>
        <v/>
      </c>
      <c r="I52" s="715" t="str">
        <f>IFERROR(OBC_MILDA_1!G52*100/OBC_MILDA_1!H52,"")</f>
        <v/>
      </c>
      <c r="J52" s="715" t="str">
        <f>IFERROR(OBC_MILDA_2!J52*100/OBC_MILDA_2!I52,"")</f>
        <v/>
      </c>
      <c r="K52" s="715" t="str">
        <f>IFERROR(OBC_MILDA_2!H52*100/OBC_MILDA_2!G52,"")</f>
        <v/>
      </c>
    </row>
    <row r="53" spans="1:11" ht="15" customHeight="1">
      <c r="A53" s="2"/>
      <c r="B53" s="716" t="s">
        <v>510</v>
      </c>
      <c r="C53" s="715" t="str">
        <f>IFERROR(+OBC_MILDA_1!C53*100/OBC_MILDA_1!D53,"")</f>
        <v/>
      </c>
      <c r="D53" s="715" t="str">
        <f>IFERROR(OBC_MILDA_2!D53*100/OBC_MILDA_2!C53,"")</f>
        <v/>
      </c>
      <c r="E53" s="715" t="str">
        <f>IFERROR(OBC_MILDA_1!K53*100/OBC_MILDA_1!J53,"")</f>
        <v/>
      </c>
      <c r="F53" s="715" t="str">
        <f>IFERROR(OBC_MILDA_1!E53*100/OBC_MILDA_1!F53,"")</f>
        <v/>
      </c>
      <c r="G53" s="715" t="str">
        <f>IFERROR(OBC_MILDA_2!F53*100/OBC_MILDA_2!E53,"")</f>
        <v/>
      </c>
      <c r="H53" s="715" t="str">
        <f>IFERROR(OBC_MILDA_1!H53*100/OBC_MILDA_1!I53,"")</f>
        <v/>
      </c>
      <c r="I53" s="715" t="str">
        <f>IFERROR(OBC_MILDA_1!G53*100/OBC_MILDA_1!H53,"")</f>
        <v/>
      </c>
      <c r="J53" s="715" t="str">
        <f>IFERROR(OBC_MILDA_2!J53*100/OBC_MILDA_2!I53,"")</f>
        <v/>
      </c>
      <c r="K53" s="715" t="str">
        <f>IFERROR(OBC_MILDA_2!H53*100/OBC_MILDA_2!G53,"")</f>
        <v/>
      </c>
    </row>
    <row r="54" spans="1:11" ht="15" customHeight="1">
      <c r="A54" s="2"/>
      <c r="B54" s="716" t="s">
        <v>511</v>
      </c>
      <c r="C54" s="715" t="str">
        <f>IFERROR(+OBC_MILDA_1!C54*100/OBC_MILDA_1!D54,"")</f>
        <v/>
      </c>
      <c r="D54" s="715" t="str">
        <f>IFERROR(OBC_MILDA_2!D54*100/OBC_MILDA_2!C54,"")</f>
        <v/>
      </c>
      <c r="E54" s="715" t="str">
        <f>IFERROR(OBC_MILDA_1!K54*100/OBC_MILDA_1!J54,"")</f>
        <v/>
      </c>
      <c r="F54" s="715" t="str">
        <f>IFERROR(OBC_MILDA_1!E54*100/OBC_MILDA_1!F54,"")</f>
        <v/>
      </c>
      <c r="G54" s="715" t="str">
        <f>IFERROR(OBC_MILDA_2!F54*100/OBC_MILDA_2!E54,"")</f>
        <v/>
      </c>
      <c r="H54" s="715" t="str">
        <f>IFERROR(OBC_MILDA_1!H54*100/OBC_MILDA_1!I54,"")</f>
        <v/>
      </c>
      <c r="I54" s="715" t="str">
        <f>IFERROR(OBC_MILDA_1!G54*100/OBC_MILDA_1!H54,"")</f>
        <v/>
      </c>
      <c r="J54" s="715" t="str">
        <f>IFERROR(OBC_MILDA_2!J54*100/OBC_MILDA_2!I54,"")</f>
        <v/>
      </c>
      <c r="K54" s="715" t="str">
        <f>IFERROR(OBC_MILDA_2!H54*100/OBC_MILDA_2!G54,"")</f>
        <v/>
      </c>
    </row>
    <row r="55" spans="1:11" ht="15" customHeight="1">
      <c r="A55" s="2"/>
      <c r="B55" s="716" t="s">
        <v>512</v>
      </c>
      <c r="C55" s="714" t="str">
        <f>IFERROR(+OBC_MILDA_1!C55*100/OBC_MILDA_1!D55,"")</f>
        <v/>
      </c>
      <c r="D55" s="714" t="str">
        <f>IFERROR(OBC_MILDA_2!D55*100/OBC_MILDA_2!C55,"")</f>
        <v/>
      </c>
      <c r="E55" s="714" t="str">
        <f>IFERROR(OBC_MILDA_1!K55*100/OBC_MILDA_1!J55,"")</f>
        <v/>
      </c>
      <c r="F55" s="714" t="str">
        <f>IFERROR(OBC_MILDA_1!E55*100/OBC_MILDA_1!F55,"")</f>
        <v/>
      </c>
      <c r="G55" s="714" t="str">
        <f>IFERROR(OBC_MILDA_2!F55*100/OBC_MILDA_2!E55,"")</f>
        <v/>
      </c>
      <c r="H55" s="714" t="str">
        <f>IFERROR(OBC_MILDA_1!H55*100/OBC_MILDA_1!I55,"")</f>
        <v/>
      </c>
      <c r="I55" s="714" t="str">
        <f>IFERROR(OBC_MILDA_1!G55*100/OBC_MILDA_1!H55,"")</f>
        <v/>
      </c>
      <c r="J55" s="714" t="str">
        <f>IFERROR(OBC_MILDA_2!J55*100/OBC_MILDA_2!I55,"")</f>
        <v/>
      </c>
      <c r="K55" s="714" t="str">
        <f>IFERROR(OBC_MILDA_2!H55*100/OBC_MILDA_2!G55,"")</f>
        <v/>
      </c>
    </row>
    <row r="56" spans="1:11" ht="15" customHeight="1">
      <c r="A56" s="2"/>
      <c r="B56" s="716" t="s">
        <v>513</v>
      </c>
      <c r="C56" s="714" t="str">
        <f>IFERROR(+OBC_MILDA_1!C56*100/OBC_MILDA_1!D56,"")</f>
        <v/>
      </c>
      <c r="D56" s="714" t="str">
        <f>IFERROR(OBC_MILDA_2!D56*100/OBC_MILDA_2!C56,"")</f>
        <v/>
      </c>
      <c r="E56" s="714" t="str">
        <f>IFERROR(OBC_MILDA_1!K56*100/OBC_MILDA_1!J56,"")</f>
        <v/>
      </c>
      <c r="F56" s="714" t="str">
        <f>IFERROR(OBC_MILDA_1!E56*100/OBC_MILDA_1!F56,"")</f>
        <v/>
      </c>
      <c r="G56" s="714" t="str">
        <f>IFERROR(OBC_MILDA_2!F56*100/OBC_MILDA_2!E56,"")</f>
        <v/>
      </c>
      <c r="H56" s="714" t="str">
        <f>IFERROR(OBC_MILDA_1!H56*100/OBC_MILDA_1!I56,"")</f>
        <v/>
      </c>
      <c r="I56" s="714" t="str">
        <f>IFERROR(OBC_MILDA_1!G56*100/OBC_MILDA_1!H56,"")</f>
        <v/>
      </c>
      <c r="J56" s="714" t="str">
        <f>IFERROR(OBC_MILDA_2!J56*100/OBC_MILDA_2!I56,"")</f>
        <v/>
      </c>
      <c r="K56" s="714" t="str">
        <f>IFERROR(OBC_MILDA_2!H56*100/OBC_MILDA_2!G56,"")</f>
        <v/>
      </c>
    </row>
    <row r="57" spans="1:11" ht="15" customHeight="1">
      <c r="A57" s="2"/>
      <c r="B57" s="716" t="s">
        <v>514</v>
      </c>
      <c r="C57" s="715" t="str">
        <f>IFERROR(+OBC_MILDA_1!C57*100/OBC_MILDA_1!D57,"")</f>
        <v/>
      </c>
      <c r="D57" s="715" t="str">
        <f>IFERROR(OBC_MILDA_2!D57*100/OBC_MILDA_2!C57,"")</f>
        <v/>
      </c>
      <c r="E57" s="715" t="str">
        <f>IFERROR(OBC_MILDA_1!K57*100/OBC_MILDA_1!J57,"")</f>
        <v/>
      </c>
      <c r="F57" s="715" t="str">
        <f>IFERROR(OBC_MILDA_1!E57*100/OBC_MILDA_1!F57,"")</f>
        <v/>
      </c>
      <c r="G57" s="715" t="str">
        <f>IFERROR(OBC_MILDA_2!F57*100/OBC_MILDA_2!E57,"")</f>
        <v/>
      </c>
      <c r="H57" s="715" t="str">
        <f>IFERROR(OBC_MILDA_1!H57*100/OBC_MILDA_1!I57,"")</f>
        <v/>
      </c>
      <c r="I57" s="715" t="str">
        <f>IFERROR(OBC_MILDA_1!G57*100/OBC_MILDA_1!H57,"")</f>
        <v/>
      </c>
      <c r="J57" s="715" t="str">
        <f>IFERROR(OBC_MILDA_2!J57*100/OBC_MILDA_2!I57,"")</f>
        <v/>
      </c>
      <c r="K57" s="715" t="str">
        <f>IFERROR(OBC_MILDA_2!H57*100/OBC_MILDA_2!G57,"")</f>
        <v/>
      </c>
    </row>
    <row r="58" spans="1:11" ht="15" customHeight="1">
      <c r="A58" s="2" t="s">
        <v>515</v>
      </c>
      <c r="B58" s="716"/>
      <c r="C58" s="103" t="str">
        <f>IFERROR(+OBC_MILDA_1!C58*100/OBC_MILDA_1!D58,"")</f>
        <v/>
      </c>
      <c r="D58" s="103" t="str">
        <f>IFERROR(OBC_MILDA_2!D58*100/OBC_MILDA_2!C58,"")</f>
        <v/>
      </c>
      <c r="E58" s="103" t="str">
        <f>IFERROR(OBC_MILDA_1!K58*100/OBC_MILDA_1!J58,"")</f>
        <v/>
      </c>
      <c r="F58" s="103" t="str">
        <f>IFERROR(OBC_MILDA_1!E58*100/OBC_MILDA_1!F58,"")</f>
        <v/>
      </c>
      <c r="G58" s="103" t="str">
        <f>IFERROR(OBC_MILDA_2!F58*100/OBC_MILDA_2!E58,"")</f>
        <v/>
      </c>
      <c r="H58" s="103" t="str">
        <f>IFERROR(OBC_MILDA_1!H58*100/OBC_MILDA_1!I58,"")</f>
        <v/>
      </c>
      <c r="I58" s="103" t="str">
        <f>IFERROR(OBC_MILDA_1!G58*100/OBC_MILDA_1!H58,"")</f>
        <v/>
      </c>
      <c r="J58" s="103" t="str">
        <f>IFERROR(OBC_MILDA_2!J58*100/OBC_MILDA_2!I58,"")</f>
        <v/>
      </c>
      <c r="K58" s="103" t="str">
        <f>IFERROR(OBC_MILDA_2!H58*100/OBC_MILDA_2!G58,"")</f>
        <v/>
      </c>
    </row>
    <row r="59" spans="1:11" ht="15" customHeight="1">
      <c r="A59" s="2"/>
      <c r="B59" s="716" t="s">
        <v>517</v>
      </c>
      <c r="C59" s="715" t="str">
        <f>IFERROR(+OBC_MILDA_1!C59*100/OBC_MILDA_1!D59,"")</f>
        <v/>
      </c>
      <c r="D59" s="715" t="str">
        <f>IFERROR(OBC_MILDA_2!D59*100/OBC_MILDA_2!C59,"")</f>
        <v/>
      </c>
      <c r="E59" s="715" t="str">
        <f>IFERROR(OBC_MILDA_1!K59*100/OBC_MILDA_1!J59,"")</f>
        <v/>
      </c>
      <c r="F59" s="715" t="str">
        <f>IFERROR(OBC_MILDA_1!E59*100/OBC_MILDA_1!F59,"")</f>
        <v/>
      </c>
      <c r="G59" s="715" t="str">
        <f>IFERROR(OBC_MILDA_2!F59*100/OBC_MILDA_2!E59,"")</f>
        <v/>
      </c>
      <c r="H59" s="715" t="str">
        <f>IFERROR(OBC_MILDA_1!H59*100/OBC_MILDA_1!I59,"")</f>
        <v/>
      </c>
      <c r="I59" s="715" t="str">
        <f>IFERROR(OBC_MILDA_1!G59*100/OBC_MILDA_1!H59,"")</f>
        <v/>
      </c>
      <c r="J59" s="715" t="str">
        <f>IFERROR(OBC_MILDA_2!J59*100/OBC_MILDA_2!I59,"")</f>
        <v/>
      </c>
      <c r="K59" s="715" t="str">
        <f>IFERROR(OBC_MILDA_2!H59*100/OBC_MILDA_2!G59,"")</f>
        <v/>
      </c>
    </row>
    <row r="60" spans="1:11" ht="15" customHeight="1">
      <c r="A60" s="2"/>
      <c r="B60" s="716" t="s">
        <v>518</v>
      </c>
      <c r="C60" s="715" t="str">
        <f>IFERROR(+OBC_MILDA_1!C60*100/OBC_MILDA_1!D60,"")</f>
        <v/>
      </c>
      <c r="D60" s="715" t="str">
        <f>IFERROR(OBC_MILDA_2!D60*100/OBC_MILDA_2!C60,"")</f>
        <v/>
      </c>
      <c r="E60" s="715" t="str">
        <f>IFERROR(OBC_MILDA_1!K60*100/OBC_MILDA_1!J60,"")</f>
        <v/>
      </c>
      <c r="F60" s="715" t="str">
        <f>IFERROR(OBC_MILDA_1!E60*100/OBC_MILDA_1!F60,"")</f>
        <v/>
      </c>
      <c r="G60" s="715" t="str">
        <f>IFERROR(OBC_MILDA_2!F60*100/OBC_MILDA_2!E60,"")</f>
        <v/>
      </c>
      <c r="H60" s="715" t="str">
        <f>IFERROR(OBC_MILDA_1!H60*100/OBC_MILDA_1!I60,"")</f>
        <v/>
      </c>
      <c r="I60" s="715" t="str">
        <f>IFERROR(OBC_MILDA_1!G60*100/OBC_MILDA_1!H60,"")</f>
        <v/>
      </c>
      <c r="J60" s="715" t="str">
        <f>IFERROR(OBC_MILDA_2!J60*100/OBC_MILDA_2!I60,"")</f>
        <v/>
      </c>
      <c r="K60" s="715" t="str">
        <f>IFERROR(OBC_MILDA_2!H60*100/OBC_MILDA_2!G60,"")</f>
        <v/>
      </c>
    </row>
    <row r="61" spans="1:11" ht="15" customHeight="1">
      <c r="A61" s="2"/>
      <c r="B61" s="716" t="s">
        <v>519</v>
      </c>
      <c r="C61" s="715" t="str">
        <f>IFERROR(+OBC_MILDA_1!C61*100/OBC_MILDA_1!D61,"")</f>
        <v/>
      </c>
      <c r="D61" s="715" t="str">
        <f>IFERROR(OBC_MILDA_2!D61*100/OBC_MILDA_2!C61,"")</f>
        <v/>
      </c>
      <c r="E61" s="715" t="str">
        <f>IFERROR(OBC_MILDA_1!K61*100/OBC_MILDA_1!J61,"")</f>
        <v/>
      </c>
      <c r="F61" s="715" t="str">
        <f>IFERROR(OBC_MILDA_1!E61*100/OBC_MILDA_1!F61,"")</f>
        <v/>
      </c>
      <c r="G61" s="715" t="str">
        <f>IFERROR(OBC_MILDA_2!F61*100/OBC_MILDA_2!E61,"")</f>
        <v/>
      </c>
      <c r="H61" s="715" t="str">
        <f>IFERROR(OBC_MILDA_1!H61*100/OBC_MILDA_1!I61,"")</f>
        <v/>
      </c>
      <c r="I61" s="715" t="str">
        <f>IFERROR(OBC_MILDA_1!G61*100/OBC_MILDA_1!H61,"")</f>
        <v/>
      </c>
      <c r="J61" s="715" t="str">
        <f>IFERROR(OBC_MILDA_2!J61*100/OBC_MILDA_2!I61,"")</f>
        <v/>
      </c>
      <c r="K61" s="715" t="str">
        <f>IFERROR(OBC_MILDA_2!H61*100/OBC_MILDA_2!G61,"")</f>
        <v/>
      </c>
    </row>
    <row r="62" spans="1:11" ht="15" customHeight="1">
      <c r="A62" s="2"/>
      <c r="B62" s="716" t="s">
        <v>520</v>
      </c>
      <c r="C62" s="715" t="str">
        <f>IFERROR(+OBC_MILDA_1!C62*100/OBC_MILDA_1!D62,"")</f>
        <v/>
      </c>
      <c r="D62" s="715" t="str">
        <f>IFERROR(OBC_MILDA_2!D62*100/OBC_MILDA_2!C62,"")</f>
        <v/>
      </c>
      <c r="E62" s="715" t="str">
        <f>IFERROR(OBC_MILDA_1!K62*100/OBC_MILDA_1!J62,"")</f>
        <v/>
      </c>
      <c r="F62" s="715" t="str">
        <f>IFERROR(OBC_MILDA_1!E62*100/OBC_MILDA_1!F62,"")</f>
        <v/>
      </c>
      <c r="G62" s="715" t="str">
        <f>IFERROR(OBC_MILDA_2!F62*100/OBC_MILDA_2!E62,"")</f>
        <v/>
      </c>
      <c r="H62" s="715" t="str">
        <f>IFERROR(OBC_MILDA_1!H62*100/OBC_MILDA_1!I62,"")</f>
        <v/>
      </c>
      <c r="I62" s="715" t="str">
        <f>IFERROR(OBC_MILDA_1!G62*100/OBC_MILDA_1!H62,"")</f>
        <v/>
      </c>
      <c r="J62" s="715" t="str">
        <f>IFERROR(OBC_MILDA_2!J62*100/OBC_MILDA_2!I62,"")</f>
        <v/>
      </c>
      <c r="K62" s="715" t="str">
        <f>IFERROR(OBC_MILDA_2!H62*100/OBC_MILDA_2!G62,"")</f>
        <v/>
      </c>
    </row>
    <row r="63" spans="1:11" ht="15" customHeight="1">
      <c r="A63" s="2" t="s">
        <v>521</v>
      </c>
      <c r="B63" s="716"/>
      <c r="C63" s="103" t="str">
        <f>IFERROR(+OBC_MILDA_1!C63*100/OBC_MILDA_1!D63,"")</f>
        <v/>
      </c>
      <c r="D63" s="103" t="str">
        <f>IFERROR(OBC_MILDA_2!D63*100/OBC_MILDA_2!C63,"")</f>
        <v/>
      </c>
      <c r="E63" s="103" t="str">
        <f>IFERROR(OBC_MILDA_1!K63*100/OBC_MILDA_1!J63,"")</f>
        <v/>
      </c>
      <c r="F63" s="103" t="str">
        <f>IFERROR(OBC_MILDA_1!E63*100/OBC_MILDA_1!F63,"")</f>
        <v/>
      </c>
      <c r="G63" s="103" t="str">
        <f>IFERROR(OBC_MILDA_2!F63*100/OBC_MILDA_2!E63,"")</f>
        <v/>
      </c>
      <c r="H63" s="103" t="str">
        <f>IFERROR(OBC_MILDA_1!H63*100/OBC_MILDA_1!I63,"")</f>
        <v/>
      </c>
      <c r="I63" s="103" t="str">
        <f>IFERROR(OBC_MILDA_1!G63*100/OBC_MILDA_1!H63,"")</f>
        <v/>
      </c>
      <c r="J63" s="103" t="str">
        <f>IFERROR(OBC_MILDA_2!J63*100/OBC_MILDA_2!I63,"")</f>
        <v/>
      </c>
      <c r="K63" s="103" t="str">
        <f>IFERROR(OBC_MILDA_2!H63*100/OBC_MILDA_2!G63,"")</f>
        <v/>
      </c>
    </row>
    <row r="64" spans="1:11" ht="15" customHeight="1">
      <c r="A64" s="2"/>
      <c r="B64" s="716" t="s">
        <v>523</v>
      </c>
      <c r="C64" s="715" t="str">
        <f>IFERROR(+OBC_MILDA_1!C64*100/OBC_MILDA_1!D64,"")</f>
        <v/>
      </c>
      <c r="D64" s="715" t="str">
        <f>IFERROR(OBC_MILDA_2!D64*100/OBC_MILDA_2!C64,"")</f>
        <v/>
      </c>
      <c r="E64" s="715" t="str">
        <f>IFERROR(OBC_MILDA_1!K64*100/OBC_MILDA_1!J64,"")</f>
        <v/>
      </c>
      <c r="F64" s="715" t="str">
        <f>IFERROR(OBC_MILDA_1!E64*100/OBC_MILDA_1!F64,"")</f>
        <v/>
      </c>
      <c r="G64" s="715" t="str">
        <f>IFERROR(OBC_MILDA_2!F64*100/OBC_MILDA_2!E64,"")</f>
        <v/>
      </c>
      <c r="H64" s="715" t="str">
        <f>IFERROR(OBC_MILDA_1!H64*100/OBC_MILDA_1!I64,"")</f>
        <v/>
      </c>
      <c r="I64" s="715" t="str">
        <f>IFERROR(OBC_MILDA_1!G64*100/OBC_MILDA_1!H64,"")</f>
        <v/>
      </c>
      <c r="J64" s="715" t="str">
        <f>IFERROR(OBC_MILDA_2!J64*100/OBC_MILDA_2!I64,"")</f>
        <v/>
      </c>
      <c r="K64" s="715" t="str">
        <f>IFERROR(OBC_MILDA_2!H64*100/OBC_MILDA_2!G64,"")</f>
        <v/>
      </c>
    </row>
    <row r="65" spans="1:11" ht="15" customHeight="1">
      <c r="A65" s="2"/>
      <c r="B65" s="716" t="s">
        <v>524</v>
      </c>
      <c r="C65" s="715" t="str">
        <f>IFERROR(+OBC_MILDA_1!C65*100/OBC_MILDA_1!D65,"")</f>
        <v/>
      </c>
      <c r="D65" s="715" t="str">
        <f>IFERROR(OBC_MILDA_2!D65*100/OBC_MILDA_2!C65,"")</f>
        <v/>
      </c>
      <c r="E65" s="715" t="str">
        <f>IFERROR(OBC_MILDA_1!K65*100/OBC_MILDA_1!J65,"")</f>
        <v/>
      </c>
      <c r="F65" s="715" t="str">
        <f>IFERROR(OBC_MILDA_1!E65*100/OBC_MILDA_1!F65,"")</f>
        <v/>
      </c>
      <c r="G65" s="715" t="str">
        <f>IFERROR(OBC_MILDA_2!F65*100/OBC_MILDA_2!E65,"")</f>
        <v/>
      </c>
      <c r="H65" s="715" t="str">
        <f>IFERROR(OBC_MILDA_1!H65*100/OBC_MILDA_1!I65,"")</f>
        <v/>
      </c>
      <c r="I65" s="715" t="str">
        <f>IFERROR(OBC_MILDA_1!G65*100/OBC_MILDA_1!H65,"")</f>
        <v/>
      </c>
      <c r="J65" s="715" t="str">
        <f>IFERROR(OBC_MILDA_2!J65*100/OBC_MILDA_2!I65,"")</f>
        <v/>
      </c>
      <c r="K65" s="715" t="str">
        <f>IFERROR(OBC_MILDA_2!H65*100/OBC_MILDA_2!G65,"")</f>
        <v/>
      </c>
    </row>
    <row r="66" spans="1:11" ht="15" customHeight="1">
      <c r="A66" s="2"/>
      <c r="B66" s="716" t="s">
        <v>525</v>
      </c>
      <c r="C66" s="715" t="str">
        <f>IFERROR(+OBC_MILDA_1!C66*100/OBC_MILDA_1!D66,"")</f>
        <v/>
      </c>
      <c r="D66" s="715" t="str">
        <f>IFERROR(OBC_MILDA_2!D66*100/OBC_MILDA_2!C66,"")</f>
        <v/>
      </c>
      <c r="E66" s="715" t="str">
        <f>IFERROR(OBC_MILDA_1!K66*100/OBC_MILDA_1!J66,"")</f>
        <v/>
      </c>
      <c r="F66" s="715" t="str">
        <f>IFERROR(OBC_MILDA_1!E66*100/OBC_MILDA_1!F66,"")</f>
        <v/>
      </c>
      <c r="G66" s="715" t="str">
        <f>IFERROR(OBC_MILDA_2!F66*100/OBC_MILDA_2!E66,"")</f>
        <v/>
      </c>
      <c r="H66" s="715" t="str">
        <f>IFERROR(OBC_MILDA_1!H66*100/OBC_MILDA_1!I66,"")</f>
        <v/>
      </c>
      <c r="I66" s="715" t="str">
        <f>IFERROR(OBC_MILDA_1!G66*100/OBC_MILDA_1!H66,"")</f>
        <v/>
      </c>
      <c r="J66" s="715" t="str">
        <f>IFERROR(OBC_MILDA_2!J66*100/OBC_MILDA_2!I66,"")</f>
        <v/>
      </c>
      <c r="K66" s="715" t="str">
        <f>IFERROR(OBC_MILDA_2!H66*100/OBC_MILDA_2!G66,"")</f>
        <v/>
      </c>
    </row>
    <row r="67" spans="1:11" ht="15" customHeight="1">
      <c r="A67" s="2" t="s">
        <v>526</v>
      </c>
      <c r="B67" s="716"/>
      <c r="C67" s="103" t="str">
        <f>IFERROR(+OBC_MILDA_1!C67*100/OBC_MILDA_1!D67,"")</f>
        <v/>
      </c>
      <c r="D67" s="103" t="str">
        <f>IFERROR(OBC_MILDA_2!D67*100/OBC_MILDA_2!C67,"")</f>
        <v/>
      </c>
      <c r="E67" s="103" t="str">
        <f>IFERROR(OBC_MILDA_1!K67*100/OBC_MILDA_1!J67,"")</f>
        <v/>
      </c>
      <c r="F67" s="103" t="str">
        <f>IFERROR(OBC_MILDA_1!E67*100/OBC_MILDA_1!F67,"")</f>
        <v/>
      </c>
      <c r="G67" s="103" t="str">
        <f>IFERROR(OBC_MILDA_2!F67*100/OBC_MILDA_2!E67,"")</f>
        <v/>
      </c>
      <c r="H67" s="103" t="str">
        <f>IFERROR(OBC_MILDA_1!H67*100/OBC_MILDA_1!I67,"")</f>
        <v/>
      </c>
      <c r="I67" s="103" t="str">
        <f>IFERROR(OBC_MILDA_1!G67*100/OBC_MILDA_1!H67,"")</f>
        <v/>
      </c>
      <c r="J67" s="103" t="str">
        <f>IFERROR(OBC_MILDA_2!J67*100/OBC_MILDA_2!I67,"")</f>
        <v/>
      </c>
      <c r="K67" s="103" t="str">
        <f>IFERROR(OBC_MILDA_2!H67*100/OBC_MILDA_2!G67,"")</f>
        <v/>
      </c>
    </row>
    <row r="68" spans="1:11" ht="15" customHeight="1">
      <c r="A68" s="2"/>
      <c r="B68" s="716" t="s">
        <v>527</v>
      </c>
      <c r="C68" s="715" t="str">
        <f>IFERROR(+OBC_MILDA_1!C68*100/OBC_MILDA_1!D68,"")</f>
        <v/>
      </c>
      <c r="D68" s="715" t="str">
        <f>IFERROR(OBC_MILDA_2!D68*100/OBC_MILDA_2!C68,"")</f>
        <v/>
      </c>
      <c r="E68" s="715" t="str">
        <f>IFERROR(OBC_MILDA_1!K68*100/OBC_MILDA_1!J68,"")</f>
        <v/>
      </c>
      <c r="F68" s="715" t="str">
        <f>IFERROR(OBC_MILDA_1!E68*100/OBC_MILDA_1!F68,"")</f>
        <v/>
      </c>
      <c r="G68" s="715" t="str">
        <f>IFERROR(OBC_MILDA_2!F68*100/OBC_MILDA_2!E68,"")</f>
        <v/>
      </c>
      <c r="H68" s="715" t="str">
        <f>IFERROR(OBC_MILDA_1!H68*100/OBC_MILDA_1!I68,"")</f>
        <v/>
      </c>
      <c r="I68" s="715" t="str">
        <f>IFERROR(OBC_MILDA_1!G68*100/OBC_MILDA_1!H68,"")</f>
        <v/>
      </c>
      <c r="J68" s="715" t="str">
        <f>IFERROR(OBC_MILDA_2!J68*100/OBC_MILDA_2!I68,"")</f>
        <v/>
      </c>
      <c r="K68" s="715" t="str">
        <f>IFERROR(OBC_MILDA_2!H68*100/OBC_MILDA_2!G68,"")</f>
        <v/>
      </c>
    </row>
    <row r="69" spans="1:11" ht="15" customHeight="1">
      <c r="A69" s="2"/>
      <c r="B69" s="716" t="s">
        <v>528</v>
      </c>
      <c r="C69" s="715" t="str">
        <f>IFERROR(+OBC_MILDA_1!C69*100/OBC_MILDA_1!D69,"")</f>
        <v/>
      </c>
      <c r="D69" s="715" t="str">
        <f>IFERROR(OBC_MILDA_2!D69*100/OBC_MILDA_2!C69,"")</f>
        <v/>
      </c>
      <c r="E69" s="715" t="str">
        <f>IFERROR(OBC_MILDA_1!K69*100/OBC_MILDA_1!J69,"")</f>
        <v/>
      </c>
      <c r="F69" s="715" t="str">
        <f>IFERROR(OBC_MILDA_1!E69*100/OBC_MILDA_1!F69,"")</f>
        <v/>
      </c>
      <c r="G69" s="715" t="str">
        <f>IFERROR(OBC_MILDA_2!F69*100/OBC_MILDA_2!E69,"")</f>
        <v/>
      </c>
      <c r="H69" s="715" t="str">
        <f>IFERROR(OBC_MILDA_1!H69*100/OBC_MILDA_1!I69,"")</f>
        <v/>
      </c>
      <c r="I69" s="715" t="str">
        <f>IFERROR(OBC_MILDA_1!G69*100/OBC_MILDA_1!H69,"")</f>
        <v/>
      </c>
      <c r="J69" s="715" t="str">
        <f>IFERROR(OBC_MILDA_2!J69*100/OBC_MILDA_2!I69,"")</f>
        <v/>
      </c>
      <c r="K69" s="715" t="str">
        <f>IFERROR(OBC_MILDA_2!H69*100/OBC_MILDA_2!G69,"")</f>
        <v/>
      </c>
    </row>
    <row r="70" spans="1:11" ht="15" customHeight="1">
      <c r="A70" s="2"/>
      <c r="B70" s="716" t="s">
        <v>529</v>
      </c>
      <c r="C70" s="715" t="str">
        <f>IFERROR(+OBC_MILDA_1!C70*100/OBC_MILDA_1!D70,"")</f>
        <v/>
      </c>
      <c r="D70" s="715" t="str">
        <f>IFERROR(OBC_MILDA_2!D70*100/OBC_MILDA_2!C70,"")</f>
        <v/>
      </c>
      <c r="E70" s="715" t="str">
        <f>IFERROR(OBC_MILDA_1!K70*100/OBC_MILDA_1!J70,"")</f>
        <v/>
      </c>
      <c r="F70" s="715" t="str">
        <f>IFERROR(OBC_MILDA_1!E70*100/OBC_MILDA_1!F70,"")</f>
        <v/>
      </c>
      <c r="G70" s="715" t="str">
        <f>IFERROR(OBC_MILDA_2!F70*100/OBC_MILDA_2!E70,"")</f>
        <v/>
      </c>
      <c r="H70" s="715" t="str">
        <f>IFERROR(OBC_MILDA_1!H70*100/OBC_MILDA_1!I70,"")</f>
        <v/>
      </c>
      <c r="I70" s="715" t="str">
        <f>IFERROR(OBC_MILDA_1!G70*100/OBC_MILDA_1!H70,"")</f>
        <v/>
      </c>
      <c r="J70" s="715" t="str">
        <f>IFERROR(OBC_MILDA_2!J70*100/OBC_MILDA_2!I70,"")</f>
        <v/>
      </c>
      <c r="K70" s="715" t="str">
        <f>IFERROR(OBC_MILDA_2!H70*100/OBC_MILDA_2!G70,"")</f>
        <v/>
      </c>
    </row>
    <row r="71" spans="1:11" ht="15" customHeight="1">
      <c r="A71" s="2" t="s">
        <v>530</v>
      </c>
      <c r="B71" s="716"/>
      <c r="C71" s="103" t="str">
        <f>IFERROR(+OBC_MILDA_1!C71*100/OBC_MILDA_1!D71,"")</f>
        <v/>
      </c>
      <c r="D71" s="103" t="str">
        <f>IFERROR(OBC_MILDA_2!D71*100/OBC_MILDA_2!C71,"")</f>
        <v/>
      </c>
      <c r="E71" s="103" t="str">
        <f>IFERROR(OBC_MILDA_1!K71*100/OBC_MILDA_1!J71,"")</f>
        <v/>
      </c>
      <c r="F71" s="103" t="str">
        <f>IFERROR(OBC_MILDA_1!E71*100/OBC_MILDA_1!F71,"")</f>
        <v/>
      </c>
      <c r="G71" s="103" t="str">
        <f>IFERROR(OBC_MILDA_2!F71*100/OBC_MILDA_2!E71,"")</f>
        <v/>
      </c>
      <c r="H71" s="103" t="str">
        <f>IFERROR(OBC_MILDA_1!H71*100/OBC_MILDA_1!I71,"")</f>
        <v/>
      </c>
      <c r="I71" s="103" t="str">
        <f>IFERROR(OBC_MILDA_1!G71*100/OBC_MILDA_1!H71,"")</f>
        <v/>
      </c>
      <c r="J71" s="103" t="str">
        <f>IFERROR(OBC_MILDA_2!J71*100/OBC_MILDA_2!I71,"")</f>
        <v/>
      </c>
      <c r="K71" s="103" t="str">
        <f>IFERROR(OBC_MILDA_2!H71*100/OBC_MILDA_2!G71,"")</f>
        <v/>
      </c>
    </row>
    <row r="72" spans="1:11" ht="15" customHeight="1">
      <c r="A72" s="2"/>
      <c r="B72" s="716" t="s">
        <v>531</v>
      </c>
      <c r="C72" s="715" t="str">
        <f>IFERROR(+OBC_MILDA_1!C72*100/OBC_MILDA_1!D72,"")</f>
        <v/>
      </c>
      <c r="D72" s="715" t="str">
        <f>IFERROR(OBC_MILDA_2!D72*100/OBC_MILDA_2!C72,"")</f>
        <v/>
      </c>
      <c r="E72" s="715" t="str">
        <f>IFERROR(OBC_MILDA_1!K72*100/OBC_MILDA_1!J72,"")</f>
        <v/>
      </c>
      <c r="F72" s="715" t="str">
        <f>IFERROR(OBC_MILDA_1!E72*100/OBC_MILDA_1!F72,"")</f>
        <v/>
      </c>
      <c r="G72" s="715" t="str">
        <f>IFERROR(OBC_MILDA_2!F72*100/OBC_MILDA_2!E72,"")</f>
        <v/>
      </c>
      <c r="H72" s="715" t="str">
        <f>IFERROR(OBC_MILDA_1!H72*100/OBC_MILDA_1!I72,"")</f>
        <v/>
      </c>
      <c r="I72" s="715" t="str">
        <f>IFERROR(OBC_MILDA_1!G72*100/OBC_MILDA_1!H72,"")</f>
        <v/>
      </c>
      <c r="J72" s="715" t="str">
        <f>IFERROR(OBC_MILDA_2!J72*100/OBC_MILDA_2!I72,"")</f>
        <v/>
      </c>
      <c r="K72" s="715" t="str">
        <f>IFERROR(OBC_MILDA_2!H72*100/OBC_MILDA_2!G72,"")</f>
        <v/>
      </c>
    </row>
    <row r="73" spans="1:11" ht="15" customHeight="1">
      <c r="A73" s="2" t="s">
        <v>532</v>
      </c>
      <c r="B73" s="716"/>
      <c r="C73" s="103" t="str">
        <f>IFERROR(+OBC_MILDA_1!C73*100/OBC_MILDA_1!D73,"")</f>
        <v/>
      </c>
      <c r="D73" s="103" t="str">
        <f>IFERROR(OBC_MILDA_2!D73*100/OBC_MILDA_2!C73,"")</f>
        <v/>
      </c>
      <c r="E73" s="103" t="str">
        <f>IFERROR(OBC_MILDA_1!K73*100/OBC_MILDA_1!J73,"")</f>
        <v/>
      </c>
      <c r="F73" s="103" t="str">
        <f>IFERROR(OBC_MILDA_1!E73*100/OBC_MILDA_1!F73,"")</f>
        <v/>
      </c>
      <c r="G73" s="103" t="str">
        <f>IFERROR(OBC_MILDA_2!F73*100/OBC_MILDA_2!E73,"")</f>
        <v/>
      </c>
      <c r="H73" s="103" t="str">
        <f>IFERROR(OBC_MILDA_1!H73*100/OBC_MILDA_1!I73,"")</f>
        <v/>
      </c>
      <c r="I73" s="103" t="str">
        <f>IFERROR(OBC_MILDA_1!G73*100/OBC_MILDA_1!H73,"")</f>
        <v/>
      </c>
      <c r="J73" s="103" t="str">
        <f>IFERROR(OBC_MILDA_2!J73*100/OBC_MILDA_2!I73,"")</f>
        <v/>
      </c>
      <c r="K73" s="103" t="str">
        <f>IFERROR(OBC_MILDA_2!H73*100/OBC_MILDA_2!G73,"")</f>
        <v/>
      </c>
    </row>
    <row r="74" spans="1:11" ht="15" customHeight="1">
      <c r="A74" s="2"/>
      <c r="B74" s="716" t="s">
        <v>533</v>
      </c>
      <c r="C74" s="715" t="str">
        <f>IFERROR(+OBC_MILDA_1!C74*100/OBC_MILDA_1!D74,"")</f>
        <v/>
      </c>
      <c r="D74" s="715" t="str">
        <f>IFERROR(OBC_MILDA_2!D74*100/OBC_MILDA_2!C74,"")</f>
        <v/>
      </c>
      <c r="E74" s="715" t="str">
        <f>IFERROR(OBC_MILDA_1!K74*100/OBC_MILDA_1!J74,"")</f>
        <v/>
      </c>
      <c r="F74" s="715" t="str">
        <f>IFERROR(OBC_MILDA_1!E74*100/OBC_MILDA_1!F74,"")</f>
        <v/>
      </c>
      <c r="G74" s="715" t="str">
        <f>IFERROR(OBC_MILDA_2!F74*100/OBC_MILDA_2!E74,"")</f>
        <v/>
      </c>
      <c r="H74" s="715" t="str">
        <f>IFERROR(OBC_MILDA_1!H74*100/OBC_MILDA_1!I74,"")</f>
        <v/>
      </c>
      <c r="I74" s="715" t="str">
        <f>IFERROR(OBC_MILDA_1!G74*100/OBC_MILDA_1!H74,"")</f>
        <v/>
      </c>
      <c r="J74" s="715" t="str">
        <f>IFERROR(OBC_MILDA_2!J74*100/OBC_MILDA_2!I74,"")</f>
        <v/>
      </c>
      <c r="K74" s="715" t="str">
        <f>IFERROR(OBC_MILDA_2!H74*100/OBC_MILDA_2!G74,"")</f>
        <v/>
      </c>
    </row>
    <row r="75" spans="1:11" ht="15" customHeight="1">
      <c r="A75" s="2"/>
      <c r="B75" s="716" t="s">
        <v>534</v>
      </c>
      <c r="C75" s="715" t="str">
        <f>IFERROR(+OBC_MILDA_1!C75*100/OBC_MILDA_1!D75,"")</f>
        <v/>
      </c>
      <c r="D75" s="715" t="str">
        <f>IFERROR(OBC_MILDA_2!D75*100/OBC_MILDA_2!C75,"")</f>
        <v/>
      </c>
      <c r="E75" s="715" t="str">
        <f>IFERROR(OBC_MILDA_1!K75*100/OBC_MILDA_1!J75,"")</f>
        <v/>
      </c>
      <c r="F75" s="715" t="str">
        <f>IFERROR(OBC_MILDA_1!E75*100/OBC_MILDA_1!F75,"")</f>
        <v/>
      </c>
      <c r="G75" s="715" t="str">
        <f>IFERROR(OBC_MILDA_2!F75*100/OBC_MILDA_2!E75,"")</f>
        <v/>
      </c>
      <c r="H75" s="715" t="str">
        <f>IFERROR(OBC_MILDA_1!H75*100/OBC_MILDA_1!I75,"")</f>
        <v/>
      </c>
      <c r="I75" s="715" t="str">
        <f>IFERROR(OBC_MILDA_1!G75*100/OBC_MILDA_1!H75,"")</f>
        <v/>
      </c>
      <c r="J75" s="715" t="str">
        <f>IFERROR(OBC_MILDA_2!J75*100/OBC_MILDA_2!I75,"")</f>
        <v/>
      </c>
      <c r="K75" s="715" t="str">
        <f>IFERROR(OBC_MILDA_2!H75*100/OBC_MILDA_2!G75,"")</f>
        <v/>
      </c>
    </row>
    <row r="76" spans="1:11" ht="15" customHeight="1">
      <c r="A76" s="2"/>
      <c r="B76" s="716" t="s">
        <v>535</v>
      </c>
      <c r="C76" s="715" t="str">
        <f>IFERROR(+OBC_MILDA_1!C76*100/OBC_MILDA_1!D76,"")</f>
        <v/>
      </c>
      <c r="D76" s="715" t="str">
        <f>IFERROR(OBC_MILDA_2!D76*100/OBC_MILDA_2!C76,"")</f>
        <v/>
      </c>
      <c r="E76" s="715" t="str">
        <f>IFERROR(OBC_MILDA_1!K76*100/OBC_MILDA_1!J76,"")</f>
        <v/>
      </c>
      <c r="F76" s="715" t="str">
        <f>IFERROR(OBC_MILDA_1!E76*100/OBC_MILDA_1!F76,"")</f>
        <v/>
      </c>
      <c r="G76" s="715" t="str">
        <f>IFERROR(OBC_MILDA_2!F76*100/OBC_MILDA_2!E76,"")</f>
        <v/>
      </c>
      <c r="H76" s="715" t="str">
        <f>IFERROR(OBC_MILDA_1!H76*100/OBC_MILDA_1!I76,"")</f>
        <v/>
      </c>
      <c r="I76" s="715" t="str">
        <f>IFERROR(OBC_MILDA_1!G76*100/OBC_MILDA_1!H76,"")</f>
        <v/>
      </c>
      <c r="J76" s="715" t="str">
        <f>IFERROR(OBC_MILDA_2!J76*100/OBC_MILDA_2!I76,"")</f>
        <v/>
      </c>
      <c r="K76" s="715" t="str">
        <f>IFERROR(OBC_MILDA_2!H76*100/OBC_MILDA_2!G76,"")</f>
        <v/>
      </c>
    </row>
    <row r="77" spans="1:11" ht="15" customHeight="1">
      <c r="A77" s="2" t="s">
        <v>536</v>
      </c>
      <c r="B77" s="716"/>
      <c r="C77" s="103" t="str">
        <f>IFERROR(+OBC_MILDA_1!C77*100/OBC_MILDA_1!D77,"")</f>
        <v/>
      </c>
      <c r="D77" s="103" t="str">
        <f>IFERROR(OBC_MILDA_2!D77*100/OBC_MILDA_2!C77,"")</f>
        <v/>
      </c>
      <c r="E77" s="103" t="str">
        <f>IFERROR(OBC_MILDA_1!K77*100/OBC_MILDA_1!J77,"")</f>
        <v/>
      </c>
      <c r="F77" s="103" t="str">
        <f>IFERROR(OBC_MILDA_1!E77*100/OBC_MILDA_1!F77,"")</f>
        <v/>
      </c>
      <c r="G77" s="103" t="str">
        <f>IFERROR(OBC_MILDA_2!F77*100/OBC_MILDA_2!E77,"")</f>
        <v/>
      </c>
      <c r="H77" s="103" t="str">
        <f>IFERROR(OBC_MILDA_1!H77*100/OBC_MILDA_1!I77,"")</f>
        <v/>
      </c>
      <c r="I77" s="103" t="str">
        <f>IFERROR(OBC_MILDA_1!G77*100/OBC_MILDA_1!H77,"")</f>
        <v/>
      </c>
      <c r="J77" s="103" t="str">
        <f>IFERROR(OBC_MILDA_2!J77*100/OBC_MILDA_2!I77,"")</f>
        <v/>
      </c>
      <c r="K77" s="103" t="str">
        <f>IFERROR(OBC_MILDA_2!H77*100/OBC_MILDA_2!G77,"")</f>
        <v/>
      </c>
    </row>
    <row r="78" spans="1:11" ht="15" customHeight="1">
      <c r="A78" s="2"/>
      <c r="B78" s="716" t="s">
        <v>538</v>
      </c>
      <c r="C78" s="715" t="str">
        <f>IFERROR(+OBC_MILDA_1!C78*100/OBC_MILDA_1!D78,"")</f>
        <v/>
      </c>
      <c r="D78" s="715" t="str">
        <f>IFERROR(OBC_MILDA_2!D78*100/OBC_MILDA_2!C78,"")</f>
        <v/>
      </c>
      <c r="E78" s="715" t="str">
        <f>IFERROR(OBC_MILDA_1!K78*100/OBC_MILDA_1!J78,"")</f>
        <v/>
      </c>
      <c r="F78" s="715" t="str">
        <f>IFERROR(OBC_MILDA_1!E78*100/OBC_MILDA_1!F78,"")</f>
        <v/>
      </c>
      <c r="G78" s="715" t="str">
        <f>IFERROR(OBC_MILDA_2!F78*100/OBC_MILDA_2!E78,"")</f>
        <v/>
      </c>
      <c r="H78" s="715" t="str">
        <f>IFERROR(OBC_MILDA_1!H78*100/OBC_MILDA_1!I78,"")</f>
        <v/>
      </c>
      <c r="I78" s="715" t="str">
        <f>IFERROR(OBC_MILDA_1!G78*100/OBC_MILDA_1!H78,"")</f>
        <v/>
      </c>
      <c r="J78" s="715" t="str">
        <f>IFERROR(OBC_MILDA_2!J78*100/OBC_MILDA_2!I78,"")</f>
        <v/>
      </c>
      <c r="K78" s="715" t="str">
        <f>IFERROR(OBC_MILDA_2!H78*100/OBC_MILDA_2!G78,"")</f>
        <v/>
      </c>
    </row>
    <row r="79" spans="1:11" ht="15" customHeight="1">
      <c r="A79" s="2"/>
      <c r="B79" s="716" t="s">
        <v>539</v>
      </c>
      <c r="C79" s="714" t="str">
        <f>IFERROR(+OBC_MILDA_1!C79*100/OBC_MILDA_1!D79,"")</f>
        <v/>
      </c>
      <c r="D79" s="714" t="str">
        <f>IFERROR(OBC_MILDA_2!D79*100/OBC_MILDA_2!C79,"")</f>
        <v/>
      </c>
      <c r="E79" s="714" t="str">
        <f>IFERROR(OBC_MILDA_1!K79*100/OBC_MILDA_1!J79,"")</f>
        <v/>
      </c>
      <c r="F79" s="714" t="str">
        <f>IFERROR(OBC_MILDA_1!E79*100/OBC_MILDA_1!F79,"")</f>
        <v/>
      </c>
      <c r="G79" s="714" t="str">
        <f>IFERROR(OBC_MILDA_2!F79*100/OBC_MILDA_2!E79,"")</f>
        <v/>
      </c>
      <c r="H79" s="714" t="str">
        <f>IFERROR(OBC_MILDA_1!H79*100/OBC_MILDA_1!I79,"")</f>
        <v/>
      </c>
      <c r="I79" s="714" t="str">
        <f>IFERROR(OBC_MILDA_1!G79*100/OBC_MILDA_1!H79,"")</f>
        <v/>
      </c>
      <c r="J79" s="714" t="str">
        <f>IFERROR(OBC_MILDA_2!J79*100/OBC_MILDA_2!I79,"")</f>
        <v/>
      </c>
      <c r="K79" s="714" t="str">
        <f>IFERROR(OBC_MILDA_2!H79*100/OBC_MILDA_2!G79,"")</f>
        <v/>
      </c>
    </row>
    <row r="80" spans="1:11" ht="15" customHeight="1">
      <c r="A80" s="2"/>
      <c r="B80" s="716" t="s">
        <v>540</v>
      </c>
      <c r="C80" s="714" t="str">
        <f>IFERROR(+OBC_MILDA_1!C80*100/OBC_MILDA_1!D80,"")</f>
        <v/>
      </c>
      <c r="D80" s="714" t="str">
        <f>IFERROR(OBC_MILDA_2!D80*100/OBC_MILDA_2!C80,"")</f>
        <v/>
      </c>
      <c r="E80" s="714" t="str">
        <f>IFERROR(OBC_MILDA_1!K80*100/OBC_MILDA_1!J80,"")</f>
        <v/>
      </c>
      <c r="F80" s="714" t="str">
        <f>IFERROR(OBC_MILDA_1!E80*100/OBC_MILDA_1!F80,"")</f>
        <v/>
      </c>
      <c r="G80" s="714" t="str">
        <f>IFERROR(OBC_MILDA_2!F80*100/OBC_MILDA_2!E80,"")</f>
        <v/>
      </c>
      <c r="H80" s="714" t="str">
        <f>IFERROR(OBC_MILDA_1!H80*100/OBC_MILDA_1!I80,"")</f>
        <v/>
      </c>
      <c r="I80" s="714" t="str">
        <f>IFERROR(OBC_MILDA_1!G80*100/OBC_MILDA_1!H80,"")</f>
        <v/>
      </c>
      <c r="J80" s="714" t="str">
        <f>IFERROR(OBC_MILDA_2!J80*100/OBC_MILDA_2!I80,"")</f>
        <v/>
      </c>
      <c r="K80" s="714" t="str">
        <f>IFERROR(OBC_MILDA_2!H80*100/OBC_MILDA_2!G80,"")</f>
        <v/>
      </c>
    </row>
    <row r="81" spans="1:11" ht="15" customHeight="1">
      <c r="A81" s="2" t="s">
        <v>541</v>
      </c>
      <c r="B81" s="716"/>
      <c r="C81" s="103" t="str">
        <f>IFERROR(+OBC_MILDA_1!C81*100/OBC_MILDA_1!D81,"")</f>
        <v/>
      </c>
      <c r="D81" s="103" t="str">
        <f>IFERROR(OBC_MILDA_2!D81*100/OBC_MILDA_2!C81,"")</f>
        <v/>
      </c>
      <c r="E81" s="103" t="str">
        <f>IFERROR(OBC_MILDA_1!K81*100/OBC_MILDA_1!J81,"")</f>
        <v/>
      </c>
      <c r="F81" s="103" t="str">
        <f>IFERROR(OBC_MILDA_1!E81*100/OBC_MILDA_1!F81,"")</f>
        <v/>
      </c>
      <c r="G81" s="103" t="str">
        <f>IFERROR(OBC_MILDA_2!F81*100/OBC_MILDA_2!E81,"")</f>
        <v/>
      </c>
      <c r="H81" s="103" t="str">
        <f>IFERROR(OBC_MILDA_1!H81*100/OBC_MILDA_1!I81,"")</f>
        <v/>
      </c>
      <c r="I81" s="103" t="str">
        <f>IFERROR(OBC_MILDA_1!G81*100/OBC_MILDA_1!H81,"")</f>
        <v/>
      </c>
      <c r="J81" s="103" t="str">
        <f>IFERROR(OBC_MILDA_2!J81*100/OBC_MILDA_2!I81,"")</f>
        <v/>
      </c>
      <c r="K81" s="103" t="str">
        <f>IFERROR(OBC_MILDA_2!H81*100/OBC_MILDA_2!G81,"")</f>
        <v/>
      </c>
    </row>
    <row r="82" spans="1:11" ht="15" customHeight="1">
      <c r="A82" s="2"/>
      <c r="B82" s="716" t="s">
        <v>542</v>
      </c>
      <c r="C82" s="715" t="str">
        <f>IFERROR(+OBC_MILDA_1!C82*100/OBC_MILDA_1!D82,"")</f>
        <v/>
      </c>
      <c r="D82" s="715" t="str">
        <f>IFERROR(OBC_MILDA_2!D82*100/OBC_MILDA_2!C82,"")</f>
        <v/>
      </c>
      <c r="E82" s="715" t="str">
        <f>IFERROR(OBC_MILDA_1!K82*100/OBC_MILDA_1!J82,"")</f>
        <v/>
      </c>
      <c r="F82" s="715" t="str">
        <f>IFERROR(OBC_MILDA_1!E82*100/OBC_MILDA_1!F82,"")</f>
        <v/>
      </c>
      <c r="G82" s="715" t="str">
        <f>IFERROR(OBC_MILDA_2!F82*100/OBC_MILDA_2!E82,"")</f>
        <v/>
      </c>
      <c r="H82" s="715" t="str">
        <f>IFERROR(OBC_MILDA_1!H82*100/OBC_MILDA_1!I82,"")</f>
        <v/>
      </c>
      <c r="I82" s="715" t="str">
        <f>IFERROR(OBC_MILDA_1!G82*100/OBC_MILDA_1!H82,"")</f>
        <v/>
      </c>
      <c r="J82" s="715" t="str">
        <f>IFERROR(OBC_MILDA_2!J82*100/OBC_MILDA_2!I82,"")</f>
        <v/>
      </c>
      <c r="K82" s="715" t="str">
        <f>IFERROR(OBC_MILDA_2!H82*100/OBC_MILDA_2!G82,"")</f>
        <v/>
      </c>
    </row>
    <row r="83" spans="1:11" ht="15" customHeight="1">
      <c r="A83" s="2" t="s">
        <v>543</v>
      </c>
      <c r="B83" s="716"/>
      <c r="C83" s="103" t="str">
        <f>IFERROR(+OBC_MILDA_1!C83*100/OBC_MILDA_1!D83,"")</f>
        <v/>
      </c>
      <c r="D83" s="103" t="str">
        <f>IFERROR(OBC_MILDA_2!D83*100/OBC_MILDA_2!C83,"")</f>
        <v/>
      </c>
      <c r="E83" s="103" t="str">
        <f>IFERROR(OBC_MILDA_1!K83*100/OBC_MILDA_1!J83,"")</f>
        <v/>
      </c>
      <c r="F83" s="103" t="str">
        <f>IFERROR(OBC_MILDA_1!E83*100/OBC_MILDA_1!F83,"")</f>
        <v/>
      </c>
      <c r="G83" s="103" t="str">
        <f>IFERROR(OBC_MILDA_2!F83*100/OBC_MILDA_2!E83,"")</f>
        <v/>
      </c>
      <c r="H83" s="103" t="str">
        <f>IFERROR(OBC_MILDA_1!H83*100/OBC_MILDA_1!I83,"")</f>
        <v/>
      </c>
      <c r="I83" s="103" t="str">
        <f>IFERROR(OBC_MILDA_1!G83*100/OBC_MILDA_1!H83,"")</f>
        <v/>
      </c>
      <c r="J83" s="103" t="str">
        <f>IFERROR(OBC_MILDA_2!J83*100/OBC_MILDA_2!I83,"")</f>
        <v/>
      </c>
      <c r="K83" s="103" t="str">
        <f>IFERROR(OBC_MILDA_2!H83*100/OBC_MILDA_2!G83,"")</f>
        <v/>
      </c>
    </row>
    <row r="84" spans="1:11" ht="15" customHeight="1">
      <c r="A84" s="2"/>
      <c r="B84" s="716" t="s">
        <v>545</v>
      </c>
      <c r="C84" s="715" t="str">
        <f>IFERROR(+OBC_MILDA_1!C84*100/OBC_MILDA_1!D84,"")</f>
        <v/>
      </c>
      <c r="D84" s="715" t="str">
        <f>IFERROR(OBC_MILDA_2!D84*100/OBC_MILDA_2!C84,"")</f>
        <v/>
      </c>
      <c r="E84" s="715" t="str">
        <f>IFERROR(OBC_MILDA_1!K84*100/OBC_MILDA_1!J84,"")</f>
        <v/>
      </c>
      <c r="F84" s="715" t="str">
        <f>IFERROR(OBC_MILDA_1!E84*100/OBC_MILDA_1!F84,"")</f>
        <v/>
      </c>
      <c r="G84" s="715" t="str">
        <f>IFERROR(OBC_MILDA_2!F84*100/OBC_MILDA_2!E84,"")</f>
        <v/>
      </c>
      <c r="H84" s="715" t="str">
        <f>IFERROR(OBC_MILDA_1!H84*100/OBC_MILDA_1!I84,"")</f>
        <v/>
      </c>
      <c r="I84" s="715" t="str">
        <f>IFERROR(OBC_MILDA_1!G84*100/OBC_MILDA_1!H84,"")</f>
        <v/>
      </c>
      <c r="J84" s="715" t="str">
        <f>IFERROR(OBC_MILDA_2!J84*100/OBC_MILDA_2!I84,"")</f>
        <v/>
      </c>
      <c r="K84" s="715" t="str">
        <f>IFERROR(OBC_MILDA_2!H84*100/OBC_MILDA_2!G84,"")</f>
        <v/>
      </c>
    </row>
    <row r="85" spans="1:11" ht="15" customHeight="1">
      <c r="A85" s="2"/>
      <c r="B85" s="716" t="s">
        <v>546</v>
      </c>
      <c r="C85" s="715" t="str">
        <f>IFERROR(+OBC_MILDA_1!C85*100/OBC_MILDA_1!D85,"")</f>
        <v/>
      </c>
      <c r="D85" s="715" t="str">
        <f>IFERROR(OBC_MILDA_2!D85*100/OBC_MILDA_2!C85,"")</f>
        <v/>
      </c>
      <c r="E85" s="715" t="str">
        <f>IFERROR(OBC_MILDA_1!K85*100/OBC_MILDA_1!J85,"")</f>
        <v/>
      </c>
      <c r="F85" s="715" t="str">
        <f>IFERROR(OBC_MILDA_1!E85*100/OBC_MILDA_1!F85,"")</f>
        <v/>
      </c>
      <c r="G85" s="715" t="str">
        <f>IFERROR(OBC_MILDA_2!F85*100/OBC_MILDA_2!E85,"")</f>
        <v/>
      </c>
      <c r="H85" s="715" t="str">
        <f>IFERROR(OBC_MILDA_1!H85*100/OBC_MILDA_1!I85,"")</f>
        <v/>
      </c>
      <c r="I85" s="715" t="str">
        <f>IFERROR(OBC_MILDA_1!G85*100/OBC_MILDA_1!H85,"")</f>
        <v/>
      </c>
      <c r="J85" s="715" t="str">
        <f>IFERROR(OBC_MILDA_2!J85*100/OBC_MILDA_2!I85,"")</f>
        <v/>
      </c>
      <c r="K85" s="715" t="str">
        <f>IFERROR(OBC_MILDA_2!H85*100/OBC_MILDA_2!G85,"")</f>
        <v/>
      </c>
    </row>
    <row r="86" spans="1:11" ht="15" customHeight="1">
      <c r="A86" s="2"/>
      <c r="B86" s="716" t="s">
        <v>547</v>
      </c>
      <c r="C86" s="715" t="str">
        <f>IFERROR(+OBC_MILDA_1!C86*100/OBC_MILDA_1!D86,"")</f>
        <v/>
      </c>
      <c r="D86" s="715" t="str">
        <f>IFERROR(OBC_MILDA_2!D86*100/OBC_MILDA_2!C86,"")</f>
        <v/>
      </c>
      <c r="E86" s="715" t="str">
        <f>IFERROR(OBC_MILDA_1!K86*100/OBC_MILDA_1!J86,"")</f>
        <v/>
      </c>
      <c r="F86" s="715" t="str">
        <f>IFERROR(OBC_MILDA_1!E86*100/OBC_MILDA_1!F86,"")</f>
        <v/>
      </c>
      <c r="G86" s="715" t="str">
        <f>IFERROR(OBC_MILDA_2!F86*100/OBC_MILDA_2!E86,"")</f>
        <v/>
      </c>
      <c r="H86" s="715" t="str">
        <f>IFERROR(OBC_MILDA_1!H86*100/OBC_MILDA_1!I86,"")</f>
        <v/>
      </c>
      <c r="I86" s="715" t="str">
        <f>IFERROR(OBC_MILDA_1!G86*100/OBC_MILDA_1!H86,"")</f>
        <v/>
      </c>
      <c r="J86" s="715" t="str">
        <f>IFERROR(OBC_MILDA_2!J86*100/OBC_MILDA_2!I86,"")</f>
        <v/>
      </c>
      <c r="K86" s="715" t="str">
        <f>IFERROR(OBC_MILDA_2!H86*100/OBC_MILDA_2!G86,"")</f>
        <v/>
      </c>
    </row>
    <row r="87" spans="1:11" ht="15.75" customHeight="1">
      <c r="A87" s="2"/>
      <c r="B87" s="716" t="s">
        <v>548</v>
      </c>
      <c r="C87" s="715" t="str">
        <f>IFERROR(+OBC_MILDA_1!C87*100/OBC_MILDA_1!D87,"")</f>
        <v/>
      </c>
      <c r="D87" s="715" t="str">
        <f>IFERROR(OBC_MILDA_2!D87*100/OBC_MILDA_2!C87,"")</f>
        <v/>
      </c>
      <c r="E87" s="715" t="str">
        <f>IFERROR(OBC_MILDA_1!K87*100/OBC_MILDA_1!J87,"")</f>
        <v/>
      </c>
      <c r="F87" s="715" t="str">
        <f>IFERROR(OBC_MILDA_1!E87*100/OBC_MILDA_1!F87,"")</f>
        <v/>
      </c>
      <c r="G87" s="715" t="str">
        <f>IFERROR(OBC_MILDA_2!F87*100/OBC_MILDA_2!E87,"")</f>
        <v/>
      </c>
      <c r="H87" s="715" t="str">
        <f>IFERROR(OBC_MILDA_1!H87*100/OBC_MILDA_1!I87,"")</f>
        <v/>
      </c>
      <c r="I87" s="715" t="str">
        <f>IFERROR(OBC_MILDA_1!G87*100/OBC_MILDA_1!H87,"")</f>
        <v/>
      </c>
      <c r="J87" s="715" t="str">
        <f>IFERROR(OBC_MILDA_2!J87*100/OBC_MILDA_2!I87,"")</f>
        <v/>
      </c>
      <c r="K87" s="715" t="str">
        <f>IFERROR(OBC_MILDA_2!H87*100/OBC_MILDA_2!G87,"")</f>
        <v/>
      </c>
    </row>
    <row r="88" spans="1:11" ht="15.75" customHeight="1">
      <c r="A88" s="2"/>
      <c r="B88" s="716" t="s">
        <v>549</v>
      </c>
      <c r="C88" s="714" t="str">
        <f>IFERROR(+OBC_MILDA_1!C88*100/OBC_MILDA_1!D88,"")</f>
        <v/>
      </c>
      <c r="D88" s="714" t="str">
        <f>IFERROR(OBC_MILDA_2!D88*100/OBC_MILDA_2!C88,"")</f>
        <v/>
      </c>
      <c r="E88" s="714" t="str">
        <f>IFERROR(OBC_MILDA_1!K88*100/OBC_MILDA_1!J88,"")</f>
        <v/>
      </c>
      <c r="F88" s="714" t="str">
        <f>IFERROR(OBC_MILDA_1!E88*100/OBC_MILDA_1!F88,"")</f>
        <v/>
      </c>
      <c r="G88" s="714" t="str">
        <f>IFERROR(OBC_MILDA_2!F88*100/OBC_MILDA_2!E88,"")</f>
        <v/>
      </c>
      <c r="H88" s="714" t="str">
        <f>IFERROR(OBC_MILDA_1!H88*100/OBC_MILDA_1!I88,"")</f>
        <v/>
      </c>
      <c r="I88" s="714" t="str">
        <f>IFERROR(OBC_MILDA_1!G88*100/OBC_MILDA_1!H88,"")</f>
        <v/>
      </c>
      <c r="J88" s="714" t="str">
        <f>IFERROR(OBC_MILDA_2!J88*100/OBC_MILDA_2!I88,"")</f>
        <v/>
      </c>
      <c r="K88" s="714" t="str">
        <f>IFERROR(OBC_MILDA_2!H88*100/OBC_MILDA_2!G88,"")</f>
        <v/>
      </c>
    </row>
    <row r="89" spans="1:11" ht="15.75" customHeight="1">
      <c r="A89" s="2"/>
      <c r="B89" s="716" t="s">
        <v>550</v>
      </c>
      <c r="C89" s="715" t="str">
        <f>IFERROR(+OBC_MILDA_1!C89*100/OBC_MILDA_1!D89,"")</f>
        <v/>
      </c>
      <c r="D89" s="715" t="str">
        <f>IFERROR(OBC_MILDA_2!D89*100/OBC_MILDA_2!C89,"")</f>
        <v/>
      </c>
      <c r="E89" s="715" t="str">
        <f>IFERROR(OBC_MILDA_1!K89*100/OBC_MILDA_1!J89,"")</f>
        <v/>
      </c>
      <c r="F89" s="715" t="str">
        <f>IFERROR(OBC_MILDA_1!E89*100/OBC_MILDA_1!F89,"")</f>
        <v/>
      </c>
      <c r="G89" s="715" t="str">
        <f>IFERROR(OBC_MILDA_2!F89*100/OBC_MILDA_2!E89,"")</f>
        <v/>
      </c>
      <c r="H89" s="715" t="str">
        <f>IFERROR(OBC_MILDA_1!H89*100/OBC_MILDA_1!I89,"")</f>
        <v/>
      </c>
      <c r="I89" s="715" t="str">
        <f>IFERROR(OBC_MILDA_1!G89*100/OBC_MILDA_1!H89,"")</f>
        <v/>
      </c>
      <c r="J89" s="715" t="str">
        <f>IFERROR(OBC_MILDA_2!J89*100/OBC_MILDA_2!I89,"")</f>
        <v/>
      </c>
      <c r="K89" s="715" t="str">
        <f>IFERROR(OBC_MILDA_2!H89*100/OBC_MILDA_2!G89,"")</f>
        <v/>
      </c>
    </row>
    <row r="90" spans="1:11" ht="15.75" customHeight="1" thickBot="1">
      <c r="A90" s="281" t="s">
        <v>553</v>
      </c>
      <c r="B90" s="717"/>
      <c r="C90" s="662" t="str">
        <f>IFERROR(+OBC_MILDA_1!C90*100/OBC_MILDA_1!D90,"")</f>
        <v/>
      </c>
      <c r="D90" s="662" t="str">
        <f>IFERROR(OBC_MILDA_2!D90*100/OBC_MILDA_2!C90,"")</f>
        <v/>
      </c>
      <c r="E90" s="662" t="str">
        <f>IFERROR(OBC_MILDA_1!K90*100/OBC_MILDA_1!J90,"")</f>
        <v/>
      </c>
      <c r="F90" s="662" t="str">
        <f>IFERROR(OBC_MILDA_1!E90*100/OBC_MILDA_1!F90,"")</f>
        <v/>
      </c>
      <c r="G90" s="662" t="str">
        <f>IFERROR(OBC_MILDA_2!F90*100/OBC_MILDA_2!E90,"")</f>
        <v/>
      </c>
      <c r="H90" s="662" t="str">
        <f>IFERROR(OBC_MILDA_1!H90*100/OBC_MILDA_1!I90,"")</f>
        <v/>
      </c>
      <c r="I90" s="662" t="str">
        <f>IFERROR(OBC_MILDA_1!G90*100/OBC_MILDA_1!H90,"")</f>
        <v/>
      </c>
      <c r="J90" s="662" t="str">
        <f>IFERROR(OBC_MILDA_2!J90*100/OBC_MILDA_2!I90,"")</f>
        <v/>
      </c>
      <c r="K90" s="662" t="str">
        <f>IFERROR(OBC_MILDA_2!H90*100/OBC_MILDA_2!G90,"")</f>
        <v/>
      </c>
    </row>
  </sheetData>
  <mergeCells count="1">
    <mergeCell ref="A2:B2"/>
  </mergeCells>
  <conditionalFormatting sqref="C3:K90">
    <cfRule type="containsBlanks" dxfId="56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76" max="8" man="1"/>
  </rowBreaks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H90"/>
  <sheetViews>
    <sheetView view="pageBreakPreview" zoomScale="85" zoomScaleNormal="100" zoomScaleSheetLayoutView="85" workbookViewId="0">
      <pane ySplit="2" topLeftCell="A6" activePane="bottomLeft" state="frozen"/>
      <selection activeCell="A28" sqref="A28"/>
      <selection pane="bottomLeft" activeCell="C3" sqref="C3:H90"/>
    </sheetView>
  </sheetViews>
  <sheetFormatPr baseColWidth="10" defaultColWidth="14.3984375" defaultRowHeight="15" customHeight="1"/>
  <cols>
    <col min="1" max="1" width="1.06640625" style="395" customWidth="1"/>
    <col min="2" max="2" width="20.59765625" style="395" customWidth="1"/>
    <col min="3" max="3" width="20.9296875" style="395" customWidth="1"/>
    <col min="4" max="4" width="23.19921875" style="395" customWidth="1"/>
    <col min="5" max="8" width="20.9296875" style="395" customWidth="1"/>
    <col min="9" max="13" width="10.796875" style="395" customWidth="1"/>
    <col min="14" max="15" width="14.3984375" style="395" customWidth="1"/>
    <col min="16" max="16384" width="14.3984375" style="395"/>
  </cols>
  <sheetData>
    <row r="1" spans="1:8" ht="14" customHeight="1">
      <c r="A1" s="6" t="s">
        <v>2950</v>
      </c>
      <c r="B1" s="791"/>
      <c r="C1" s="791"/>
      <c r="D1" s="791"/>
      <c r="E1" s="791"/>
      <c r="F1" s="791"/>
      <c r="G1" s="791"/>
      <c r="H1" s="791"/>
    </row>
    <row r="2" spans="1:8" ht="55.15" thickBot="1">
      <c r="A2" s="1171" t="s">
        <v>576</v>
      </c>
      <c r="B2" s="1172"/>
      <c r="C2" s="854" t="s">
        <v>2942</v>
      </c>
      <c r="D2" s="854" t="s">
        <v>2943</v>
      </c>
      <c r="E2" s="854" t="s">
        <v>2944</v>
      </c>
      <c r="F2" s="854" t="s">
        <v>2945</v>
      </c>
      <c r="G2" s="854" t="s">
        <v>2946</v>
      </c>
      <c r="H2" s="854" t="s">
        <v>2947</v>
      </c>
    </row>
    <row r="3" spans="1:8" ht="15" customHeight="1">
      <c r="A3" s="2" t="s">
        <v>445</v>
      </c>
      <c r="B3" s="716"/>
      <c r="C3" s="25"/>
      <c r="D3" s="25"/>
      <c r="E3" s="25"/>
      <c r="F3" s="25"/>
      <c r="G3" s="25"/>
      <c r="H3" s="25"/>
    </row>
    <row r="4" spans="1:8" ht="15" customHeight="1">
      <c r="A4" s="2"/>
      <c r="B4" s="716" t="s">
        <v>447</v>
      </c>
      <c r="C4" s="713"/>
      <c r="D4" s="713"/>
      <c r="E4" s="713"/>
      <c r="F4" s="713"/>
      <c r="G4" s="713"/>
      <c r="H4" s="713"/>
    </row>
    <row r="5" spans="1:8" ht="15" customHeight="1">
      <c r="A5" s="2"/>
      <c r="B5" s="716" t="s">
        <v>448</v>
      </c>
      <c r="C5" s="709"/>
      <c r="D5" s="709"/>
      <c r="E5" s="709"/>
      <c r="F5" s="709"/>
      <c r="G5" s="709"/>
      <c r="H5" s="709"/>
    </row>
    <row r="6" spans="1:8" ht="15" customHeight="1">
      <c r="A6" s="2"/>
      <c r="B6" s="716" t="s">
        <v>449</v>
      </c>
      <c r="C6" s="709"/>
      <c r="D6" s="709"/>
      <c r="E6" s="709"/>
      <c r="F6" s="709"/>
      <c r="G6" s="709"/>
      <c r="H6" s="709"/>
    </row>
    <row r="7" spans="1:8" ht="15" customHeight="1">
      <c r="A7" s="2" t="s">
        <v>450</v>
      </c>
      <c r="B7" s="716"/>
      <c r="C7" s="25"/>
      <c r="D7" s="25"/>
      <c r="E7" s="25"/>
      <c r="F7" s="25"/>
      <c r="G7" s="25"/>
      <c r="H7" s="25"/>
    </row>
    <row r="8" spans="1:8" ht="15" customHeight="1">
      <c r="A8" s="2"/>
      <c r="B8" s="716" t="s">
        <v>452</v>
      </c>
      <c r="C8" s="709"/>
      <c r="D8" s="709"/>
      <c r="E8" s="709"/>
      <c r="F8" s="709"/>
      <c r="G8" s="709"/>
      <c r="H8" s="709"/>
    </row>
    <row r="9" spans="1:8" ht="15" customHeight="1">
      <c r="A9" s="2"/>
      <c r="B9" s="716" t="s">
        <v>453</v>
      </c>
      <c r="C9" s="709"/>
      <c r="D9" s="709"/>
      <c r="E9" s="709"/>
      <c r="F9" s="709"/>
      <c r="G9" s="709"/>
      <c r="H9" s="709"/>
    </row>
    <row r="10" spans="1:8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</row>
    <row r="11" spans="1:8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</row>
    <row r="12" spans="1:8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</row>
    <row r="13" spans="1:8" ht="15" customHeight="1">
      <c r="A13" s="2" t="s">
        <v>457</v>
      </c>
      <c r="B13" s="716"/>
      <c r="C13" s="25"/>
      <c r="D13" s="25"/>
      <c r="E13" s="25"/>
      <c r="F13" s="25"/>
      <c r="G13" s="25"/>
      <c r="H13" s="25"/>
    </row>
    <row r="14" spans="1:8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</row>
    <row r="15" spans="1:8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</row>
    <row r="16" spans="1:8" ht="15" customHeight="1">
      <c r="A16" s="2" t="s">
        <v>461</v>
      </c>
      <c r="B16" s="716"/>
      <c r="C16" s="25"/>
      <c r="D16" s="25"/>
      <c r="E16" s="25"/>
      <c r="F16" s="25"/>
      <c r="G16" s="25"/>
      <c r="H16" s="25"/>
    </row>
    <row r="17" spans="1:8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</row>
    <row r="18" spans="1:8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</row>
    <row r="19" spans="1:8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</row>
    <row r="20" spans="1:8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</row>
    <row r="21" spans="1:8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</row>
    <row r="22" spans="1:8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</row>
    <row r="23" spans="1:8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</row>
    <row r="24" spans="1:8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</row>
    <row r="25" spans="1:8" ht="15" customHeight="1">
      <c r="A25" s="2" t="s">
        <v>471</v>
      </c>
      <c r="B25" s="716"/>
      <c r="C25" s="25"/>
      <c r="D25" s="25"/>
      <c r="E25" s="25"/>
      <c r="F25" s="25"/>
      <c r="G25" s="25"/>
      <c r="H25" s="25"/>
    </row>
    <row r="26" spans="1:8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</row>
    <row r="27" spans="1:8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</row>
    <row r="28" spans="1:8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</row>
    <row r="29" spans="1:8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</row>
    <row r="30" spans="1:8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</row>
    <row r="31" spans="1:8" ht="15" customHeight="1">
      <c r="A31" s="2" t="s">
        <v>484</v>
      </c>
      <c r="B31" s="716"/>
      <c r="C31" s="25"/>
      <c r="D31" s="25"/>
      <c r="E31" s="25"/>
      <c r="F31" s="25"/>
      <c r="G31" s="25"/>
      <c r="H31" s="25"/>
    </row>
    <row r="32" spans="1:8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</row>
    <row r="33" spans="1:8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</row>
    <row r="34" spans="1:8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</row>
    <row r="35" spans="1:8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</row>
    <row r="36" spans="1:8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</row>
    <row r="37" spans="1:8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</row>
    <row r="38" spans="1:8" ht="15" customHeight="1">
      <c r="A38" s="2" t="s">
        <v>492</v>
      </c>
      <c r="B38" s="716"/>
      <c r="C38" s="25"/>
      <c r="D38" s="25"/>
      <c r="E38" s="25"/>
      <c r="F38" s="25"/>
      <c r="G38" s="25"/>
      <c r="H38" s="25"/>
    </row>
    <row r="39" spans="1:8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</row>
    <row r="40" spans="1:8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</row>
    <row r="41" spans="1:8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</row>
    <row r="42" spans="1:8" ht="15" customHeight="1">
      <c r="A42" s="2" t="s">
        <v>497</v>
      </c>
      <c r="B42" s="716"/>
      <c r="C42" s="25"/>
      <c r="D42" s="25"/>
      <c r="E42" s="25"/>
      <c r="F42" s="25"/>
      <c r="G42" s="25"/>
      <c r="H42" s="25"/>
    </row>
    <row r="43" spans="1:8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</row>
    <row r="44" spans="1:8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</row>
    <row r="45" spans="1:8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</row>
    <row r="46" spans="1:8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</row>
    <row r="47" spans="1:8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</row>
    <row r="48" spans="1:8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</row>
    <row r="49" spans="1:8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</row>
    <row r="50" spans="1:8" ht="15" customHeight="1">
      <c r="A50" s="2" t="s">
        <v>506</v>
      </c>
      <c r="B50" s="716"/>
      <c r="C50" s="25"/>
      <c r="D50" s="25"/>
      <c r="E50" s="25"/>
      <c r="F50" s="25"/>
      <c r="G50" s="25"/>
      <c r="H50" s="25"/>
    </row>
    <row r="51" spans="1:8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</row>
    <row r="52" spans="1:8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</row>
    <row r="53" spans="1:8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</row>
    <row r="54" spans="1:8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</row>
    <row r="55" spans="1:8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</row>
    <row r="56" spans="1:8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</row>
    <row r="57" spans="1:8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</row>
    <row r="58" spans="1:8" ht="15" customHeight="1">
      <c r="A58" s="2" t="s">
        <v>515</v>
      </c>
      <c r="B58" s="716"/>
      <c r="C58" s="25"/>
      <c r="D58" s="25"/>
      <c r="E58" s="25"/>
      <c r="F58" s="25"/>
      <c r="G58" s="25"/>
      <c r="H58" s="25"/>
    </row>
    <row r="59" spans="1:8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</row>
    <row r="60" spans="1:8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</row>
    <row r="61" spans="1:8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</row>
    <row r="62" spans="1:8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</row>
    <row r="63" spans="1:8" ht="15" customHeight="1">
      <c r="A63" s="2" t="s">
        <v>521</v>
      </c>
      <c r="B63" s="716"/>
      <c r="C63" s="25"/>
      <c r="D63" s="25"/>
      <c r="E63" s="25"/>
      <c r="F63" s="25"/>
      <c r="G63" s="25"/>
      <c r="H63" s="25"/>
    </row>
    <row r="64" spans="1:8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</row>
    <row r="65" spans="1:8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</row>
    <row r="66" spans="1:8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</row>
    <row r="67" spans="1:8" ht="15" customHeight="1">
      <c r="A67" s="2" t="s">
        <v>526</v>
      </c>
      <c r="B67" s="716"/>
      <c r="C67" s="25"/>
      <c r="D67" s="25"/>
      <c r="E67" s="25"/>
      <c r="F67" s="25"/>
      <c r="G67" s="25"/>
      <c r="H67" s="25"/>
    </row>
    <row r="68" spans="1:8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</row>
    <row r="69" spans="1:8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</row>
    <row r="70" spans="1:8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</row>
    <row r="71" spans="1:8" ht="15" customHeight="1">
      <c r="A71" s="2" t="s">
        <v>530</v>
      </c>
      <c r="B71" s="716"/>
      <c r="C71" s="25"/>
      <c r="D71" s="25"/>
      <c r="E71" s="25"/>
      <c r="F71" s="25"/>
      <c r="G71" s="25"/>
      <c r="H71" s="25"/>
    </row>
    <row r="72" spans="1:8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</row>
    <row r="73" spans="1:8" ht="15" customHeight="1">
      <c r="A73" s="2" t="s">
        <v>532</v>
      </c>
      <c r="B73" s="716"/>
      <c r="C73" s="25"/>
      <c r="D73" s="25"/>
      <c r="E73" s="25"/>
      <c r="F73" s="25"/>
      <c r="G73" s="25"/>
      <c r="H73" s="25"/>
    </row>
    <row r="74" spans="1:8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</row>
    <row r="75" spans="1:8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</row>
    <row r="76" spans="1:8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</row>
    <row r="77" spans="1:8" ht="15" customHeight="1">
      <c r="A77" s="2" t="s">
        <v>536</v>
      </c>
      <c r="B77" s="716"/>
      <c r="C77" s="25"/>
      <c r="D77" s="25"/>
      <c r="E77" s="25"/>
      <c r="F77" s="25"/>
      <c r="G77" s="25"/>
      <c r="H77" s="25"/>
    </row>
    <row r="78" spans="1:8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</row>
    <row r="79" spans="1:8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</row>
    <row r="80" spans="1:8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</row>
    <row r="81" spans="1:8" ht="15" customHeight="1">
      <c r="A81" s="2" t="s">
        <v>541</v>
      </c>
      <c r="B81" s="716"/>
      <c r="C81" s="25"/>
      <c r="D81" s="25"/>
      <c r="E81" s="25"/>
      <c r="F81" s="25"/>
      <c r="G81" s="25"/>
      <c r="H81" s="25"/>
    </row>
    <row r="82" spans="1:8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</row>
    <row r="83" spans="1:8" ht="15" customHeight="1">
      <c r="A83" s="2" t="s">
        <v>543</v>
      </c>
      <c r="B83" s="716"/>
      <c r="C83" s="25"/>
      <c r="D83" s="25"/>
      <c r="E83" s="25"/>
      <c r="F83" s="25"/>
      <c r="G83" s="25"/>
      <c r="H83" s="25"/>
    </row>
    <row r="84" spans="1:8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</row>
    <row r="85" spans="1:8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</row>
    <row r="86" spans="1:8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</row>
    <row r="87" spans="1:8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</row>
    <row r="88" spans="1:8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</row>
    <row r="89" spans="1:8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</row>
    <row r="90" spans="1:8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H90">
    <cfRule type="containsBlanks" dxfId="56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80" max="16383" man="1"/>
  </rowBreaks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topLeftCell="A172" zoomScale="90" zoomScaleNormal="90" workbookViewId="0">
      <selection activeCell="C181" sqref="C181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2460</v>
      </c>
      <c r="B1" s="87" t="s">
        <v>2461</v>
      </c>
      <c r="C1" s="87" t="s">
        <v>2461</v>
      </c>
    </row>
    <row r="2" spans="1:3">
      <c r="A2" t="s">
        <v>2462</v>
      </c>
      <c r="B2" t="s">
        <v>0</v>
      </c>
      <c r="C2" t="s">
        <v>0</v>
      </c>
    </row>
    <row r="3" spans="1:3">
      <c r="A3" t="s">
        <v>2463</v>
      </c>
      <c r="B3" t="s">
        <v>3</v>
      </c>
      <c r="C3" t="s">
        <v>3</v>
      </c>
    </row>
    <row r="4" spans="1:3">
      <c r="A4" t="s">
        <v>2464</v>
      </c>
      <c r="B4" t="s">
        <v>115</v>
      </c>
      <c r="C4" t="s">
        <v>115</v>
      </c>
    </row>
    <row r="5" spans="1:3">
      <c r="A5" t="s">
        <v>2465</v>
      </c>
      <c r="B5" t="s">
        <v>216</v>
      </c>
      <c r="C5" t="s">
        <v>216</v>
      </c>
    </row>
    <row r="6" spans="1:3">
      <c r="A6" t="s">
        <v>2466</v>
      </c>
      <c r="B6" t="s">
        <v>373</v>
      </c>
      <c r="C6" t="s">
        <v>373</v>
      </c>
    </row>
    <row r="7" spans="1:3">
      <c r="A7" t="s">
        <v>2467</v>
      </c>
      <c r="B7" t="s">
        <v>10</v>
      </c>
      <c r="C7" t="s">
        <v>10</v>
      </c>
    </row>
    <row r="8" spans="1:3">
      <c r="A8" t="s">
        <v>2468</v>
      </c>
      <c r="B8" t="s">
        <v>412</v>
      </c>
      <c r="C8" t="s">
        <v>412</v>
      </c>
    </row>
    <row r="9" spans="1:3">
      <c r="A9" t="s">
        <v>2469</v>
      </c>
      <c r="B9" t="s">
        <v>2470</v>
      </c>
      <c r="C9" s="626" t="s">
        <v>2470</v>
      </c>
    </row>
    <row r="10" spans="1:3">
      <c r="A10" t="s">
        <v>838</v>
      </c>
      <c r="B10" s="626" t="s">
        <v>2471</v>
      </c>
      <c r="C10" s="626" t="s">
        <v>2471</v>
      </c>
    </row>
    <row r="11" spans="1:3">
      <c r="A11" t="s">
        <v>2472</v>
      </c>
      <c r="B11" t="s">
        <v>2473</v>
      </c>
      <c r="C11" t="s">
        <v>2473</v>
      </c>
    </row>
    <row r="12" spans="1:3">
      <c r="A12" t="s">
        <v>2474</v>
      </c>
      <c r="B12" t="s">
        <v>2475</v>
      </c>
      <c r="C12" t="s">
        <v>2475</v>
      </c>
    </row>
    <row r="13" spans="1:3">
      <c r="A13" t="s">
        <v>2476</v>
      </c>
      <c r="B13" t="s">
        <v>2477</v>
      </c>
      <c r="C13" t="s">
        <v>2477</v>
      </c>
    </row>
    <row r="14" spans="1:3">
      <c r="A14" t="s">
        <v>2478</v>
      </c>
      <c r="B14" t="s">
        <v>2479</v>
      </c>
      <c r="C14" t="s">
        <v>2479</v>
      </c>
    </row>
    <row r="15" spans="1:3">
      <c r="A15" t="s">
        <v>2480</v>
      </c>
      <c r="B15" t="s">
        <v>2481</v>
      </c>
      <c r="C15" t="s">
        <v>2481</v>
      </c>
    </row>
    <row r="16" spans="1:3">
      <c r="A16" t="s">
        <v>2482</v>
      </c>
      <c r="B16" t="s">
        <v>2483</v>
      </c>
      <c r="C16" t="s">
        <v>2483</v>
      </c>
    </row>
    <row r="17" spans="1:3">
      <c r="A17" t="s">
        <v>2484</v>
      </c>
      <c r="B17" t="s">
        <v>23</v>
      </c>
      <c r="C17" t="s">
        <v>23</v>
      </c>
    </row>
    <row r="18" spans="1:3">
      <c r="A18" t="s">
        <v>2485</v>
      </c>
      <c r="B18" t="s">
        <v>601</v>
      </c>
      <c r="C18" t="s">
        <v>601</v>
      </c>
    </row>
    <row r="19" spans="1:3">
      <c r="A19" t="s">
        <v>2486</v>
      </c>
      <c r="B19" t="s">
        <v>2487</v>
      </c>
      <c r="C19" t="s">
        <v>2487</v>
      </c>
    </row>
    <row r="20" spans="1:3">
      <c r="A20" t="s">
        <v>2488</v>
      </c>
      <c r="B20" t="s">
        <v>2489</v>
      </c>
      <c r="C20" t="s">
        <v>2489</v>
      </c>
    </row>
    <row r="21" spans="1:3">
      <c r="A21" t="s">
        <v>2490</v>
      </c>
      <c r="B21" t="s">
        <v>2491</v>
      </c>
      <c r="C21" t="s">
        <v>2491</v>
      </c>
    </row>
    <row r="22" spans="1:3">
      <c r="A22" t="s">
        <v>2492</v>
      </c>
      <c r="B22" t="s">
        <v>2493</v>
      </c>
      <c r="C22" t="s">
        <v>2493</v>
      </c>
    </row>
    <row r="23" spans="1:3">
      <c r="A23" t="s">
        <v>2494</v>
      </c>
      <c r="B23" t="s">
        <v>2495</v>
      </c>
      <c r="C23" t="s">
        <v>2495</v>
      </c>
    </row>
    <row r="24" spans="1:3">
      <c r="A24" t="s">
        <v>2496</v>
      </c>
      <c r="B24" t="s">
        <v>2497</v>
      </c>
      <c r="C24" t="s">
        <v>2497</v>
      </c>
    </row>
    <row r="25" spans="1:3">
      <c r="A25" t="s">
        <v>2498</v>
      </c>
      <c r="B25" t="s">
        <v>34</v>
      </c>
      <c r="C25" t="s">
        <v>34</v>
      </c>
    </row>
    <row r="26" spans="1:3">
      <c r="A26" t="s">
        <v>2499</v>
      </c>
      <c r="B26" t="s">
        <v>2500</v>
      </c>
      <c r="C26" t="s">
        <v>2500</v>
      </c>
    </row>
    <row r="27" spans="1:3">
      <c r="A27" t="s">
        <v>2501</v>
      </c>
      <c r="B27" t="s">
        <v>2502</v>
      </c>
      <c r="C27" t="s">
        <v>2502</v>
      </c>
    </row>
    <row r="28" spans="1:3">
      <c r="A28" t="s">
        <v>2503</v>
      </c>
      <c r="B28" t="s">
        <v>2504</v>
      </c>
      <c r="C28" t="s">
        <v>2504</v>
      </c>
    </row>
    <row r="29" spans="1:3">
      <c r="A29" t="s">
        <v>2505</v>
      </c>
      <c r="B29" t="s">
        <v>805</v>
      </c>
      <c r="C29" t="s">
        <v>805</v>
      </c>
    </row>
    <row r="30" spans="1:3">
      <c r="A30" t="s">
        <v>2506</v>
      </c>
      <c r="B30" t="s">
        <v>835</v>
      </c>
      <c r="C30" t="s">
        <v>835</v>
      </c>
    </row>
    <row r="31" spans="1:3">
      <c r="A31" t="s">
        <v>2507</v>
      </c>
      <c r="B31" t="s">
        <v>2508</v>
      </c>
      <c r="C31" t="s">
        <v>2508</v>
      </c>
    </row>
    <row r="32" spans="1:3">
      <c r="A32" t="s">
        <v>2509</v>
      </c>
      <c r="B32" t="s">
        <v>2510</v>
      </c>
      <c r="C32" t="s">
        <v>2510</v>
      </c>
    </row>
    <row r="33" spans="1:3">
      <c r="A33" t="s">
        <v>2511</v>
      </c>
      <c r="B33" t="s">
        <v>2512</v>
      </c>
      <c r="C33" t="s">
        <v>2512</v>
      </c>
    </row>
    <row r="34" spans="1:3">
      <c r="A34" t="s">
        <v>2513</v>
      </c>
      <c r="B34" t="s">
        <v>2514</v>
      </c>
      <c r="C34" t="s">
        <v>2514</v>
      </c>
    </row>
    <row r="35" spans="1:3">
      <c r="A35" t="s">
        <v>2515</v>
      </c>
      <c r="B35" t="s">
        <v>2516</v>
      </c>
      <c r="C35" t="s">
        <v>2516</v>
      </c>
    </row>
    <row r="36" spans="1:3">
      <c r="A36" t="s">
        <v>2517</v>
      </c>
      <c r="B36" t="s">
        <v>2518</v>
      </c>
      <c r="C36" t="s">
        <v>2518</v>
      </c>
    </row>
    <row r="37" spans="1:3">
      <c r="A37" t="s">
        <v>2519</v>
      </c>
      <c r="B37" t="s">
        <v>2520</v>
      </c>
      <c r="C37" t="s">
        <v>2520</v>
      </c>
    </row>
    <row r="38" spans="1:3">
      <c r="A38" t="s">
        <v>2521</v>
      </c>
      <c r="B38" t="s">
        <v>2522</v>
      </c>
      <c r="C38" t="s">
        <v>2522</v>
      </c>
    </row>
    <row r="39" spans="1:3">
      <c r="A39" t="s">
        <v>2523</v>
      </c>
      <c r="B39" t="s">
        <v>2524</v>
      </c>
      <c r="C39" t="s">
        <v>2524</v>
      </c>
    </row>
    <row r="40" spans="1:3">
      <c r="A40" t="s">
        <v>2525</v>
      </c>
      <c r="B40" t="s">
        <v>47</v>
      </c>
      <c r="C40" t="s">
        <v>47</v>
      </c>
    </row>
    <row r="41" spans="1:3">
      <c r="A41" t="s">
        <v>2526</v>
      </c>
      <c r="B41" t="s">
        <v>2527</v>
      </c>
      <c r="C41" t="s">
        <v>2527</v>
      </c>
    </row>
    <row r="42" spans="1:3">
      <c r="A42" t="s">
        <v>2528</v>
      </c>
      <c r="B42" t="s">
        <v>2529</v>
      </c>
      <c r="C42" t="s">
        <v>2529</v>
      </c>
    </row>
    <row r="43" spans="1:3">
      <c r="A43" t="s">
        <v>2530</v>
      </c>
      <c r="B43" t="s">
        <v>2531</v>
      </c>
      <c r="C43" t="s">
        <v>2531</v>
      </c>
    </row>
    <row r="44" spans="1:3">
      <c r="A44" t="s">
        <v>2532</v>
      </c>
      <c r="B44" t="s">
        <v>2533</v>
      </c>
      <c r="C44" t="s">
        <v>2533</v>
      </c>
    </row>
    <row r="45" spans="1:3">
      <c r="A45" t="s">
        <v>2534</v>
      </c>
      <c r="B45" t="s">
        <v>2535</v>
      </c>
      <c r="C45" t="s">
        <v>2535</v>
      </c>
    </row>
    <row r="46" spans="1:3">
      <c r="A46" t="s">
        <v>2536</v>
      </c>
      <c r="B46" t="s">
        <v>2537</v>
      </c>
      <c r="C46" t="s">
        <v>2537</v>
      </c>
    </row>
    <row r="47" spans="1:3">
      <c r="A47" t="s">
        <v>2538</v>
      </c>
      <c r="B47" t="s">
        <v>2539</v>
      </c>
      <c r="C47" t="s">
        <v>2539</v>
      </c>
    </row>
    <row r="48" spans="1:3">
      <c r="A48" t="s">
        <v>2540</v>
      </c>
      <c r="B48" t="s">
        <v>2541</v>
      </c>
      <c r="C48" t="s">
        <v>2541</v>
      </c>
    </row>
    <row r="49" spans="1:3">
      <c r="A49" t="s">
        <v>2542</v>
      </c>
      <c r="B49" t="s">
        <v>2543</v>
      </c>
      <c r="C49" t="s">
        <v>2543</v>
      </c>
    </row>
    <row r="50" spans="1:3">
      <c r="A50" t="s">
        <v>2544</v>
      </c>
      <c r="B50" t="s">
        <v>2545</v>
      </c>
      <c r="C50" t="s">
        <v>2545</v>
      </c>
    </row>
    <row r="51" spans="1:3">
      <c r="A51" t="s">
        <v>2546</v>
      </c>
      <c r="B51" t="s">
        <v>2547</v>
      </c>
      <c r="C51" t="s">
        <v>2547</v>
      </c>
    </row>
    <row r="52" spans="1:3">
      <c r="A52" t="s">
        <v>2548</v>
      </c>
      <c r="B52" t="s">
        <v>2549</v>
      </c>
      <c r="C52" t="s">
        <v>2549</v>
      </c>
    </row>
    <row r="53" spans="1:3">
      <c r="A53" t="s">
        <v>2550</v>
      </c>
      <c r="B53" t="s">
        <v>2551</v>
      </c>
      <c r="C53" t="s">
        <v>2551</v>
      </c>
    </row>
    <row r="54" spans="1:3">
      <c r="A54" t="s">
        <v>2552</v>
      </c>
      <c r="B54" t="s">
        <v>2553</v>
      </c>
      <c r="C54" t="s">
        <v>2553</v>
      </c>
    </row>
    <row r="55" spans="1:3">
      <c r="A55" t="s">
        <v>2554</v>
      </c>
      <c r="B55" t="s">
        <v>2555</v>
      </c>
      <c r="C55" t="s">
        <v>2555</v>
      </c>
    </row>
    <row r="56" spans="1:3">
      <c r="A56" t="s">
        <v>994</v>
      </c>
      <c r="B56" t="s">
        <v>2556</v>
      </c>
      <c r="C56" t="s">
        <v>2556</v>
      </c>
    </row>
    <row r="57" spans="1:3">
      <c r="A57" t="s">
        <v>2557</v>
      </c>
      <c r="B57" t="s">
        <v>2558</v>
      </c>
      <c r="C57" t="s">
        <v>2558</v>
      </c>
    </row>
    <row r="58" spans="1:3">
      <c r="A58" t="s">
        <v>2559</v>
      </c>
      <c r="B58" t="s">
        <v>2560</v>
      </c>
      <c r="C58" t="s">
        <v>2560</v>
      </c>
    </row>
    <row r="59" spans="1:3">
      <c r="A59" t="s">
        <v>2561</v>
      </c>
      <c r="B59" t="s">
        <v>2562</v>
      </c>
      <c r="C59" t="s">
        <v>2562</v>
      </c>
    </row>
    <row r="60" spans="1:3">
      <c r="A60" t="s">
        <v>2563</v>
      </c>
      <c r="B60" t="s">
        <v>2564</v>
      </c>
      <c r="C60" t="s">
        <v>2564</v>
      </c>
    </row>
    <row r="61" spans="1:3">
      <c r="A61" t="s">
        <v>2565</v>
      </c>
      <c r="B61" t="s">
        <v>2566</v>
      </c>
      <c r="C61" t="s">
        <v>2566</v>
      </c>
    </row>
    <row r="62" spans="1:3">
      <c r="A62" t="s">
        <v>2567</v>
      </c>
      <c r="B62" t="s">
        <v>2566</v>
      </c>
      <c r="C62" t="s">
        <v>2566</v>
      </c>
    </row>
    <row r="63" spans="1:3">
      <c r="A63" t="s">
        <v>2568</v>
      </c>
      <c r="B63" t="s">
        <v>2569</v>
      </c>
      <c r="C63" t="s">
        <v>2569</v>
      </c>
    </row>
    <row r="64" spans="1:3">
      <c r="A64" t="s">
        <v>2570</v>
      </c>
    </row>
    <row r="65" spans="1:3">
      <c r="A65" t="s">
        <v>2571</v>
      </c>
      <c r="B65" t="s">
        <v>2572</v>
      </c>
      <c r="C65" t="s">
        <v>2572</v>
      </c>
    </row>
    <row r="66" spans="1:3">
      <c r="A66" t="s">
        <v>2573</v>
      </c>
      <c r="B66" t="s">
        <v>2574</v>
      </c>
      <c r="C66" t="s">
        <v>2574</v>
      </c>
    </row>
    <row r="67" spans="1:3">
      <c r="A67" t="s">
        <v>2575</v>
      </c>
      <c r="B67" t="s">
        <v>2576</v>
      </c>
      <c r="C67" t="s">
        <v>2576</v>
      </c>
    </row>
    <row r="68" spans="1:3">
      <c r="A68" t="s">
        <v>2577</v>
      </c>
      <c r="B68" t="s">
        <v>2578</v>
      </c>
      <c r="C68" t="s">
        <v>2578</v>
      </c>
    </row>
    <row r="69" spans="1:3">
      <c r="A69" t="s">
        <v>2579</v>
      </c>
      <c r="B69" t="s">
        <v>2580</v>
      </c>
      <c r="C69" t="s">
        <v>2580</v>
      </c>
    </row>
    <row r="70" spans="1:3">
      <c r="A70" t="s">
        <v>2581</v>
      </c>
      <c r="B70" t="s">
        <v>2582</v>
      </c>
      <c r="C70" t="s">
        <v>2582</v>
      </c>
    </row>
    <row r="71" spans="1:3">
      <c r="A71" t="s">
        <v>2583</v>
      </c>
      <c r="B71" t="s">
        <v>2584</v>
      </c>
      <c r="C71" t="s">
        <v>2584</v>
      </c>
    </row>
    <row r="72" spans="1:3">
      <c r="A72" t="s">
        <v>2585</v>
      </c>
      <c r="B72" t="s">
        <v>2586</v>
      </c>
      <c r="C72" t="s">
        <v>2586</v>
      </c>
    </row>
    <row r="73" spans="1:3">
      <c r="A73" t="s">
        <v>2587</v>
      </c>
      <c r="B73" t="s">
        <v>2588</v>
      </c>
      <c r="C73" t="s">
        <v>2588</v>
      </c>
    </row>
    <row r="74" spans="1:3">
      <c r="A74" t="s">
        <v>2589</v>
      </c>
      <c r="B74" t="s">
        <v>2590</v>
      </c>
      <c r="C74" t="s">
        <v>2590</v>
      </c>
    </row>
    <row r="75" spans="1:3">
      <c r="A75" t="s">
        <v>2591</v>
      </c>
      <c r="B75" t="s">
        <v>2592</v>
      </c>
      <c r="C75" t="s">
        <v>2592</v>
      </c>
    </row>
    <row r="76" spans="1:3">
      <c r="A76" t="s">
        <v>2593</v>
      </c>
      <c r="B76" t="s">
        <v>2594</v>
      </c>
      <c r="C76" t="s">
        <v>2594</v>
      </c>
    </row>
    <row r="77" spans="1:3">
      <c r="A77" t="s">
        <v>2595</v>
      </c>
      <c r="B77" t="s">
        <v>2596</v>
      </c>
      <c r="C77" t="s">
        <v>2596</v>
      </c>
    </row>
    <row r="78" spans="1:3">
      <c r="A78" t="s">
        <v>2597</v>
      </c>
      <c r="B78" t="s">
        <v>2598</v>
      </c>
      <c r="C78" t="s">
        <v>2598</v>
      </c>
    </row>
    <row r="79" spans="1:3">
      <c r="A79" t="s">
        <v>2599</v>
      </c>
      <c r="B79" t="s">
        <v>2600</v>
      </c>
      <c r="C79" t="s">
        <v>2600</v>
      </c>
    </row>
    <row r="80" spans="1:3">
      <c r="A80" t="s">
        <v>2601</v>
      </c>
      <c r="B80" t="s">
        <v>2602</v>
      </c>
      <c r="C80" t="s">
        <v>2602</v>
      </c>
    </row>
    <row r="81" spans="1:3">
      <c r="A81" t="s">
        <v>2603</v>
      </c>
      <c r="B81" t="s">
        <v>2604</v>
      </c>
      <c r="C81" t="s">
        <v>2604</v>
      </c>
    </row>
    <row r="82" spans="1:3">
      <c r="A82" t="s">
        <v>2605</v>
      </c>
      <c r="B82" t="s">
        <v>2606</v>
      </c>
      <c r="C82" t="s">
        <v>2606</v>
      </c>
    </row>
    <row r="83" spans="1:3">
      <c r="A83" t="s">
        <v>2607</v>
      </c>
      <c r="B83" t="s">
        <v>2608</v>
      </c>
      <c r="C83" t="s">
        <v>2608</v>
      </c>
    </row>
    <row r="84" spans="1:3">
      <c r="A84" t="s">
        <v>2609</v>
      </c>
      <c r="B84" t="s">
        <v>2610</v>
      </c>
      <c r="C84" t="s">
        <v>2610</v>
      </c>
    </row>
    <row r="85" spans="1:3">
      <c r="A85" t="s">
        <v>2611</v>
      </c>
      <c r="B85" t="s">
        <v>2612</v>
      </c>
      <c r="C85" t="s">
        <v>2612</v>
      </c>
    </row>
    <row r="86" spans="1:3">
      <c r="A86" t="s">
        <v>2613</v>
      </c>
      <c r="B86" t="s">
        <v>2614</v>
      </c>
      <c r="C86" t="s">
        <v>2614</v>
      </c>
    </row>
    <row r="87" spans="1:3">
      <c r="A87" t="s">
        <v>2615</v>
      </c>
      <c r="B87" t="s">
        <v>2616</v>
      </c>
      <c r="C87" t="s">
        <v>2616</v>
      </c>
    </row>
    <row r="88" spans="1:3">
      <c r="A88" t="s">
        <v>2617</v>
      </c>
      <c r="B88" t="s">
        <v>2618</v>
      </c>
      <c r="C88" t="s">
        <v>2618</v>
      </c>
    </row>
    <row r="89" spans="1:3">
      <c r="A89" t="s">
        <v>2619</v>
      </c>
      <c r="B89" t="s">
        <v>1219</v>
      </c>
      <c r="C89" t="s">
        <v>1219</v>
      </c>
    </row>
    <row r="90" spans="1:3">
      <c r="A90" t="s">
        <v>2620</v>
      </c>
      <c r="B90" t="s">
        <v>2621</v>
      </c>
      <c r="C90" t="s">
        <v>2621</v>
      </c>
    </row>
    <row r="91" spans="1:3">
      <c r="A91" t="s">
        <v>2622</v>
      </c>
      <c r="B91" t="s">
        <v>2623</v>
      </c>
      <c r="C91" t="s">
        <v>2623</v>
      </c>
    </row>
    <row r="92" spans="1:3">
      <c r="A92" t="s">
        <v>2624</v>
      </c>
      <c r="B92" t="s">
        <v>2625</v>
      </c>
      <c r="C92" t="s">
        <v>2625</v>
      </c>
    </row>
    <row r="93" spans="1:3">
      <c r="A93" t="s">
        <v>2626</v>
      </c>
      <c r="B93" t="s">
        <v>2627</v>
      </c>
      <c r="C93" t="s">
        <v>2627</v>
      </c>
    </row>
    <row r="94" spans="1:3">
      <c r="A94" t="s">
        <v>2628</v>
      </c>
      <c r="B94" t="s">
        <v>2629</v>
      </c>
      <c r="C94" t="s">
        <v>2629</v>
      </c>
    </row>
    <row r="95" spans="1:3">
      <c r="A95" t="s">
        <v>2630</v>
      </c>
      <c r="B95" t="s">
        <v>2631</v>
      </c>
      <c r="C95" t="s">
        <v>2631</v>
      </c>
    </row>
    <row r="96" spans="1:3">
      <c r="A96" t="s">
        <v>2632</v>
      </c>
      <c r="B96" t="s">
        <v>2633</v>
      </c>
      <c r="C96" t="s">
        <v>2633</v>
      </c>
    </row>
    <row r="97" spans="1:3">
      <c r="A97" t="s">
        <v>2634</v>
      </c>
      <c r="B97" t="s">
        <v>2635</v>
      </c>
      <c r="C97" t="s">
        <v>2635</v>
      </c>
    </row>
    <row r="98" spans="1:3">
      <c r="A98" t="s">
        <v>2636</v>
      </c>
      <c r="B98" t="s">
        <v>2635</v>
      </c>
      <c r="C98" t="s">
        <v>2635</v>
      </c>
    </row>
    <row r="99" spans="1:3">
      <c r="A99" t="s">
        <v>2637</v>
      </c>
      <c r="B99" t="s">
        <v>2638</v>
      </c>
      <c r="C99" t="s">
        <v>2638</v>
      </c>
    </row>
    <row r="100" spans="1:3">
      <c r="A100" t="s">
        <v>2639</v>
      </c>
      <c r="B100" t="s">
        <v>2640</v>
      </c>
      <c r="C100" t="s">
        <v>2640</v>
      </c>
    </row>
    <row r="101" spans="1:3">
      <c r="A101" t="s">
        <v>2641</v>
      </c>
      <c r="B101" t="s">
        <v>2642</v>
      </c>
      <c r="C101" t="s">
        <v>2642</v>
      </c>
    </row>
    <row r="102" spans="1:3">
      <c r="A102" t="s">
        <v>2643</v>
      </c>
      <c r="B102" t="s">
        <v>2644</v>
      </c>
      <c r="C102" t="s">
        <v>2644</v>
      </c>
    </row>
    <row r="103" spans="1:3">
      <c r="A103" t="s">
        <v>2645</v>
      </c>
      <c r="B103" t="s">
        <v>2646</v>
      </c>
      <c r="C103" t="s">
        <v>2646</v>
      </c>
    </row>
    <row r="104" spans="1:3">
      <c r="A104" t="s">
        <v>2647</v>
      </c>
      <c r="B104" t="s">
        <v>2648</v>
      </c>
      <c r="C104" t="s">
        <v>2648</v>
      </c>
    </row>
    <row r="105" spans="1:3">
      <c r="A105" t="s">
        <v>2649</v>
      </c>
      <c r="B105" t="s">
        <v>2650</v>
      </c>
      <c r="C105" t="s">
        <v>2650</v>
      </c>
    </row>
    <row r="106" spans="1:3">
      <c r="A106" t="s">
        <v>2651</v>
      </c>
      <c r="B106" t="s">
        <v>2652</v>
      </c>
      <c r="C106" t="s">
        <v>2652</v>
      </c>
    </row>
    <row r="107" spans="1:3">
      <c r="A107" t="s">
        <v>2653</v>
      </c>
      <c r="B107" t="s">
        <v>2654</v>
      </c>
      <c r="C107" t="s">
        <v>2654</v>
      </c>
    </row>
    <row r="108" spans="1:3">
      <c r="A108" t="s">
        <v>2655</v>
      </c>
      <c r="B108" t="s">
        <v>2656</v>
      </c>
      <c r="C108" t="s">
        <v>2656</v>
      </c>
    </row>
    <row r="109" spans="1:3">
      <c r="A109" t="s">
        <v>2657</v>
      </c>
      <c r="B109" t="s">
        <v>2658</v>
      </c>
      <c r="C109" t="s">
        <v>2658</v>
      </c>
    </row>
    <row r="110" spans="1:3">
      <c r="A110" t="s">
        <v>2659</v>
      </c>
      <c r="B110" t="s">
        <v>2660</v>
      </c>
      <c r="C110" t="s">
        <v>2660</v>
      </c>
    </row>
    <row r="111" spans="1:3">
      <c r="A111" t="s">
        <v>2661</v>
      </c>
      <c r="B111" t="s">
        <v>2662</v>
      </c>
      <c r="C111" t="s">
        <v>2662</v>
      </c>
    </row>
    <row r="112" spans="1:3">
      <c r="A112" t="s">
        <v>2663</v>
      </c>
      <c r="B112" t="s">
        <v>2664</v>
      </c>
      <c r="C112" t="s">
        <v>2664</v>
      </c>
    </row>
    <row r="113" spans="1:3">
      <c r="A113" t="s">
        <v>2665</v>
      </c>
      <c r="B113" t="s">
        <v>2666</v>
      </c>
      <c r="C113" t="s">
        <v>2666</v>
      </c>
    </row>
    <row r="114" spans="1:3">
      <c r="A114" t="s">
        <v>2667</v>
      </c>
      <c r="B114" t="s">
        <v>2668</v>
      </c>
      <c r="C114" t="s">
        <v>2668</v>
      </c>
    </row>
    <row r="115" spans="1:3">
      <c r="A115" t="s">
        <v>2669</v>
      </c>
      <c r="B115" t="s">
        <v>2670</v>
      </c>
      <c r="C115" t="s">
        <v>2670</v>
      </c>
    </row>
    <row r="116" spans="1:3">
      <c r="A116" t="s">
        <v>2671</v>
      </c>
      <c r="B116" t="s">
        <v>2672</v>
      </c>
      <c r="C116" t="s">
        <v>2672</v>
      </c>
    </row>
    <row r="117" spans="1:3">
      <c r="A117" t="s">
        <v>2673</v>
      </c>
      <c r="B117" t="s">
        <v>2674</v>
      </c>
      <c r="C117" t="s">
        <v>2674</v>
      </c>
    </row>
    <row r="118" spans="1:3">
      <c r="A118" t="s">
        <v>2675</v>
      </c>
      <c r="B118" t="s">
        <v>2676</v>
      </c>
      <c r="C118" t="s">
        <v>2676</v>
      </c>
    </row>
    <row r="119" spans="1:3">
      <c r="A119" t="s">
        <v>2677</v>
      </c>
      <c r="B119" t="s">
        <v>2678</v>
      </c>
      <c r="C119" t="s">
        <v>2678</v>
      </c>
    </row>
    <row r="120" spans="1:3">
      <c r="A120" t="s">
        <v>2679</v>
      </c>
      <c r="B120" t="s">
        <v>2680</v>
      </c>
      <c r="C120" t="s">
        <v>2680</v>
      </c>
    </row>
    <row r="121" spans="1:3">
      <c r="A121" t="s">
        <v>2681</v>
      </c>
      <c r="B121" t="s">
        <v>2682</v>
      </c>
      <c r="C121" t="s">
        <v>2682</v>
      </c>
    </row>
    <row r="122" spans="1:3">
      <c r="A122" t="s">
        <v>2683</v>
      </c>
      <c r="B122" t="s">
        <v>2684</v>
      </c>
      <c r="C122" t="s">
        <v>2684</v>
      </c>
    </row>
    <row r="123" spans="1:3">
      <c r="A123" t="s">
        <v>2685</v>
      </c>
      <c r="B123" t="s">
        <v>1905</v>
      </c>
      <c r="C123" t="s">
        <v>1905</v>
      </c>
    </row>
    <row r="124" spans="1:3">
      <c r="A124" t="s">
        <v>2686</v>
      </c>
      <c r="B124" t="s">
        <v>2687</v>
      </c>
      <c r="C124" t="s">
        <v>2687</v>
      </c>
    </row>
    <row r="125" spans="1:3">
      <c r="A125" t="s">
        <v>2688</v>
      </c>
      <c r="B125" t="s">
        <v>2689</v>
      </c>
      <c r="C125" t="s">
        <v>2689</v>
      </c>
    </row>
    <row r="126" spans="1:3">
      <c r="A126" t="s">
        <v>2690</v>
      </c>
      <c r="B126" t="s">
        <v>2691</v>
      </c>
      <c r="C126" t="s">
        <v>2691</v>
      </c>
    </row>
    <row r="127" spans="1:3">
      <c r="A127" t="s">
        <v>2692</v>
      </c>
      <c r="B127" t="s">
        <v>2693</v>
      </c>
      <c r="C127" t="s">
        <v>2693</v>
      </c>
    </row>
    <row r="128" spans="1:3">
      <c r="A128" t="s">
        <v>2694</v>
      </c>
      <c r="B128" t="s">
        <v>2695</v>
      </c>
      <c r="C128" t="s">
        <v>2695</v>
      </c>
    </row>
    <row r="129" spans="1:3">
      <c r="A129" t="s">
        <v>2696</v>
      </c>
      <c r="B129" t="s">
        <v>2697</v>
      </c>
      <c r="C129" t="s">
        <v>2697</v>
      </c>
    </row>
    <row r="130" spans="1:3">
      <c r="A130" t="s">
        <v>2698</v>
      </c>
      <c r="B130" t="s">
        <v>2699</v>
      </c>
      <c r="C130" t="s">
        <v>2699</v>
      </c>
    </row>
    <row r="131" spans="1:3">
      <c r="A131" t="s">
        <v>2700</v>
      </c>
      <c r="B131" t="s">
        <v>2701</v>
      </c>
      <c r="C131" t="s">
        <v>2701</v>
      </c>
    </row>
    <row r="132" spans="1:3">
      <c r="A132" t="s">
        <v>2702</v>
      </c>
      <c r="B132" t="s">
        <v>2703</v>
      </c>
      <c r="C132" t="s">
        <v>2703</v>
      </c>
    </row>
    <row r="133" spans="1:3">
      <c r="A133" t="s">
        <v>2704</v>
      </c>
      <c r="B133" t="s">
        <v>2705</v>
      </c>
      <c r="C133" t="s">
        <v>2705</v>
      </c>
    </row>
    <row r="134" spans="1:3">
      <c r="A134" t="s">
        <v>2706</v>
      </c>
      <c r="B134" t="s">
        <v>2707</v>
      </c>
      <c r="C134" t="s">
        <v>2707</v>
      </c>
    </row>
    <row r="135" spans="1:3">
      <c r="A135" t="s">
        <v>2708</v>
      </c>
      <c r="B135" t="s">
        <v>2709</v>
      </c>
      <c r="C135" t="s">
        <v>2709</v>
      </c>
    </row>
    <row r="136" spans="1:3">
      <c r="A136" t="s">
        <v>2710</v>
      </c>
      <c r="B136" t="s">
        <v>2711</v>
      </c>
      <c r="C136" t="s">
        <v>2711</v>
      </c>
    </row>
    <row r="137" spans="1:3">
      <c r="A137" t="s">
        <v>2712</v>
      </c>
      <c r="B137" t="s">
        <v>2713</v>
      </c>
      <c r="C137" t="s">
        <v>2713</v>
      </c>
    </row>
    <row r="138" spans="1:3">
      <c r="A138" t="s">
        <v>2714</v>
      </c>
      <c r="B138" t="s">
        <v>2715</v>
      </c>
      <c r="C138" t="s">
        <v>2715</v>
      </c>
    </row>
    <row r="139" spans="1:3">
      <c r="A139" t="s">
        <v>2716</v>
      </c>
      <c r="B139" t="s">
        <v>2717</v>
      </c>
      <c r="C139" t="s">
        <v>2717</v>
      </c>
    </row>
    <row r="140" spans="1:3">
      <c r="A140" t="s">
        <v>2718</v>
      </c>
      <c r="B140" t="s">
        <v>2719</v>
      </c>
      <c r="C140" t="s">
        <v>2719</v>
      </c>
    </row>
    <row r="141" spans="1:3">
      <c r="A141" t="s">
        <v>2720</v>
      </c>
      <c r="B141" t="s">
        <v>2721</v>
      </c>
      <c r="C141" t="s">
        <v>2721</v>
      </c>
    </row>
    <row r="142" spans="1:3">
      <c r="A142" t="s">
        <v>2722</v>
      </c>
      <c r="B142" t="s">
        <v>2723</v>
      </c>
      <c r="C142" t="s">
        <v>2723</v>
      </c>
    </row>
    <row r="143" spans="1:3">
      <c r="A143" t="s">
        <v>2724</v>
      </c>
      <c r="B143" t="s">
        <v>2725</v>
      </c>
      <c r="C143" t="s">
        <v>2725</v>
      </c>
    </row>
    <row r="144" spans="1:3">
      <c r="A144" t="s">
        <v>2726</v>
      </c>
      <c r="B144" t="s">
        <v>2727</v>
      </c>
      <c r="C144" t="s">
        <v>2727</v>
      </c>
    </row>
    <row r="145" spans="1:3">
      <c r="A145" t="s">
        <v>2728</v>
      </c>
      <c r="B145" t="s">
        <v>2729</v>
      </c>
      <c r="C145" t="s">
        <v>2729</v>
      </c>
    </row>
    <row r="146" spans="1:3">
      <c r="A146" t="s">
        <v>2730</v>
      </c>
      <c r="B146" t="s">
        <v>2731</v>
      </c>
      <c r="C146" t="s">
        <v>2731</v>
      </c>
    </row>
    <row r="147" spans="1:3">
      <c r="A147" t="s">
        <v>2732</v>
      </c>
      <c r="B147" t="s">
        <v>2733</v>
      </c>
      <c r="C147" t="s">
        <v>2733</v>
      </c>
    </row>
    <row r="148" spans="1:3">
      <c r="A148" t="s">
        <v>2734</v>
      </c>
      <c r="B148" t="s">
        <v>2735</v>
      </c>
      <c r="C148" t="s">
        <v>2735</v>
      </c>
    </row>
    <row r="149" spans="1:3">
      <c r="A149" t="s">
        <v>2736</v>
      </c>
      <c r="B149" t="s">
        <v>2737</v>
      </c>
      <c r="C149" t="s">
        <v>2737</v>
      </c>
    </row>
    <row r="150" spans="1:3">
      <c r="A150" t="s">
        <v>2738</v>
      </c>
      <c r="B150" t="s">
        <v>2739</v>
      </c>
      <c r="C150" t="s">
        <v>2739</v>
      </c>
    </row>
    <row r="151" spans="1:3">
      <c r="A151" t="s">
        <v>2740</v>
      </c>
      <c r="B151" t="s">
        <v>2741</v>
      </c>
      <c r="C151" t="s">
        <v>2741</v>
      </c>
    </row>
    <row r="152" spans="1:3">
      <c r="A152" t="s">
        <v>2742</v>
      </c>
      <c r="B152" t="s">
        <v>2743</v>
      </c>
      <c r="C152" t="s">
        <v>2743</v>
      </c>
    </row>
    <row r="153" spans="1:3">
      <c r="A153" t="s">
        <v>2744</v>
      </c>
      <c r="B153" t="s">
        <v>2745</v>
      </c>
      <c r="C153" t="s">
        <v>2745</v>
      </c>
    </row>
    <row r="154" spans="1:3">
      <c r="A154" t="s">
        <v>2746</v>
      </c>
      <c r="B154" t="s">
        <v>2174</v>
      </c>
      <c r="C154" t="s">
        <v>2174</v>
      </c>
    </row>
    <row r="155" spans="1:3">
      <c r="A155" t="s">
        <v>2747</v>
      </c>
      <c r="B155" t="s">
        <v>2748</v>
      </c>
      <c r="C155" t="s">
        <v>2748</v>
      </c>
    </row>
    <row r="156" spans="1:3">
      <c r="A156" t="s">
        <v>2749</v>
      </c>
      <c r="B156" t="s">
        <v>2221</v>
      </c>
      <c r="C156" t="s">
        <v>2221</v>
      </c>
    </row>
    <row r="157" spans="1:3">
      <c r="A157" t="s">
        <v>2750</v>
      </c>
      <c r="B157" t="s">
        <v>2230</v>
      </c>
      <c r="C157" t="s">
        <v>2230</v>
      </c>
    </row>
    <row r="158" spans="1:3">
      <c r="A158" t="s">
        <v>2751</v>
      </c>
      <c r="B158" t="s">
        <v>2243</v>
      </c>
      <c r="C158" t="s">
        <v>2243</v>
      </c>
    </row>
    <row r="159" spans="1:3">
      <c r="A159" t="s">
        <v>761</v>
      </c>
      <c r="B159" t="s">
        <v>2260</v>
      </c>
      <c r="C159" t="s">
        <v>2260</v>
      </c>
    </row>
    <row r="160" spans="1:3">
      <c r="A160" t="s">
        <v>2752</v>
      </c>
      <c r="B160" t="s">
        <v>2753</v>
      </c>
      <c r="C160" t="s">
        <v>2753</v>
      </c>
    </row>
    <row r="161" spans="1:3">
      <c r="A161" t="s">
        <v>2754</v>
      </c>
      <c r="B161" t="s">
        <v>2753</v>
      </c>
      <c r="C161" t="s">
        <v>2753</v>
      </c>
    </row>
    <row r="162" spans="1:3">
      <c r="A162" t="s">
        <v>86</v>
      </c>
      <c r="B162" t="s">
        <v>2755</v>
      </c>
      <c r="C162" t="s">
        <v>2755</v>
      </c>
    </row>
    <row r="163" spans="1:3">
      <c r="A163" t="s">
        <v>88</v>
      </c>
      <c r="B163" t="s">
        <v>2756</v>
      </c>
      <c r="C163" t="s">
        <v>2756</v>
      </c>
    </row>
    <row r="164" spans="1:3">
      <c r="A164" t="s">
        <v>2757</v>
      </c>
      <c r="B164" t="s">
        <v>90</v>
      </c>
      <c r="C164" t="s">
        <v>90</v>
      </c>
    </row>
    <row r="165" spans="1:3">
      <c r="A165" t="s">
        <v>2758</v>
      </c>
      <c r="B165" t="s">
        <v>2759</v>
      </c>
      <c r="C165" t="s">
        <v>2759</v>
      </c>
    </row>
    <row r="166" spans="1:3">
      <c r="A166" t="s">
        <v>2760</v>
      </c>
      <c r="B166" t="s">
        <v>2761</v>
      </c>
      <c r="C166" t="s">
        <v>2761</v>
      </c>
    </row>
    <row r="167" spans="1:3">
      <c r="A167" t="s">
        <v>2762</v>
      </c>
      <c r="B167" t="s">
        <v>2763</v>
      </c>
      <c r="C167" t="s">
        <v>2763</v>
      </c>
    </row>
    <row r="168" spans="1:3">
      <c r="A168" t="s">
        <v>2764</v>
      </c>
      <c r="B168" t="s">
        <v>2765</v>
      </c>
      <c r="C168" t="s">
        <v>2765</v>
      </c>
    </row>
    <row r="169" spans="1:3">
      <c r="A169" t="s">
        <v>2766</v>
      </c>
      <c r="B169" t="s">
        <v>2767</v>
      </c>
      <c r="C169" t="s">
        <v>2767</v>
      </c>
    </row>
    <row r="170" spans="1:3">
      <c r="A170" t="s">
        <v>2768</v>
      </c>
      <c r="B170" t="s">
        <v>2769</v>
      </c>
      <c r="C170" t="s">
        <v>2769</v>
      </c>
    </row>
    <row r="171" spans="1:3">
      <c r="A171" t="s">
        <v>2770</v>
      </c>
      <c r="B171" t="s">
        <v>2771</v>
      </c>
      <c r="C171" t="s">
        <v>2771</v>
      </c>
    </row>
    <row r="172" spans="1:3">
      <c r="A172" t="s">
        <v>2772</v>
      </c>
      <c r="B172" t="s">
        <v>2773</v>
      </c>
      <c r="C172" t="s">
        <v>2773</v>
      </c>
    </row>
    <row r="173" spans="1:3">
      <c r="A173" t="s">
        <v>2774</v>
      </c>
      <c r="B173" t="s">
        <v>2775</v>
      </c>
      <c r="C173" t="s">
        <v>2775</v>
      </c>
    </row>
    <row r="174" spans="1:3">
      <c r="A174" t="s">
        <v>2776</v>
      </c>
      <c r="B174" t="s">
        <v>2777</v>
      </c>
      <c r="C174" t="s">
        <v>2777</v>
      </c>
    </row>
    <row r="175" spans="1:3">
      <c r="A175" t="s">
        <v>2778</v>
      </c>
      <c r="B175" t="s">
        <v>2779</v>
      </c>
      <c r="C175" t="s">
        <v>2779</v>
      </c>
    </row>
    <row r="176" spans="1:3">
      <c r="A176" t="s">
        <v>2780</v>
      </c>
      <c r="B176" t="s">
        <v>2781</v>
      </c>
      <c r="C176" t="s">
        <v>2781</v>
      </c>
    </row>
    <row r="177" spans="1:3">
      <c r="A177" t="s">
        <v>2782</v>
      </c>
      <c r="B177" t="s">
        <v>2783</v>
      </c>
      <c r="C177" t="s">
        <v>2783</v>
      </c>
    </row>
    <row r="178" spans="1:3">
      <c r="A178" t="s">
        <v>2784</v>
      </c>
      <c r="B178" t="s">
        <v>2785</v>
      </c>
      <c r="C178" t="s">
        <v>2785</v>
      </c>
    </row>
    <row r="179" spans="1:3">
      <c r="A179" t="s">
        <v>2786</v>
      </c>
      <c r="B179" t="s">
        <v>2787</v>
      </c>
      <c r="C179" t="s">
        <v>2787</v>
      </c>
    </row>
    <row r="180" spans="1:3">
      <c r="A180" t="s">
        <v>2788</v>
      </c>
      <c r="B180" t="s">
        <v>2789</v>
      </c>
      <c r="C180" t="s">
        <v>2789</v>
      </c>
    </row>
    <row r="181" spans="1:3">
      <c r="A181" t="s">
        <v>2790</v>
      </c>
      <c r="B181" s="626" t="s">
        <v>2791</v>
      </c>
      <c r="C181" s="626" t="s">
        <v>2791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187</vt:i4>
      </vt:variant>
      <vt:variant>
        <vt:lpstr>Plages nommées</vt:lpstr>
      </vt:variant>
      <vt:variant>
        <vt:i4>264</vt:i4>
      </vt:variant>
    </vt:vector>
  </HeadingPairs>
  <TitlesOfParts>
    <vt:vector size="451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OBC_MILDA_1</vt:lpstr>
      <vt:lpstr>OBC_MILDA_2</vt:lpstr>
      <vt:lpstr>OBC_MILDA_3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OBC_MILDA_1!Impression_des_titres</vt:lpstr>
      <vt:lpstr>OBC_MILDA_2!Impression_des_titres</vt:lpstr>
      <vt:lpstr>OBC_MILDA_3!Impression_des_titres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OBC_MILDA_3!Zone_d_impression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Ratio_hbt_Csps!Zone_d_impression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2026-02-14T17:27:26Z</cp:lastPrinted>
  <dcterms:created xsi:type="dcterms:W3CDTF">2016-02-21T17:17:00Z</dcterms:created>
  <dcterms:modified xsi:type="dcterms:W3CDTF">2026-02-16T08:57:57Z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