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7014BB1B-E8BF-4D1E-9930-0AAC58FDC0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7" i="1" l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AB51" i="1" s="1"/>
  <c r="W39" i="1"/>
  <c r="W40" i="1"/>
  <c r="W41" i="1"/>
  <c r="W42" i="1"/>
  <c r="W43" i="1"/>
  <c r="F85" i="1"/>
  <c r="F86" i="1"/>
  <c r="F87" i="1"/>
  <c r="F88" i="1"/>
  <c r="F89" i="1"/>
  <c r="F90" i="1"/>
  <c r="F91" i="1"/>
  <c r="F92" i="1"/>
  <c r="F93" i="1"/>
  <c r="F94" i="1"/>
  <c r="F95" i="1"/>
  <c r="F96" i="1"/>
  <c r="F98" i="1"/>
  <c r="F99" i="1"/>
  <c r="F100" i="1"/>
  <c r="F101" i="1"/>
  <c r="J84" i="1"/>
  <c r="R4" i="2"/>
  <c r="R5" i="2"/>
  <c r="R6" i="2"/>
  <c r="Q4" i="2"/>
  <c r="Q5" i="2"/>
  <c r="Q6" i="2"/>
  <c r="O4" i="2"/>
  <c r="O5" i="2"/>
  <c r="O6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O3" i="2"/>
  <c r="R3" i="2"/>
  <c r="Q3" i="2"/>
  <c r="P3" i="2"/>
  <c r="F2" i="2"/>
  <c r="H2" i="2" s="1"/>
  <c r="F84" i="1"/>
  <c r="AC16" i="1"/>
  <c r="V7" i="1"/>
  <c r="V6" i="1"/>
  <c r="V5" i="1"/>
  <c r="V4" i="1"/>
  <c r="V3" i="1"/>
  <c r="V2" i="1"/>
  <c r="AB52" i="1" l="1"/>
  <c r="AB56" i="1"/>
  <c r="AB55" i="1"/>
  <c r="AB53" i="1"/>
  <c r="AB54" i="1"/>
  <c r="J96" i="1"/>
  <c r="J93" i="1"/>
  <c r="J90" i="1"/>
  <c r="J87" i="1"/>
  <c r="J99" i="1"/>
  <c r="W3" i="1"/>
  <c r="J14" i="2"/>
  <c r="J11" i="2"/>
  <c r="J8" i="2"/>
  <c r="J5" i="2"/>
  <c r="J2" i="2"/>
  <c r="AB16" i="1"/>
</calcChain>
</file>

<file path=xl/sharedStrings.xml><?xml version="1.0" encoding="utf-8"?>
<sst xmlns="http://schemas.openxmlformats.org/spreadsheetml/2006/main" count="149" uniqueCount="113">
  <si>
    <t>Hisse</t>
  </si>
  <si>
    <t>Alış Fiyat</t>
  </si>
  <si>
    <t>Satış Fiyat</t>
  </si>
  <si>
    <t>Alış Tarihi</t>
  </si>
  <si>
    <t>Satış Tarihi</t>
  </si>
  <si>
    <t>PGSUS.IS</t>
  </si>
  <si>
    <t>ASELS.IS</t>
  </si>
  <si>
    <t>KOZAL.IS</t>
  </si>
  <si>
    <t>PARSN.IS</t>
  </si>
  <si>
    <t>RYSAS.IS</t>
  </si>
  <si>
    <t>VESBE.IS</t>
  </si>
  <si>
    <t>SKYLP.IS</t>
  </si>
  <si>
    <t>DESPC.IS</t>
  </si>
  <si>
    <t>Kar(%)</t>
  </si>
  <si>
    <t>Bakiye</t>
  </si>
  <si>
    <t>Gün</t>
  </si>
  <si>
    <t>Endeks(%)</t>
  </si>
  <si>
    <t>ODINE.IS</t>
  </si>
  <si>
    <t>HALKB.IS</t>
  </si>
  <si>
    <t>PASEU.IS</t>
  </si>
  <si>
    <t>CWENE.IS</t>
  </si>
  <si>
    <t>GARAN.IS</t>
  </si>
  <si>
    <t>CANTE.IS</t>
  </si>
  <si>
    <t>AKBNK.IS</t>
  </si>
  <si>
    <t>IHYAY.IS</t>
  </si>
  <si>
    <t>IHGZT.IS</t>
  </si>
  <si>
    <t>MEGMT.IS</t>
  </si>
  <si>
    <t>CONSE.IS</t>
  </si>
  <si>
    <t>MOBTL.IS</t>
  </si>
  <si>
    <t>KTLEV.IS</t>
  </si>
  <si>
    <t>AVTUR.IS</t>
  </si>
  <si>
    <t>FONET.IS</t>
  </si>
  <si>
    <t>BURCE.IS</t>
  </si>
  <si>
    <t>MIATK.IS</t>
  </si>
  <si>
    <t>Günlük Kar(%)</t>
  </si>
  <si>
    <t>IPEKE.IS</t>
  </si>
  <si>
    <t>YEOTK.IS</t>
  </si>
  <si>
    <t>SELEC.IS</t>
  </si>
  <si>
    <t>YAYLA.IS</t>
  </si>
  <si>
    <t>ASUZU.IS</t>
  </si>
  <si>
    <t>TUREX.IS</t>
  </si>
  <si>
    <t>DERIM.IS</t>
  </si>
  <si>
    <t>KCAER.IS</t>
  </si>
  <si>
    <t>GLBMD.IS</t>
  </si>
  <si>
    <t>GWIND.IS</t>
  </si>
  <si>
    <t>AKSA.IS</t>
  </si>
  <si>
    <t>KARSN</t>
  </si>
  <si>
    <t>DNISI</t>
  </si>
  <si>
    <t>MIPAZ</t>
  </si>
  <si>
    <t>GEREL</t>
  </si>
  <si>
    <t>PSDTC</t>
  </si>
  <si>
    <t>SMRTG</t>
  </si>
  <si>
    <t>ISGSY</t>
  </si>
  <si>
    <t>BARMA</t>
  </si>
  <si>
    <t>DOBUR</t>
  </si>
  <si>
    <t>MAKTK</t>
  </si>
  <si>
    <t>TSGYO</t>
  </si>
  <si>
    <t>VBTYZ</t>
  </si>
  <si>
    <t>MTRKS</t>
  </si>
  <si>
    <t>MAKIM</t>
  </si>
  <si>
    <t>MEPET</t>
  </si>
  <si>
    <t>MZHLD</t>
  </si>
  <si>
    <t>MSGYO</t>
  </si>
  <si>
    <t>PNSUT</t>
  </si>
  <si>
    <t>ALFAS</t>
  </si>
  <si>
    <t>HUNER</t>
  </si>
  <si>
    <t>ASGYO</t>
  </si>
  <si>
    <t>GSDDE</t>
  </si>
  <si>
    <t>SURGY</t>
  </si>
  <si>
    <t>BRKVY</t>
  </si>
  <si>
    <t>IMASM</t>
  </si>
  <si>
    <t>EGEPO</t>
  </si>
  <si>
    <t>TATGD</t>
  </si>
  <si>
    <t>EUKYO</t>
  </si>
  <si>
    <t>YUNSA</t>
  </si>
  <si>
    <t>EDIP</t>
  </si>
  <si>
    <t>VANGD</t>
  </si>
  <si>
    <t>GRNYO</t>
  </si>
  <si>
    <t>KONTR</t>
  </si>
  <si>
    <t>BOSSA</t>
  </si>
  <si>
    <t>SNICA</t>
  </si>
  <si>
    <t>KLRHO</t>
  </si>
  <si>
    <t>FENER</t>
  </si>
  <si>
    <t>INVEO</t>
  </si>
  <si>
    <t>Model</t>
  </si>
  <si>
    <t>XTUMY</t>
  </si>
  <si>
    <t>Tarih</t>
  </si>
  <si>
    <t>VAKBN</t>
  </si>
  <si>
    <t>TSKB</t>
  </si>
  <si>
    <t>Ağırlık</t>
  </si>
  <si>
    <t>Ağırlıklı Kar</t>
  </si>
  <si>
    <t>Kar</t>
  </si>
  <si>
    <t>Günlük Kar</t>
  </si>
  <si>
    <t>GARAN</t>
  </si>
  <si>
    <t>ULKER</t>
  </si>
  <si>
    <t>TURSG</t>
  </si>
  <si>
    <t>TTKOM</t>
  </si>
  <si>
    <t>KRDMD</t>
  </si>
  <si>
    <t>ANSGR</t>
  </si>
  <si>
    <t>TCELL</t>
  </si>
  <si>
    <t>Endeks</t>
  </si>
  <si>
    <t>PETKM</t>
  </si>
  <si>
    <t>TABGD</t>
  </si>
  <si>
    <t>AEFES</t>
  </si>
  <si>
    <t>LILAK</t>
  </si>
  <si>
    <t>DARDL</t>
  </si>
  <si>
    <t>ARTMS</t>
  </si>
  <si>
    <t>JANTS</t>
  </si>
  <si>
    <t>TRILC</t>
  </si>
  <si>
    <t>PEHOL</t>
  </si>
  <si>
    <t>FORMT</t>
  </si>
  <si>
    <t>IEYHO</t>
  </si>
  <si>
    <t>KCHOL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</si>
</sst>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₺&quot;* #,##0.00_-;\-&quot;₺&quot;* #,##0.00_-;_-&quot;₺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theme="1"/>
      <name val="Segoe UI"/>
      <family val="2"/>
      <charset val="162"/>
    </font>
    <font>
      <sz val="12"/>
      <color theme="1"/>
      <name val="Segoe UI"/>
      <family val="2"/>
      <charset val="162"/>
    </font>
    <font>
      <b/>
      <sz val="12"/>
      <color theme="1"/>
      <name val="Segoe UI"/>
      <family val="2"/>
      <charset val="162"/>
    </font>
    <font>
      <b/>
      <sz val="12"/>
      <color rgb="FF006100"/>
      <name val="Segoe UI"/>
      <family val="2"/>
      <charset val="162"/>
    </font>
    <font>
      <b/>
      <sz val="12"/>
      <color rgb="FF9C0006"/>
      <name val="Segoe UI"/>
      <family val="2"/>
      <charset val="162"/>
    </font>
    <font>
      <i/>
      <sz val="12"/>
      <color theme="1"/>
      <name val="Segoe UI"/>
      <family val="2"/>
      <charset val="162"/>
    </font>
    <font>
      <sz val="11"/>
      <color rgb="FF9C5700"/>
      <name val="Calibri"/>
      <family val="2"/>
      <charset val="162"/>
      <scheme val="minor"/>
    </font>
    <font>
      <b/>
      <sz val="12"/>
      <color rgb="FF9C5700"/>
      <name val="Segoe UI"/>
      <family val="2"/>
      <charset val="162"/>
    </font>
    <font>
      <b/>
      <sz val="14"/>
      <color rgb="FF006100"/>
      <name val="Calibri"/>
      <family val="2"/>
      <charset val="162"/>
      <scheme val="minor"/>
    </font>
    <font>
      <b/>
      <sz val="14"/>
      <color rgb="FF006100"/>
      <name val="Segoe UI"/>
      <family val="2"/>
      <charset val="162"/>
    </font>
    <font>
      <b/>
      <sz val="14"/>
      <color rgb="FF9C0006"/>
      <name val="Segoe UI"/>
      <family val="2"/>
      <charset val="162"/>
    </font>
    <font>
      <b/>
      <sz val="18"/>
      <color rgb="FF006100"/>
      <name val="Segoe UI"/>
      <family val="2"/>
      <charset val="162"/>
    </font>
    <font>
      <b/>
      <sz val="18"/>
      <color rgb="FF9C0006"/>
      <name val="Segoe UI"/>
      <family val="2"/>
      <charset val="162"/>
    </font>
    <font>
      <b/>
      <sz val="16"/>
      <color rgb="FF9C0006"/>
      <name val="Segoe UI"/>
      <family val="2"/>
      <charset val="162"/>
    </font>
    <font>
      <sz val="11"/>
      <color rgb="FF9C0006"/>
      <name val="Segoe UI"/>
      <family val="2"/>
      <charset val="162"/>
    </font>
    <font>
      <sz val="14"/>
      <color theme="1"/>
      <name val="Segoe UI"/>
      <family val="2"/>
      <charset val="162"/>
    </font>
    <font>
      <b/>
      <sz val="16"/>
      <color rgb="FF006100"/>
      <name val="Segoe U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0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14" fontId="4" fillId="0" borderId="0" xfId="0" applyNumberFormat="1" applyFont="1"/>
    <xf numFmtId="2" fontId="4" fillId="0" borderId="0" xfId="1" applyNumberFormat="1" applyFont="1"/>
    <xf numFmtId="2" fontId="4" fillId="0" borderId="0" xfId="0" applyNumberFormat="1" applyFont="1"/>
    <xf numFmtId="3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0" fontId="7" fillId="2" borderId="0" xfId="2" applyFont="1"/>
    <xf numFmtId="2" fontId="6" fillId="0" borderId="0" xfId="1" applyNumberFormat="1" applyFont="1"/>
    <xf numFmtId="0" fontId="8" fillId="3" borderId="0" xfId="3" applyFont="1"/>
    <xf numFmtId="0" fontId="9" fillId="0" borderId="0" xfId="0" applyFont="1"/>
    <xf numFmtId="2" fontId="5" fillId="0" borderId="0" xfId="1" applyNumberFormat="1" applyFont="1"/>
    <xf numFmtId="2" fontId="5" fillId="0" borderId="0" xfId="0" applyNumberFormat="1" applyFont="1"/>
    <xf numFmtId="4" fontId="5" fillId="0" borderId="0" xfId="0" applyNumberFormat="1" applyFont="1"/>
    <xf numFmtId="0" fontId="11" fillId="4" borderId="0" xfId="4" applyFont="1"/>
    <xf numFmtId="2" fontId="0" fillId="0" borderId="0" xfId="0" applyNumberFormat="1"/>
    <xf numFmtId="2" fontId="12" fillId="3" borderId="0" xfId="3" applyNumberFormat="1" applyFont="1"/>
    <xf numFmtId="0" fontId="13" fillId="2" borderId="0" xfId="2" applyFont="1"/>
    <xf numFmtId="0" fontId="14" fillId="3" borderId="0" xfId="3" applyFont="1"/>
    <xf numFmtId="10" fontId="5" fillId="0" borderId="0" xfId="5" applyNumberFormat="1" applyFont="1"/>
    <xf numFmtId="10" fontId="7" fillId="0" borderId="0" xfId="5" applyNumberFormat="1" applyFont="1"/>
    <xf numFmtId="10" fontId="8" fillId="0" borderId="0" xfId="5" applyNumberFormat="1" applyFont="1"/>
    <xf numFmtId="10" fontId="15" fillId="0" borderId="0" xfId="0" applyNumberFormat="1" applyFont="1" applyAlignment="1">
      <alignment vertical="center"/>
    </xf>
    <xf numFmtId="10" fontId="5" fillId="0" borderId="0" xfId="0" applyNumberFormat="1" applyFont="1"/>
    <xf numFmtId="10" fontId="16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9" fontId="5" fillId="0" borderId="0" xfId="5" applyFont="1" applyAlignment="1">
      <alignment vertical="center"/>
    </xf>
    <xf numFmtId="10" fontId="5" fillId="0" borderId="0" xfId="5" applyNumberFormat="1" applyFont="1" applyAlignment="1">
      <alignment vertical="center"/>
    </xf>
    <xf numFmtId="10" fontId="5" fillId="0" borderId="0" xfId="0" applyNumberFormat="1" applyFont="1" applyAlignment="1">
      <alignment vertical="center"/>
    </xf>
    <xf numFmtId="10" fontId="7" fillId="0" borderId="0" xfId="0" applyNumberFormat="1" applyFont="1" applyAlignment="1">
      <alignment vertical="center"/>
    </xf>
    <xf numFmtId="10" fontId="8" fillId="0" borderId="0" xfId="5" applyNumberFormat="1" applyFont="1" applyAlignment="1">
      <alignment vertical="center"/>
    </xf>
    <xf numFmtId="10" fontId="8" fillId="0" borderId="0" xfId="0" applyNumberFormat="1" applyFont="1" applyAlignment="1">
      <alignment vertical="center"/>
    </xf>
    <xf numFmtId="10" fontId="8" fillId="0" borderId="0" xfId="0" applyNumberFormat="1" applyFont="1"/>
    <xf numFmtId="2" fontId="18" fillId="0" borderId="0" xfId="0" applyNumberFormat="1" applyFont="1"/>
    <xf numFmtId="0" fontId="19" fillId="0" borderId="0" xfId="0" applyFont="1"/>
    <xf numFmtId="10" fontId="13" fillId="0" borderId="0" xfId="5" applyNumberFormat="1" applyFont="1"/>
    <xf numFmtId="2" fontId="19" fillId="0" borderId="0" xfId="0" applyNumberFormat="1" applyFont="1"/>
    <xf numFmtId="10" fontId="14" fillId="0" borderId="0" xfId="5" applyNumberFormat="1" applyFont="1"/>
    <xf numFmtId="14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10" fontId="17" fillId="0" borderId="0" xfId="0" applyNumberFormat="1" applyFont="1" applyAlignment="1">
      <alignment horizontal="center" vertical="center"/>
    </xf>
    <xf numFmtId="10" fontId="15" fillId="0" borderId="0" xfId="0" applyNumberFormat="1" applyFont="1" applyAlignment="1">
      <alignment horizontal="center" vertical="center"/>
    </xf>
    <xf numFmtId="1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6">
    <cellStyle name="İyi" xfId="2" builtinId="26"/>
    <cellStyle name="Kötü" xfId="3" builtinId="27"/>
    <cellStyle name="Normal" xfId="0" builtinId="0"/>
    <cellStyle name="Nötr" xfId="4" builtinId="28"/>
    <cellStyle name="ParaBirimi" xfId="1" builtinId="4"/>
    <cellStyle name="Yüzde" xfId="5" builtinId="5"/>
  </cellStyles>
  <dxfs count="21">
    <dxf>
      <fill>
        <patternFill>
          <bgColor rgb="FF006100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006100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006100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006100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100"/>
      <color rgb="FF9C0006"/>
      <color rgb="FFC6EFCE"/>
      <color rgb="FFFFC7CE"/>
      <color rgb="FFFF5353"/>
      <color rgb="FFFE0067"/>
      <color rgb="FFFF0066"/>
      <color rgb="FFFF3737"/>
      <color rgb="FFFF572F"/>
      <color rgb="FFFF3B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Sayfa1!$V$2:$V$21</c:f>
              <c:numCache>
                <c:formatCode>0.00</c:formatCode>
                <c:ptCount val="20"/>
                <c:pt idx="0">
                  <c:v>3946.55</c:v>
                </c:pt>
                <c:pt idx="1">
                  <c:v>3975.1899999999996</c:v>
                </c:pt>
                <c:pt idx="2">
                  <c:v>4141.24</c:v>
                </c:pt>
                <c:pt idx="3">
                  <c:v>4091.6099999999997</c:v>
                </c:pt>
                <c:pt idx="4">
                  <c:v>4088.33</c:v>
                </c:pt>
                <c:pt idx="5">
                  <c:v>4106.3100000000004</c:v>
                </c:pt>
                <c:pt idx="6" formatCode="General">
                  <c:v>4226.8900000000003</c:v>
                </c:pt>
                <c:pt idx="7" formatCode="General">
                  <c:v>4300.4799999999996</c:v>
                </c:pt>
                <c:pt idx="8" formatCode="General">
                  <c:v>4415.6400000000003</c:v>
                </c:pt>
                <c:pt idx="9" formatCode="General">
                  <c:v>4447.12</c:v>
                </c:pt>
                <c:pt idx="10" formatCode="General">
                  <c:v>4511.63</c:v>
                </c:pt>
                <c:pt idx="11" formatCode="General">
                  <c:v>4576</c:v>
                </c:pt>
                <c:pt idx="12" formatCode="General">
                  <c:v>4543.95</c:v>
                </c:pt>
                <c:pt idx="13" formatCode="General">
                  <c:v>4535.6499999999996</c:v>
                </c:pt>
                <c:pt idx="14" formatCode="General">
                  <c:v>4606.9799999999996</c:v>
                </c:pt>
                <c:pt idx="15" formatCode="General">
                  <c:v>4631.6099999999997</c:v>
                </c:pt>
                <c:pt idx="16" formatCode="General">
                  <c:v>4670.71</c:v>
                </c:pt>
                <c:pt idx="17" formatCode="General">
                  <c:v>4685.1099999999997</c:v>
                </c:pt>
                <c:pt idx="18" formatCode="General">
                  <c:v>4734.57</c:v>
                </c:pt>
                <c:pt idx="19" formatCode="General">
                  <c:v>4677.1499999999996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5-4F96-9E9F-F51CF8546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0286879"/>
        <c:axId val="1241845679"/>
      </c:lineChart>
      <c:catAx>
        <c:axId val="1240286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41845679"/>
        <c:crosses val="autoZero"/>
        <c:auto val="1"/>
        <c:lblAlgn val="ctr"/>
        <c:lblOffset val="100"/>
        <c:noMultiLvlLbl val="0"/>
      </c:catAx>
      <c:valAx>
        <c:axId val="12418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4028687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385501771564037"/>
          <c:y val="2.03700549285748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6.1736057667691607E-2"/>
          <c:y val="0.20397562522435134"/>
          <c:w val="0.93402782742478363"/>
          <c:h val="0.77790817820814728"/>
        </c:manualLayout>
      </c:layout>
      <c:lineChart>
        <c:grouping val="standard"/>
        <c:varyColors val="0"/>
        <c:ser>
          <c:idx val="0"/>
          <c:order val="0"/>
          <c:tx>
            <c:strRef>
              <c:f>Sayfa1!$AB$14</c:f>
              <c:strCache>
                <c:ptCount val="1"/>
                <c:pt idx="0">
                  <c:v>Model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Sayfa1!$AB$15:$AB$56</c:f>
              <c:numCache>
                <c:formatCode>0.00</c:formatCode>
                <c:ptCount val="42"/>
                <c:pt idx="0" formatCode="General">
                  <c:v>0</c:v>
                </c:pt>
                <c:pt idx="1">
                  <c:v>0.72569712787116103</c:v>
                </c:pt>
                <c:pt idx="2">
                  <c:v>4.9028559554995299</c:v>
                </c:pt>
                <c:pt idx="3">
                  <c:v>3.7044226360106736</c:v>
                </c:pt>
                <c:pt idx="4">
                  <c:v>3.6242585930056026</c:v>
                </c:pt>
                <c:pt idx="5">
                  <c:v>4.0640469662533647</c:v>
                </c:pt>
                <c:pt idx="6">
                  <c:v>7.0005032980938626</c:v>
                </c:pt>
                <c:pt idx="7">
                  <c:v>8.7414996334609913</c:v>
                </c:pt>
                <c:pt idx="8">
                  <c:v>11.419340246601861</c:v>
                </c:pt>
                <c:pt idx="9">
                  <c:v>12.132260683956353</c:v>
                </c:pt>
                <c:pt idx="10">
                  <c:v>13.58286242171024</c:v>
                </c:pt>
                <c:pt idx="11">
                  <c:v>15.009619491771387</c:v>
                </c:pt>
                <c:pt idx="12">
                  <c:v>14.309226135128029</c:v>
                </c:pt>
                <c:pt idx="13">
                  <c:v>14.126565674515557</c:v>
                </c:pt>
                <c:pt idx="14">
                  <c:v>15.699217885334283</c:v>
                </c:pt>
                <c:pt idx="15">
                  <c:v>16.233841434817897</c:v>
                </c:pt>
                <c:pt idx="16">
                  <c:v>17.078040320302645</c:v>
                </c:pt>
                <c:pt idx="17">
                  <c:v>17.3863446252156</c:v>
                </c:pt>
                <c:pt idx="18">
                  <c:v>18.442029550436146</c:v>
                </c:pt>
                <c:pt idx="19">
                  <c:v>17.229247819465854</c:v>
                </c:pt>
                <c:pt idx="20">
                  <c:v>15.694980156465967</c:v>
                </c:pt>
                <c:pt idx="21">
                  <c:v>16.659067888449563</c:v>
                </c:pt>
                <c:pt idx="22">
                  <c:v>16.547880071365348</c:v>
                </c:pt>
                <c:pt idx="23">
                  <c:v>16.146555528130378</c:v>
                </c:pt>
                <c:pt idx="24">
                  <c:v>15.839161203036031</c:v>
                </c:pt>
                <c:pt idx="25">
                  <c:v>16.081151245883007</c:v>
                </c:pt>
                <c:pt idx="26">
                  <c:v>15.816599836816868</c:v>
                </c:pt>
                <c:pt idx="27">
                  <c:v>14.728042592673372</c:v>
                </c:pt>
                <c:pt idx="28">
                  <c:v>14.282038865011923</c:v>
                </c:pt>
                <c:pt idx="29">
                  <c:v>13.182077630165587</c:v>
                </c:pt>
                <c:pt idx="30">
                  <c:v>12.401046856617734</c:v>
                </c:pt>
                <c:pt idx="31">
                  <c:v>12.153917130345912</c:v>
                </c:pt>
                <c:pt idx="32">
                  <c:v>10.025046302694204</c:v>
                </c:pt>
                <c:pt idx="33">
                  <c:v>8.6444373633375271</c:v>
                </c:pt>
                <c:pt idx="34">
                  <c:v>7.0155685960277392</c:v>
                </c:pt>
                <c:pt idx="35">
                  <c:v>7.610410299407917</c:v>
                </c:pt>
                <c:pt idx="36">
                  <c:v>6.9717329810516659</c:v>
                </c:pt>
                <c:pt idx="37">
                  <c:v>6.0017500523718308</c:v>
                </c:pt>
                <c:pt idx="38">
                  <c:v>4.6217098770176728</c:v>
                </c:pt>
                <c:pt idx="39">
                  <c:v>7.7467022903168719</c:v>
                </c:pt>
                <c:pt idx="40">
                  <c:v>7.9967158268313314</c:v>
                </c:pt>
                <c:pt idx="41">
                  <c:v>9.0466431467808821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C-4A04-9436-1D78AA79C8B7}"/>
            </c:ext>
          </c:extLst>
        </c:ser>
        <c:ser>
          <c:idx val="1"/>
          <c:order val="1"/>
          <c:tx>
            <c:strRef>
              <c:f>Sayfa1!$AC$14</c:f>
              <c:strCache>
                <c:ptCount val="1"/>
                <c:pt idx="0">
                  <c:v>XTUMY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Sayfa1!$AC$15:$AC$56</c:f>
              <c:numCache>
                <c:formatCode>General</c:formatCode>
                <c:ptCount val="42"/>
                <c:pt idx="0">
                  <c:v>0</c:v>
                </c:pt>
                <c:pt idx="1">
                  <c:v>1.61</c:v>
                </c:pt>
                <c:pt idx="2">
                  <c:v>2.1800000000000002</c:v>
                </c:pt>
                <c:pt idx="3">
                  <c:v>0.18000000000000016</c:v>
                </c:pt>
                <c:pt idx="4">
                  <c:v>0.68000000000000016</c:v>
                </c:pt>
                <c:pt idx="5">
                  <c:v>1.0300000000000002</c:v>
                </c:pt>
                <c:pt idx="6">
                  <c:v>2.2700000000000005</c:v>
                </c:pt>
                <c:pt idx="7">
                  <c:v>3.4700000000000006</c:v>
                </c:pt>
                <c:pt idx="8">
                  <c:v>3.5800000000000005</c:v>
                </c:pt>
                <c:pt idx="9">
                  <c:v>3.9600000000000004</c:v>
                </c:pt>
                <c:pt idx="10">
                  <c:v>4.1500000000000004</c:v>
                </c:pt>
                <c:pt idx="11">
                  <c:v>4.0600000000000005</c:v>
                </c:pt>
                <c:pt idx="12">
                  <c:v>3.8200000000000003</c:v>
                </c:pt>
                <c:pt idx="13">
                  <c:v>4.9000000000000004</c:v>
                </c:pt>
                <c:pt idx="14">
                  <c:v>5.59</c:v>
                </c:pt>
                <c:pt idx="15">
                  <c:v>5.93</c:v>
                </c:pt>
                <c:pt idx="16">
                  <c:v>5.7299999999999995</c:v>
                </c:pt>
                <c:pt idx="17">
                  <c:v>5.84</c:v>
                </c:pt>
                <c:pt idx="18">
                  <c:v>6.04</c:v>
                </c:pt>
                <c:pt idx="19">
                  <c:v>5.75</c:v>
                </c:pt>
                <c:pt idx="20">
                  <c:v>2.71</c:v>
                </c:pt>
                <c:pt idx="21">
                  <c:v>2.82</c:v>
                </c:pt>
                <c:pt idx="22">
                  <c:v>3.57</c:v>
                </c:pt>
                <c:pt idx="23">
                  <c:v>4.75</c:v>
                </c:pt>
                <c:pt idx="24">
                  <c:v>5.52</c:v>
                </c:pt>
                <c:pt idx="25">
                  <c:v>6.1599999999999993</c:v>
                </c:pt>
                <c:pt idx="26">
                  <c:v>4.8099999999999987</c:v>
                </c:pt>
                <c:pt idx="27">
                  <c:v>5.8199999999999985</c:v>
                </c:pt>
                <c:pt idx="28">
                  <c:v>5.0899999999999981</c:v>
                </c:pt>
                <c:pt idx="29">
                  <c:v>4.0599999999999978</c:v>
                </c:pt>
                <c:pt idx="30">
                  <c:v>2.3299999999999979</c:v>
                </c:pt>
                <c:pt idx="31">
                  <c:v>2.049999999999998</c:v>
                </c:pt>
                <c:pt idx="32">
                  <c:v>0.20999999999999797</c:v>
                </c:pt>
                <c:pt idx="33">
                  <c:v>0.19999999999999796</c:v>
                </c:pt>
                <c:pt idx="34">
                  <c:v>0.16999999999999796</c:v>
                </c:pt>
                <c:pt idx="35">
                  <c:v>0.30999999999999794</c:v>
                </c:pt>
                <c:pt idx="36">
                  <c:v>1.449999999999998</c:v>
                </c:pt>
                <c:pt idx="37">
                  <c:v>0.31999999999999806</c:v>
                </c:pt>
                <c:pt idx="38">
                  <c:v>0.58999999999999808</c:v>
                </c:pt>
                <c:pt idx="39">
                  <c:v>-1.030000000000002</c:v>
                </c:pt>
                <c:pt idx="40">
                  <c:v>-2.7700000000000022</c:v>
                </c:pt>
                <c:pt idx="41">
                  <c:v>-3.1600000000000024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C-4A04-9436-1D78AA79C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460048"/>
        <c:axId val="1306371279"/>
      </c:lineChart>
      <c:catAx>
        <c:axId val="4794600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06371279"/>
        <c:crosses val="autoZero"/>
        <c:auto val="1"/>
        <c:lblAlgn val="ctr"/>
        <c:lblOffset val="100"/>
        <c:noMultiLvlLbl val="0"/>
      </c:catAx>
      <c:valAx>
        <c:axId val="130637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tr-TR"/>
          </a:p>
        </c:txPr>
        <c:crossAx val="47946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lt1">
                  <a:lumMod val="8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tr-T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200" b="1">
          <a:latin typeface="Segoe UI" panose="020B0502040204020203" pitchFamily="34" charset="0"/>
          <a:cs typeface="Segoe UI" panose="020B0502040204020203" pitchFamily="34" charset="0"/>
        </a:defRPr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22</xdr:row>
      <xdr:rowOff>30480</xdr:rowOff>
    </xdr:from>
    <xdr:to>
      <xdr:col>16</xdr:col>
      <xdr:colOff>180975</xdr:colOff>
      <xdr:row>22</xdr:row>
      <xdr:rowOff>76199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0D5896F0-CC9F-2C7E-10D4-334116076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370415</xdr:colOff>
      <xdr:row>45</xdr:row>
      <xdr:rowOff>136524</xdr:rowOff>
    </xdr:from>
    <xdr:to>
      <xdr:col>23</xdr:col>
      <xdr:colOff>285749</xdr:colOff>
      <xdr:row>78</xdr:row>
      <xdr:rowOff>95249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BEBB1E7B-E769-ADAD-3135-ABE86C827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topLeftCell="B47" zoomScale="90" zoomScaleNormal="90" workbookViewId="0">
      <selection activeCell="AA73" sqref="AA73"/>
    </sheetView>
  </sheetViews>
  <sheetFormatPr defaultRowHeight="16.5" x14ac:dyDescent="0.3"/>
  <cols>
    <col min="1" max="1" width="12.42578125" style="1" bestFit="1" customWidth="1"/>
    <col min="2" max="2" width="14.140625" style="1" bestFit="1" customWidth="1"/>
    <col min="3" max="3" width="9.140625" style="1"/>
    <col min="4" max="4" width="10.5703125" style="1" bestFit="1" customWidth="1"/>
    <col min="5" max="5" width="9.5703125" style="1" bestFit="1" customWidth="1"/>
    <col min="6" max="6" width="12" style="1" bestFit="1" customWidth="1"/>
    <col min="7" max="7" width="10.28515625" style="1" bestFit="1" customWidth="1"/>
    <col min="8" max="8" width="9.42578125" style="1" bestFit="1" customWidth="1"/>
    <col min="9" max="9" width="9.28515625" style="1" bestFit="1" customWidth="1"/>
    <col min="10" max="10" width="15.5703125" style="1" bestFit="1" customWidth="1"/>
    <col min="11" max="13" width="9.42578125" style="1" bestFit="1" customWidth="1"/>
    <col min="14" max="14" width="12.42578125" style="1" bestFit="1" customWidth="1"/>
    <col min="15" max="15" width="11" style="1" bestFit="1" customWidth="1"/>
    <col min="16" max="16" width="9.140625" style="1"/>
    <col min="17" max="19" width="9.28515625" style="1" bestFit="1" customWidth="1"/>
    <col min="20" max="20" width="9.140625" style="1"/>
    <col min="21" max="21" width="12.42578125" style="1" bestFit="1" customWidth="1"/>
    <col min="22" max="22" width="9.42578125" style="1" bestFit="1" customWidth="1"/>
    <col min="23" max="29" width="9.140625" style="1"/>
    <col min="30" max="30" width="12.42578125" style="1" bestFit="1" customWidth="1"/>
    <col min="31" max="16384" width="9.140625" style="1"/>
  </cols>
  <sheetData>
    <row r="1" spans="1:30" ht="17.25" x14ac:dyDescent="0.3">
      <c r="A1" s="6" t="s">
        <v>3</v>
      </c>
      <c r="B1" s="6" t="s">
        <v>4</v>
      </c>
      <c r="C1" s="6" t="s">
        <v>0</v>
      </c>
      <c r="D1" s="6" t="s">
        <v>1</v>
      </c>
      <c r="E1" s="6" t="s">
        <v>2</v>
      </c>
      <c r="F1" s="6" t="s">
        <v>13</v>
      </c>
      <c r="G1" s="6" t="s">
        <v>34</v>
      </c>
      <c r="H1" s="6"/>
      <c r="I1"/>
      <c r="J1"/>
      <c r="K1"/>
      <c r="L1"/>
      <c r="M1"/>
      <c r="N1"/>
      <c r="U1" s="6" t="s">
        <v>15</v>
      </c>
      <c r="V1" s="6" t="s">
        <v>14</v>
      </c>
      <c r="W1" s="6" t="s">
        <v>13</v>
      </c>
      <c r="X1" s="6" t="s">
        <v>16</v>
      </c>
    </row>
    <row r="2" spans="1:30" ht="17.25" x14ac:dyDescent="0.3">
      <c r="A2" s="7">
        <v>45387</v>
      </c>
      <c r="B2" s="7">
        <v>45391</v>
      </c>
      <c r="C2" s="12" t="s">
        <v>5</v>
      </c>
      <c r="D2" s="13">
        <v>848</v>
      </c>
      <c r="E2" s="14">
        <v>875</v>
      </c>
      <c r="F2" s="9">
        <v>3.18</v>
      </c>
      <c r="G2" s="6"/>
      <c r="H2" s="6"/>
      <c r="I2"/>
      <c r="J2"/>
      <c r="K2"/>
      <c r="L2"/>
      <c r="M2"/>
      <c r="N2"/>
      <c r="U2" s="7">
        <v>45387</v>
      </c>
      <c r="V2" s="14">
        <f>SUM(3179.6+M4)</f>
        <v>3946.55</v>
      </c>
      <c r="W2" s="14">
        <v>0</v>
      </c>
      <c r="X2" s="6">
        <v>0</v>
      </c>
    </row>
    <row r="3" spans="1:30" ht="20.25" x14ac:dyDescent="0.35">
      <c r="A3" s="7">
        <v>45387</v>
      </c>
      <c r="B3" s="7">
        <v>45391</v>
      </c>
      <c r="C3" s="12" t="s">
        <v>6</v>
      </c>
      <c r="D3" s="14">
        <v>58.45</v>
      </c>
      <c r="E3" s="6">
        <v>59.1</v>
      </c>
      <c r="F3" s="9">
        <v>1.1100000000000001</v>
      </c>
      <c r="G3" s="9">
        <v>2.81</v>
      </c>
      <c r="H3" s="6"/>
      <c r="I3"/>
      <c r="J3"/>
      <c r="K3"/>
      <c r="L3"/>
      <c r="M3"/>
      <c r="N3"/>
      <c r="U3" s="7">
        <v>45391</v>
      </c>
      <c r="V3" s="14">
        <f>3208.24+M4</f>
        <v>3975.1899999999996</v>
      </c>
      <c r="W3" s="18">
        <f>100*((V3/V2)-1)</f>
        <v>0.72569712787116103</v>
      </c>
      <c r="X3" s="19">
        <v>1.61</v>
      </c>
    </row>
    <row r="4" spans="1:30" ht="20.25" x14ac:dyDescent="0.35">
      <c r="A4" s="7">
        <v>45387</v>
      </c>
      <c r="B4" s="7">
        <v>45391</v>
      </c>
      <c r="C4" s="12" t="s">
        <v>7</v>
      </c>
      <c r="D4" s="14">
        <v>23.7</v>
      </c>
      <c r="E4" s="6">
        <v>24.68</v>
      </c>
      <c r="F4" s="9">
        <v>4.13</v>
      </c>
      <c r="G4" s="6"/>
      <c r="H4" s="6"/>
      <c r="I4"/>
      <c r="J4"/>
      <c r="K4"/>
      <c r="L4"/>
      <c r="M4" s="17">
        <v>766.95</v>
      </c>
      <c r="N4"/>
      <c r="O4" s="4"/>
      <c r="U4" s="7">
        <v>45397</v>
      </c>
      <c r="V4" s="14">
        <f>3374.29+M4</f>
        <v>4141.24</v>
      </c>
      <c r="W4" s="18">
        <f t="shared" ref="W4:W43" si="0">100*((V4/V3)-1)</f>
        <v>4.1771588276283689</v>
      </c>
      <c r="X4" s="19">
        <v>0.56999999999999995</v>
      </c>
    </row>
    <row r="5" spans="1:30" ht="20.25" x14ac:dyDescent="0.35">
      <c r="A5" s="7">
        <v>45390</v>
      </c>
      <c r="B5" s="7">
        <v>45397</v>
      </c>
      <c r="C5" s="12" t="s">
        <v>8</v>
      </c>
      <c r="D5" s="14">
        <v>109.9</v>
      </c>
      <c r="E5" s="6">
        <v>114.4</v>
      </c>
      <c r="F5" s="9">
        <v>4.09</v>
      </c>
      <c r="G5" s="15"/>
      <c r="H5" s="6"/>
      <c r="I5"/>
      <c r="J5"/>
      <c r="K5"/>
      <c r="L5"/>
      <c r="M5"/>
      <c r="N5"/>
      <c r="U5" s="7">
        <v>45398</v>
      </c>
      <c r="V5" s="14">
        <f>3324.66+M4</f>
        <v>4091.6099999999997</v>
      </c>
      <c r="W5" s="18">
        <f t="shared" si="0"/>
        <v>-1.1984333194888563</v>
      </c>
      <c r="X5" s="20">
        <v>-2</v>
      </c>
    </row>
    <row r="6" spans="1:30" ht="20.25" x14ac:dyDescent="0.35">
      <c r="A6" s="7">
        <v>45390</v>
      </c>
      <c r="B6" s="7">
        <v>45397</v>
      </c>
      <c r="C6" s="12" t="s">
        <v>9</v>
      </c>
      <c r="D6" s="14">
        <v>37.14</v>
      </c>
      <c r="E6" s="6">
        <v>39.72</v>
      </c>
      <c r="F6" s="9">
        <v>6.95</v>
      </c>
      <c r="G6" s="9">
        <v>5.16</v>
      </c>
      <c r="H6" s="6"/>
      <c r="I6"/>
      <c r="J6"/>
      <c r="K6"/>
      <c r="L6"/>
      <c r="M6"/>
      <c r="N6"/>
      <c r="U6" s="7">
        <v>45399</v>
      </c>
      <c r="V6" s="14">
        <f>3321.38+M4</f>
        <v>4088.33</v>
      </c>
      <c r="W6" s="18">
        <f t="shared" si="0"/>
        <v>-8.0164043005070962E-2</v>
      </c>
      <c r="X6" s="19">
        <v>0.5</v>
      </c>
    </row>
    <row r="7" spans="1:30" ht="20.25" x14ac:dyDescent="0.35">
      <c r="A7" s="7">
        <v>45390</v>
      </c>
      <c r="B7" s="7">
        <v>45397</v>
      </c>
      <c r="C7" s="12" t="s">
        <v>10</v>
      </c>
      <c r="D7" s="14">
        <v>22.08</v>
      </c>
      <c r="E7" s="6">
        <v>23.06</v>
      </c>
      <c r="F7" s="9">
        <v>4.43</v>
      </c>
      <c r="G7" s="6"/>
      <c r="H7" s="6"/>
      <c r="I7"/>
      <c r="J7"/>
      <c r="K7"/>
      <c r="L7"/>
      <c r="M7"/>
      <c r="N7"/>
      <c r="U7" s="7">
        <v>45400</v>
      </c>
      <c r="V7" s="14">
        <f>3339.36+M4</f>
        <v>4106.3100000000004</v>
      </c>
      <c r="W7" s="18">
        <f t="shared" si="0"/>
        <v>0.43978837324776254</v>
      </c>
      <c r="X7" s="19">
        <v>0.35</v>
      </c>
    </row>
    <row r="8" spans="1:30" ht="20.25" x14ac:dyDescent="0.35">
      <c r="A8" s="7">
        <v>45391</v>
      </c>
      <c r="B8" s="7">
        <v>45398</v>
      </c>
      <c r="C8" s="12" t="s">
        <v>9</v>
      </c>
      <c r="D8" s="14">
        <v>39.72</v>
      </c>
      <c r="E8" s="6">
        <v>45.12</v>
      </c>
      <c r="F8" s="9">
        <v>13.59</v>
      </c>
      <c r="G8" s="6"/>
      <c r="H8" s="6"/>
      <c r="I8"/>
      <c r="J8"/>
      <c r="K8"/>
      <c r="L8"/>
      <c r="M8"/>
      <c r="N8"/>
      <c r="U8" s="7">
        <v>45401</v>
      </c>
      <c r="V8" s="6">
        <v>4226.8900000000003</v>
      </c>
      <c r="W8" s="18">
        <f t="shared" si="0"/>
        <v>2.9364563318404979</v>
      </c>
      <c r="X8" s="19">
        <v>1.24</v>
      </c>
      <c r="Z8"/>
    </row>
    <row r="9" spans="1:30" ht="20.25" x14ac:dyDescent="0.35">
      <c r="A9" s="7">
        <v>45391</v>
      </c>
      <c r="B9" s="7">
        <v>45398</v>
      </c>
      <c r="C9" s="12" t="s">
        <v>11</v>
      </c>
      <c r="D9" s="14">
        <v>161.4</v>
      </c>
      <c r="E9" s="6">
        <v>166.1</v>
      </c>
      <c r="F9" s="9">
        <v>2.91</v>
      </c>
      <c r="G9" s="9">
        <v>5.12</v>
      </c>
      <c r="H9" s="6"/>
      <c r="I9"/>
      <c r="J9"/>
      <c r="K9"/>
      <c r="L9"/>
      <c r="M9"/>
      <c r="N9"/>
      <c r="S9"/>
      <c r="U9" s="2">
        <v>45404</v>
      </c>
      <c r="V9" s="6">
        <v>4300.4799999999996</v>
      </c>
      <c r="W9" s="18">
        <f t="shared" si="0"/>
        <v>1.7409963353671287</v>
      </c>
      <c r="X9" s="19">
        <v>1.2</v>
      </c>
      <c r="Z9"/>
    </row>
    <row r="10" spans="1:30" ht="20.25" x14ac:dyDescent="0.35">
      <c r="A10" s="7">
        <v>45391</v>
      </c>
      <c r="B10" s="7">
        <v>45398</v>
      </c>
      <c r="C10" s="12" t="s">
        <v>12</v>
      </c>
      <c r="D10" s="14">
        <v>53.05</v>
      </c>
      <c r="E10" s="6">
        <v>52.45</v>
      </c>
      <c r="F10" s="11">
        <v>-1.1299999999999999</v>
      </c>
      <c r="G10" s="6"/>
      <c r="H10" s="6"/>
      <c r="I10"/>
      <c r="J10"/>
      <c r="K10"/>
      <c r="L10"/>
      <c r="M10"/>
      <c r="N10"/>
      <c r="U10" s="2">
        <v>45406</v>
      </c>
      <c r="V10" s="6">
        <v>4415.6400000000003</v>
      </c>
      <c r="W10" s="18">
        <f t="shared" si="0"/>
        <v>2.6778406131408694</v>
      </c>
      <c r="X10" s="19">
        <v>0.11</v>
      </c>
      <c r="Z10"/>
    </row>
    <row r="11" spans="1:30" ht="20.25" x14ac:dyDescent="0.35">
      <c r="A11" s="7">
        <v>45397</v>
      </c>
      <c r="B11" s="7">
        <v>45399</v>
      </c>
      <c r="C11" s="12" t="s">
        <v>17</v>
      </c>
      <c r="D11" s="14">
        <v>79.2</v>
      </c>
      <c r="E11" s="6">
        <v>75.7</v>
      </c>
      <c r="F11" s="11">
        <v>-4.41</v>
      </c>
      <c r="G11" s="6"/>
      <c r="H11" s="6"/>
      <c r="I11"/>
      <c r="J11"/>
      <c r="K11"/>
      <c r="L11"/>
      <c r="M11"/>
      <c r="N11"/>
      <c r="U11" s="2">
        <v>45407</v>
      </c>
      <c r="V11" s="6">
        <v>4447.12</v>
      </c>
      <c r="W11" s="18">
        <f t="shared" si="0"/>
        <v>0.71292043735449173</v>
      </c>
      <c r="X11" s="19">
        <v>0.38</v>
      </c>
      <c r="Z11"/>
    </row>
    <row r="12" spans="1:30" ht="20.25" x14ac:dyDescent="0.35">
      <c r="A12" s="7">
        <v>45397</v>
      </c>
      <c r="B12" s="7">
        <v>45399</v>
      </c>
      <c r="C12" s="12" t="s">
        <v>18</v>
      </c>
      <c r="D12" s="14">
        <v>15.55</v>
      </c>
      <c r="E12" s="6">
        <v>14.95</v>
      </c>
      <c r="F12" s="11">
        <v>-3.86</v>
      </c>
      <c r="G12" s="11">
        <v>-3.68</v>
      </c>
      <c r="H12" s="6"/>
      <c r="I12"/>
      <c r="J12"/>
      <c r="K12"/>
      <c r="L12"/>
      <c r="M12"/>
      <c r="N12"/>
      <c r="U12" s="7">
        <v>45408</v>
      </c>
      <c r="V12" s="6">
        <v>4511.63</v>
      </c>
      <c r="W12" s="18">
        <f t="shared" si="0"/>
        <v>1.4506017377538871</v>
      </c>
      <c r="X12" s="19">
        <v>0.19</v>
      </c>
      <c r="Z12"/>
    </row>
    <row r="13" spans="1:30" ht="20.25" x14ac:dyDescent="0.35">
      <c r="A13" s="7">
        <v>45397</v>
      </c>
      <c r="B13" s="7">
        <v>45399</v>
      </c>
      <c r="C13" s="12" t="s">
        <v>19</v>
      </c>
      <c r="D13" s="14">
        <v>62.9</v>
      </c>
      <c r="E13" s="6">
        <v>61.15</v>
      </c>
      <c r="F13" s="11">
        <v>-2.78</v>
      </c>
      <c r="G13" s="6"/>
      <c r="H13" s="6"/>
      <c r="I13"/>
      <c r="J13"/>
      <c r="K13"/>
      <c r="L13"/>
      <c r="M13"/>
      <c r="N13"/>
      <c r="U13" s="7">
        <v>45411</v>
      </c>
      <c r="V13" s="6">
        <v>4576</v>
      </c>
      <c r="W13" s="18">
        <f t="shared" si="0"/>
        <v>1.4267570700611465</v>
      </c>
      <c r="X13" s="20">
        <v>-0.09</v>
      </c>
      <c r="Z13"/>
    </row>
    <row r="14" spans="1:30" ht="20.25" x14ac:dyDescent="0.35">
      <c r="A14" s="7">
        <v>45398</v>
      </c>
      <c r="B14" s="7">
        <v>45400</v>
      </c>
      <c r="C14" s="12" t="s">
        <v>20</v>
      </c>
      <c r="D14" s="14">
        <v>299.25</v>
      </c>
      <c r="E14" s="6">
        <v>297.5</v>
      </c>
      <c r="F14" s="11">
        <v>-0.57999999999999996</v>
      </c>
      <c r="G14" s="6"/>
      <c r="H14" s="6"/>
      <c r="I14"/>
      <c r="J14"/>
      <c r="K14"/>
      <c r="L14"/>
      <c r="M14"/>
      <c r="N14"/>
      <c r="U14" s="2">
        <v>45412</v>
      </c>
      <c r="V14" s="1">
        <v>4543.95</v>
      </c>
      <c r="W14" s="18">
        <f t="shared" si="0"/>
        <v>-0.70039335664335844</v>
      </c>
      <c r="X14" s="20">
        <v>-0.24</v>
      </c>
      <c r="Z14"/>
      <c r="AB14" s="1" t="s">
        <v>84</v>
      </c>
      <c r="AC14" s="1" t="s">
        <v>85</v>
      </c>
      <c r="AD14" s="1" t="s">
        <v>86</v>
      </c>
    </row>
    <row r="15" spans="1:30" ht="20.25" x14ac:dyDescent="0.35">
      <c r="A15" s="7">
        <v>45398</v>
      </c>
      <c r="B15" s="7">
        <v>45400</v>
      </c>
      <c r="C15" s="12" t="s">
        <v>21</v>
      </c>
      <c r="D15" s="14">
        <v>70.849999999999994</v>
      </c>
      <c r="E15" s="6">
        <v>74.25</v>
      </c>
      <c r="F15" s="9">
        <v>4.8</v>
      </c>
      <c r="G15" s="9">
        <v>0.18</v>
      </c>
      <c r="H15" s="6"/>
      <c r="I15"/>
      <c r="J15"/>
      <c r="K15"/>
      <c r="L15"/>
      <c r="M15"/>
      <c r="N15"/>
      <c r="U15" s="2">
        <v>45414</v>
      </c>
      <c r="V15" s="1">
        <v>4535.6499999999996</v>
      </c>
      <c r="W15" s="18">
        <f t="shared" si="0"/>
        <v>-0.18266046061247154</v>
      </c>
      <c r="X15" s="19">
        <v>1.08</v>
      </c>
      <c r="Z15" s="17"/>
      <c r="AA15" s="4"/>
      <c r="AB15" s="1">
        <v>0</v>
      </c>
      <c r="AC15" s="1">
        <v>0</v>
      </c>
      <c r="AD15" s="7">
        <v>45387</v>
      </c>
    </row>
    <row r="16" spans="1:30" ht="20.25" x14ac:dyDescent="0.35">
      <c r="A16" s="7">
        <v>45398</v>
      </c>
      <c r="B16" s="7">
        <v>45400</v>
      </c>
      <c r="C16" s="12" t="s">
        <v>22</v>
      </c>
      <c r="D16" s="14">
        <v>19.52</v>
      </c>
      <c r="E16" s="6">
        <v>18.8</v>
      </c>
      <c r="F16" s="11">
        <v>-3.69</v>
      </c>
      <c r="G16" s="6"/>
      <c r="H16" s="6"/>
      <c r="I16"/>
      <c r="J16"/>
      <c r="K16"/>
      <c r="L16"/>
      <c r="M16"/>
      <c r="N16"/>
      <c r="U16" s="2">
        <v>45415</v>
      </c>
      <c r="V16" s="1">
        <v>4606.9799999999996</v>
      </c>
      <c r="W16" s="18">
        <f t="shared" si="0"/>
        <v>1.5726522108187257</v>
      </c>
      <c r="X16" s="19">
        <v>0.69</v>
      </c>
      <c r="Z16" s="17"/>
      <c r="AA16" s="4"/>
      <c r="AB16" s="4">
        <f>SUM($W$3:W3)</f>
        <v>0.72569712787116103</v>
      </c>
      <c r="AC16" s="1">
        <f>SUM($X$3:X3)</f>
        <v>1.61</v>
      </c>
      <c r="AD16" s="7">
        <v>45391</v>
      </c>
    </row>
    <row r="17" spans="1:30" ht="20.25" x14ac:dyDescent="0.35">
      <c r="A17" s="7">
        <v>45399</v>
      </c>
      <c r="B17" s="7">
        <v>45401</v>
      </c>
      <c r="C17" s="12" t="s">
        <v>23</v>
      </c>
      <c r="D17" s="13">
        <v>56.1</v>
      </c>
      <c r="E17" s="6">
        <v>58.55</v>
      </c>
      <c r="F17" s="9">
        <v>4.47</v>
      </c>
      <c r="G17" s="6"/>
      <c r="H17" s="6"/>
      <c r="I17"/>
      <c r="J17"/>
      <c r="K17"/>
      <c r="L17"/>
      <c r="M17"/>
      <c r="N17"/>
      <c r="U17" s="2">
        <v>45418</v>
      </c>
      <c r="V17" s="1">
        <v>4631.6099999999997</v>
      </c>
      <c r="W17" s="18">
        <f t="shared" si="0"/>
        <v>0.5346235494836149</v>
      </c>
      <c r="X17" s="19">
        <v>0.34</v>
      </c>
      <c r="Z17" s="17"/>
      <c r="AA17" s="4"/>
      <c r="AB17" s="4">
        <f>SUM($W$3:W4)</f>
        <v>4.9028559554995299</v>
      </c>
      <c r="AC17" s="1">
        <f>SUM($X$3:X4)</f>
        <v>2.1800000000000002</v>
      </c>
      <c r="AD17" s="7">
        <v>45397</v>
      </c>
    </row>
    <row r="18" spans="1:30" ht="20.25" x14ac:dyDescent="0.35">
      <c r="A18" s="7">
        <v>45399</v>
      </c>
      <c r="B18" s="7">
        <v>45401</v>
      </c>
      <c r="C18" s="12" t="s">
        <v>24</v>
      </c>
      <c r="D18" s="14">
        <v>2.84</v>
      </c>
      <c r="E18" s="6">
        <v>2.96</v>
      </c>
      <c r="F18" s="9">
        <v>4.5999999999999996</v>
      </c>
      <c r="G18" s="9">
        <v>6.19</v>
      </c>
      <c r="H18" s="6"/>
      <c r="I18"/>
      <c r="J18"/>
      <c r="K18"/>
      <c r="L18"/>
      <c r="M18"/>
      <c r="N18"/>
      <c r="U18" s="2">
        <v>45419</v>
      </c>
      <c r="V18" s="1">
        <v>4670.71</v>
      </c>
      <c r="W18" s="18">
        <f t="shared" si="0"/>
        <v>0.8441988854847482</v>
      </c>
      <c r="X18" s="20">
        <v>-0.2</v>
      </c>
      <c r="Z18" s="17"/>
      <c r="AA18" s="4"/>
      <c r="AB18" s="4">
        <f>SUM($W$3:W5)</f>
        <v>3.7044226360106736</v>
      </c>
      <c r="AC18" s="1">
        <f>SUM($X$3:X5)</f>
        <v>0.18000000000000016</v>
      </c>
      <c r="AD18" s="7">
        <v>45398</v>
      </c>
    </row>
    <row r="19" spans="1:30" ht="20.25" x14ac:dyDescent="0.35">
      <c r="A19" s="7">
        <v>45399</v>
      </c>
      <c r="B19" s="7">
        <v>45401</v>
      </c>
      <c r="C19" s="12" t="s">
        <v>25</v>
      </c>
      <c r="D19" s="14">
        <v>1.17</v>
      </c>
      <c r="E19" s="6">
        <v>1.27</v>
      </c>
      <c r="F19" s="9">
        <v>9.49</v>
      </c>
      <c r="G19" s="6"/>
      <c r="H19" s="6"/>
      <c r="I19"/>
      <c r="J19"/>
      <c r="K19"/>
      <c r="L19"/>
      <c r="M19"/>
      <c r="N19"/>
      <c r="P19" s="2"/>
      <c r="Q19" s="2"/>
      <c r="R19" s="4"/>
      <c r="U19" s="2">
        <v>45420</v>
      </c>
      <c r="V19" s="1">
        <v>4685.1099999999997</v>
      </c>
      <c r="W19" s="18">
        <f t="shared" si="0"/>
        <v>0.30830430491295413</v>
      </c>
      <c r="X19" s="19">
        <v>0.11</v>
      </c>
      <c r="Z19" s="17"/>
      <c r="AA19" s="4"/>
      <c r="AB19" s="4">
        <f>SUM($W$3:W6)</f>
        <v>3.6242585930056026</v>
      </c>
      <c r="AC19" s="1">
        <f>SUM($X$3:X6)</f>
        <v>0.68000000000000016</v>
      </c>
      <c r="AD19" s="7">
        <v>45399</v>
      </c>
    </row>
    <row r="20" spans="1:30" ht="20.25" x14ac:dyDescent="0.35">
      <c r="A20" s="7">
        <v>45400</v>
      </c>
      <c r="B20" s="7">
        <v>45404</v>
      </c>
      <c r="C20" s="12" t="s">
        <v>28</v>
      </c>
      <c r="D20" s="13">
        <v>41.8</v>
      </c>
      <c r="E20" s="6">
        <v>45</v>
      </c>
      <c r="F20" s="9">
        <v>5.0999999999999996</v>
      </c>
      <c r="G20" s="6"/>
      <c r="H20" s="6"/>
      <c r="I20"/>
      <c r="N20" s="6"/>
      <c r="O20" s="6"/>
      <c r="P20" s="6"/>
      <c r="Q20" s="6"/>
      <c r="R20" s="6"/>
      <c r="S20" s="6"/>
      <c r="U20" s="2">
        <v>45421</v>
      </c>
      <c r="V20" s="1">
        <v>4734.57</v>
      </c>
      <c r="W20" s="18">
        <f t="shared" si="0"/>
        <v>1.0556849252205458</v>
      </c>
      <c r="X20" s="19">
        <v>0.2</v>
      </c>
      <c r="Z20" s="17"/>
      <c r="AA20" s="4"/>
      <c r="AB20" s="4">
        <f>SUM($W$3:W7)</f>
        <v>4.0640469662533647</v>
      </c>
      <c r="AC20" s="1">
        <f>SUM($X$3:X7)</f>
        <v>1.0300000000000002</v>
      </c>
      <c r="AD20" s="7">
        <v>45400</v>
      </c>
    </row>
    <row r="21" spans="1:30" ht="20.25" x14ac:dyDescent="0.35">
      <c r="A21" s="7">
        <v>45400</v>
      </c>
      <c r="B21" s="7">
        <v>45404</v>
      </c>
      <c r="C21" s="12" t="s">
        <v>27</v>
      </c>
      <c r="D21" s="14">
        <v>6.26</v>
      </c>
      <c r="E21" s="6">
        <v>6.87</v>
      </c>
      <c r="F21" s="9">
        <v>9.74</v>
      </c>
      <c r="G21" s="9">
        <v>8.19</v>
      </c>
      <c r="H21" s="6"/>
      <c r="I21"/>
      <c r="N21" s="6"/>
      <c r="O21" s="6"/>
      <c r="P21" s="6"/>
      <c r="Q21" s="6"/>
      <c r="R21" s="6"/>
      <c r="S21" s="6"/>
      <c r="U21" s="2">
        <v>45422</v>
      </c>
      <c r="V21" s="1">
        <v>4677.1499999999996</v>
      </c>
      <c r="W21" s="18">
        <f t="shared" si="0"/>
        <v>-1.2127817309702915</v>
      </c>
      <c r="X21" s="20">
        <v>-0.28999999999999998</v>
      </c>
      <c r="Z21" s="17"/>
      <c r="AA21" s="4"/>
      <c r="AB21" s="4">
        <f>SUM($W$3:W8)</f>
        <v>7.0005032980938626</v>
      </c>
      <c r="AC21" s="1">
        <f>SUM($X$3:X8)</f>
        <v>2.2700000000000005</v>
      </c>
      <c r="AD21" s="7">
        <v>45401</v>
      </c>
    </row>
    <row r="22" spans="1:30" ht="20.25" x14ac:dyDescent="0.35">
      <c r="A22" s="7">
        <v>45400</v>
      </c>
      <c r="B22" s="7">
        <v>45404</v>
      </c>
      <c r="C22" s="12" t="s">
        <v>26</v>
      </c>
      <c r="D22" s="14">
        <v>6.27</v>
      </c>
      <c r="E22" s="6">
        <v>6.88</v>
      </c>
      <c r="F22" s="9">
        <v>9.73</v>
      </c>
      <c r="G22" s="6"/>
      <c r="H22" s="6"/>
      <c r="I22"/>
      <c r="N22" s="2"/>
      <c r="O22" s="2"/>
      <c r="P22" s="2"/>
      <c r="Q22" s="4"/>
      <c r="S22"/>
      <c r="U22" s="2">
        <v>45425</v>
      </c>
      <c r="V22" s="5">
        <v>4605.3900000000003</v>
      </c>
      <c r="W22" s="18">
        <f t="shared" si="0"/>
        <v>-1.5342676629998886</v>
      </c>
      <c r="X22" s="20">
        <v>-3.04</v>
      </c>
      <c r="Z22" s="17"/>
      <c r="AA22" s="4"/>
      <c r="AB22" s="4">
        <f>SUM($W$3:W9)</f>
        <v>8.7414996334609913</v>
      </c>
      <c r="AC22" s="1">
        <f>SUM($X$3:X9)</f>
        <v>3.4700000000000006</v>
      </c>
      <c r="AD22" s="2">
        <v>45404</v>
      </c>
    </row>
    <row r="23" spans="1:30" ht="20.25" x14ac:dyDescent="0.35">
      <c r="A23" s="7">
        <v>45401</v>
      </c>
      <c r="B23" s="7">
        <v>45406</v>
      </c>
      <c r="C23" s="7" t="s">
        <v>29</v>
      </c>
      <c r="D23" s="14">
        <v>144</v>
      </c>
      <c r="E23" s="6">
        <v>145.80000000000001</v>
      </c>
      <c r="F23" s="9">
        <v>1.25</v>
      </c>
      <c r="G23" s="6"/>
      <c r="H23" s="6"/>
      <c r="I23"/>
      <c r="N23" s="2"/>
      <c r="O23" s="2"/>
      <c r="P23" s="2"/>
      <c r="Q23" s="3"/>
      <c r="S23"/>
      <c r="U23" s="2">
        <v>45426</v>
      </c>
      <c r="V23" s="1">
        <v>4649.79</v>
      </c>
      <c r="W23" s="18">
        <f t="shared" si="0"/>
        <v>0.96408773198359832</v>
      </c>
      <c r="X23" s="19">
        <v>0.11</v>
      </c>
      <c r="Z23" s="17"/>
      <c r="AA23" s="4"/>
      <c r="AB23" s="4">
        <f>SUM($W$3:W10)</f>
        <v>11.419340246601861</v>
      </c>
      <c r="AC23" s="1">
        <f>SUM($X$3:X10)</f>
        <v>3.5800000000000005</v>
      </c>
      <c r="AD23" s="2">
        <v>45406</v>
      </c>
    </row>
    <row r="24" spans="1:30" ht="20.25" x14ac:dyDescent="0.35">
      <c r="A24" s="7">
        <v>45401</v>
      </c>
      <c r="B24" s="7">
        <v>45406</v>
      </c>
      <c r="C24" s="7" t="s">
        <v>30</v>
      </c>
      <c r="D24" s="13">
        <v>12.89</v>
      </c>
      <c r="E24" s="6">
        <v>12.95</v>
      </c>
      <c r="F24" s="9">
        <v>0.47</v>
      </c>
      <c r="G24" s="9">
        <v>2.76</v>
      </c>
      <c r="H24" s="6"/>
      <c r="I24"/>
      <c r="N24" s="2"/>
      <c r="O24" s="2"/>
      <c r="P24" s="2"/>
      <c r="Q24" s="4"/>
      <c r="S24"/>
      <c r="U24" s="2">
        <v>45427</v>
      </c>
      <c r="V24" s="1">
        <v>4644.62</v>
      </c>
      <c r="W24" s="18">
        <f t="shared" si="0"/>
        <v>-0.11118781708421288</v>
      </c>
      <c r="X24" s="19">
        <v>0.75</v>
      </c>
      <c r="Z24" s="17"/>
      <c r="AA24" s="4"/>
      <c r="AB24" s="4">
        <f>SUM($W$3:W11)</f>
        <v>12.132260683956353</v>
      </c>
      <c r="AC24" s="1">
        <f>SUM($X$3:X11)</f>
        <v>3.9600000000000004</v>
      </c>
      <c r="AD24" s="2">
        <v>45407</v>
      </c>
    </row>
    <row r="25" spans="1:30" ht="20.25" x14ac:dyDescent="0.35">
      <c r="A25" s="7">
        <v>45401</v>
      </c>
      <c r="B25" s="7">
        <v>45406</v>
      </c>
      <c r="C25" s="7" t="s">
        <v>31</v>
      </c>
      <c r="D25" s="14">
        <v>24.38</v>
      </c>
      <c r="E25" s="6">
        <v>25.98</v>
      </c>
      <c r="F25" s="9">
        <v>6.57</v>
      </c>
      <c r="G25" s="6"/>
      <c r="H25" s="6"/>
      <c r="I25"/>
      <c r="N25" s="7"/>
      <c r="O25" s="7"/>
      <c r="P25" s="6"/>
      <c r="Q25" s="10"/>
      <c r="R25" s="8"/>
      <c r="S25" s="6"/>
      <c r="U25" s="2">
        <v>45428</v>
      </c>
      <c r="V25" s="1">
        <v>4625.9799999999996</v>
      </c>
      <c r="W25" s="18">
        <f t="shared" si="0"/>
        <v>-0.40132454323497102</v>
      </c>
      <c r="X25" s="19">
        <v>1.18</v>
      </c>
      <c r="Z25" s="17"/>
      <c r="AA25" s="4"/>
      <c r="AB25" s="4">
        <f>SUM($W$3:W12)</f>
        <v>13.58286242171024</v>
      </c>
      <c r="AC25" s="1">
        <f>SUM($X$3:X12)</f>
        <v>4.1500000000000004</v>
      </c>
      <c r="AD25" s="7">
        <v>45408</v>
      </c>
    </row>
    <row r="26" spans="1:30" ht="20.25" x14ac:dyDescent="0.35">
      <c r="A26" s="7">
        <v>45404</v>
      </c>
      <c r="B26" s="7">
        <v>45407</v>
      </c>
      <c r="C26" s="7" t="s">
        <v>25</v>
      </c>
      <c r="D26" s="14">
        <v>1.26</v>
      </c>
      <c r="E26" s="6">
        <v>1.24</v>
      </c>
      <c r="F26" s="11">
        <v>-1.58</v>
      </c>
      <c r="G26" s="8"/>
      <c r="H26" s="8"/>
      <c r="I26"/>
      <c r="P26" s="2"/>
      <c r="Q26" s="2"/>
      <c r="R26" s="4"/>
      <c r="U26" s="2">
        <v>45429</v>
      </c>
      <c r="V26" s="1">
        <v>4611.76</v>
      </c>
      <c r="W26" s="18">
        <f t="shared" si="0"/>
        <v>-0.30739432509434561</v>
      </c>
      <c r="X26" s="19">
        <v>0.77</v>
      </c>
      <c r="Z26" s="17"/>
      <c r="AA26" s="4"/>
      <c r="AB26" s="4">
        <f>SUM($W$3:W13)</f>
        <v>15.009619491771387</v>
      </c>
      <c r="AC26" s="1">
        <f>SUM($X$3:X13)</f>
        <v>4.0600000000000005</v>
      </c>
      <c r="AD26" s="7">
        <v>45411</v>
      </c>
    </row>
    <row r="27" spans="1:30" ht="20.25" x14ac:dyDescent="0.35">
      <c r="A27" s="7">
        <v>45404</v>
      </c>
      <c r="B27" s="7">
        <v>45407</v>
      </c>
      <c r="C27" s="7" t="s">
        <v>32</v>
      </c>
      <c r="D27" s="14">
        <v>235</v>
      </c>
      <c r="E27" s="6">
        <v>258.5</v>
      </c>
      <c r="F27" s="9">
        <v>10</v>
      </c>
      <c r="G27" s="9">
        <v>1.83</v>
      </c>
      <c r="H27" s="6"/>
      <c r="I27"/>
      <c r="P27" s="2"/>
      <c r="Q27" s="2"/>
      <c r="R27" s="3"/>
      <c r="U27" s="2">
        <v>45432</v>
      </c>
      <c r="V27" s="1">
        <v>4622.92</v>
      </c>
      <c r="W27" s="18">
        <f t="shared" si="0"/>
        <v>0.24199004284697345</v>
      </c>
      <c r="X27" s="19">
        <v>0.64</v>
      </c>
      <c r="Z27" s="17"/>
      <c r="AA27" s="4"/>
      <c r="AB27" s="4">
        <f>SUM($W$3:W14)</f>
        <v>14.309226135128029</v>
      </c>
      <c r="AC27" s="1">
        <f>SUM($X$3:X14)</f>
        <v>3.8200000000000003</v>
      </c>
      <c r="AD27" s="2">
        <v>45412</v>
      </c>
    </row>
    <row r="28" spans="1:30" ht="20.25" x14ac:dyDescent="0.35">
      <c r="A28" s="7">
        <v>45404</v>
      </c>
      <c r="B28" s="7">
        <v>45407</v>
      </c>
      <c r="C28" s="7" t="s">
        <v>33</v>
      </c>
      <c r="D28" s="14">
        <v>63.15</v>
      </c>
      <c r="E28" s="6">
        <v>61.3</v>
      </c>
      <c r="F28" s="11">
        <v>-2.92</v>
      </c>
      <c r="G28" s="6"/>
      <c r="H28" s="6"/>
      <c r="I28"/>
      <c r="P28" s="2"/>
      <c r="Q28" s="2"/>
      <c r="R28" s="4"/>
      <c r="U28" s="2">
        <v>45433</v>
      </c>
      <c r="V28" s="1">
        <v>4610.6899999999996</v>
      </c>
      <c r="W28" s="18">
        <f t="shared" si="0"/>
        <v>-0.26455140906613828</v>
      </c>
      <c r="X28" s="20">
        <v>-1.35</v>
      </c>
      <c r="Z28" s="17"/>
      <c r="AA28" s="4"/>
      <c r="AB28" s="4">
        <f>SUM($W$3:W15)</f>
        <v>14.126565674515557</v>
      </c>
      <c r="AC28" s="1">
        <f>SUM($X$3:X15)</f>
        <v>4.9000000000000004</v>
      </c>
      <c r="AD28" s="2">
        <v>45414</v>
      </c>
    </row>
    <row r="29" spans="1:30" ht="20.25" x14ac:dyDescent="0.35">
      <c r="A29" s="7">
        <v>45406</v>
      </c>
      <c r="B29" s="7">
        <v>45408</v>
      </c>
      <c r="C29" s="6" t="s">
        <v>35</v>
      </c>
      <c r="D29" s="6">
        <v>39.4</v>
      </c>
      <c r="E29" s="6">
        <v>39.799999999999997</v>
      </c>
      <c r="F29" s="9">
        <v>1.02</v>
      </c>
      <c r="G29" s="8"/>
      <c r="H29" s="6"/>
      <c r="I29"/>
      <c r="P29" s="2"/>
      <c r="Q29" s="2"/>
      <c r="R29" s="4"/>
      <c r="U29" s="2">
        <v>45434</v>
      </c>
      <c r="V29" s="1">
        <v>4560.5</v>
      </c>
      <c r="W29" s="18">
        <f t="shared" si="0"/>
        <v>-1.0885572441434954</v>
      </c>
      <c r="X29" s="19">
        <v>1.01</v>
      </c>
      <c r="Z29" s="17"/>
      <c r="AA29" s="4"/>
      <c r="AB29" s="4">
        <f>SUM($W$3:W16)</f>
        <v>15.699217885334283</v>
      </c>
      <c r="AC29" s="1">
        <f>SUM($X$3:X16)</f>
        <v>5.59</v>
      </c>
      <c r="AD29" s="2">
        <v>45415</v>
      </c>
    </row>
    <row r="30" spans="1:30" ht="20.25" x14ac:dyDescent="0.35">
      <c r="A30" s="7">
        <v>45406</v>
      </c>
      <c r="B30" s="7">
        <v>45408</v>
      </c>
      <c r="C30" s="6" t="s">
        <v>36</v>
      </c>
      <c r="D30" s="6">
        <v>208.5</v>
      </c>
      <c r="E30" s="6">
        <v>229.6</v>
      </c>
      <c r="F30" s="9">
        <v>10.119999999999999</v>
      </c>
      <c r="G30" s="9">
        <v>4.17</v>
      </c>
      <c r="H30" s="6"/>
      <c r="I30"/>
      <c r="P30" s="2"/>
      <c r="Q30" s="2"/>
      <c r="R30" s="4"/>
      <c r="U30" s="2">
        <v>45435</v>
      </c>
      <c r="V30" s="1">
        <v>4540.16</v>
      </c>
      <c r="W30" s="18">
        <f t="shared" si="0"/>
        <v>-0.44600372766144813</v>
      </c>
      <c r="X30" s="20">
        <v>-0.73</v>
      </c>
      <c r="Z30" s="17"/>
      <c r="AA30" s="4"/>
      <c r="AB30" s="4">
        <f>SUM($W$3:W17)</f>
        <v>16.233841434817897</v>
      </c>
      <c r="AC30" s="1">
        <f>SUM($X$3:X17)</f>
        <v>5.93</v>
      </c>
      <c r="AD30" s="2">
        <v>45418</v>
      </c>
    </row>
    <row r="31" spans="1:30" ht="20.25" x14ac:dyDescent="0.35">
      <c r="A31" s="7">
        <v>45406</v>
      </c>
      <c r="B31" s="7">
        <v>45408</v>
      </c>
      <c r="C31" s="6" t="s">
        <v>37</v>
      </c>
      <c r="D31" s="6">
        <v>55.25</v>
      </c>
      <c r="E31" s="6">
        <v>56</v>
      </c>
      <c r="F31" s="9">
        <v>1.36</v>
      </c>
      <c r="G31" s="6"/>
      <c r="H31" s="6"/>
      <c r="I31"/>
      <c r="P31" s="2"/>
      <c r="Q31" s="2"/>
      <c r="R31" s="4"/>
      <c r="U31" s="2">
        <v>45436</v>
      </c>
      <c r="V31" s="1">
        <v>4490.22</v>
      </c>
      <c r="W31" s="18">
        <f t="shared" si="0"/>
        <v>-1.0999612348463361</v>
      </c>
      <c r="X31" s="20">
        <v>-1.03</v>
      </c>
      <c r="Z31" s="17"/>
      <c r="AA31" s="4"/>
      <c r="AB31" s="4">
        <f>SUM($W$3:W18)</f>
        <v>17.078040320302645</v>
      </c>
      <c r="AC31" s="1">
        <f>SUM($X$3:X18)</f>
        <v>5.7299999999999995</v>
      </c>
      <c r="AD31" s="2">
        <v>45419</v>
      </c>
    </row>
    <row r="32" spans="1:30" ht="20.25" x14ac:dyDescent="0.35">
      <c r="A32" s="7">
        <v>45407</v>
      </c>
      <c r="B32" s="7">
        <v>45411</v>
      </c>
      <c r="C32" s="6" t="s">
        <v>38</v>
      </c>
      <c r="D32" s="6">
        <v>20.64</v>
      </c>
      <c r="E32" s="6">
        <v>20.5</v>
      </c>
      <c r="F32" s="11">
        <v>-0.68</v>
      </c>
      <c r="G32" s="6"/>
      <c r="H32" s="6"/>
      <c r="I32"/>
      <c r="U32" s="2">
        <v>45439</v>
      </c>
      <c r="V32" s="1">
        <v>4455.1499999999996</v>
      </c>
      <c r="W32" s="18">
        <f t="shared" si="0"/>
        <v>-0.78103077354785277</v>
      </c>
      <c r="X32" s="20">
        <v>-1.73</v>
      </c>
      <c r="Z32" s="17"/>
      <c r="AA32" s="4"/>
      <c r="AB32" s="4">
        <f>SUM($W$3:W19)</f>
        <v>17.3863446252156</v>
      </c>
      <c r="AC32" s="1">
        <f>SUM($X$3:X19)</f>
        <v>5.84</v>
      </c>
      <c r="AD32" s="2">
        <v>45420</v>
      </c>
    </row>
    <row r="33" spans="1:30" ht="20.25" x14ac:dyDescent="0.35">
      <c r="A33" s="7">
        <v>45407</v>
      </c>
      <c r="B33" s="7">
        <v>45411</v>
      </c>
      <c r="C33" s="6" t="s">
        <v>39</v>
      </c>
      <c r="D33" s="6">
        <v>110</v>
      </c>
      <c r="E33" s="6">
        <v>110.4</v>
      </c>
      <c r="F33" s="9">
        <v>0.36</v>
      </c>
      <c r="G33" s="9">
        <v>1.52</v>
      </c>
      <c r="H33" s="6"/>
      <c r="I33"/>
      <c r="U33" s="2">
        <v>45440</v>
      </c>
      <c r="V33" s="1">
        <v>4444.1400000000003</v>
      </c>
      <c r="W33" s="18">
        <f t="shared" si="0"/>
        <v>-0.24712972627182195</v>
      </c>
      <c r="X33" s="20">
        <v>-0.28000000000000003</v>
      </c>
      <c r="Z33" s="17"/>
      <c r="AA33" s="4"/>
      <c r="AB33" s="4">
        <f>SUM($W$3:W20)</f>
        <v>18.442029550436146</v>
      </c>
      <c r="AC33" s="1">
        <f>SUM($X$3:X20)</f>
        <v>6.04</v>
      </c>
      <c r="AD33" s="2">
        <v>45421</v>
      </c>
    </row>
    <row r="34" spans="1:30" ht="20.25" x14ac:dyDescent="0.35">
      <c r="A34" s="7">
        <v>45407</v>
      </c>
      <c r="B34" s="7">
        <v>45411</v>
      </c>
      <c r="C34" s="6" t="s">
        <v>40</v>
      </c>
      <c r="D34" s="6">
        <v>49.58</v>
      </c>
      <c r="E34" s="6">
        <v>52</v>
      </c>
      <c r="F34" s="9">
        <v>4.88</v>
      </c>
      <c r="G34" s="6"/>
      <c r="H34" s="6"/>
      <c r="I34"/>
      <c r="U34" s="2">
        <v>45441</v>
      </c>
      <c r="V34" s="1">
        <v>4349.53</v>
      </c>
      <c r="W34" s="18">
        <f t="shared" si="0"/>
        <v>-2.1288708276517077</v>
      </c>
      <c r="X34" s="20">
        <v>-1.84</v>
      </c>
      <c r="Z34" s="17"/>
      <c r="AA34" s="4"/>
      <c r="AB34" s="4">
        <f>SUM($W$3:W21)</f>
        <v>17.229247819465854</v>
      </c>
      <c r="AC34" s="1">
        <f>SUM($X$3:X21)</f>
        <v>5.75</v>
      </c>
      <c r="AD34" s="2">
        <v>45422</v>
      </c>
    </row>
    <row r="35" spans="1:30" ht="20.25" x14ac:dyDescent="0.35">
      <c r="A35" s="7">
        <v>45408</v>
      </c>
      <c r="B35" s="7">
        <v>45412</v>
      </c>
      <c r="C35" s="6" t="s">
        <v>41</v>
      </c>
      <c r="D35" s="6">
        <v>51.8</v>
      </c>
      <c r="E35" s="6">
        <v>56.95</v>
      </c>
      <c r="F35" s="9">
        <v>9.9499999999999993</v>
      </c>
      <c r="G35" s="6"/>
      <c r="H35" s="6"/>
      <c r="I35"/>
      <c r="U35" s="2">
        <v>45442</v>
      </c>
      <c r="V35" s="1">
        <v>4289.4799999999996</v>
      </c>
      <c r="W35" s="18">
        <f t="shared" si="0"/>
        <v>-1.3806089393566756</v>
      </c>
      <c r="X35" s="20">
        <v>-0.01</v>
      </c>
      <c r="Z35" s="17"/>
      <c r="AA35" s="4"/>
      <c r="AB35" s="4">
        <f>SUM($W$3:W22)</f>
        <v>15.694980156465967</v>
      </c>
      <c r="AC35" s="1">
        <f>SUM($X$3:X22)</f>
        <v>2.71</v>
      </c>
      <c r="AD35" s="2">
        <v>45425</v>
      </c>
    </row>
    <row r="36" spans="1:30" ht="20.25" x14ac:dyDescent="0.35">
      <c r="A36" s="7">
        <v>45408</v>
      </c>
      <c r="B36" s="7">
        <v>45412</v>
      </c>
      <c r="C36" s="6" t="s">
        <v>42</v>
      </c>
      <c r="D36" s="6">
        <v>59.55</v>
      </c>
      <c r="E36" s="6">
        <v>59.65</v>
      </c>
      <c r="F36" s="9">
        <v>0.17</v>
      </c>
      <c r="G36" s="9">
        <v>2.4300000000000002</v>
      </c>
      <c r="H36" s="6"/>
      <c r="I36"/>
      <c r="U36" s="2">
        <v>45443</v>
      </c>
      <c r="V36" s="1">
        <v>4219.6099999999997</v>
      </c>
      <c r="W36" s="18">
        <f t="shared" si="0"/>
        <v>-1.6288687673097879</v>
      </c>
      <c r="X36" s="20">
        <v>-0.03</v>
      </c>
      <c r="Z36" s="17"/>
      <c r="AA36" s="4"/>
      <c r="AB36" s="4">
        <f>SUM($W$3:W23)</f>
        <v>16.659067888449563</v>
      </c>
      <c r="AC36" s="1">
        <f>SUM($X$3:X23)</f>
        <v>2.82</v>
      </c>
      <c r="AD36" s="2">
        <v>45426</v>
      </c>
    </row>
    <row r="37" spans="1:30" ht="20.25" x14ac:dyDescent="0.35">
      <c r="A37" s="7">
        <v>45408</v>
      </c>
      <c r="B37" s="7">
        <v>45412</v>
      </c>
      <c r="C37" s="6" t="s">
        <v>36</v>
      </c>
      <c r="D37" s="6">
        <v>221.2</v>
      </c>
      <c r="E37" s="6">
        <v>214.9</v>
      </c>
      <c r="F37" s="11">
        <v>-2.84</v>
      </c>
      <c r="G37" s="6"/>
      <c r="H37" s="6"/>
      <c r="I37"/>
      <c r="U37" s="2">
        <v>45446</v>
      </c>
      <c r="V37" s="1">
        <v>4244.71</v>
      </c>
      <c r="W37" s="18">
        <f t="shared" si="0"/>
        <v>0.59484170338017783</v>
      </c>
      <c r="X37" s="19">
        <v>0.14000000000000001</v>
      </c>
      <c r="Z37" s="17"/>
      <c r="AA37" s="4"/>
      <c r="AB37" s="4">
        <f>SUM($W$3:W24)</f>
        <v>16.547880071365348</v>
      </c>
      <c r="AC37" s="1">
        <f>SUM($X$3:X24)</f>
        <v>3.57</v>
      </c>
      <c r="AD37" s="2">
        <v>45427</v>
      </c>
    </row>
    <row r="38" spans="1:30" ht="20.25" x14ac:dyDescent="0.35">
      <c r="A38" s="7">
        <v>45411</v>
      </c>
      <c r="B38" s="7">
        <v>45414</v>
      </c>
      <c r="C38" s="6" t="s">
        <v>43</v>
      </c>
      <c r="D38" s="6">
        <v>39.86</v>
      </c>
      <c r="E38" s="6">
        <v>41.2</v>
      </c>
      <c r="F38" s="9">
        <v>3.36</v>
      </c>
      <c r="G38" s="6"/>
      <c r="H38" s="6"/>
      <c r="I38"/>
      <c r="U38" s="2">
        <v>45447</v>
      </c>
      <c r="V38" s="1">
        <v>4217.6000000000004</v>
      </c>
      <c r="W38" s="18">
        <f t="shared" si="0"/>
        <v>-0.63867731835625108</v>
      </c>
      <c r="X38" s="19">
        <v>1.1399999999999999</v>
      </c>
      <c r="Z38" s="17"/>
      <c r="AB38" s="4">
        <f>SUM($W$3:W25)</f>
        <v>16.146555528130378</v>
      </c>
      <c r="AC38" s="1">
        <f>SUM($X$3:X25)</f>
        <v>4.75</v>
      </c>
      <c r="AD38" s="2">
        <v>45428</v>
      </c>
    </row>
    <row r="39" spans="1:30" ht="20.25" x14ac:dyDescent="0.35">
      <c r="A39" s="7">
        <v>45411</v>
      </c>
      <c r="B39" s="7">
        <v>45414</v>
      </c>
      <c r="C39" s="1" t="s">
        <v>44</v>
      </c>
      <c r="D39" s="1">
        <v>29.3</v>
      </c>
      <c r="E39" s="1">
        <v>28.38</v>
      </c>
      <c r="F39" s="11">
        <v>-3.14</v>
      </c>
      <c r="G39" s="9">
        <v>0.13</v>
      </c>
      <c r="U39" s="2">
        <v>45448</v>
      </c>
      <c r="V39" s="1">
        <v>4176.6899999999996</v>
      </c>
      <c r="W39" s="18">
        <f t="shared" si="0"/>
        <v>-0.9699829286798356</v>
      </c>
      <c r="X39" s="20">
        <v>-1.1299999999999999</v>
      </c>
      <c r="AB39" s="4">
        <f>SUM($W$3:W26)</f>
        <v>15.839161203036031</v>
      </c>
      <c r="AC39" s="1">
        <f>SUM($X$3:X26)</f>
        <v>5.52</v>
      </c>
      <c r="AD39" s="2">
        <v>45429</v>
      </c>
    </row>
    <row r="40" spans="1:30" ht="20.25" x14ac:dyDescent="0.35">
      <c r="A40" s="7">
        <v>45411</v>
      </c>
      <c r="B40" s="7">
        <v>45414</v>
      </c>
      <c r="C40" s="1" t="s">
        <v>45</v>
      </c>
      <c r="D40" s="1">
        <v>116.5</v>
      </c>
      <c r="E40" s="1">
        <v>116.7</v>
      </c>
      <c r="F40" s="9">
        <v>0.17</v>
      </c>
      <c r="U40" s="2">
        <v>45449</v>
      </c>
      <c r="V40" s="1">
        <v>4119.05</v>
      </c>
      <c r="W40" s="18">
        <f t="shared" si="0"/>
        <v>-1.380040175354158</v>
      </c>
      <c r="X40" s="19">
        <v>0.27</v>
      </c>
      <c r="AB40" s="4">
        <f>SUM($W$3:W27)</f>
        <v>16.081151245883007</v>
      </c>
      <c r="AC40" s="1">
        <f>SUM($X$3:X27)</f>
        <v>6.1599999999999993</v>
      </c>
      <c r="AD40" s="2">
        <v>45432</v>
      </c>
    </row>
    <row r="41" spans="1:30" ht="20.25" x14ac:dyDescent="0.35">
      <c r="A41" s="2">
        <v>45412</v>
      </c>
      <c r="B41" s="7">
        <v>45415</v>
      </c>
      <c r="C41" s="1" t="s">
        <v>46</v>
      </c>
      <c r="D41" s="1">
        <v>15.16</v>
      </c>
      <c r="E41" s="1">
        <v>14.52</v>
      </c>
      <c r="F41" s="11">
        <v>-4.22</v>
      </c>
      <c r="U41" s="2">
        <v>45450</v>
      </c>
      <c r="V41" s="1">
        <v>4247.7700000000004</v>
      </c>
      <c r="W41" s="18">
        <f t="shared" si="0"/>
        <v>3.1249924132991991</v>
      </c>
      <c r="X41" s="20">
        <v>-1.62</v>
      </c>
      <c r="AB41" s="4">
        <f>SUM($W$3:W28)</f>
        <v>15.816599836816868</v>
      </c>
      <c r="AC41" s="1">
        <f>SUM($X$3:X28)</f>
        <v>4.8099999999999987</v>
      </c>
      <c r="AD41" s="2">
        <v>45433</v>
      </c>
    </row>
    <row r="42" spans="1:30" ht="20.25" x14ac:dyDescent="0.35">
      <c r="A42" s="2">
        <v>45412</v>
      </c>
      <c r="B42" s="7">
        <v>45415</v>
      </c>
      <c r="C42" s="1" t="s">
        <v>47</v>
      </c>
      <c r="D42" s="1">
        <v>19.399999999999999</v>
      </c>
      <c r="E42" s="1">
        <v>19.5</v>
      </c>
      <c r="F42" s="9">
        <v>0.52</v>
      </c>
      <c r="U42" s="2">
        <v>45453</v>
      </c>
      <c r="V42" s="1">
        <v>4258.3900000000003</v>
      </c>
      <c r="W42" s="18">
        <f t="shared" si="0"/>
        <v>0.25001353651445957</v>
      </c>
      <c r="X42" s="20">
        <v>-1.74</v>
      </c>
      <c r="AB42" s="4">
        <f>SUM($W$3:W29)</f>
        <v>14.728042592673372</v>
      </c>
      <c r="AC42" s="1">
        <f>SUM($X$3:X29)</f>
        <v>5.8199999999999985</v>
      </c>
      <c r="AD42" s="2">
        <v>45434</v>
      </c>
    </row>
    <row r="43" spans="1:30" ht="20.25" x14ac:dyDescent="0.35">
      <c r="A43" s="2">
        <v>45412</v>
      </c>
      <c r="B43" s="7">
        <v>45415</v>
      </c>
      <c r="C43" s="1" t="s">
        <v>48</v>
      </c>
      <c r="D43" s="1">
        <v>92.6</v>
      </c>
      <c r="E43" s="1">
        <v>90.95</v>
      </c>
      <c r="F43" s="11">
        <v>-1.79</v>
      </c>
      <c r="U43" s="2">
        <v>45454</v>
      </c>
      <c r="V43" s="1">
        <v>4303.1000000000004</v>
      </c>
      <c r="W43" s="18">
        <f t="shared" si="0"/>
        <v>1.0499273199495507</v>
      </c>
      <c r="X43" s="20">
        <v>-0.39</v>
      </c>
      <c r="AB43" s="4">
        <f>SUM($W$3:W30)</f>
        <v>14.282038865011923</v>
      </c>
      <c r="AC43" s="1">
        <f>SUM($X$3:X30)</f>
        <v>5.0899999999999981</v>
      </c>
      <c r="AD43" s="2">
        <v>45435</v>
      </c>
    </row>
    <row r="44" spans="1:30" ht="17.25" x14ac:dyDescent="0.3">
      <c r="A44" s="7">
        <v>45414</v>
      </c>
      <c r="B44" s="7">
        <v>45418</v>
      </c>
      <c r="C44" s="1" t="s">
        <v>49</v>
      </c>
      <c r="D44" s="1">
        <v>42.32</v>
      </c>
      <c r="E44" s="1">
        <v>42.44</v>
      </c>
      <c r="F44" s="9">
        <v>0.28000000000000003</v>
      </c>
      <c r="AB44" s="4">
        <f>SUM($W$3:W31)</f>
        <v>13.182077630165587</v>
      </c>
      <c r="AC44" s="1">
        <f>SUM($X$3:X31)</f>
        <v>4.0599999999999978</v>
      </c>
      <c r="AD44" s="2">
        <v>45436</v>
      </c>
    </row>
    <row r="45" spans="1:30" ht="17.25" x14ac:dyDescent="0.3">
      <c r="A45" s="7">
        <v>45414</v>
      </c>
      <c r="B45" s="7">
        <v>45418</v>
      </c>
      <c r="C45" s="1" t="s">
        <v>27</v>
      </c>
      <c r="D45" s="1">
        <v>7.64</v>
      </c>
      <c r="E45" s="1">
        <v>7.57</v>
      </c>
      <c r="F45" s="11">
        <v>-0.92</v>
      </c>
      <c r="AB45" s="4">
        <f>SUM($W$3:W32)</f>
        <v>12.401046856617734</v>
      </c>
      <c r="AC45" s="1">
        <f>SUM($X$3:X32)</f>
        <v>2.3299999999999979</v>
      </c>
      <c r="AD45" s="2">
        <v>45439</v>
      </c>
    </row>
    <row r="46" spans="1:30" ht="17.25" x14ac:dyDescent="0.3">
      <c r="A46" s="7">
        <v>45414</v>
      </c>
      <c r="B46" s="7">
        <v>45418</v>
      </c>
      <c r="C46" s="1" t="s">
        <v>50</v>
      </c>
      <c r="D46" s="1">
        <v>135.9</v>
      </c>
      <c r="E46" s="1">
        <v>153.6</v>
      </c>
      <c r="F46" s="9">
        <v>13.02</v>
      </c>
      <c r="AB46" s="4">
        <f>SUM($W$3:W33)</f>
        <v>12.153917130345912</v>
      </c>
      <c r="AC46" s="1">
        <f>SUM($X$3:X33)</f>
        <v>2.049999999999998</v>
      </c>
      <c r="AD46" s="2">
        <v>45440</v>
      </c>
    </row>
    <row r="47" spans="1:30" ht="17.25" x14ac:dyDescent="0.3">
      <c r="A47" s="7">
        <v>45415</v>
      </c>
      <c r="B47" s="7">
        <v>45419</v>
      </c>
      <c r="C47" s="1" t="s">
        <v>51</v>
      </c>
      <c r="D47" s="1">
        <v>61.4</v>
      </c>
      <c r="E47" s="1">
        <v>60.2</v>
      </c>
      <c r="F47" s="11">
        <v>-1.95</v>
      </c>
      <c r="AB47" s="4">
        <f>SUM($W$3:W34)</f>
        <v>10.025046302694204</v>
      </c>
      <c r="AC47" s="1">
        <f>SUM($X$3:X34)</f>
        <v>0.20999999999999797</v>
      </c>
      <c r="AD47" s="2">
        <v>45441</v>
      </c>
    </row>
    <row r="48" spans="1:30" ht="17.25" x14ac:dyDescent="0.3">
      <c r="A48" s="7">
        <v>45415</v>
      </c>
      <c r="B48" s="7">
        <v>45419</v>
      </c>
      <c r="C48" s="1" t="s">
        <v>52</v>
      </c>
      <c r="D48" s="1">
        <v>32.74</v>
      </c>
      <c r="E48" s="1">
        <v>31.92</v>
      </c>
      <c r="F48" s="11">
        <v>-2.5</v>
      </c>
      <c r="AB48" s="4">
        <f>SUM($W$3:W35)</f>
        <v>8.6444373633375271</v>
      </c>
      <c r="AC48" s="1">
        <f>SUM($X$3:X35)</f>
        <v>0.19999999999999796</v>
      </c>
      <c r="AD48" s="2">
        <v>45442</v>
      </c>
    </row>
    <row r="49" spans="1:30" ht="17.25" x14ac:dyDescent="0.3">
      <c r="A49" s="7">
        <v>45415</v>
      </c>
      <c r="B49" s="7">
        <v>45419</v>
      </c>
      <c r="C49" s="1" t="s">
        <v>53</v>
      </c>
      <c r="D49" s="1">
        <v>20.3</v>
      </c>
      <c r="E49" s="1">
        <v>21.38</v>
      </c>
      <c r="F49" s="9">
        <v>5.32</v>
      </c>
      <c r="AB49" s="4">
        <f>SUM($W$3:W36)</f>
        <v>7.0155685960277392</v>
      </c>
      <c r="AC49" s="1">
        <f>SUM($X$3:X36)</f>
        <v>0.16999999999999796</v>
      </c>
      <c r="AD49" s="2">
        <v>45443</v>
      </c>
    </row>
    <row r="50" spans="1:30" ht="17.25" x14ac:dyDescent="0.3">
      <c r="A50" s="7">
        <v>45418</v>
      </c>
      <c r="B50" s="7">
        <v>45420</v>
      </c>
      <c r="C50" s="1" t="s">
        <v>54</v>
      </c>
      <c r="D50" s="1">
        <v>189.9</v>
      </c>
      <c r="E50" s="1">
        <v>203.1</v>
      </c>
      <c r="F50" s="9">
        <v>6.95</v>
      </c>
      <c r="AB50" s="4">
        <f>SUM($W$3:W37)</f>
        <v>7.610410299407917</v>
      </c>
      <c r="AC50" s="1">
        <f>SUM($X$3:X37)</f>
        <v>0.30999999999999794</v>
      </c>
      <c r="AD50" s="2">
        <v>45446</v>
      </c>
    </row>
    <row r="51" spans="1:30" ht="17.25" x14ac:dyDescent="0.3">
      <c r="A51" s="7">
        <v>45418</v>
      </c>
      <c r="B51" s="7">
        <v>45420</v>
      </c>
      <c r="C51" s="1" t="s">
        <v>55</v>
      </c>
      <c r="D51" s="1">
        <v>7.09</v>
      </c>
      <c r="E51" s="1">
        <v>6.9</v>
      </c>
      <c r="F51" s="11">
        <v>-2.68</v>
      </c>
      <c r="AB51" s="4">
        <f>SUM($W$3:W38)</f>
        <v>6.9717329810516659</v>
      </c>
      <c r="AC51" s="1">
        <f>SUM($X$3:X38)</f>
        <v>1.449999999999998</v>
      </c>
      <c r="AD51" s="2">
        <v>45447</v>
      </c>
    </row>
    <row r="52" spans="1:30" ht="17.25" x14ac:dyDescent="0.3">
      <c r="A52" s="7">
        <v>45418</v>
      </c>
      <c r="B52" s="7">
        <v>45420</v>
      </c>
      <c r="C52" s="1" t="s">
        <v>56</v>
      </c>
      <c r="D52" s="1">
        <v>11.29</v>
      </c>
      <c r="E52" s="1">
        <v>11.34</v>
      </c>
      <c r="F52" s="9">
        <v>0.44</v>
      </c>
      <c r="AB52" s="4">
        <f>SUM($W$3:W39)</f>
        <v>6.0017500523718308</v>
      </c>
      <c r="AC52" s="1">
        <f>SUM($X$3:X39)</f>
        <v>0.31999999999999806</v>
      </c>
      <c r="AD52" s="2">
        <v>45448</v>
      </c>
    </row>
    <row r="53" spans="1:30" ht="17.25" x14ac:dyDescent="0.3">
      <c r="A53" s="7">
        <v>45419</v>
      </c>
      <c r="B53" s="7">
        <v>45421</v>
      </c>
      <c r="C53" s="1" t="s">
        <v>57</v>
      </c>
      <c r="D53" s="1">
        <v>35.32</v>
      </c>
      <c r="E53" s="1">
        <v>37.799999999999997</v>
      </c>
      <c r="F53" s="9">
        <v>7.02</v>
      </c>
      <c r="AB53" s="4">
        <f>SUM($W$3:W40)</f>
        <v>4.6217098770176728</v>
      </c>
      <c r="AC53" s="1">
        <f>SUM($X$3:X40)</f>
        <v>0.58999999999999808</v>
      </c>
      <c r="AD53" s="2">
        <v>45449</v>
      </c>
    </row>
    <row r="54" spans="1:30" ht="17.25" x14ac:dyDescent="0.3">
      <c r="A54" s="7">
        <v>45419</v>
      </c>
      <c r="B54" s="7">
        <v>45421</v>
      </c>
      <c r="C54" s="1" t="s">
        <v>58</v>
      </c>
      <c r="D54" s="1">
        <v>78.8</v>
      </c>
      <c r="E54" s="1">
        <v>78.3</v>
      </c>
      <c r="F54" s="11">
        <v>-0.63</v>
      </c>
      <c r="AB54" s="4">
        <f>SUM($W$3:W41)</f>
        <v>7.7467022903168719</v>
      </c>
      <c r="AC54" s="1">
        <f>SUM($X$3:X41)</f>
        <v>-1.030000000000002</v>
      </c>
      <c r="AD54" s="2">
        <v>45450</v>
      </c>
    </row>
    <row r="55" spans="1:30" ht="17.25" x14ac:dyDescent="0.3">
      <c r="A55" s="7">
        <v>45419</v>
      </c>
      <c r="B55" s="7">
        <v>45421</v>
      </c>
      <c r="C55" s="1" t="s">
        <v>59</v>
      </c>
      <c r="D55" s="1">
        <v>30.24</v>
      </c>
      <c r="E55" s="1">
        <v>30.6</v>
      </c>
      <c r="F55" s="9">
        <v>1.19</v>
      </c>
      <c r="AB55" s="4">
        <f>SUM($W$3:W42)</f>
        <v>7.9967158268313314</v>
      </c>
      <c r="AC55" s="1">
        <f>SUM($X$3:X42)</f>
        <v>-2.7700000000000022</v>
      </c>
    </row>
    <row r="56" spans="1:30" ht="17.25" x14ac:dyDescent="0.3">
      <c r="A56" s="7">
        <v>45420</v>
      </c>
      <c r="B56" s="7">
        <v>45422</v>
      </c>
      <c r="C56" s="1" t="s">
        <v>60</v>
      </c>
      <c r="D56" s="1">
        <v>12.86</v>
      </c>
      <c r="E56" s="1">
        <v>12.88</v>
      </c>
      <c r="F56" s="9">
        <v>0.15</v>
      </c>
      <c r="AB56" s="4">
        <f>SUM($W$3:W43)</f>
        <v>9.0466431467808821</v>
      </c>
      <c r="AC56" s="1">
        <f>SUM($X$3:X43)</f>
        <v>-3.1600000000000024</v>
      </c>
    </row>
    <row r="57" spans="1:30" ht="17.25" x14ac:dyDescent="0.3">
      <c r="A57" s="7">
        <v>45420</v>
      </c>
      <c r="B57" s="7">
        <v>45422</v>
      </c>
      <c r="C57" s="1" t="s">
        <v>61</v>
      </c>
      <c r="D57" s="1">
        <v>8.94</v>
      </c>
      <c r="E57" s="1">
        <v>8.9600000000000009</v>
      </c>
      <c r="F57" s="9">
        <v>0.22</v>
      </c>
      <c r="AB57" s="4"/>
    </row>
    <row r="58" spans="1:30" ht="17.25" x14ac:dyDescent="0.3">
      <c r="A58" s="7">
        <v>45420</v>
      </c>
      <c r="B58" s="7">
        <v>45422</v>
      </c>
      <c r="C58" s="1" t="s">
        <v>62</v>
      </c>
      <c r="D58" s="1">
        <v>14.6</v>
      </c>
      <c r="E58" s="1">
        <v>14.71</v>
      </c>
      <c r="F58" s="9">
        <v>0.75</v>
      </c>
      <c r="AB58" s="4"/>
    </row>
    <row r="59" spans="1:30" ht="17.25" x14ac:dyDescent="0.3">
      <c r="A59" s="7">
        <v>45421</v>
      </c>
      <c r="B59" s="7">
        <v>45425</v>
      </c>
      <c r="C59" s="1" t="s">
        <v>63</v>
      </c>
      <c r="D59" s="1">
        <v>90.65</v>
      </c>
      <c r="E59" s="1">
        <v>88.95</v>
      </c>
      <c r="F59" s="11">
        <v>-1.88</v>
      </c>
      <c r="AB59" s="4"/>
    </row>
    <row r="60" spans="1:30" ht="17.25" x14ac:dyDescent="0.3">
      <c r="A60" s="7">
        <v>45421</v>
      </c>
      <c r="B60" s="7">
        <v>45425</v>
      </c>
      <c r="C60" s="1" t="s">
        <v>64</v>
      </c>
      <c r="D60" s="1">
        <v>92.5</v>
      </c>
      <c r="E60" s="1">
        <v>91.25</v>
      </c>
      <c r="F60" s="11">
        <v>-1.35</v>
      </c>
      <c r="AB60" s="4"/>
    </row>
    <row r="61" spans="1:30" ht="17.25" x14ac:dyDescent="0.3">
      <c r="A61" s="7">
        <v>45421</v>
      </c>
      <c r="B61" s="7">
        <v>45425</v>
      </c>
      <c r="C61" s="1" t="s">
        <v>65</v>
      </c>
      <c r="D61" s="1">
        <v>4.53</v>
      </c>
      <c r="E61" s="1">
        <v>4.4000000000000004</v>
      </c>
      <c r="F61" s="11">
        <v>-2.87</v>
      </c>
      <c r="AB61" s="4"/>
    </row>
    <row r="62" spans="1:30" ht="17.25" x14ac:dyDescent="0.3">
      <c r="A62" s="7">
        <v>45422</v>
      </c>
      <c r="B62" s="7">
        <v>45426</v>
      </c>
      <c r="C62" s="1" t="s">
        <v>66</v>
      </c>
      <c r="D62" s="1">
        <v>15.35</v>
      </c>
      <c r="E62" s="1">
        <v>14.54</v>
      </c>
      <c r="F62" s="11">
        <v>-5.28</v>
      </c>
      <c r="AB62" s="4"/>
    </row>
    <row r="63" spans="1:30" ht="17.25" x14ac:dyDescent="0.3">
      <c r="A63" s="7">
        <v>45422</v>
      </c>
      <c r="B63" s="7">
        <v>45426</v>
      </c>
      <c r="C63" s="1" t="s">
        <v>67</v>
      </c>
      <c r="D63" s="1">
        <v>12.08</v>
      </c>
      <c r="E63" s="1">
        <v>12.1</v>
      </c>
      <c r="F63" s="9">
        <v>0.17</v>
      </c>
      <c r="AB63" s="4"/>
    </row>
    <row r="64" spans="1:30" ht="17.25" x14ac:dyDescent="0.3">
      <c r="A64" s="7">
        <v>45422</v>
      </c>
      <c r="B64" s="7">
        <v>45426</v>
      </c>
      <c r="C64" s="1" t="s">
        <v>68</v>
      </c>
      <c r="D64" s="1">
        <v>49.72</v>
      </c>
      <c r="E64" s="1">
        <v>48.24</v>
      </c>
      <c r="F64" s="11">
        <v>-2.98</v>
      </c>
      <c r="AB64" s="4"/>
    </row>
    <row r="65" spans="1:28" ht="17.25" x14ac:dyDescent="0.3">
      <c r="A65" s="7">
        <v>45425</v>
      </c>
      <c r="B65" s="7">
        <v>45427</v>
      </c>
      <c r="C65" s="1" t="s">
        <v>69</v>
      </c>
      <c r="D65" s="1">
        <v>63.1</v>
      </c>
      <c r="E65" s="1">
        <v>64.25</v>
      </c>
      <c r="F65" s="9">
        <v>1.82</v>
      </c>
      <c r="AB65" s="4"/>
    </row>
    <row r="66" spans="1:28" ht="17.25" x14ac:dyDescent="0.3">
      <c r="A66" s="7">
        <v>45425</v>
      </c>
      <c r="B66" s="7">
        <v>45427</v>
      </c>
      <c r="C66" s="1" t="s">
        <v>70</v>
      </c>
      <c r="D66" s="1">
        <v>16.5</v>
      </c>
      <c r="E66" s="1">
        <v>16.55</v>
      </c>
      <c r="F66" s="9">
        <v>0.3</v>
      </c>
      <c r="AB66" s="4"/>
    </row>
    <row r="67" spans="1:28" ht="17.25" x14ac:dyDescent="0.3">
      <c r="A67" s="7">
        <v>45425</v>
      </c>
      <c r="B67" s="7">
        <v>45427</v>
      </c>
      <c r="C67" s="1" t="s">
        <v>71</v>
      </c>
      <c r="D67" s="1">
        <v>23.26</v>
      </c>
      <c r="E67" s="1">
        <v>24.5</v>
      </c>
      <c r="F67" s="9">
        <v>5.33</v>
      </c>
      <c r="AB67" s="4"/>
    </row>
    <row r="68" spans="1:28" ht="17.25" x14ac:dyDescent="0.3">
      <c r="A68" s="7">
        <v>45426</v>
      </c>
      <c r="B68" s="7">
        <v>45428</v>
      </c>
      <c r="C68" s="1" t="s">
        <v>72</v>
      </c>
      <c r="D68" s="1">
        <v>26.58</v>
      </c>
      <c r="E68" s="1">
        <v>26.62</v>
      </c>
      <c r="F68" s="9">
        <v>0.15</v>
      </c>
      <c r="AB68" s="35"/>
    </row>
    <row r="69" spans="1:28" ht="17.25" x14ac:dyDescent="0.3">
      <c r="A69" s="7">
        <v>45426</v>
      </c>
      <c r="B69" s="7">
        <v>45428</v>
      </c>
      <c r="C69" s="1" t="s">
        <v>73</v>
      </c>
      <c r="D69" s="1">
        <v>30</v>
      </c>
      <c r="E69" s="1">
        <v>28.2</v>
      </c>
      <c r="F69" s="11">
        <v>-6</v>
      </c>
    </row>
    <row r="70" spans="1:28" ht="17.25" x14ac:dyDescent="0.3">
      <c r="A70" s="7">
        <v>45426</v>
      </c>
      <c r="B70" s="7">
        <v>45428</v>
      </c>
      <c r="C70" s="1" t="s">
        <v>74</v>
      </c>
      <c r="D70" s="1">
        <v>99.5</v>
      </c>
      <c r="E70" s="1">
        <v>99.5</v>
      </c>
      <c r="F70" s="16">
        <v>0</v>
      </c>
    </row>
    <row r="71" spans="1:28" ht="17.25" x14ac:dyDescent="0.3">
      <c r="A71" s="7">
        <v>45427</v>
      </c>
      <c r="B71" s="7">
        <v>45429</v>
      </c>
      <c r="C71" s="1" t="s">
        <v>78</v>
      </c>
      <c r="D71" s="1">
        <v>218.3</v>
      </c>
      <c r="E71" s="1">
        <v>219.3</v>
      </c>
      <c r="F71" s="9">
        <v>0.46</v>
      </c>
    </row>
    <row r="72" spans="1:28" ht="17.25" x14ac:dyDescent="0.3">
      <c r="A72" s="7">
        <v>45427</v>
      </c>
      <c r="B72" s="7">
        <v>45429</v>
      </c>
      <c r="C72" s="1" t="s">
        <v>31</v>
      </c>
      <c r="D72" s="1">
        <v>22.78</v>
      </c>
      <c r="E72" s="1">
        <v>22.16</v>
      </c>
      <c r="F72" s="11">
        <v>-2.72</v>
      </c>
    </row>
    <row r="73" spans="1:28" ht="17.25" x14ac:dyDescent="0.3">
      <c r="A73" s="7">
        <v>45427</v>
      </c>
      <c r="B73" s="7">
        <v>45429</v>
      </c>
      <c r="C73" s="1" t="s">
        <v>79</v>
      </c>
      <c r="D73" s="1">
        <v>15.19</v>
      </c>
      <c r="E73" s="1">
        <v>15.3</v>
      </c>
      <c r="F73" s="9">
        <v>0.72</v>
      </c>
    </row>
    <row r="74" spans="1:28" ht="17.25" x14ac:dyDescent="0.3">
      <c r="A74" s="7">
        <v>45428</v>
      </c>
      <c r="B74" s="7">
        <v>45432</v>
      </c>
      <c r="C74" s="1" t="s">
        <v>75</v>
      </c>
      <c r="D74" s="1">
        <v>26.64</v>
      </c>
      <c r="E74" s="1">
        <v>25.4</v>
      </c>
      <c r="F74" s="11">
        <v>-4.6500000000000004</v>
      </c>
    </row>
    <row r="75" spans="1:28" ht="17.25" x14ac:dyDescent="0.3">
      <c r="A75" s="7">
        <v>45428</v>
      </c>
      <c r="B75" s="7">
        <v>45432</v>
      </c>
      <c r="C75" s="1" t="s">
        <v>76</v>
      </c>
      <c r="D75" s="1">
        <v>24.28</v>
      </c>
      <c r="E75" s="1">
        <v>25.1</v>
      </c>
      <c r="F75" s="9">
        <v>3.37</v>
      </c>
    </row>
    <row r="76" spans="1:28" ht="17.25" x14ac:dyDescent="0.3">
      <c r="A76" s="7">
        <v>45428</v>
      </c>
      <c r="B76" s="7">
        <v>45432</v>
      </c>
      <c r="C76" s="1" t="s">
        <v>77</v>
      </c>
      <c r="D76" s="1">
        <v>11.58</v>
      </c>
      <c r="E76" s="1">
        <v>11.52</v>
      </c>
      <c r="F76" s="11">
        <v>-0.52</v>
      </c>
    </row>
    <row r="77" spans="1:28" ht="17.25" x14ac:dyDescent="0.3">
      <c r="A77" s="7">
        <v>45429</v>
      </c>
      <c r="B77" s="7">
        <v>45433</v>
      </c>
      <c r="C77" s="1" t="s">
        <v>33</v>
      </c>
      <c r="D77" s="1">
        <v>59.85</v>
      </c>
      <c r="E77" s="1">
        <v>57.75</v>
      </c>
      <c r="F77" s="11">
        <v>-3.51</v>
      </c>
    </row>
    <row r="78" spans="1:28" ht="17.25" x14ac:dyDescent="0.3">
      <c r="A78" s="7">
        <v>45429</v>
      </c>
      <c r="B78" s="7">
        <v>45433</v>
      </c>
      <c r="C78" s="1" t="s">
        <v>80</v>
      </c>
      <c r="D78" s="1">
        <v>8.4600000000000009</v>
      </c>
      <c r="E78" s="1">
        <v>8.3800000000000008</v>
      </c>
      <c r="F78" s="11">
        <v>-0.95</v>
      </c>
    </row>
    <row r="79" spans="1:28" ht="17.25" x14ac:dyDescent="0.3">
      <c r="A79" s="7">
        <v>45429</v>
      </c>
      <c r="B79" s="7">
        <v>45433</v>
      </c>
      <c r="C79" s="1" t="s">
        <v>54</v>
      </c>
      <c r="D79" s="1">
        <v>205.4</v>
      </c>
      <c r="E79" s="1">
        <v>230</v>
      </c>
      <c r="F79" s="9">
        <v>11.98</v>
      </c>
    </row>
    <row r="80" spans="1:28" ht="17.25" x14ac:dyDescent="0.3">
      <c r="A80" s="7">
        <v>45432</v>
      </c>
      <c r="B80" s="7">
        <v>45434</v>
      </c>
      <c r="C80" s="1" t="s">
        <v>81</v>
      </c>
      <c r="D80" s="1">
        <v>38.96</v>
      </c>
      <c r="E80" s="1">
        <v>39.020000000000003</v>
      </c>
      <c r="F80" s="9">
        <v>0.15</v>
      </c>
    </row>
    <row r="81" spans="1:24" ht="17.25" x14ac:dyDescent="0.3">
      <c r="A81" s="7">
        <v>45432</v>
      </c>
      <c r="B81" s="7">
        <v>45434</v>
      </c>
      <c r="C81" s="1" t="s">
        <v>82</v>
      </c>
      <c r="D81" s="1">
        <v>108.3</v>
      </c>
      <c r="E81" s="1">
        <v>107.8</v>
      </c>
      <c r="F81" s="11">
        <v>-0.46</v>
      </c>
    </row>
    <row r="82" spans="1:24" ht="17.25" x14ac:dyDescent="0.3">
      <c r="A82" s="7">
        <v>45432</v>
      </c>
      <c r="B82" s="7">
        <v>45434</v>
      </c>
      <c r="C82" s="1" t="s">
        <v>83</v>
      </c>
      <c r="D82" s="1">
        <v>49.4</v>
      </c>
      <c r="E82" s="1">
        <v>47.6</v>
      </c>
      <c r="F82" s="9">
        <v>0.43</v>
      </c>
    </row>
    <row r="83" spans="1:24" ht="17.25" customHeight="1" x14ac:dyDescent="0.35">
      <c r="A83" s="6" t="s">
        <v>3</v>
      </c>
      <c r="B83" s="36" t="s">
        <v>4</v>
      </c>
      <c r="C83" s="36" t="s">
        <v>0</v>
      </c>
      <c r="D83" s="36" t="s">
        <v>1</v>
      </c>
      <c r="E83" s="36" t="s">
        <v>2</v>
      </c>
      <c r="F83" s="36" t="s">
        <v>91</v>
      </c>
      <c r="G83" s="6"/>
      <c r="H83" s="6"/>
      <c r="J83" s="1" t="s">
        <v>92</v>
      </c>
    </row>
    <row r="84" spans="1:24" ht="17.25" customHeight="1" x14ac:dyDescent="0.35">
      <c r="A84" s="41">
        <v>45446</v>
      </c>
      <c r="B84" s="42">
        <v>45448</v>
      </c>
      <c r="C84" s="36" t="s">
        <v>103</v>
      </c>
      <c r="D84" s="36">
        <v>214</v>
      </c>
      <c r="E84" s="38">
        <v>214</v>
      </c>
      <c r="F84" s="37">
        <f>(E84/D84)-1</f>
        <v>0</v>
      </c>
      <c r="G84" s="21"/>
      <c r="H84" s="22"/>
      <c r="J84" s="45">
        <f>AVERAGE(F84:F86)</f>
        <v>-1.9487105638957874E-2</v>
      </c>
    </row>
    <row r="85" spans="1:24" ht="17.25" customHeight="1" x14ac:dyDescent="0.35">
      <c r="A85" s="41"/>
      <c r="B85" s="42"/>
      <c r="C85" s="36" t="s">
        <v>88</v>
      </c>
      <c r="D85" s="36">
        <v>11.75</v>
      </c>
      <c r="E85" s="38">
        <v>11.58</v>
      </c>
      <c r="F85" s="39">
        <f t="shared" ref="F85:F101" si="1">(E85/D85)-1</f>
        <v>-1.4468085106382977E-2</v>
      </c>
      <c r="G85" s="21"/>
      <c r="H85" s="23"/>
      <c r="J85" s="45"/>
    </row>
    <row r="86" spans="1:24" ht="17.25" customHeight="1" x14ac:dyDescent="0.35">
      <c r="A86" s="41"/>
      <c r="B86" s="42"/>
      <c r="C86" s="36" t="s">
        <v>87</v>
      </c>
      <c r="D86" s="36">
        <v>23.64</v>
      </c>
      <c r="E86" s="38">
        <v>22.6</v>
      </c>
      <c r="F86" s="39">
        <f t="shared" si="1"/>
        <v>-4.3993231810490641E-2</v>
      </c>
      <c r="G86" s="21"/>
      <c r="H86" s="22"/>
      <c r="J86" s="45"/>
    </row>
    <row r="87" spans="1:24" ht="17.25" customHeight="1" x14ac:dyDescent="0.35">
      <c r="A87" s="41"/>
      <c r="B87" s="42">
        <v>45449</v>
      </c>
      <c r="C87" s="36" t="s">
        <v>105</v>
      </c>
      <c r="D87" s="36">
        <v>6.15</v>
      </c>
      <c r="E87" s="38">
        <v>6.07</v>
      </c>
      <c r="F87" s="39">
        <f t="shared" si="1"/>
        <v>-1.3008130081300862E-2</v>
      </c>
      <c r="G87" s="21"/>
      <c r="H87" s="23"/>
      <c r="J87" s="45">
        <f t="shared" ref="J87" si="2">AVERAGE(F87:F89)</f>
        <v>-2.7616949805317741E-2</v>
      </c>
    </row>
    <row r="88" spans="1:24" ht="17.25" customHeight="1" x14ac:dyDescent="0.35">
      <c r="B88" s="42"/>
      <c r="C88" s="36" t="s">
        <v>76</v>
      </c>
      <c r="D88" s="36">
        <v>19.36</v>
      </c>
      <c r="E88" s="36">
        <v>19.149999999999999</v>
      </c>
      <c r="F88" s="39">
        <f t="shared" si="1"/>
        <v>-1.0847107438016534E-2</v>
      </c>
      <c r="G88" s="25"/>
      <c r="H88" s="22"/>
      <c r="J88" s="45"/>
      <c r="R88" s="40"/>
      <c r="S88" s="6"/>
      <c r="T88" s="6"/>
      <c r="U88" s="6"/>
      <c r="V88" s="22"/>
      <c r="W88" s="25"/>
      <c r="X88" s="22"/>
    </row>
    <row r="89" spans="1:24" ht="17.25" customHeight="1" x14ac:dyDescent="0.35">
      <c r="B89" s="42"/>
      <c r="C89" s="36" t="s">
        <v>106</v>
      </c>
      <c r="D89" s="36">
        <v>41.02</v>
      </c>
      <c r="E89" s="36">
        <v>38.6</v>
      </c>
      <c r="F89" s="39">
        <f t="shared" si="1"/>
        <v>-5.8995611896635825E-2</v>
      </c>
      <c r="G89" s="25"/>
      <c r="H89" s="22"/>
      <c r="J89" s="45"/>
      <c r="R89" s="40"/>
      <c r="S89" s="6"/>
      <c r="T89" s="6"/>
      <c r="U89" s="6"/>
      <c r="V89" s="22"/>
      <c r="W89" s="25"/>
      <c r="X89" s="22"/>
    </row>
    <row r="90" spans="1:24" ht="17.25" customHeight="1" x14ac:dyDescent="0.35">
      <c r="B90" s="42">
        <v>45450</v>
      </c>
      <c r="C90" s="36" t="s">
        <v>107</v>
      </c>
      <c r="D90" s="36">
        <v>27.42</v>
      </c>
      <c r="E90" s="36">
        <v>31</v>
      </c>
      <c r="F90" s="37">
        <f t="shared" si="1"/>
        <v>0.13056163384390951</v>
      </c>
      <c r="G90" s="25"/>
      <c r="H90" s="23"/>
      <c r="J90" s="44">
        <f t="shared" ref="J90" si="3">AVERAGE(F90:F92)</f>
        <v>6.2540712349851965E-2</v>
      </c>
      <c r="R90" s="40"/>
      <c r="S90" s="6"/>
      <c r="T90" s="6"/>
      <c r="U90" s="6"/>
      <c r="V90" s="22"/>
      <c r="W90" s="25"/>
      <c r="X90" s="22"/>
    </row>
    <row r="91" spans="1:24" ht="17.25" customHeight="1" x14ac:dyDescent="0.35">
      <c r="B91" s="42"/>
      <c r="C91" s="36" t="s">
        <v>26</v>
      </c>
      <c r="D91" s="36">
        <v>33.119999999999997</v>
      </c>
      <c r="E91" s="36">
        <v>33.36</v>
      </c>
      <c r="F91" s="37">
        <f t="shared" si="1"/>
        <v>7.2463768115942351E-3</v>
      </c>
      <c r="G91" s="25"/>
      <c r="H91" s="23"/>
      <c r="J91" s="44"/>
      <c r="R91" s="40"/>
      <c r="S91" s="6"/>
      <c r="T91" s="6"/>
      <c r="U91" s="6"/>
      <c r="V91" s="22"/>
      <c r="W91" s="25"/>
      <c r="X91" s="22"/>
    </row>
    <row r="92" spans="1:24" ht="17.25" customHeight="1" x14ac:dyDescent="0.35">
      <c r="B92" s="42"/>
      <c r="C92" s="36" t="s">
        <v>108</v>
      </c>
      <c r="D92" s="36">
        <v>26.9</v>
      </c>
      <c r="E92" s="36">
        <v>28.24</v>
      </c>
      <c r="F92" s="37">
        <f t="shared" si="1"/>
        <v>4.9814126394052138E-2</v>
      </c>
      <c r="G92" s="25"/>
      <c r="H92" s="22"/>
      <c r="J92" s="44"/>
      <c r="R92" s="40"/>
      <c r="S92" s="6"/>
      <c r="T92" s="6"/>
      <c r="U92" s="6"/>
      <c r="V92" s="22"/>
      <c r="W92" s="25"/>
      <c r="X92" s="22"/>
    </row>
    <row r="93" spans="1:24" ht="17.25" customHeight="1" x14ac:dyDescent="0.35">
      <c r="B93" s="42">
        <v>45453</v>
      </c>
      <c r="C93" s="36" t="s">
        <v>109</v>
      </c>
      <c r="D93" s="36">
        <v>27.56</v>
      </c>
      <c r="E93" s="36">
        <v>27</v>
      </c>
      <c r="F93" s="39">
        <f t="shared" si="1"/>
        <v>-2.0319303338171224E-2</v>
      </c>
      <c r="G93" s="25"/>
      <c r="H93" s="22"/>
      <c r="J93" s="44">
        <f t="shared" ref="J93" si="4">AVERAGE(F93:F95)</f>
        <v>5.0611442347505697E-3</v>
      </c>
    </row>
    <row r="94" spans="1:24" ht="17.25" customHeight="1" x14ac:dyDescent="0.35">
      <c r="B94" s="42"/>
      <c r="C94" s="36" t="s">
        <v>110</v>
      </c>
      <c r="D94" s="36">
        <v>3.21</v>
      </c>
      <c r="E94" s="36">
        <v>3.24</v>
      </c>
      <c r="F94" s="37">
        <f t="shared" si="1"/>
        <v>9.3457943925234765E-3</v>
      </c>
      <c r="G94" s="25"/>
      <c r="H94" s="22"/>
      <c r="J94" s="44"/>
    </row>
    <row r="95" spans="1:24" ht="17.25" customHeight="1" x14ac:dyDescent="0.35">
      <c r="B95" s="42"/>
      <c r="C95" s="36" t="s">
        <v>111</v>
      </c>
      <c r="D95" s="36">
        <v>4.97</v>
      </c>
      <c r="E95" s="36">
        <v>5.0999999999999996</v>
      </c>
      <c r="F95" s="37">
        <f t="shared" si="1"/>
        <v>2.6156941649899457E-2</v>
      </c>
      <c r="G95" s="25"/>
      <c r="H95" s="22"/>
      <c r="J95" s="44"/>
    </row>
    <row r="96" spans="1:24" ht="17.25" customHeight="1" x14ac:dyDescent="0.35">
      <c r="B96" s="42">
        <v>45454</v>
      </c>
      <c r="C96" s="36" t="s">
        <v>56</v>
      </c>
      <c r="D96" s="36">
        <v>13.2</v>
      </c>
      <c r="E96" s="36">
        <v>13.63</v>
      </c>
      <c r="F96" s="37">
        <f t="shared" si="1"/>
        <v>3.2575757575757702E-2</v>
      </c>
      <c r="G96" s="25"/>
      <c r="H96" s="22"/>
      <c r="J96" s="45">
        <f t="shared" ref="J96" si="5">AVERAGE(F96:F98)</f>
        <v>-1.9888758531142619E-2</v>
      </c>
    </row>
    <row r="97" spans="2:10" ht="17.25" customHeight="1" x14ac:dyDescent="0.35">
      <c r="B97" s="43"/>
      <c r="C97" s="36" t="s">
        <v>110</v>
      </c>
      <c r="D97" s="36">
        <v>3.25</v>
      </c>
      <c r="E97" s="36">
        <v>3.01</v>
      </c>
      <c r="F97" s="39">
        <f>(E97/D97)-1</f>
        <v>-7.3846153846153895E-2</v>
      </c>
      <c r="G97" s="25"/>
      <c r="H97" s="22"/>
      <c r="J97" s="45"/>
    </row>
    <row r="98" spans="2:10" ht="17.25" customHeight="1" x14ac:dyDescent="0.35">
      <c r="B98" s="43"/>
      <c r="C98" s="36" t="s">
        <v>104</v>
      </c>
      <c r="D98" s="36">
        <v>27.18</v>
      </c>
      <c r="E98" s="36">
        <v>26.68</v>
      </c>
      <c r="F98" s="39">
        <f t="shared" si="1"/>
        <v>-1.8395879323031661E-2</v>
      </c>
      <c r="G98" s="25"/>
      <c r="H98" s="22"/>
      <c r="J98" s="45"/>
    </row>
    <row r="99" spans="2:10" ht="20.25" x14ac:dyDescent="0.35">
      <c r="B99" s="42">
        <v>45455</v>
      </c>
      <c r="C99" s="36" t="s">
        <v>104</v>
      </c>
      <c r="D99" s="36">
        <v>26.68</v>
      </c>
      <c r="E99" s="36">
        <v>26.48</v>
      </c>
      <c r="F99" s="39">
        <f t="shared" si="1"/>
        <v>-7.496251874062887E-3</v>
      </c>
      <c r="J99" s="44">
        <f t="shared" ref="J99" si="6">AVERAGE(F99:F101)</f>
        <v>2.0964499959947203E-2</v>
      </c>
    </row>
    <row r="100" spans="2:10" ht="20.25" x14ac:dyDescent="0.35">
      <c r="B100" s="43"/>
      <c r="C100" s="36" t="s">
        <v>112</v>
      </c>
      <c r="D100" s="36">
        <v>209.4</v>
      </c>
      <c r="E100" s="36">
        <v>215.1</v>
      </c>
      <c r="F100" s="37">
        <f t="shared" si="1"/>
        <v>2.7220630372492671E-2</v>
      </c>
      <c r="J100" s="44"/>
    </row>
    <row r="101" spans="2:10" ht="20.25" x14ac:dyDescent="0.35">
      <c r="B101" s="43"/>
      <c r="C101" s="36" t="s">
        <v>21</v>
      </c>
      <c r="D101" s="36">
        <v>98.45</v>
      </c>
      <c r="E101" s="36">
        <v>102.7</v>
      </c>
      <c r="F101" s="37">
        <f t="shared" si="1"/>
        <v>4.3169121381411824E-2</v>
      </c>
      <c r="J101" s="44"/>
    </row>
  </sheetData>
  <mergeCells count="14">
    <mergeCell ref="B99:B101"/>
    <mergeCell ref="J99:J101"/>
    <mergeCell ref="J84:J86"/>
    <mergeCell ref="J87:J89"/>
    <mergeCell ref="J90:J92"/>
    <mergeCell ref="J93:J95"/>
    <mergeCell ref="J96:J98"/>
    <mergeCell ref="B93:B95"/>
    <mergeCell ref="B96:B98"/>
    <mergeCell ref="R88:R92"/>
    <mergeCell ref="A84:A87"/>
    <mergeCell ref="B84:B86"/>
    <mergeCell ref="B87:B89"/>
    <mergeCell ref="B90:B92"/>
  </mergeCells>
  <conditionalFormatting sqref="J84 F84:F104 H84:H104 J87 J90 J93 J96 J99 J102:J104">
    <cfRule type="cellIs" dxfId="20" priority="4" operator="lessThan">
      <formula>0</formula>
    </cfRule>
  </conditionalFormatting>
  <conditionalFormatting sqref="J84 F84:F105 H84:H105 J87 J90 J93 J96 J99 J102:J104">
    <cfRule type="cellIs" dxfId="19" priority="3" operator="greaterThan">
      <formula>0</formula>
    </cfRule>
  </conditionalFormatting>
  <conditionalFormatting sqref="J84 J87 J90 J93 J96 J99">
    <cfRule type="cellIs" dxfId="18" priority="5" operator="greaterThan">
      <formula>0</formula>
    </cfRule>
  </conditionalFormatting>
  <conditionalFormatting sqref="V88:V92 X88:X92">
    <cfRule type="cellIs" dxfId="17" priority="1" operator="greaterThan">
      <formula>0</formula>
    </cfRule>
    <cfRule type="cellIs" dxfId="16" priority="2" operator="lessThan">
      <formula>0</formula>
    </cfRule>
  </conditionalFormatting>
  <conditionalFormatting sqref="W3:W43">
    <cfRule type="cellIs" dxfId="15" priority="6" operator="greaterThan">
      <formula>0</formula>
    </cfRule>
    <cfRule type="cellIs" dxfId="14" priority="7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9C6C-F374-4624-9104-D5696B2EC3B1}">
  <dimension ref="A1:Y16"/>
  <sheetViews>
    <sheetView workbookViewId="0">
      <selection activeCell="Q13" sqref="Q13"/>
    </sheetView>
  </sheetViews>
  <sheetFormatPr defaultRowHeight="15" x14ac:dyDescent="0.25"/>
  <cols>
    <col min="1" max="1" width="11.140625" bestFit="1" customWidth="1"/>
    <col min="2" max="2" width="12.42578125" bestFit="1" customWidth="1"/>
    <col min="6" max="6" width="9.85546875" bestFit="1" customWidth="1"/>
    <col min="8" max="8" width="9.85546875" bestFit="1" customWidth="1"/>
    <col min="10" max="11" width="15.140625" bestFit="1" customWidth="1"/>
    <col min="13" max="13" width="13" bestFit="1" customWidth="1"/>
    <col min="16" max="17" width="11.140625" bestFit="1" customWidth="1"/>
    <col min="21" max="21" width="10.28515625" bestFit="1" customWidth="1"/>
    <col min="25" max="25" width="13.7109375" bestFit="1" customWidth="1"/>
  </cols>
  <sheetData>
    <row r="1" spans="1:25" ht="17.25" x14ac:dyDescent="0.3">
      <c r="A1" s="6" t="s">
        <v>3</v>
      </c>
      <c r="B1" s="6" t="s">
        <v>4</v>
      </c>
      <c r="C1" s="6"/>
      <c r="D1" s="6" t="s">
        <v>1</v>
      </c>
      <c r="E1" s="6" t="s">
        <v>2</v>
      </c>
      <c r="F1" s="6" t="s">
        <v>91</v>
      </c>
      <c r="G1" s="6" t="s">
        <v>89</v>
      </c>
      <c r="H1" s="6" t="s">
        <v>90</v>
      </c>
      <c r="I1" s="1"/>
      <c r="J1" s="1" t="s">
        <v>92</v>
      </c>
      <c r="K1" s="6" t="s">
        <v>100</v>
      </c>
      <c r="N1" s="6" t="s">
        <v>14</v>
      </c>
      <c r="O1" s="6" t="s">
        <v>84</v>
      </c>
      <c r="P1" s="6" t="s">
        <v>100</v>
      </c>
      <c r="Q1" s="6" t="s">
        <v>84</v>
      </c>
      <c r="R1" s="6" t="s">
        <v>100</v>
      </c>
      <c r="S1" s="6"/>
      <c r="T1" s="6"/>
      <c r="U1" s="6"/>
      <c r="V1" s="6"/>
      <c r="W1" s="6"/>
      <c r="X1" s="1"/>
      <c r="Y1" s="1"/>
    </row>
    <row r="2" spans="1:25" ht="17.25" customHeight="1" x14ac:dyDescent="0.3">
      <c r="A2" s="41">
        <v>45446</v>
      </c>
      <c r="B2" s="41">
        <v>45448</v>
      </c>
      <c r="C2" s="6" t="s">
        <v>93</v>
      </c>
      <c r="D2" s="6">
        <v>108.6</v>
      </c>
      <c r="E2" s="6">
        <v>104.7</v>
      </c>
      <c r="F2" s="23">
        <f>(E2/D2)-1</f>
        <v>-3.5911602209944715E-2</v>
      </c>
      <c r="G2" s="21">
        <v>0.29680000000000001</v>
      </c>
      <c r="H2" s="23">
        <f>PRODUCT(G2,F2)</f>
        <v>-1.0658563535911592E-2</v>
      </c>
      <c r="I2" s="1"/>
      <c r="J2" s="46">
        <f>SUM(H2:H4)</f>
        <v>2.3205248037360031E-3</v>
      </c>
      <c r="K2" s="47">
        <v>-1.8200000000000001E-2</v>
      </c>
      <c r="M2" s="24"/>
      <c r="N2" s="6">
        <v>5000</v>
      </c>
      <c r="O2" s="21">
        <v>0</v>
      </c>
      <c r="P2" s="29">
        <v>0</v>
      </c>
      <c r="Q2" s="28">
        <v>0</v>
      </c>
      <c r="R2" s="6">
        <v>0</v>
      </c>
      <c r="S2" s="14"/>
      <c r="T2" s="14"/>
      <c r="U2" s="22"/>
      <c r="V2" s="21"/>
      <c r="W2" s="22"/>
      <c r="X2" s="1"/>
      <c r="Y2" s="46"/>
    </row>
    <row r="3" spans="1:25" ht="17.25" customHeight="1" x14ac:dyDescent="0.3">
      <c r="A3" s="41"/>
      <c r="B3" s="41"/>
      <c r="C3" s="6" t="s">
        <v>94</v>
      </c>
      <c r="D3" s="6">
        <v>144.6</v>
      </c>
      <c r="E3" s="6">
        <v>149.9</v>
      </c>
      <c r="F3" s="23">
        <f t="shared" ref="F3:F16" si="0">(E3/D3)-1</f>
        <v>3.6652835408022222E-2</v>
      </c>
      <c r="G3" s="21">
        <v>0.26500000000000001</v>
      </c>
      <c r="H3" s="23">
        <f t="shared" ref="H3:H16" si="1">PRODUCT(G3,F3)</f>
        <v>9.7130013831258893E-3</v>
      </c>
      <c r="I3" s="1"/>
      <c r="J3" s="46"/>
      <c r="K3" s="48"/>
      <c r="M3" s="24"/>
      <c r="N3" s="6">
        <v>5005.75</v>
      </c>
      <c r="O3" s="22">
        <f>(N3/N2)-1</f>
        <v>1.1499999999999844E-3</v>
      </c>
      <c r="P3" s="32">
        <f>SUM(P2,K2)</f>
        <v>-1.8200000000000001E-2</v>
      </c>
      <c r="Q3" s="31">
        <f>SUM($O$3:O3)</f>
        <v>1.1499999999999844E-3</v>
      </c>
      <c r="R3" s="34">
        <f>SUM($P$3:P3)</f>
        <v>-1.8200000000000001E-2</v>
      </c>
      <c r="S3" s="14"/>
      <c r="T3" s="14"/>
      <c r="U3" s="22"/>
      <c r="V3" s="21"/>
      <c r="W3" s="22"/>
      <c r="X3" s="1"/>
      <c r="Y3" s="46"/>
    </row>
    <row r="4" spans="1:25" ht="17.25" customHeight="1" x14ac:dyDescent="0.3">
      <c r="A4" s="41"/>
      <c r="B4" s="41"/>
      <c r="C4" s="6" t="s">
        <v>95</v>
      </c>
      <c r="D4" s="6">
        <v>80.5</v>
      </c>
      <c r="E4" s="6">
        <v>81.099999999999994</v>
      </c>
      <c r="F4" s="23">
        <f t="shared" si="0"/>
        <v>7.4534161490682482E-3</v>
      </c>
      <c r="G4" s="21">
        <v>0.43819999999999998</v>
      </c>
      <c r="H4" s="23">
        <f t="shared" si="1"/>
        <v>3.2660869565217061E-3</v>
      </c>
      <c r="I4" s="1"/>
      <c r="J4" s="46"/>
      <c r="K4" s="48"/>
      <c r="M4" s="26"/>
      <c r="N4" s="6">
        <v>5039.25</v>
      </c>
      <c r="O4" s="22">
        <f t="shared" ref="O4:O6" si="2">(N4/N3)-1</f>
        <v>6.6923038505717347E-3</v>
      </c>
      <c r="P4" s="32">
        <v>-1.2999999999999999E-3</v>
      </c>
      <c r="Q4" s="31">
        <f>SUM($O$3:O4)</f>
        <v>7.8423038505717191E-3</v>
      </c>
      <c r="R4" s="34">
        <f>SUM($P$3:P4)</f>
        <v>-1.95E-2</v>
      </c>
      <c r="S4" s="6"/>
      <c r="T4" s="6"/>
      <c r="U4" s="22"/>
      <c r="V4" s="21"/>
      <c r="W4" s="22"/>
      <c r="X4" s="1"/>
      <c r="Y4" s="24"/>
    </row>
    <row r="5" spans="1:25" ht="17.25" customHeight="1" x14ac:dyDescent="0.3">
      <c r="A5" s="41">
        <v>45447</v>
      </c>
      <c r="B5" s="41">
        <v>45449</v>
      </c>
      <c r="C5" s="6" t="s">
        <v>96</v>
      </c>
      <c r="D5" s="6">
        <v>48.68</v>
      </c>
      <c r="E5" s="6">
        <v>49.5</v>
      </c>
      <c r="F5" s="23">
        <f t="shared" si="0"/>
        <v>1.6844700082169206E-2</v>
      </c>
      <c r="G5" s="21">
        <v>0.52270000000000005</v>
      </c>
      <c r="H5" s="23">
        <f t="shared" si="1"/>
        <v>8.8047247329498448E-3</v>
      </c>
      <c r="I5" s="1"/>
      <c r="J5" s="46">
        <f>SUM(H5:H7)</f>
        <v>1.3363945742002871E-2</v>
      </c>
      <c r="K5" s="47">
        <v>-1.2999999999999999E-3</v>
      </c>
      <c r="N5" s="6">
        <v>4982.6899999999996</v>
      </c>
      <c r="O5" s="23">
        <f t="shared" si="2"/>
        <v>-1.1223892444312211E-2</v>
      </c>
      <c r="P5" s="32">
        <v>-6.8999999999999999E-3</v>
      </c>
      <c r="Q5" s="33">
        <f>SUM($O$3:O5)</f>
        <v>-3.3815885937404921E-3</v>
      </c>
      <c r="R5" s="34">
        <f>SUM($P$3:P5)</f>
        <v>-2.64E-2</v>
      </c>
      <c r="S5" s="6"/>
      <c r="T5" s="6"/>
      <c r="U5" s="23"/>
      <c r="V5" s="21"/>
      <c r="W5" s="23"/>
      <c r="X5" s="1"/>
      <c r="Y5" s="24"/>
    </row>
    <row r="6" spans="1:25" ht="17.25" customHeight="1" x14ac:dyDescent="0.3">
      <c r="A6" s="41"/>
      <c r="B6" s="41"/>
      <c r="C6" s="6" t="s">
        <v>95</v>
      </c>
      <c r="D6" s="6">
        <v>81.099999999999994</v>
      </c>
      <c r="E6" s="6">
        <v>81.900000000000006</v>
      </c>
      <c r="F6" s="23">
        <f t="shared" si="0"/>
        <v>9.8643649815044476E-3</v>
      </c>
      <c r="G6" s="25">
        <v>0.2903</v>
      </c>
      <c r="H6" s="23">
        <f t="shared" si="1"/>
        <v>2.863625154130741E-3</v>
      </c>
      <c r="J6" s="46"/>
      <c r="K6" s="48"/>
      <c r="M6" s="24"/>
      <c r="N6" s="6">
        <v>4939.1099999999997</v>
      </c>
      <c r="O6" s="23">
        <f t="shared" si="2"/>
        <v>-8.7462796200445947E-3</v>
      </c>
      <c r="P6" s="32">
        <v>-1.37E-2</v>
      </c>
      <c r="Q6" s="33">
        <f>SUM($O$3:O6)</f>
        <v>-1.2127868213785087E-2</v>
      </c>
      <c r="R6" s="34">
        <f>SUM($P$3:P6)</f>
        <v>-4.0099999999999997E-2</v>
      </c>
    </row>
    <row r="7" spans="1:25" ht="17.25" customHeight="1" x14ac:dyDescent="0.3">
      <c r="A7" s="41"/>
      <c r="B7" s="41"/>
      <c r="C7" s="6" t="s">
        <v>97</v>
      </c>
      <c r="D7" s="6">
        <v>30.88</v>
      </c>
      <c r="E7" s="6">
        <v>31.16</v>
      </c>
      <c r="F7" s="23">
        <f t="shared" si="0"/>
        <v>9.0673575129534001E-3</v>
      </c>
      <c r="G7" s="25">
        <v>0.187</v>
      </c>
      <c r="H7" s="23">
        <f t="shared" si="1"/>
        <v>1.6955958549222858E-3</v>
      </c>
      <c r="J7" s="46"/>
      <c r="K7" s="48"/>
      <c r="M7" s="24"/>
      <c r="O7" s="21"/>
      <c r="P7" s="29"/>
      <c r="Q7" s="30"/>
      <c r="R7" s="25"/>
    </row>
    <row r="8" spans="1:25" ht="17.25" customHeight="1" x14ac:dyDescent="0.3">
      <c r="A8" s="41">
        <v>45448</v>
      </c>
      <c r="B8" s="41">
        <v>45450</v>
      </c>
      <c r="C8" s="6" t="s">
        <v>98</v>
      </c>
      <c r="D8" s="6">
        <v>117.3</v>
      </c>
      <c r="E8" s="6">
        <v>117.2</v>
      </c>
      <c r="F8" s="23">
        <f t="shared" si="0"/>
        <v>-8.5251491901106036E-4</v>
      </c>
      <c r="G8" s="25">
        <v>0.17330000000000001</v>
      </c>
      <c r="H8" s="23">
        <f t="shared" si="1"/>
        <v>-1.4774083546461678E-4</v>
      </c>
      <c r="J8" s="47">
        <f>SUM(H8:H10)</f>
        <v>-1.8161258151481948E-2</v>
      </c>
      <c r="K8" s="47">
        <v>-6.8999999999999999E-3</v>
      </c>
      <c r="O8" s="21"/>
      <c r="P8" s="29"/>
      <c r="Q8" s="30"/>
      <c r="R8" s="25"/>
    </row>
    <row r="9" spans="1:25" ht="17.25" customHeight="1" x14ac:dyDescent="0.3">
      <c r="A9" s="49"/>
      <c r="B9" s="49"/>
      <c r="C9" s="6" t="s">
        <v>99</v>
      </c>
      <c r="D9" s="6">
        <v>100.8</v>
      </c>
      <c r="E9" s="6">
        <v>99.3</v>
      </c>
      <c r="F9" s="23">
        <f t="shared" si="0"/>
        <v>-1.4880952380952328E-2</v>
      </c>
      <c r="G9" s="25">
        <v>0.21659999999999999</v>
      </c>
      <c r="H9" s="23">
        <f t="shared" si="1"/>
        <v>-3.2232142857142741E-3</v>
      </c>
      <c r="J9" s="48"/>
      <c r="K9" s="48"/>
      <c r="M9" s="27"/>
      <c r="O9" s="21"/>
      <c r="P9" s="29"/>
      <c r="Q9" s="30"/>
      <c r="R9" s="25"/>
    </row>
    <row r="10" spans="1:25" ht="17.25" customHeight="1" x14ac:dyDescent="0.3">
      <c r="A10" s="49"/>
      <c r="B10" s="49"/>
      <c r="C10" s="6" t="s">
        <v>96</v>
      </c>
      <c r="D10" s="6">
        <v>49.5</v>
      </c>
      <c r="E10" s="6">
        <v>48.3</v>
      </c>
      <c r="F10" s="23">
        <f t="shared" si="0"/>
        <v>-2.4242424242424288E-2</v>
      </c>
      <c r="G10" s="25">
        <v>0.61009999999999998</v>
      </c>
      <c r="H10" s="23">
        <f t="shared" si="1"/>
        <v>-1.4790303030303056E-2</v>
      </c>
      <c r="J10" s="48"/>
      <c r="K10" s="48"/>
      <c r="M10" s="27"/>
      <c r="O10" s="21"/>
      <c r="P10" s="29"/>
      <c r="Q10" s="30"/>
      <c r="R10" s="25"/>
    </row>
    <row r="11" spans="1:25" ht="17.25" customHeight="1" x14ac:dyDescent="0.3">
      <c r="A11" s="41">
        <v>45449</v>
      </c>
      <c r="B11" s="41">
        <v>45451</v>
      </c>
      <c r="C11" s="6" t="s">
        <v>98</v>
      </c>
      <c r="D11" s="6">
        <v>117.2</v>
      </c>
      <c r="E11" s="6">
        <v>112.5</v>
      </c>
      <c r="F11" s="23">
        <f t="shared" si="0"/>
        <v>-4.0102389078498279E-2</v>
      </c>
      <c r="G11" s="25">
        <v>0.1084</v>
      </c>
      <c r="H11" s="23">
        <f t="shared" si="1"/>
        <v>-4.3470989761092132E-3</v>
      </c>
      <c r="J11" s="47">
        <f>SUM(H11:H13)</f>
        <v>-1.7317075947317566E-2</v>
      </c>
      <c r="K11" s="47">
        <v>-1.37E-2</v>
      </c>
    </row>
    <row r="12" spans="1:25" ht="17.25" customHeight="1" x14ac:dyDescent="0.3">
      <c r="A12" s="49"/>
      <c r="B12" s="49"/>
      <c r="C12" s="6" t="s">
        <v>101</v>
      </c>
      <c r="D12" s="6">
        <v>21.98</v>
      </c>
      <c r="E12" s="6">
        <v>21.64</v>
      </c>
      <c r="F12" s="23">
        <f t="shared" si="0"/>
        <v>-1.5468607825295688E-2</v>
      </c>
      <c r="G12" s="25">
        <v>0.72640000000000005</v>
      </c>
      <c r="H12" s="23">
        <f t="shared" si="1"/>
        <v>-1.1236396724294788E-2</v>
      </c>
      <c r="J12" s="47"/>
      <c r="K12" s="48"/>
    </row>
    <row r="13" spans="1:25" ht="17.25" customHeight="1" x14ac:dyDescent="0.3">
      <c r="A13" s="49"/>
      <c r="B13" s="49"/>
      <c r="C13" s="6" t="s">
        <v>95</v>
      </c>
      <c r="D13" s="6">
        <v>81</v>
      </c>
      <c r="E13" s="6">
        <v>80.150000000000006</v>
      </c>
      <c r="F13" s="23">
        <f t="shared" si="0"/>
        <v>-1.0493827160493741E-2</v>
      </c>
      <c r="G13" s="25">
        <v>0.16520000000000001</v>
      </c>
      <c r="H13" s="23">
        <f t="shared" si="1"/>
        <v>-1.7335802469135662E-3</v>
      </c>
      <c r="J13" s="47"/>
      <c r="K13" s="48"/>
    </row>
    <row r="14" spans="1:25" ht="17.25" x14ac:dyDescent="0.3">
      <c r="A14" s="41">
        <v>45450</v>
      </c>
      <c r="B14" s="41">
        <v>45454</v>
      </c>
      <c r="C14" s="6" t="s">
        <v>102</v>
      </c>
      <c r="D14" s="6">
        <v>181</v>
      </c>
      <c r="E14" s="6">
        <v>181</v>
      </c>
      <c r="F14" s="23">
        <f t="shared" si="0"/>
        <v>0</v>
      </c>
      <c r="G14" s="25">
        <v>9.7000000000000003E-2</v>
      </c>
      <c r="H14" s="23">
        <f t="shared" si="1"/>
        <v>0</v>
      </c>
      <c r="J14" s="47">
        <f>SUM(H14:H16)</f>
        <v>0</v>
      </c>
      <c r="K14" s="47">
        <v>0</v>
      </c>
    </row>
    <row r="15" spans="1:25" ht="17.25" x14ac:dyDescent="0.3">
      <c r="A15" s="49"/>
      <c r="B15" s="49"/>
      <c r="C15" s="6" t="s">
        <v>95</v>
      </c>
      <c r="D15" s="6">
        <v>80.150000000000006</v>
      </c>
      <c r="E15" s="6">
        <v>80.150000000000006</v>
      </c>
      <c r="F15" s="23">
        <f t="shared" si="0"/>
        <v>0</v>
      </c>
      <c r="G15" s="25">
        <v>0.49259999999999998</v>
      </c>
      <c r="H15" s="23">
        <f t="shared" si="1"/>
        <v>0</v>
      </c>
      <c r="J15" s="47"/>
      <c r="K15" s="48"/>
    </row>
    <row r="16" spans="1:25" ht="17.25" x14ac:dyDescent="0.3">
      <c r="A16" s="49"/>
      <c r="B16" s="49"/>
      <c r="C16" s="6" t="s">
        <v>94</v>
      </c>
      <c r="D16" s="6">
        <v>159.69999999999999</v>
      </c>
      <c r="E16" s="6">
        <v>159.69999999999999</v>
      </c>
      <c r="F16" s="23">
        <f t="shared" si="0"/>
        <v>0</v>
      </c>
      <c r="G16" s="25">
        <v>0.41039999999999999</v>
      </c>
      <c r="H16" s="23">
        <f t="shared" si="1"/>
        <v>0</v>
      </c>
      <c r="J16" s="47"/>
      <c r="K16" s="48"/>
    </row>
  </sheetData>
  <mergeCells count="21">
    <mergeCell ref="A14:A16"/>
    <mergeCell ref="B14:B16"/>
    <mergeCell ref="J14:J16"/>
    <mergeCell ref="K14:K16"/>
    <mergeCell ref="J11:J13"/>
    <mergeCell ref="A11:A13"/>
    <mergeCell ref="B11:B13"/>
    <mergeCell ref="K11:K13"/>
    <mergeCell ref="K5:K7"/>
    <mergeCell ref="K8:K10"/>
    <mergeCell ref="A8:A10"/>
    <mergeCell ref="B8:B10"/>
    <mergeCell ref="A5:A7"/>
    <mergeCell ref="B5:B7"/>
    <mergeCell ref="J5:J7"/>
    <mergeCell ref="J8:J10"/>
    <mergeCell ref="Y2:Y3"/>
    <mergeCell ref="B2:B4"/>
    <mergeCell ref="A2:A4"/>
    <mergeCell ref="J2:J4"/>
    <mergeCell ref="K2:K4"/>
  </mergeCells>
  <conditionalFormatting sqref="J2 J5">
    <cfRule type="cellIs" dxfId="13" priority="14" operator="greaterThan">
      <formula>0</formula>
    </cfRule>
  </conditionalFormatting>
  <conditionalFormatting sqref="J14">
    <cfRule type="cellIs" dxfId="12" priority="4" operator="greaterThan">
      <formula>0</formula>
    </cfRule>
    <cfRule type="cellIs" dxfId="11" priority="5" operator="lessThan">
      <formula>0</formula>
    </cfRule>
  </conditionalFormatting>
  <conditionalFormatting sqref="J2:K10 O2:R12 F2:F34 H2:H34 J11">
    <cfRule type="cellIs" dxfId="10" priority="12" operator="greaterThan">
      <formula>0</formula>
    </cfRule>
  </conditionalFormatting>
  <conditionalFormatting sqref="K11:K16">
    <cfRule type="cellIs" dxfId="9" priority="2" operator="greaterThan">
      <formula>0</formula>
    </cfRule>
    <cfRule type="cellIs" dxfId="8" priority="3" operator="lessThan">
      <formula>0</formula>
    </cfRule>
  </conditionalFormatting>
  <conditionalFormatting sqref="M2:M3">
    <cfRule type="cellIs" dxfId="7" priority="8" operator="greaterThan">
      <formula>0</formula>
    </cfRule>
  </conditionalFormatting>
  <conditionalFormatting sqref="M2:M4">
    <cfRule type="cellIs" dxfId="6" priority="6" operator="greaterThan">
      <formula>0</formula>
    </cfRule>
    <cfRule type="cellIs" dxfId="5" priority="7" operator="lessThan">
      <formula>0</formula>
    </cfRule>
  </conditionalFormatting>
  <conditionalFormatting sqref="O2:R5 J2:K10 F2:F29 H2:H29 O4:O6 Q4:R6 J11">
    <cfRule type="cellIs" dxfId="4" priority="13" operator="lessThan">
      <formula>0</formula>
    </cfRule>
  </conditionalFormatting>
  <conditionalFormatting sqref="P6">
    <cfRule type="cellIs" dxfId="3" priority="1" operator="lessThan">
      <formula>0</formula>
    </cfRule>
  </conditionalFormatting>
  <conditionalFormatting sqref="Y2 U2:U5 W2:W5">
    <cfRule type="cellIs" dxfId="2" priority="9" operator="greaterThan">
      <formula>0</formula>
    </cfRule>
    <cfRule type="cellIs" dxfId="1" priority="10" operator="lessThan">
      <formula>0</formula>
    </cfRule>
  </conditionalFormatting>
  <conditionalFormatting sqref="Y2 Y5">
    <cfRule type="cellIs" dxfId="0" priority="1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2024-06-11T17:03:14Z</dcterms:modified>
</cp:coreProperties>
</file>