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360" yWindow="210" windowWidth="19155" windowHeight="7680"/>
  </bookViews>
  <sheets>
    <sheet name="UserStudy-ovvw" sheetId="1" r:id="rId1"/>
    <sheet name="Analysis" sheetId="2" r:id="rId2"/>
    <sheet name="lo-hi" sheetId="3" r:id="rId3"/>
  </sheets>
  <calcPr calcId="145621"/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J39" i="1"/>
  <c r="J37" i="1"/>
  <c r="J35" i="1"/>
  <c r="J33" i="1"/>
  <c r="J40" i="1"/>
  <c r="J38" i="1"/>
  <c r="J36" i="1"/>
  <c r="J34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Q40" i="1"/>
  <c r="Q38" i="1"/>
  <c r="Q36" i="1"/>
  <c r="Q39" i="1"/>
  <c r="Q37" i="1"/>
  <c r="Q35" i="1"/>
  <c r="Q34" i="1"/>
  <c r="Q33" i="1"/>
  <c r="R3" i="1"/>
  <c r="S3" i="1"/>
  <c r="T3" i="1"/>
  <c r="R4" i="1"/>
  <c r="S4" i="1"/>
  <c r="T4" i="1"/>
  <c r="R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9" i="1"/>
  <c r="S19" i="1"/>
  <c r="T19" i="1"/>
  <c r="R21" i="1"/>
  <c r="S21" i="1"/>
  <c r="T21" i="1"/>
  <c r="R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T2" i="1"/>
  <c r="S2" i="1"/>
  <c r="R2" i="1"/>
  <c r="Q5" i="1"/>
  <c r="Q2" i="1"/>
  <c r="Q3" i="1"/>
  <c r="Q7" i="1"/>
  <c r="Q9" i="1"/>
  <c r="Q8" i="1"/>
  <c r="Q6" i="1"/>
  <c r="Q11" i="1"/>
  <c r="Q13" i="1"/>
  <c r="Q10" i="1"/>
  <c r="Q12" i="1"/>
  <c r="Q15" i="1"/>
  <c r="Q17" i="1"/>
  <c r="Q16" i="1"/>
  <c r="Q14" i="1"/>
  <c r="Q20" i="1"/>
  <c r="Q21" i="1"/>
  <c r="Q22" i="1"/>
  <c r="Q19" i="1"/>
  <c r="Q23" i="1"/>
  <c r="Q25" i="1"/>
  <c r="Q30" i="1"/>
  <c r="Q26" i="1"/>
  <c r="Q24" i="1"/>
  <c r="Q27" i="1"/>
  <c r="Q28" i="1"/>
  <c r="Q29" i="1"/>
  <c r="Q4" i="1"/>
  <c r="F35" i="1"/>
  <c r="G35" i="1"/>
  <c r="G36" i="1" s="1"/>
  <c r="H35" i="1"/>
  <c r="H36" i="1" s="1"/>
  <c r="I35" i="1"/>
  <c r="I36" i="1" s="1"/>
  <c r="L35" i="1"/>
  <c r="L36" i="1" s="1"/>
  <c r="M35" i="1"/>
  <c r="M36" i="1" s="1"/>
  <c r="N35" i="1"/>
  <c r="O35" i="1"/>
  <c r="F36" i="1"/>
  <c r="N36" i="1"/>
  <c r="O36" i="1"/>
  <c r="F37" i="1"/>
  <c r="G37" i="1"/>
  <c r="H37" i="1"/>
  <c r="H38" i="1" s="1"/>
  <c r="I37" i="1"/>
  <c r="I38" i="1" s="1"/>
  <c r="L37" i="1"/>
  <c r="L38" i="1" s="1"/>
  <c r="M37" i="1"/>
  <c r="M38" i="1" s="1"/>
  <c r="N37" i="1"/>
  <c r="N38" i="1" s="1"/>
  <c r="O37" i="1"/>
  <c r="F38" i="1"/>
  <c r="G38" i="1"/>
  <c r="O38" i="1"/>
  <c r="F39" i="1"/>
  <c r="G39" i="1"/>
  <c r="H39" i="1"/>
  <c r="H40" i="1" s="1"/>
  <c r="I39" i="1"/>
  <c r="I40" i="1" s="1"/>
  <c r="L39" i="1"/>
  <c r="L40" i="1" s="1"/>
  <c r="M39" i="1"/>
  <c r="M40" i="1" s="1"/>
  <c r="N39" i="1"/>
  <c r="N40" i="1" s="1"/>
  <c r="O39" i="1"/>
  <c r="F40" i="1"/>
  <c r="G40" i="1"/>
  <c r="O40" i="1"/>
  <c r="E37" i="1"/>
  <c r="E38" i="1" s="1"/>
  <c r="E35" i="1"/>
  <c r="E36" i="1" s="1"/>
  <c r="E39" i="1"/>
  <c r="E40" i="1" s="1"/>
  <c r="F33" i="1" l="1"/>
  <c r="F34" i="1" s="1"/>
  <c r="G33" i="1"/>
  <c r="G34" i="1" s="1"/>
  <c r="H33" i="1"/>
  <c r="H34" i="1" s="1"/>
  <c r="I33" i="1"/>
  <c r="I34" i="1" s="1"/>
  <c r="L33" i="1"/>
  <c r="L34" i="1" s="1"/>
  <c r="M33" i="1"/>
  <c r="M34" i="1" s="1"/>
  <c r="N33" i="1"/>
  <c r="N34" i="1" s="1"/>
  <c r="O33" i="1"/>
  <c r="O34" i="1" s="1"/>
  <c r="E33" i="1"/>
  <c r="E34" i="1" s="1"/>
  <c r="W36" i="2"/>
  <c r="W34" i="2"/>
  <c r="W32" i="2"/>
  <c r="W24" i="2"/>
  <c r="W23" i="2"/>
  <c r="W22" i="2"/>
  <c r="R36" i="2"/>
  <c r="Q36" i="2"/>
  <c r="S36" i="2" s="1"/>
  <c r="R35" i="2"/>
  <c r="Q35" i="2"/>
  <c r="T35" i="2" s="1"/>
  <c r="R34" i="2"/>
  <c r="Q34" i="2"/>
  <c r="T34" i="2" s="1"/>
  <c r="R33" i="2"/>
  <c r="Q33" i="2"/>
  <c r="S33" i="2" s="1"/>
  <c r="Q32" i="2"/>
  <c r="S32" i="2" s="1"/>
  <c r="R26" i="2"/>
  <c r="Q26" i="2"/>
  <c r="S26" i="2" s="1"/>
  <c r="R25" i="2"/>
  <c r="Q25" i="2"/>
  <c r="T25" i="2" s="1"/>
  <c r="R24" i="2"/>
  <c r="Q24" i="2"/>
  <c r="T24" i="2" s="1"/>
  <c r="R23" i="2"/>
  <c r="Q23" i="2"/>
  <c r="S23" i="2" s="1"/>
  <c r="Q22" i="2"/>
  <c r="S22" i="2" s="1"/>
  <c r="R16" i="2"/>
  <c r="Q16" i="2"/>
  <c r="S16" i="2" s="1"/>
  <c r="R15" i="2"/>
  <c r="Q15" i="2"/>
  <c r="S15" i="2" s="1"/>
  <c r="R14" i="2"/>
  <c r="Q14" i="2"/>
  <c r="T14" i="2" s="1"/>
  <c r="R13" i="2"/>
  <c r="Q13" i="2"/>
  <c r="S13" i="2" s="1"/>
  <c r="Q12" i="2"/>
  <c r="T12" i="2" s="1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C23" i="2"/>
  <c r="C24" i="2"/>
  <c r="C25" i="2"/>
  <c r="C26" i="2"/>
  <c r="C27" i="2"/>
  <c r="C28" i="2"/>
  <c r="C22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C13" i="2"/>
  <c r="C14" i="2"/>
  <c r="C15" i="2"/>
  <c r="C16" i="2"/>
  <c r="C17" i="2"/>
  <c r="C18" i="2"/>
  <c r="D2" i="2"/>
  <c r="E2" i="2"/>
  <c r="F2" i="2"/>
  <c r="G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C4" i="2"/>
  <c r="C5" i="2"/>
  <c r="C6" i="2"/>
  <c r="C7" i="2"/>
  <c r="C8" i="2"/>
  <c r="C3" i="2"/>
  <c r="C2" i="2"/>
  <c r="C12" i="2"/>
  <c r="R4" i="2"/>
  <c r="R5" i="2"/>
  <c r="R6" i="2"/>
  <c r="R3" i="2"/>
  <c r="I31" i="3"/>
  <c r="J31" i="3"/>
  <c r="K31" i="3"/>
  <c r="L31" i="3"/>
  <c r="M31" i="3"/>
  <c r="N31" i="3"/>
  <c r="I30" i="3"/>
  <c r="J30" i="3"/>
  <c r="K30" i="3"/>
  <c r="L30" i="3"/>
  <c r="M30" i="3"/>
  <c r="N30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2" i="3"/>
  <c r="O31" i="3" s="1"/>
  <c r="F31" i="3"/>
  <c r="H31" i="3"/>
  <c r="E31" i="3"/>
  <c r="C31" i="3"/>
  <c r="H30" i="3"/>
  <c r="F30" i="3"/>
  <c r="E30" i="3"/>
  <c r="C30" i="3"/>
  <c r="W6" i="2"/>
  <c r="W4" i="2"/>
  <c r="W3" i="2"/>
  <c r="W2" i="2"/>
  <c r="Q3" i="2"/>
  <c r="S3" i="2" s="1"/>
  <c r="Q4" i="2"/>
  <c r="T4" i="2" s="1"/>
  <c r="Q5" i="2"/>
  <c r="S5" i="2" s="1"/>
  <c r="Q6" i="2"/>
  <c r="S6" i="2" s="1"/>
  <c r="Q2" i="2"/>
  <c r="S2" i="2" s="1"/>
  <c r="S4" i="2" l="1"/>
  <c r="T32" i="2"/>
  <c r="S35" i="2"/>
  <c r="T3" i="2"/>
  <c r="U3" i="2" s="1"/>
  <c r="V3" i="2" s="1"/>
  <c r="T15" i="2"/>
  <c r="T33" i="2"/>
  <c r="U33" i="2" s="1"/>
  <c r="V33" i="2" s="1"/>
  <c r="U15" i="2"/>
  <c r="V15" i="2" s="1"/>
  <c r="T23" i="2"/>
  <c r="U23" i="2" s="1"/>
  <c r="V23" i="2" s="1"/>
  <c r="T36" i="2"/>
  <c r="O30" i="3"/>
  <c r="T6" i="2"/>
  <c r="U6" i="2" s="1"/>
  <c r="S12" i="2"/>
  <c r="U12" i="2" s="1"/>
  <c r="V12" i="2" s="1"/>
  <c r="T13" i="2"/>
  <c r="T22" i="2"/>
  <c r="U22" i="2" s="1"/>
  <c r="V22" i="2" s="1"/>
  <c r="S25" i="2"/>
  <c r="U25" i="2" s="1"/>
  <c r="V25" i="2" s="1"/>
  <c r="T26" i="2"/>
  <c r="U26" i="2" s="1"/>
  <c r="V26" i="2" s="1"/>
  <c r="T2" i="2"/>
  <c r="T16" i="2"/>
  <c r="U16" i="2" s="1"/>
  <c r="V16" i="2" s="1"/>
  <c r="U35" i="2"/>
  <c r="V35" i="2" s="1"/>
  <c r="U36" i="2"/>
  <c r="V36" i="2" s="1"/>
  <c r="S34" i="2"/>
  <c r="U32" i="2"/>
  <c r="V32" i="2" s="1"/>
  <c r="S24" i="2"/>
  <c r="U13" i="2"/>
  <c r="V13" i="2" s="1"/>
  <c r="S14" i="2"/>
  <c r="U2" i="2"/>
  <c r="V2" i="2" s="1"/>
  <c r="U4" i="2"/>
  <c r="V4" i="2" s="1"/>
  <c r="T5" i="2"/>
  <c r="U5" i="2" s="1"/>
  <c r="V5" i="2" s="1"/>
  <c r="V6" i="2" l="1"/>
  <c r="U34" i="2"/>
  <c r="V34" i="2" s="1"/>
  <c r="U24" i="2"/>
  <c r="V24" i="2" s="1"/>
  <c r="U14" i="2"/>
  <c r="V14" i="2" s="1"/>
</calcChain>
</file>

<file path=xl/sharedStrings.xml><?xml version="1.0" encoding="utf-8"?>
<sst xmlns="http://schemas.openxmlformats.org/spreadsheetml/2006/main" count="517" uniqueCount="204">
  <si>
    <t>type</t>
  </si>
  <si>
    <t>id</t>
  </si>
  <si>
    <t>date</t>
  </si>
  <si>
    <t>query</t>
  </si>
  <si>
    <t>success</t>
  </si>
  <si>
    <t>qryexpr</t>
  </si>
  <si>
    <t>confcomp</t>
  </si>
  <si>
    <t>quicker</t>
  </si>
  <si>
    <t>timevseffrt</t>
  </si>
  <si>
    <t>P@10</t>
  </si>
  <si>
    <t>3@10</t>
  </si>
  <si>
    <t>2@10</t>
  </si>
  <si>
    <t>1@10</t>
  </si>
  <si>
    <t>firstrel</t>
  </si>
  <si>
    <t>dcg</t>
  </si>
  <si>
    <t>idcg</t>
  </si>
  <si>
    <t>ndcg</t>
  </si>
  <si>
    <t>rngrat</t>
  </si>
  <si>
    <t>rngscore</t>
  </si>
  <si>
    <t>flsrtd</t>
  </si>
  <si>
    <t>fls3</t>
  </si>
  <si>
    <t>fls2</t>
  </si>
  <si>
    <t>fls1</t>
  </si>
  <si>
    <t>fls0</t>
  </si>
  <si>
    <t>fls-1</t>
  </si>
  <si>
    <t>q</t>
  </si>
  <si>
    <t>Tue Jan 24 9:45:20 PST 2012</t>
  </si>
  <si>
    <t>dnhgetscored8gush.php?&amp;cnrs=46.192639,-123.994805,46.259501,-123.928108&amp;tfrom=2010-06-01&amp;tto=2010-09-30&amp;lscore=0&amp;res=100&amp;debug=2</t>
  </si>
  <si>
    <t>0 to 3</t>
  </si>
  <si>
    <t>99 to 100</t>
  </si>
  <si>
    <t>Tue Jan 24 10:07:33 PST 2012</t>
  </si>
  <si>
    <t>dnhgetscored8gush.php?&amp;quality=any&amp;cnrs=46.15842,-123.912327,46.179343,-123.828464&amp;tfrom=2009-04-15&amp;tto=2009-05-10&amp;lscore=0&amp;res=100&amp;debug=2</t>
  </si>
  <si>
    <t>0 to 2</t>
  </si>
  <si>
    <t>87 to 94</t>
  </si>
  <si>
    <t>varq</t>
  </si>
  <si>
    <t>dnhgetscored8gush.php?&amp;quality=any&amp;cnrs=46.15842,-123.912327,46.179818,-123.829151&amp;tfrom=2009-04-15&amp;tto=2011-05-10&amp;var0=nitrate&amp;lscore=0&amp;res=100&amp;debug=2</t>
  </si>
  <si>
    <t>1 to 2</t>
  </si>
  <si>
    <t>80 to 93</t>
  </si>
  <si>
    <t>varlimq</t>
  </si>
  <si>
    <t>dnhgetscored8gush.php?&amp;quality=any&amp;cnrs=46.266754,-124.066822,46.315149,-123.92812&amp;tfrom=2009-04-15&amp;tto=2011-05-10&amp;var0=nitrate&amp;varlo0=5&amp;varhi0=10&amp;varun0=umol&amp;lscore=0&amp;res=100&amp;debug=2</t>
  </si>
  <si>
    <t>75 to 91</t>
  </si>
  <si>
    <t>Tue Jan 24 13:58:39 PST 2012</t>
  </si>
  <si>
    <t>dnhgetscored8gush.php?&amp;cnrs=46.215666,-123.932226,46.250334,-123.885441&amp;tfrom=2010-04-01&amp;tto=2010-07-31&amp;var0=avg_ft_temp&amp;lscore=0&amp;res=100&amp;debug=2</t>
  </si>
  <si>
    <t>66 to 100</t>
  </si>
  <si>
    <t>dnhgetscored8gush.php?&amp;cnrs=46.215666,-123.932226,46.250334,-123.885441&amp;tfrom=2010-06-01&amp;tto=2010-07-31&amp;var0=avg_ft_temp&amp;varlo0=12&amp;varhi0=13&amp;varun0=not known&amp;lscore=0&amp;res=100&amp;debug=2</t>
  </si>
  <si>
    <t>66 to 98</t>
  </si>
  <si>
    <t>Tue Jan 24 14:05:46 PST 2012</t>
  </si>
  <si>
    <t>dnhgetscored8gush.php?&amp;mtype=Cruise,water samples&amp;quality=any&amp;cnrs=44.210322,-126.333732,47.216657,-123.173695&amp;tfrom=2007-08-01&amp;tto=2007-09-01&amp;dfrom=-1&amp;dto=-3000&amp;lscore=0&amp;res=100&amp;debug=2</t>
  </si>
  <si>
    <t>3 to 3</t>
  </si>
  <si>
    <t>dnhgetscored8gush.php?&amp;mtype=Cruise,water samples&amp;quality=any&amp;cnrs=44.210322,-126.333732,47.216657,-123.173695&amp;tfrom=2007-08-01&amp;tto=2007-09-01&amp;dfrom=-1&amp;dto=-3000&amp;var0=avg_chl&amp;lscore=0&amp;res=100&amp;debug=2</t>
  </si>
  <si>
    <t>75 to 100</t>
  </si>
  <si>
    <t>dnhgetscored8gush.php?&amp;mtype=Cruise,water samples&amp;quality=any&amp;cnrs=44.210322,-126.333732,47.216657,-123.173695&amp;tfrom=2007-08-01&amp;tto=2007-09-01&amp;dfrom=-1&amp;dto=-3000&amp;var0=avg_chl&amp;varlo0=5&amp;varhi0=25&amp;varun0=not known&amp;lscore=0&amp;res=100&amp;debug=2</t>
  </si>
  <si>
    <t>Tue Jan 24 15:02:10 PST 2012</t>
  </si>
  <si>
    <t>dnhgetscored8gush.php?&amp;quality=any&amp;cnrs=46.208798,-124.055787,46.328063,-123.77417&amp;tfrom=2008-02-18&amp;tto=2008-08-17&amp;dfrom=-2&amp;dto=-8&amp;var0=salinity&amp;varlo0=5&amp;varhi0=10&amp;varun0=psu&amp;lscore=0&amp;res=100&amp;debug=2</t>
  </si>
  <si>
    <t>-1 to 3</t>
  </si>
  <si>
    <t>97 to 99</t>
  </si>
  <si>
    <t>dnhgetscored8gush.php?&amp;quality=any&amp;cnrs=46.208798,-124.055787,46.328063,-123.77417&amp;tfrom=2008-02-18&amp;tto=2010-08-17&amp;dfrom=-2&amp;dto=-6&amp;lscore=0&amp;res=100&amp;debug=2</t>
  </si>
  <si>
    <t>99 to 99</t>
  </si>
  <si>
    <t>dnhgetscored8gush.php?&amp;quality=any&amp;cnrs=46.208798,-124.055787,46.328063,-123.77417&amp;tfrom=2008-02-18&amp;tto=2010-08-17&amp;dfrom=-2&amp;dto=-6&amp;var0=salinity&amp;lscore=0&amp;res=100&amp;debug=2</t>
  </si>
  <si>
    <t>98 to 99</t>
  </si>
  <si>
    <t>Tue Jan 24 19:50:11 PST 2012</t>
  </si>
  <si>
    <t>dnhgetscored8gush.php?&amp;quality=any&amp;cnrs=46.132255,-123.95078,46.212606,-123.758426&amp;tfrom=2011-06-01&amp;tto=2011-08-31&amp;lscore=0&amp;res=100&amp;debug=2</t>
  </si>
  <si>
    <t>1 to 3</t>
  </si>
  <si>
    <t>94 to 100</t>
  </si>
  <si>
    <t>Tue Jan 24 20:10:23 PST 2012</t>
  </si>
  <si>
    <t>dnhgetscored8gush.php?&amp;cnrs=46.210713,-123.956273,46.245381,-123.909488&amp;tfrom=2009-04-15&amp;tto=2009-05-10&amp;dfrom=3&amp;dto=0&amp;lscore=0&amp;res=100&amp;debug=2</t>
  </si>
  <si>
    <t>2 to 3</t>
  </si>
  <si>
    <t>84 to 96</t>
  </si>
  <si>
    <t>dnhgetscored8gush.php?&amp;cnrs=46.234466,-124.03661,46.317986,-123.966573&amp;tfrom=2009-06-26&amp;tto=2009-08-14&amp;dfrom=5&amp;dto=1&amp;var0=avg_ft_salinity&amp;lscore=0&amp;res=100&amp;debug=2</t>
  </si>
  <si>
    <t>70 to 85</t>
  </si>
  <si>
    <t>dnhgetscored8gush.php?&amp;cnrs=46.234466,-124.03661,46.317986,-123.966573&amp;tfrom=2009-06-26&amp;tto=2009-08-14&amp;dfrom=5&amp;dto=1&amp;var0=avg_ft_salinity&amp;varlo0=10&amp;varhi0=20&amp;varun0=not known&amp;lscore=0&amp;res=100&amp;debug=2</t>
  </si>
  <si>
    <t>Tue Jan 24 20:14:18 PST 2012</t>
  </si>
  <si>
    <t>dnhgetscored8gush.php?&amp;cnrs=46.171736,-124.169133,46.283357,-124.027591&amp;tfrom=2011-04-01&amp;tto=2011-08-31&amp;var0=nox&amp;var1=nitrate&amp;var2=no2&amp;var3=nh3&amp;var4=nutrients_notes&amp;lscore=0&amp;res=100&amp;debug=2</t>
  </si>
  <si>
    <t>32 to 83</t>
  </si>
  <si>
    <t>Tue Jan 24 20:27:20 PST 2012</t>
  </si>
  <si>
    <t>dnhgetscored8gush.php?&amp;cnrs=46.153664,-124.052403,46.329842,-123.813358&amp;tfrom=2011-06-01&amp;tto=2011-08-31&amp;var0=oxygen&amp;varlo0=0&amp;varhi0=5&amp;varun0=mg/l&amp;var1=oxygensat&amp;varlo1=0&amp;varhi1=5&amp;varun1=ml/l&amp;var2=oxygen_saturation&amp;varlo2=0&amp;varhi2=21&amp;varun2=percent&amp;var3=oxygen_saturation_std&amp;varlo3=0&amp;varhi3=21&amp;varun3=not known&amp;var4=oxygen_std&amp;varlo4=0&amp;varhi4=21&amp;varun4=not known&amp;lscore=0&amp;res=100&amp;debug=2</t>
  </si>
  <si>
    <t>46 to 51</t>
  </si>
  <si>
    <t>Wed Jan 25 13:35:35 PST 2012</t>
  </si>
  <si>
    <t>dnhgetscored8gush.php?&amp;cnrs=46.148342,-124.092461,46.325917,-123.91384&amp;tfrom=2009-01-01&amp;tto=2011-01-15&amp;dfrom=10&amp;dto=-10&amp;var0=elevation&amp;lscore=0&amp;res=100&amp;debug=2</t>
  </si>
  <si>
    <t>95 to 100</t>
  </si>
  <si>
    <t>dnhgetscored8gush.php?&amp;cnrs=46.148342,-124.092461,46.325917,-123.91384&amp;tfrom=2009-01-01&amp;tto=2011-01-15&amp;dfrom=10&amp;dto=-10&amp;var0=oxygen&amp;lscore=0&amp;res=100&amp;debug=2</t>
  </si>
  <si>
    <t>dnhgetscored8gush.php?&amp;cnrs=46.15405,-124.047143,46.319278,-123.521079&amp;tfrom=2008-04-30&amp;tto=2011-01-15&amp;dfrom=10&amp;dto=-10&amp;var0=water_salinity&amp;lscore=0&amp;res=100&amp;debug=2</t>
  </si>
  <si>
    <t>100 to 100</t>
  </si>
  <si>
    <t>Thu Jan 19 11:55:25 PST 2012</t>
  </si>
  <si>
    <t>dnhgetscored8gush.php?&amp;quality=any&amp;cnrs=46.195714,-124.127724,46.302778,-123.985495&amp;tfrom=2010-08-01&amp;tto=2010-08-31&amp;dfrom=0&amp;dto=200&amp;lscore=0&amp;res=100&amp;debug=2</t>
  </si>
  <si>
    <t>97 to 100</t>
  </si>
  <si>
    <t>dnhgetscored8gush.php?&amp;quality=any&amp;cnrs=46.195714,-124.127724,46.302778,-123.985495&amp;tfrom=2010-08-01&amp;tto=2010-08-31&amp;dfrom=0&amp;dto=200&amp;var0=salinity&amp;lscore=0&amp;res=100&amp;debug=2</t>
  </si>
  <si>
    <t>85 to 97</t>
  </si>
  <si>
    <t>dnhgetscored8gush.php?&amp;quality=any&amp;cnrs=46.195714,-124.127724,46.302778,-123.985495&amp;tfrom=2010-08-01&amp;tto=2010-08-31&amp;dfrom=0&amp;dto=200&amp;var0=salinity&amp;varlo0=20&amp;varhi0=35&amp;varun0=psu&amp;lscore=0&amp;res=100&amp;debug=2</t>
  </si>
  <si>
    <t>80 to 95</t>
  </si>
  <si>
    <t>Thu Jan 19 14:25:40 PST 2012</t>
  </si>
  <si>
    <t>dnhgetscored8gush.php?&amp;cnrs=46.165078,-124.037298,46.284306,-123.842196&amp;tfrom=2009-07-15&amp;tto=2009-07-30&amp;lscore=0&amp;res=100&amp;debug=2</t>
  </si>
  <si>
    <t>89 to 99</t>
  </si>
  <si>
    <t>Thu Jan 19 14:43:57 PST 2012</t>
  </si>
  <si>
    <t>dnhgetscored8gush.php?&amp;cnrs=46.173638,-124.020818,46.29,-123.83945&amp;tfrom=2009-07-15&amp;tto=2009-07-30&amp;var0=salinity&amp;lscore=0&amp;res=100&amp;debug=2</t>
  </si>
  <si>
    <t>0 to 0</t>
  </si>
  <si>
    <t>82 to 85</t>
  </si>
  <si>
    <t>dnhgetscored8gush.php?&amp;mtype=Phoebe,station&amp;quality=any&amp;cnrs=46.173638,-124.020818,46.29,-123.83945&amp;tfrom=2009-07-15&amp;tto=2009-07-30&amp;var0=salinity&amp;varlo0=36&amp;varhi0=20&amp;varun0=psu&amp;lscore=0&amp;res=100&amp;debug=2</t>
  </si>
  <si>
    <t>59 to 66</t>
  </si>
  <si>
    <t>dnhgetscored8gush.php?&amp;mtype=station&amp;quality=any&amp;cnrs=46.173638,-124.020818,46.29,-123.83945&amp;tfrom=2009-07-15&amp;tto=2009-07-30&amp;var0=salinity&amp;lscore=0&amp;res=100&amp;debug=2</t>
  </si>
  <si>
    <t>Thu Jan 19 21:09:26 PST 2012</t>
  </si>
  <si>
    <t>dnhgetscored8gush.php?&amp;mtype=station&amp;cnrs=46.155091,-124.079869,46.320358,-123.823657&amp;tfrom=2009-04-15&amp;tto=2009-05-10&amp;dfrom=0&amp;dto=14&amp;var0=salinity&amp;var1=temperature&amp;lscore=0&amp;res=100&amp;debug=2</t>
  </si>
  <si>
    <t>58 to 59</t>
  </si>
  <si>
    <t>Thu Jan 19 21:48:04 PST 2012</t>
  </si>
  <si>
    <t>dnhgetscored8gush.php?&amp;mtype=station&amp;cnrs=46.182396,-123.963403,46.217064,-123.916618&amp;tfrom=2009-12-18&amp;tto=2010-01-19&amp;dfrom=-6.5&amp;dto=6.5&amp;var0=temperature&amp;varlo0=1&amp;varhi0=19&amp;varun0=c&amp;var1=salinity&amp;varlo1=0&amp;varhi1=5&amp;varun1=psu&amp;lscore=0&amp;res=100&amp;debug=2</t>
  </si>
  <si>
    <t>57 to 59</t>
  </si>
  <si>
    <t>qd</t>
  </si>
  <si>
    <t>varlimqd</t>
  </si>
  <si>
    <t>varqd</t>
  </si>
  <si>
    <t>HiSat</t>
  </si>
  <si>
    <t>LoSat</t>
  </si>
  <si>
    <t>p (pooledest)</t>
  </si>
  <si>
    <t>z-stat</t>
  </si>
  <si>
    <t>p=</t>
  </si>
  <si>
    <t>first3</t>
  </si>
  <si>
    <t>dcg25</t>
  </si>
  <si>
    <t>idcg25</t>
  </si>
  <si>
    <t>ndcg25</t>
  </si>
  <si>
    <t>Actual</t>
  </si>
  <si>
    <t>Ideal</t>
  </si>
  <si>
    <t>3,3,3,3,3,3,3,3,3,3,3,1,2,1,3,1,1,3,3,1,3,1,-1,2,2,</t>
  </si>
  <si>
    <t>3,3,3,3,3,3,3,3,3,3,3,3,3,3,3,2,2,2,1,1,1,1,1,1,-1,</t>
  </si>
  <si>
    <t>3,3,3,3,3,3,3,3,3,3,2,3,3,3,3,3,3,3,3,3,3,3,3,3,3,</t>
  </si>
  <si>
    <t>3,3,3,3,3,3,3,3,3,3,3,3,3,3,3,3,3,3,3,3,3,3,3,3,2,</t>
  </si>
  <si>
    <t>3,3,2,3,3,3,3,3,3,3,3,3,3,3,2,3,1,0,0,3,0,3,0,0,0,</t>
  </si>
  <si>
    <t>3,3,3,3,3,3,3,3,3,3,3,3,3,3,3,3,2,2,1,0,0,0,0,0,0,</t>
  </si>
  <si>
    <t>-1,1,1,2,2,2,2,3,3,3,3,3,3,3,3,3,3,0,3,3,0,-1,-1,-1,-1,</t>
  </si>
  <si>
    <t>3,3,3,3,3,3,3,3,3,3,3,3,2,2,2,2,1,1,0,0,-1,-1,-1,-1,-1,</t>
  </si>
  <si>
    <t>0,0,0,0,0,0,0,0,0,0,0,0,0,0,0,0,0,0,0,0,0,0,0,0,0,</t>
  </si>
  <si>
    <t>1,1,2,2,2,2,3,3,3,3,3,3,3,3,1,3,3,3,3,0,3,0,0,0,0,</t>
  </si>
  <si>
    <t>3,3,3,3,3,3,3,3,3,3,3,3,3,2,2,2,2,1,1,1,0,0,0,0,0,</t>
  </si>
  <si>
    <t>0,1,2,2,2,2,3,3,3,3,3,3,3,3,0,0,3,3,3,3,0,3,0,0,0,</t>
  </si>
  <si>
    <t>3,3,3,3,3,3,3,3,3,3,3,3,3,2,2,2,2,1,0,0,0,0,0,0,0,</t>
  </si>
  <si>
    <t>-1,-1,-1,-1,-1,-1,-1,3,-1,-1,-1,-1,-1,-1,-1,-1,-1,-1,-1,-1,-1,-1,-1,-1,-1,</t>
  </si>
  <si>
    <t>3,-1,-1,-1,-1,-1,-1,-1,-1,-1,-1,-1,-1,-1,-1,-1,-1,-1,-1,-1,-1,-1,-1,-1,-1,</t>
  </si>
  <si>
    <t>-1,-1,-1,-1,3,-1,3,-1,3,-1,-1,-1,-1,-1,-1,-1,-1,-1,-1,-1,-1,-1,-1,-1,-1,</t>
  </si>
  <si>
    <t>3,3,3,-1,-1,-1,-1,-1,-1,-1,-1,-1,-1,-1,-1,-1,-1,-1,-1,-1,-1,-1,-1,-1,-1,</t>
  </si>
  <si>
    <t>3,3,3,3,3,3,3,3,3,3,3,3,3,3,3,3,2,2,1,3,2,2,1,0,0,</t>
  </si>
  <si>
    <t>3,3,3,3,3,3,3,3,3,3,3,3,3,3,3,3,3,2,2,2,2,1,1,0,0,</t>
  </si>
  <si>
    <t>2,2,2,2,2,2,2,2,2,1,2,2,2,1,1,1,1,2,1,1,1,1,2,2,0,</t>
  </si>
  <si>
    <t>2,2,2,2,2,2,2,2,2,2,2,2,2,2,2,1,1,1,1,1,1,1,1,1,0,</t>
  </si>
  <si>
    <t>1,1,1,1,1,1,1,1,1,1,1,1,1,2,2,2,2,2,1,1,1,2,2,2,2,</t>
  </si>
  <si>
    <t>2,2,2,2,2,2,2,2,2,1,1,1,1,1,1,1,1,1,1,1,1,1,1,1,1,</t>
  </si>
  <si>
    <t>2,2,2,2,2,2,2,2,2,2,2,1,2,2,1,1,1,2,1,1,2,1,1,1,0,</t>
  </si>
  <si>
    <t>3,3,3,3,2,2,2,2,1,2,1,1,1,3,3,3,3,3,0,0,0,0,0,0,0,</t>
  </si>
  <si>
    <t>3,3,3,3,3,3,3,3,3,2,2,2,2,2,1,1,1,1,0,0,0,0,0,0,0,</t>
  </si>
  <si>
    <t>3,3,2,2,2,1,2,3,1,1,1,1,0,0,0,0,0,0,0,0,0,0,0,0,0,</t>
  </si>
  <si>
    <t>3,3,3,2,2,2,2,1,1,1,1,1,0,0,0,0,0,0,0,0,0,0,0,0,0,</t>
  </si>
  <si>
    <t>3,3,3,3,3,3,3,3,3,3,3,3,3,3,3,3,3,3,3,3,3,3,3,3,3,</t>
  </si>
  <si>
    <t>3,3,3,3,3,3,3,1,1,1,1,1,1,1,1,1,1,2,1,1,1,1,0,0,0,</t>
  </si>
  <si>
    <t>3,3,3,3,3,3,3,2,1,1,1,1,1,1,1,1,1,1,1,1,1,1,0,0,0,</t>
  </si>
  <si>
    <t>2,3,2,2,3,2,2,2,3,3,2,2,2,3,3,3,-1,2,-1,2,3,-1,2,2,3,</t>
  </si>
  <si>
    <t>3,3,3,3,3,3,3,3,3,2,2,2,2,2,2,2,2,2,2,2,2,2,-1,-1,-1,</t>
  </si>
  <si>
    <t>3,3,3,3,3,3,3,3,3,3,3,3,3,3,3,3,3,3,3,3,3,3,3,3,-1,</t>
  </si>
  <si>
    <t>3,3,3,3,3,3,3,3,3,3,3,3,3,3,3,3,3,3,3,3,3,3,3,-1,</t>
  </si>
  <si>
    <t>3,3,3,3,3,3,3,3,3,3,2,2,2,1,1,1,1,1,1,3,3,1,1,1,1,</t>
  </si>
  <si>
    <t>3,3,3,3,3,3,3,3,3,3,3,3,2,2,2,1,1,1,1,1,1,1,1,1,1,</t>
  </si>
  <si>
    <t>2,2,2,2,3,2,2,2,2,2,2,3,2,2,2,2,2,2,2,2,2,2,2,2,2,</t>
  </si>
  <si>
    <t>3,3,2,2,2,2,2,2,2,2,2,2,2,2,2,2,2,2,2,2,2,2,2,2,2,</t>
  </si>
  <si>
    <t>2,2,2,2,2,2,2,2,2,2,3,2,3,3,3,2,3,2,2,2,2,2,3,2,3,</t>
  </si>
  <si>
    <t>3,3,3,3,3,3,3,2,2,2,2,2,2,2,2,2,2,2,2,2,2,2,2,2,2,</t>
  </si>
  <si>
    <t>2,2,2,2,2,2,2,2,2,2,3,2,3,2,2,3,2,2,2,2,3,3,3,3,3,</t>
  </si>
  <si>
    <t>3,3,3,3,3,3,3,3,2,2,2,2,2,2,2,2,2,2,2,2,2,2,2,2,2,</t>
  </si>
  <si>
    <t>1,1,1,1,1,1,1,3,3,1,1,1,1,2,1,2,1,1,1,1,1,1,1,1,1,</t>
  </si>
  <si>
    <t>3,3,2,2,1,1,1,1,1,1,1,1,1,1,1,1,1,1,1,1,1,1,1,1,1,</t>
  </si>
  <si>
    <t>3,1,3,1,1,1,1,3,1,1,3,3,1,1,1,1,3,3,3,3,1,1,1,3,3,</t>
  </si>
  <si>
    <t>3,3,3,3,3,3,3,3,3,3,3,1,1,1,1,1,1,1,1,1,1,1,1,1,1,</t>
  </si>
  <si>
    <t>3,3,3,3,3,3,3,3,3,3,3,1,3,3,3,3,3,3,3,3,3,3,3,3,-1,</t>
  </si>
  <si>
    <t>3,3,3,3,3,3,3,3,3,3,3,3,3,3,3,3,3,3,3,3,3,3,3,1,-1,</t>
  </si>
  <si>
    <t>3,3,3,3,3,3,3,3,3,3,3,3,3,3,3,3,3,3,3,3,3,3,3,3,</t>
  </si>
  <si>
    <t>to</t>
  </si>
  <si>
    <t>rnglow</t>
  </si>
  <si>
    <t>rnghi</t>
  </si>
  <si>
    <t>scorelo</t>
  </si>
  <si>
    <t>scorehi</t>
  </si>
  <si>
    <t>Average</t>
  </si>
  <si>
    <t>Std.Dev</t>
  </si>
  <si>
    <t>flsrated</t>
  </si>
  <si>
    <t>Pearsons</t>
  </si>
  <si>
    <t>Q Only</t>
  </si>
  <si>
    <t>Var Only</t>
  </si>
  <si>
    <t>Var Limits</t>
  </si>
  <si>
    <t>Median</t>
  </si>
  <si>
    <t>Interquartile range</t>
  </si>
  <si>
    <t>var.exst</t>
  </si>
  <si>
    <t>NM</t>
  </si>
  <si>
    <t>interquartile range</t>
  </si>
  <si>
    <t>varlim</t>
  </si>
  <si>
    <t>var</t>
  </si>
  <si>
    <t>All</t>
  </si>
  <si>
    <t>z</t>
  </si>
  <si>
    <t>All [n=30]</t>
  </si>
  <si>
    <t>var w/limits [n=13]</t>
  </si>
  <si>
    <t>q [n=8]</t>
  </si>
  <si>
    <t>MAP</t>
  </si>
  <si>
    <t>P@&gt;1</t>
  </si>
  <si>
    <t>P&gt;1</t>
  </si>
  <si>
    <t>RR</t>
  </si>
  <si>
    <t>first2</t>
  </si>
  <si>
    <t>RR3</t>
  </si>
  <si>
    <t>RR2+3</t>
  </si>
  <si>
    <t>P@2+3</t>
  </si>
  <si>
    <t>stdev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</si>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</sst>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Analysis!$C$1:$G$1</c:f>
              <c:strCache>
                <c:ptCount val="5"/>
                <c:pt idx="0">
                  <c:v>success</c:v>
                </c:pt>
                <c:pt idx="1">
                  <c:v>qryexpr</c:v>
                </c:pt>
                <c:pt idx="2">
                  <c:v>confcomp</c:v>
                </c:pt>
                <c:pt idx="3">
                  <c:v>quicker</c:v>
                </c:pt>
                <c:pt idx="4">
                  <c:v>timevseffrt</c:v>
                </c:pt>
              </c:strCache>
            </c:strRef>
          </c:cat>
          <c:val>
            <c:numRef>
              <c:f>Analysis!$C$2:$G$2</c:f>
              <c:numCache>
                <c:formatCode>General</c:formatCode>
                <c:ptCount val="5"/>
                <c:pt idx="0">
                  <c:v>15</c:v>
                </c:pt>
                <c:pt idx="1">
                  <c:v>9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Analysis!$B$3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Analysis!$C$1:$G$1</c:f>
              <c:strCache>
                <c:ptCount val="5"/>
                <c:pt idx="0">
                  <c:v>success</c:v>
                </c:pt>
                <c:pt idx="1">
                  <c:v>qryexpr</c:v>
                </c:pt>
                <c:pt idx="2">
                  <c:v>confcomp</c:v>
                </c:pt>
                <c:pt idx="3">
                  <c:v>quicker</c:v>
                </c:pt>
                <c:pt idx="4">
                  <c:v>timevseffrt</c:v>
                </c:pt>
              </c:strCache>
            </c:strRef>
          </c:cat>
          <c:val>
            <c:numRef>
              <c:f>Analysis!$C$3:$G$3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Analysis!$B$4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Analysis!$C$1:$G$1</c:f>
              <c:strCache>
                <c:ptCount val="5"/>
                <c:pt idx="0">
                  <c:v>success</c:v>
                </c:pt>
                <c:pt idx="1">
                  <c:v>qryexpr</c:v>
                </c:pt>
                <c:pt idx="2">
                  <c:v>confcomp</c:v>
                </c:pt>
                <c:pt idx="3">
                  <c:v>quicker</c:v>
                </c:pt>
                <c:pt idx="4">
                  <c:v>timevseffrt</c:v>
                </c:pt>
              </c:strCache>
            </c:strRef>
          </c:cat>
          <c:val>
            <c:numRef>
              <c:f>Analysis!$C$4:$G$4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Analysis!$B$5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Analysis!$C$1:$G$1</c:f>
              <c:strCache>
                <c:ptCount val="5"/>
                <c:pt idx="0">
                  <c:v>success</c:v>
                </c:pt>
                <c:pt idx="1">
                  <c:v>qryexpr</c:v>
                </c:pt>
                <c:pt idx="2">
                  <c:v>confcomp</c:v>
                </c:pt>
                <c:pt idx="3">
                  <c:v>quicker</c:v>
                </c:pt>
                <c:pt idx="4">
                  <c:v>timevseffrt</c:v>
                </c:pt>
              </c:strCache>
            </c:strRef>
          </c:cat>
          <c:val>
            <c:numRef>
              <c:f>Analysis!$C$5:$G$5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Analysis!$B$6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Analysis!$C$1:$G$1</c:f>
              <c:strCache>
                <c:ptCount val="5"/>
                <c:pt idx="0">
                  <c:v>success</c:v>
                </c:pt>
                <c:pt idx="1">
                  <c:v>qryexpr</c:v>
                </c:pt>
                <c:pt idx="2">
                  <c:v>confcomp</c:v>
                </c:pt>
                <c:pt idx="3">
                  <c:v>quicker</c:v>
                </c:pt>
                <c:pt idx="4">
                  <c:v>timevseffrt</c:v>
                </c:pt>
              </c:strCache>
            </c:strRef>
          </c:cat>
          <c:val>
            <c:numRef>
              <c:f>Analysis!$C$6:$G$6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Analysis!$B$7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Analysis!$C$1:$G$1</c:f>
              <c:strCache>
                <c:ptCount val="5"/>
                <c:pt idx="0">
                  <c:v>success</c:v>
                </c:pt>
                <c:pt idx="1">
                  <c:v>qryexpr</c:v>
                </c:pt>
                <c:pt idx="2">
                  <c:v>confcomp</c:v>
                </c:pt>
                <c:pt idx="3">
                  <c:v>quicker</c:v>
                </c:pt>
                <c:pt idx="4">
                  <c:v>timevseffrt</c:v>
                </c:pt>
              </c:strCache>
            </c:strRef>
          </c:cat>
          <c:val>
            <c:numRef>
              <c:f>Analysis!$C$7:$G$7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Analysis!$B$8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Analysis!$C$1:$G$1</c:f>
              <c:strCache>
                <c:ptCount val="5"/>
                <c:pt idx="0">
                  <c:v>success</c:v>
                </c:pt>
                <c:pt idx="1">
                  <c:v>qryexpr</c:v>
                </c:pt>
                <c:pt idx="2">
                  <c:v>confcomp</c:v>
                </c:pt>
                <c:pt idx="3">
                  <c:v>quicker</c:v>
                </c:pt>
                <c:pt idx="4">
                  <c:v>timevseffrt</c:v>
                </c:pt>
              </c:strCache>
            </c:strRef>
          </c:cat>
          <c:val>
            <c:numRef>
              <c:f>Analysis!$C$8:$G$8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48512"/>
        <c:axId val="113328512"/>
      </c:barChart>
      <c:catAx>
        <c:axId val="1132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28512"/>
        <c:crosses val="autoZero"/>
        <c:auto val="1"/>
        <c:lblAlgn val="ctr"/>
        <c:lblOffset val="100"/>
        <c:noMultiLvlLbl val="0"/>
      </c:catAx>
      <c:valAx>
        <c:axId val="11332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24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133350</xdr:rowOff>
    </xdr:from>
    <xdr:to>
      <xdr:col>9</xdr:col>
      <xdr:colOff>457200</xdr:colOff>
      <xdr:row>57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41"/>
  <sheetViews>
    <sheetView tabSelected="1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D28" sqref="AD28"/>
    </sheetView>
  </sheetViews>
  <sheetFormatPr defaultRowHeight="15" x14ac:dyDescent="0.25"/>
  <cols>
    <col min="5" max="26" width="4.5703125" customWidth="1"/>
    <col min="29" max="34" width="4" customWidth="1"/>
    <col min="35" max="35" width="57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114</v>
      </c>
      <c r="P1" t="s">
        <v>198</v>
      </c>
      <c r="Q1" t="s">
        <v>195</v>
      </c>
      <c r="R1" t="s">
        <v>197</v>
      </c>
      <c r="S1" t="s">
        <v>199</v>
      </c>
      <c r="T1" t="s">
        <v>200</v>
      </c>
      <c r="U1" t="s">
        <v>14</v>
      </c>
      <c r="V1" t="s">
        <v>15</v>
      </c>
      <c r="W1" t="s">
        <v>16</v>
      </c>
      <c r="X1" t="s">
        <v>115</v>
      </c>
      <c r="Y1" t="s">
        <v>116</v>
      </c>
      <c r="Z1" t="s">
        <v>117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118</v>
      </c>
      <c r="AJ1" t="s">
        <v>119</v>
      </c>
    </row>
    <row r="2" spans="1:36" x14ac:dyDescent="0.25">
      <c r="A2" t="s">
        <v>25</v>
      </c>
      <c r="B2">
        <v>11527</v>
      </c>
      <c r="C2" t="s">
        <v>60</v>
      </c>
      <c r="D2" t="s">
        <v>61</v>
      </c>
      <c r="E2">
        <v>7</v>
      </c>
      <c r="F2">
        <v>6</v>
      </c>
      <c r="G2">
        <v>7</v>
      </c>
      <c r="H2">
        <v>7</v>
      </c>
      <c r="I2">
        <v>7</v>
      </c>
      <c r="J2">
        <v>10</v>
      </c>
      <c r="K2">
        <v>10</v>
      </c>
      <c r="L2">
        <v>0</v>
      </c>
      <c r="M2">
        <v>0</v>
      </c>
      <c r="N2">
        <v>1</v>
      </c>
      <c r="O2">
        <v>1</v>
      </c>
      <c r="P2">
        <v>11</v>
      </c>
      <c r="Q2">
        <f t="shared" ref="Q2:Q17" si="0">+K2+L2</f>
        <v>10</v>
      </c>
      <c r="R2">
        <f>1/N2</f>
        <v>1</v>
      </c>
      <c r="S2">
        <f>1/O2</f>
        <v>1</v>
      </c>
      <c r="T2">
        <f>1/MIN(O2,P2)</f>
        <v>1</v>
      </c>
      <c r="U2">
        <v>21.413814400862002</v>
      </c>
      <c r="V2">
        <v>21.413814400862002</v>
      </c>
      <c r="W2">
        <v>1</v>
      </c>
      <c r="X2">
        <v>29.234473558099999</v>
      </c>
      <c r="Y2">
        <v>29.477594229767998</v>
      </c>
      <c r="Z2">
        <v>0.99175235706913001</v>
      </c>
      <c r="AA2" t="s">
        <v>62</v>
      </c>
      <c r="AB2" t="s">
        <v>63</v>
      </c>
      <c r="AC2">
        <v>25</v>
      </c>
      <c r="AD2">
        <v>12</v>
      </c>
      <c r="AE2">
        <v>3</v>
      </c>
      <c r="AF2">
        <v>10</v>
      </c>
      <c r="AG2">
        <v>0</v>
      </c>
      <c r="AH2">
        <v>0</v>
      </c>
      <c r="AI2" t="s">
        <v>155</v>
      </c>
      <c r="AJ2" t="s">
        <v>156</v>
      </c>
    </row>
    <row r="3" spans="1:36" x14ac:dyDescent="0.25">
      <c r="A3" t="s">
        <v>25</v>
      </c>
      <c r="B3">
        <v>20492</v>
      </c>
      <c r="C3" t="s">
        <v>26</v>
      </c>
      <c r="D3" t="s">
        <v>27</v>
      </c>
      <c r="E3">
        <v>7</v>
      </c>
      <c r="F3">
        <v>7</v>
      </c>
      <c r="G3">
        <v>7</v>
      </c>
      <c r="H3">
        <v>7</v>
      </c>
      <c r="I3">
        <v>7</v>
      </c>
      <c r="J3">
        <v>10</v>
      </c>
      <c r="K3">
        <v>10</v>
      </c>
      <c r="L3">
        <v>0</v>
      </c>
      <c r="M3">
        <v>0</v>
      </c>
      <c r="N3">
        <v>1</v>
      </c>
      <c r="O3">
        <v>1</v>
      </c>
      <c r="P3">
        <v>17</v>
      </c>
      <c r="Q3">
        <f t="shared" si="0"/>
        <v>10</v>
      </c>
      <c r="R3">
        <f t="shared" ref="R3:R30" si="1">1/N3</f>
        <v>1</v>
      </c>
      <c r="S3">
        <f t="shared" ref="S3:S30" si="2">1/O3</f>
        <v>1</v>
      </c>
      <c r="T3">
        <f t="shared" ref="T3:T30" si="3">1/MIN(O3,P3)</f>
        <v>1</v>
      </c>
      <c r="U3">
        <v>21.413814400862002</v>
      </c>
      <c r="V3">
        <v>21.413814400862002</v>
      </c>
      <c r="W3">
        <v>1</v>
      </c>
      <c r="X3">
        <v>32.730203075916997</v>
      </c>
      <c r="Y3">
        <v>32.765458817833</v>
      </c>
      <c r="Z3">
        <v>0.99892399669689003</v>
      </c>
      <c r="AA3" t="s">
        <v>28</v>
      </c>
      <c r="AB3" t="s">
        <v>29</v>
      </c>
      <c r="AC3">
        <v>25</v>
      </c>
      <c r="AD3">
        <v>17</v>
      </c>
      <c r="AE3">
        <v>4</v>
      </c>
      <c r="AF3">
        <v>2</v>
      </c>
      <c r="AG3">
        <v>2</v>
      </c>
      <c r="AH3">
        <v>0</v>
      </c>
      <c r="AI3" t="s">
        <v>137</v>
      </c>
      <c r="AJ3" t="s">
        <v>138</v>
      </c>
    </row>
    <row r="4" spans="1:36" x14ac:dyDescent="0.25">
      <c r="A4" t="s">
        <v>25</v>
      </c>
      <c r="B4">
        <v>40670</v>
      </c>
      <c r="C4" t="s">
        <v>90</v>
      </c>
      <c r="D4" t="s">
        <v>91</v>
      </c>
      <c r="E4">
        <v>7</v>
      </c>
      <c r="F4">
        <v>5</v>
      </c>
      <c r="G4">
        <v>7</v>
      </c>
      <c r="H4">
        <v>5</v>
      </c>
      <c r="I4">
        <v>5</v>
      </c>
      <c r="J4">
        <v>10</v>
      </c>
      <c r="K4">
        <v>4</v>
      </c>
      <c r="L4">
        <v>4</v>
      </c>
      <c r="M4">
        <v>2</v>
      </c>
      <c r="N4">
        <v>1</v>
      </c>
      <c r="O4">
        <v>7</v>
      </c>
      <c r="P4">
        <v>3</v>
      </c>
      <c r="Q4">
        <f t="shared" si="0"/>
        <v>8</v>
      </c>
      <c r="R4">
        <f t="shared" si="1"/>
        <v>1</v>
      </c>
      <c r="S4">
        <f t="shared" si="2"/>
        <v>0.14285714285714285</v>
      </c>
      <c r="T4">
        <f t="shared" si="3"/>
        <v>0.33333333333333331</v>
      </c>
      <c r="U4">
        <v>13.717392010902</v>
      </c>
      <c r="V4">
        <v>17.460743959984999</v>
      </c>
      <c r="W4">
        <v>0.78561326151611999</v>
      </c>
      <c r="X4">
        <v>20.327015899386002</v>
      </c>
      <c r="Y4">
        <v>27.568607888871</v>
      </c>
      <c r="Z4">
        <v>0.73732471299691005</v>
      </c>
      <c r="AA4" t="s">
        <v>54</v>
      </c>
      <c r="AB4" t="s">
        <v>92</v>
      </c>
      <c r="AC4">
        <v>20</v>
      </c>
      <c r="AD4">
        <v>12</v>
      </c>
      <c r="AE4">
        <v>4</v>
      </c>
      <c r="AF4">
        <v>2</v>
      </c>
      <c r="AG4">
        <v>2</v>
      </c>
      <c r="AH4">
        <v>5</v>
      </c>
      <c r="AI4" t="s">
        <v>126</v>
      </c>
      <c r="AJ4" t="s">
        <v>127</v>
      </c>
    </row>
    <row r="5" spans="1:36" x14ac:dyDescent="0.25">
      <c r="A5" t="s">
        <v>25</v>
      </c>
      <c r="B5">
        <v>53233</v>
      </c>
      <c r="C5" t="s">
        <v>30</v>
      </c>
      <c r="D5" t="s">
        <v>31</v>
      </c>
      <c r="E5">
        <v>6</v>
      </c>
      <c r="F5">
        <v>6</v>
      </c>
      <c r="G5">
        <v>4</v>
      </c>
      <c r="H5">
        <v>6</v>
      </c>
      <c r="I5">
        <v>6</v>
      </c>
      <c r="J5">
        <v>10</v>
      </c>
      <c r="K5">
        <v>0</v>
      </c>
      <c r="L5">
        <v>9</v>
      </c>
      <c r="M5">
        <v>1</v>
      </c>
      <c r="N5">
        <v>1</v>
      </c>
      <c r="P5">
        <v>1</v>
      </c>
      <c r="Q5">
        <f t="shared" si="0"/>
        <v>9</v>
      </c>
      <c r="R5">
        <f t="shared" si="1"/>
        <v>1</v>
      </c>
      <c r="T5">
        <f t="shared" si="3"/>
        <v>1</v>
      </c>
      <c r="U5">
        <v>13.841581785338001</v>
      </c>
      <c r="V5">
        <v>13.841581785338001</v>
      </c>
      <c r="W5">
        <v>1</v>
      </c>
      <c r="X5">
        <v>21.006602822009</v>
      </c>
      <c r="Y5">
        <v>21.209526633062001</v>
      </c>
      <c r="Z5">
        <v>0.99043242149795996</v>
      </c>
      <c r="AA5" t="s">
        <v>32</v>
      </c>
      <c r="AB5" t="s">
        <v>33</v>
      </c>
      <c r="AC5">
        <v>25</v>
      </c>
      <c r="AD5">
        <v>0</v>
      </c>
      <c r="AE5">
        <v>15</v>
      </c>
      <c r="AF5">
        <v>9</v>
      </c>
      <c r="AG5">
        <v>1</v>
      </c>
      <c r="AH5">
        <v>0</v>
      </c>
      <c r="AI5" t="s">
        <v>139</v>
      </c>
      <c r="AJ5" t="s">
        <v>140</v>
      </c>
    </row>
    <row r="6" spans="1:36" x14ac:dyDescent="0.25">
      <c r="A6" t="s">
        <v>106</v>
      </c>
      <c r="B6">
        <v>23778</v>
      </c>
      <c r="C6" t="s">
        <v>64</v>
      </c>
      <c r="D6" t="s">
        <v>65</v>
      </c>
      <c r="E6">
        <v>5</v>
      </c>
      <c r="F6">
        <v>5</v>
      </c>
      <c r="G6">
        <v>4</v>
      </c>
      <c r="H6">
        <v>4</v>
      </c>
      <c r="I6">
        <v>5</v>
      </c>
      <c r="J6">
        <v>10</v>
      </c>
      <c r="K6">
        <v>1</v>
      </c>
      <c r="L6">
        <v>9</v>
      </c>
      <c r="M6">
        <v>0</v>
      </c>
      <c r="N6">
        <v>1</v>
      </c>
      <c r="O6">
        <v>5</v>
      </c>
      <c r="P6">
        <v>1</v>
      </c>
      <c r="Q6">
        <f t="shared" si="0"/>
        <v>10</v>
      </c>
      <c r="R6">
        <f t="shared" si="1"/>
        <v>1</v>
      </c>
      <c r="S6">
        <f t="shared" si="2"/>
        <v>0.2</v>
      </c>
      <c r="T6">
        <f t="shared" si="3"/>
        <v>1</v>
      </c>
      <c r="U6">
        <v>14.897211201800999</v>
      </c>
      <c r="V6">
        <v>15.275876267240999</v>
      </c>
      <c r="W6">
        <v>0.97521156503130002</v>
      </c>
      <c r="X6">
        <v>25.873224880751</v>
      </c>
      <c r="Y6">
        <v>27.292155382699001</v>
      </c>
      <c r="Z6">
        <v>0.94800958436405003</v>
      </c>
      <c r="AA6" t="s">
        <v>66</v>
      </c>
      <c r="AB6" t="s">
        <v>67</v>
      </c>
      <c r="AC6">
        <v>25</v>
      </c>
      <c r="AD6">
        <v>2</v>
      </c>
      <c r="AE6">
        <v>23</v>
      </c>
      <c r="AF6">
        <v>0</v>
      </c>
      <c r="AG6">
        <v>0</v>
      </c>
      <c r="AH6">
        <v>0</v>
      </c>
      <c r="AI6" t="s">
        <v>157</v>
      </c>
      <c r="AJ6" t="s">
        <v>158</v>
      </c>
    </row>
    <row r="7" spans="1:36" x14ac:dyDescent="0.25">
      <c r="A7" t="s">
        <v>106</v>
      </c>
      <c r="B7">
        <v>25114</v>
      </c>
      <c r="C7" t="s">
        <v>83</v>
      </c>
      <c r="D7" t="s">
        <v>84</v>
      </c>
      <c r="E7">
        <v>6</v>
      </c>
      <c r="F7">
        <v>6</v>
      </c>
      <c r="G7">
        <v>5</v>
      </c>
      <c r="H7">
        <v>6</v>
      </c>
      <c r="I7">
        <v>7</v>
      </c>
      <c r="J7">
        <v>10</v>
      </c>
      <c r="K7">
        <v>10</v>
      </c>
      <c r="L7">
        <v>0</v>
      </c>
      <c r="M7">
        <v>0</v>
      </c>
      <c r="N7">
        <v>1</v>
      </c>
      <c r="O7">
        <v>1</v>
      </c>
      <c r="P7">
        <v>13</v>
      </c>
      <c r="Q7">
        <f t="shared" si="0"/>
        <v>10</v>
      </c>
      <c r="R7">
        <f t="shared" si="1"/>
        <v>1</v>
      </c>
      <c r="S7">
        <f t="shared" si="2"/>
        <v>1</v>
      </c>
      <c r="T7">
        <f t="shared" si="3"/>
        <v>1</v>
      </c>
      <c r="U7">
        <v>21.413814400862002</v>
      </c>
      <c r="V7">
        <v>21.413814400862002</v>
      </c>
      <c r="W7">
        <v>1</v>
      </c>
      <c r="X7">
        <v>30.997594205022001</v>
      </c>
      <c r="Y7">
        <v>31.364596702846999</v>
      </c>
      <c r="Z7">
        <v>0.98829882936797997</v>
      </c>
      <c r="AA7" t="s">
        <v>54</v>
      </c>
      <c r="AB7" t="s">
        <v>85</v>
      </c>
      <c r="AC7">
        <v>24</v>
      </c>
      <c r="AD7">
        <v>15</v>
      </c>
      <c r="AE7">
        <v>3</v>
      </c>
      <c r="AF7">
        <v>6</v>
      </c>
      <c r="AG7">
        <v>0</v>
      </c>
      <c r="AH7">
        <v>1</v>
      </c>
      <c r="AI7" t="s">
        <v>120</v>
      </c>
      <c r="AJ7" t="s">
        <v>121</v>
      </c>
    </row>
    <row r="8" spans="1:36" x14ac:dyDescent="0.25">
      <c r="A8" t="s">
        <v>106</v>
      </c>
      <c r="B8">
        <v>30926</v>
      </c>
      <c r="C8" t="s">
        <v>52</v>
      </c>
      <c r="D8" t="s">
        <v>56</v>
      </c>
      <c r="E8">
        <v>6</v>
      </c>
      <c r="F8">
        <v>6</v>
      </c>
      <c r="G8">
        <v>7</v>
      </c>
      <c r="H8">
        <v>7</v>
      </c>
      <c r="I8">
        <v>7</v>
      </c>
      <c r="J8">
        <v>10</v>
      </c>
      <c r="K8">
        <v>10</v>
      </c>
      <c r="L8">
        <v>0</v>
      </c>
      <c r="M8">
        <v>0</v>
      </c>
      <c r="N8">
        <v>1</v>
      </c>
      <c r="O8">
        <v>1</v>
      </c>
      <c r="Q8">
        <f t="shared" si="0"/>
        <v>10</v>
      </c>
      <c r="R8">
        <f t="shared" si="1"/>
        <v>1</v>
      </c>
      <c r="S8">
        <f t="shared" si="2"/>
        <v>1</v>
      </c>
      <c r="T8">
        <f t="shared" si="3"/>
        <v>1</v>
      </c>
      <c r="U8">
        <v>21.413814400862002</v>
      </c>
      <c r="V8">
        <v>21.413814400862002</v>
      </c>
      <c r="W8">
        <v>1</v>
      </c>
      <c r="X8">
        <v>36.342188110875</v>
      </c>
      <c r="Y8">
        <v>36.342188110875</v>
      </c>
      <c r="Z8">
        <v>1</v>
      </c>
      <c r="AA8" t="s">
        <v>54</v>
      </c>
      <c r="AB8" t="s">
        <v>57</v>
      </c>
      <c r="AC8">
        <v>24</v>
      </c>
      <c r="AD8" s="7">
        <v>24</v>
      </c>
      <c r="AE8">
        <v>0</v>
      </c>
      <c r="AF8">
        <v>0</v>
      </c>
      <c r="AG8">
        <v>0</v>
      </c>
      <c r="AH8">
        <v>1</v>
      </c>
      <c r="AI8" t="s">
        <v>153</v>
      </c>
      <c r="AJ8" t="s">
        <v>153</v>
      </c>
    </row>
    <row r="9" spans="1:36" x14ac:dyDescent="0.25">
      <c r="A9" t="s">
        <v>106</v>
      </c>
      <c r="B9">
        <v>46376</v>
      </c>
      <c r="C9" t="s">
        <v>46</v>
      </c>
      <c r="D9" t="s">
        <v>47</v>
      </c>
      <c r="E9">
        <v>7</v>
      </c>
      <c r="F9">
        <v>7</v>
      </c>
      <c r="G9">
        <v>5</v>
      </c>
      <c r="H9">
        <v>7</v>
      </c>
      <c r="I9">
        <v>7</v>
      </c>
      <c r="J9">
        <v>10</v>
      </c>
      <c r="K9">
        <v>10</v>
      </c>
      <c r="L9">
        <v>0</v>
      </c>
      <c r="M9">
        <v>0</v>
      </c>
      <c r="N9">
        <v>1</v>
      </c>
      <c r="O9">
        <v>1</v>
      </c>
      <c r="Q9">
        <f t="shared" si="0"/>
        <v>10</v>
      </c>
      <c r="R9">
        <f t="shared" si="1"/>
        <v>1</v>
      </c>
      <c r="S9">
        <f t="shared" si="2"/>
        <v>1</v>
      </c>
      <c r="T9">
        <f t="shared" si="3"/>
        <v>1</v>
      </c>
      <c r="U9">
        <v>21.413814400862002</v>
      </c>
      <c r="V9">
        <v>21.413814400862002</v>
      </c>
      <c r="W9">
        <v>1</v>
      </c>
      <c r="X9">
        <v>37.274190512714</v>
      </c>
      <c r="Y9">
        <v>37.274190512714</v>
      </c>
      <c r="Z9">
        <v>1</v>
      </c>
      <c r="AA9" t="s">
        <v>48</v>
      </c>
      <c r="AB9" t="s">
        <v>29</v>
      </c>
      <c r="AC9">
        <v>25</v>
      </c>
      <c r="AD9" s="7">
        <v>25</v>
      </c>
      <c r="AE9">
        <v>0</v>
      </c>
      <c r="AF9">
        <v>0</v>
      </c>
      <c r="AG9">
        <v>0</v>
      </c>
      <c r="AH9">
        <v>0</v>
      </c>
      <c r="AI9" t="s">
        <v>148</v>
      </c>
      <c r="AJ9" t="s">
        <v>148</v>
      </c>
    </row>
    <row r="10" spans="1:36" x14ac:dyDescent="0.25">
      <c r="A10" t="s">
        <v>38</v>
      </c>
      <c r="B10">
        <v>19574</v>
      </c>
      <c r="C10" t="s">
        <v>41</v>
      </c>
      <c r="D10" t="s">
        <v>44</v>
      </c>
      <c r="E10">
        <v>7</v>
      </c>
      <c r="F10">
        <v>7</v>
      </c>
      <c r="G10">
        <v>7</v>
      </c>
      <c r="H10">
        <v>7</v>
      </c>
      <c r="I10">
        <v>7</v>
      </c>
      <c r="J10">
        <v>10</v>
      </c>
      <c r="K10">
        <v>3</v>
      </c>
      <c r="L10">
        <v>4</v>
      </c>
      <c r="M10">
        <v>3</v>
      </c>
      <c r="N10">
        <v>1</v>
      </c>
      <c r="O10">
        <v>1</v>
      </c>
      <c r="P10">
        <v>3</v>
      </c>
      <c r="Q10">
        <f t="shared" si="0"/>
        <v>7</v>
      </c>
      <c r="R10">
        <f t="shared" si="1"/>
        <v>1</v>
      </c>
      <c r="S10">
        <f t="shared" si="2"/>
        <v>1</v>
      </c>
      <c r="T10">
        <f t="shared" si="3"/>
        <v>1</v>
      </c>
      <c r="U10">
        <v>15.751944933324999</v>
      </c>
      <c r="V10">
        <v>16.258498092577</v>
      </c>
      <c r="W10">
        <v>0.96884379132883003</v>
      </c>
      <c r="X10">
        <v>16.571406929131001</v>
      </c>
      <c r="Y10">
        <v>17.077960088383001</v>
      </c>
      <c r="Z10">
        <v>0.97033877836518001</v>
      </c>
      <c r="AA10" t="s">
        <v>28</v>
      </c>
      <c r="AB10" t="s">
        <v>45</v>
      </c>
      <c r="AC10">
        <v>25</v>
      </c>
      <c r="AD10">
        <v>3</v>
      </c>
      <c r="AE10">
        <v>4</v>
      </c>
      <c r="AF10">
        <v>5</v>
      </c>
      <c r="AG10">
        <v>13</v>
      </c>
      <c r="AH10">
        <v>0</v>
      </c>
      <c r="AI10" t="s">
        <v>146</v>
      </c>
      <c r="AJ10" t="s">
        <v>147</v>
      </c>
    </row>
    <row r="11" spans="1:36" x14ac:dyDescent="0.25">
      <c r="A11" t="s">
        <v>38</v>
      </c>
      <c r="B11">
        <v>37552</v>
      </c>
      <c r="C11" t="s">
        <v>93</v>
      </c>
      <c r="D11" t="s">
        <v>97</v>
      </c>
      <c r="E11">
        <v>7</v>
      </c>
      <c r="F11">
        <v>6</v>
      </c>
      <c r="G11">
        <v>7</v>
      </c>
      <c r="H11">
        <v>6</v>
      </c>
      <c r="I11">
        <v>7</v>
      </c>
      <c r="J11">
        <v>10</v>
      </c>
      <c r="K11">
        <v>4</v>
      </c>
      <c r="L11">
        <v>4</v>
      </c>
      <c r="M11">
        <v>2</v>
      </c>
      <c r="N11">
        <v>1</v>
      </c>
      <c r="O11">
        <v>7</v>
      </c>
      <c r="P11">
        <v>3</v>
      </c>
      <c r="Q11">
        <f t="shared" si="0"/>
        <v>8</v>
      </c>
      <c r="R11">
        <f t="shared" si="1"/>
        <v>1</v>
      </c>
      <c r="S11">
        <f t="shared" si="2"/>
        <v>0.14285714285714285</v>
      </c>
      <c r="T11">
        <f t="shared" si="3"/>
        <v>0.33333333333333331</v>
      </c>
      <c r="U11">
        <v>13.717392010902</v>
      </c>
      <c r="V11">
        <v>17.460743959984999</v>
      </c>
      <c r="W11">
        <v>0.78561326151611999</v>
      </c>
      <c r="X11">
        <v>24.034495105201</v>
      </c>
      <c r="Y11">
        <v>28.984866730577</v>
      </c>
      <c r="Z11">
        <v>0.82920840480686997</v>
      </c>
      <c r="AA11" t="s">
        <v>28</v>
      </c>
      <c r="AB11" t="s">
        <v>98</v>
      </c>
      <c r="AC11">
        <v>25</v>
      </c>
      <c r="AD11">
        <v>13</v>
      </c>
      <c r="AE11">
        <v>4</v>
      </c>
      <c r="AF11">
        <v>3</v>
      </c>
      <c r="AG11">
        <v>5</v>
      </c>
      <c r="AH11">
        <v>0</v>
      </c>
      <c r="AI11" t="s">
        <v>129</v>
      </c>
      <c r="AJ11" t="s">
        <v>130</v>
      </c>
    </row>
    <row r="12" spans="1:36" x14ac:dyDescent="0.25">
      <c r="A12" t="s">
        <v>38</v>
      </c>
      <c r="B12">
        <v>40750</v>
      </c>
      <c r="C12" t="s">
        <v>74</v>
      </c>
      <c r="D12" t="s">
        <v>75</v>
      </c>
      <c r="E12">
        <v>7</v>
      </c>
      <c r="F12">
        <v>5</v>
      </c>
      <c r="G12">
        <v>7</v>
      </c>
      <c r="H12">
        <v>7</v>
      </c>
      <c r="I12">
        <v>7</v>
      </c>
      <c r="J12">
        <v>10</v>
      </c>
      <c r="K12">
        <v>3</v>
      </c>
      <c r="L12">
        <v>0</v>
      </c>
      <c r="M12">
        <v>7</v>
      </c>
      <c r="N12">
        <v>1</v>
      </c>
      <c r="O12">
        <v>1</v>
      </c>
      <c r="Q12">
        <f t="shared" si="0"/>
        <v>3</v>
      </c>
      <c r="R12">
        <f t="shared" si="1"/>
        <v>1</v>
      </c>
      <c r="S12">
        <f t="shared" si="2"/>
        <v>1</v>
      </c>
      <c r="T12">
        <f t="shared" si="3"/>
        <v>1</v>
      </c>
      <c r="U12">
        <v>11.920213280800001</v>
      </c>
      <c r="V12">
        <v>13.843806668652</v>
      </c>
      <c r="W12">
        <v>0.86105025634259003</v>
      </c>
      <c r="X12">
        <v>22.841307910577001</v>
      </c>
      <c r="Y12">
        <v>27.534671220993999</v>
      </c>
      <c r="Z12">
        <v>0.82954714538815999</v>
      </c>
      <c r="AA12" t="s">
        <v>62</v>
      </c>
      <c r="AB12" t="s">
        <v>76</v>
      </c>
      <c r="AC12">
        <v>25</v>
      </c>
      <c r="AD12">
        <v>11</v>
      </c>
      <c r="AE12">
        <v>0</v>
      </c>
      <c r="AF12">
        <v>14</v>
      </c>
      <c r="AG12">
        <v>0</v>
      </c>
      <c r="AH12">
        <v>0</v>
      </c>
      <c r="AI12" t="s">
        <v>165</v>
      </c>
      <c r="AJ12" t="s">
        <v>166</v>
      </c>
    </row>
    <row r="13" spans="1:36" x14ac:dyDescent="0.25">
      <c r="A13" t="s">
        <v>38</v>
      </c>
      <c r="B13">
        <v>53233</v>
      </c>
      <c r="C13" t="s">
        <v>30</v>
      </c>
      <c r="D13" t="s">
        <v>39</v>
      </c>
      <c r="E13">
        <v>4</v>
      </c>
      <c r="F13">
        <v>5</v>
      </c>
      <c r="G13">
        <v>4</v>
      </c>
      <c r="H13">
        <v>4</v>
      </c>
      <c r="I13">
        <v>5</v>
      </c>
      <c r="J13">
        <v>10</v>
      </c>
      <c r="K13">
        <v>0</v>
      </c>
      <c r="L13">
        <v>10</v>
      </c>
      <c r="M13">
        <v>0</v>
      </c>
      <c r="N13">
        <v>1</v>
      </c>
      <c r="P13">
        <v>1</v>
      </c>
      <c r="Q13">
        <f t="shared" si="0"/>
        <v>10</v>
      </c>
      <c r="R13">
        <f t="shared" si="1"/>
        <v>1</v>
      </c>
      <c r="T13">
        <f t="shared" si="3"/>
        <v>1</v>
      </c>
      <c r="U13">
        <v>14.275876267240999</v>
      </c>
      <c r="V13">
        <v>14.275876267240999</v>
      </c>
      <c r="W13">
        <v>1</v>
      </c>
      <c r="X13">
        <v>21.112262650624999</v>
      </c>
      <c r="Y13">
        <v>21.209526633062001</v>
      </c>
      <c r="Z13">
        <v>0.99541413704703996</v>
      </c>
      <c r="AA13" t="s">
        <v>32</v>
      </c>
      <c r="AB13" t="s">
        <v>40</v>
      </c>
      <c r="AC13">
        <v>25</v>
      </c>
      <c r="AD13">
        <v>0</v>
      </c>
      <c r="AE13">
        <v>15</v>
      </c>
      <c r="AF13">
        <v>9</v>
      </c>
      <c r="AG13">
        <v>1</v>
      </c>
      <c r="AH13">
        <v>0</v>
      </c>
      <c r="AI13" t="s">
        <v>143</v>
      </c>
      <c r="AJ13" t="s">
        <v>140</v>
      </c>
    </row>
    <row r="14" spans="1:36" x14ac:dyDescent="0.25">
      <c r="A14" t="s">
        <v>107</v>
      </c>
      <c r="B14">
        <v>23778</v>
      </c>
      <c r="C14" t="s">
        <v>64</v>
      </c>
      <c r="D14" t="s">
        <v>70</v>
      </c>
      <c r="E14">
        <v>6</v>
      </c>
      <c r="F14">
        <v>6</v>
      </c>
      <c r="G14">
        <v>6</v>
      </c>
      <c r="H14">
        <v>5</v>
      </c>
      <c r="I14">
        <v>6</v>
      </c>
      <c r="J14">
        <v>10</v>
      </c>
      <c r="K14">
        <v>0</v>
      </c>
      <c r="L14">
        <v>10</v>
      </c>
      <c r="M14">
        <v>0</v>
      </c>
      <c r="N14">
        <v>1</v>
      </c>
      <c r="O14">
        <v>17</v>
      </c>
      <c r="P14">
        <v>1</v>
      </c>
      <c r="Q14">
        <f t="shared" si="0"/>
        <v>10</v>
      </c>
      <c r="R14">
        <f t="shared" si="1"/>
        <v>1</v>
      </c>
      <c r="S14">
        <f t="shared" si="2"/>
        <v>5.8823529411764705E-2</v>
      </c>
      <c r="T14">
        <f t="shared" si="3"/>
        <v>1</v>
      </c>
      <c r="U14">
        <v>14.275876267240999</v>
      </c>
      <c r="V14">
        <v>14.275876267240999</v>
      </c>
      <c r="W14">
        <v>1</v>
      </c>
      <c r="X14">
        <v>27.613266367236999</v>
      </c>
      <c r="Y14">
        <v>31.097984380214001</v>
      </c>
      <c r="Z14">
        <v>0.88794392683553003</v>
      </c>
      <c r="AA14" t="s">
        <v>66</v>
      </c>
      <c r="AB14" t="s">
        <v>69</v>
      </c>
      <c r="AC14">
        <v>25</v>
      </c>
      <c r="AD14">
        <v>8</v>
      </c>
      <c r="AE14">
        <v>17</v>
      </c>
      <c r="AF14">
        <v>0</v>
      </c>
      <c r="AG14">
        <v>0</v>
      </c>
      <c r="AH14">
        <v>0</v>
      </c>
      <c r="AI14" t="s">
        <v>161</v>
      </c>
      <c r="AJ14" t="s">
        <v>162</v>
      </c>
    </row>
    <row r="15" spans="1:36" x14ac:dyDescent="0.25">
      <c r="A15" t="s">
        <v>107</v>
      </c>
      <c r="B15">
        <v>25114</v>
      </c>
      <c r="C15" t="s">
        <v>83</v>
      </c>
      <c r="D15" t="s">
        <v>88</v>
      </c>
      <c r="E15">
        <v>6</v>
      </c>
      <c r="F15">
        <v>6</v>
      </c>
      <c r="G15">
        <v>1</v>
      </c>
      <c r="H15">
        <v>6</v>
      </c>
      <c r="I15">
        <v>7</v>
      </c>
      <c r="J15">
        <v>10</v>
      </c>
      <c r="K15">
        <v>9</v>
      </c>
      <c r="L15">
        <v>1</v>
      </c>
      <c r="M15">
        <v>0</v>
      </c>
      <c r="N15">
        <v>1</v>
      </c>
      <c r="O15">
        <v>1</v>
      </c>
      <c r="P15">
        <v>3</v>
      </c>
      <c r="Q15">
        <f t="shared" si="0"/>
        <v>10</v>
      </c>
      <c r="R15">
        <f t="shared" si="1"/>
        <v>1</v>
      </c>
      <c r="S15">
        <f t="shared" si="2"/>
        <v>1</v>
      </c>
      <c r="T15">
        <f t="shared" si="3"/>
        <v>1</v>
      </c>
      <c r="U15">
        <v>20.503575174234999</v>
      </c>
      <c r="V15">
        <v>20.979519918958001</v>
      </c>
      <c r="W15">
        <v>0.97731384004199995</v>
      </c>
      <c r="X15">
        <v>29.413831554678001</v>
      </c>
      <c r="Y15">
        <v>30.105901101124001</v>
      </c>
      <c r="Z15">
        <v>0.97701216302673</v>
      </c>
      <c r="AA15" t="s">
        <v>28</v>
      </c>
      <c r="AB15" t="s">
        <v>89</v>
      </c>
      <c r="AC15">
        <v>25</v>
      </c>
      <c r="AD15">
        <v>16</v>
      </c>
      <c r="AE15">
        <v>2</v>
      </c>
      <c r="AF15">
        <v>1</v>
      </c>
      <c r="AG15">
        <v>6</v>
      </c>
      <c r="AH15">
        <v>0</v>
      </c>
      <c r="AI15" t="s">
        <v>124</v>
      </c>
      <c r="AJ15" t="s">
        <v>125</v>
      </c>
    </row>
    <row r="16" spans="1:36" x14ac:dyDescent="0.25">
      <c r="A16" t="s">
        <v>107</v>
      </c>
      <c r="B16">
        <v>30926</v>
      </c>
      <c r="C16" t="s">
        <v>52</v>
      </c>
      <c r="D16" t="s">
        <v>53</v>
      </c>
      <c r="E16">
        <v>4</v>
      </c>
      <c r="F16">
        <v>5</v>
      </c>
      <c r="G16">
        <v>1</v>
      </c>
      <c r="H16">
        <v>7</v>
      </c>
      <c r="I16">
        <v>7</v>
      </c>
      <c r="J16">
        <v>10</v>
      </c>
      <c r="K16">
        <v>4</v>
      </c>
      <c r="L16">
        <v>6</v>
      </c>
      <c r="M16">
        <v>0</v>
      </c>
      <c r="N16">
        <v>1</v>
      </c>
      <c r="O16">
        <v>2</v>
      </c>
      <c r="P16">
        <v>1</v>
      </c>
      <c r="Q16">
        <f t="shared" si="0"/>
        <v>10</v>
      </c>
      <c r="R16">
        <f t="shared" si="1"/>
        <v>1</v>
      </c>
      <c r="S16">
        <f t="shared" si="2"/>
        <v>0.5</v>
      </c>
      <c r="T16">
        <f t="shared" si="3"/>
        <v>1</v>
      </c>
      <c r="U16">
        <v>17.229320337906</v>
      </c>
      <c r="V16">
        <v>18.350158055201</v>
      </c>
      <c r="W16">
        <v>0.93891945159691004</v>
      </c>
      <c r="X16">
        <v>27.518707235672</v>
      </c>
      <c r="Y16">
        <v>29.664595120270999</v>
      </c>
      <c r="Z16">
        <v>0.92766164931967998</v>
      </c>
      <c r="AA16" t="s">
        <v>54</v>
      </c>
      <c r="AB16" t="s">
        <v>55</v>
      </c>
      <c r="AC16">
        <v>22</v>
      </c>
      <c r="AD16">
        <v>9</v>
      </c>
      <c r="AE16">
        <v>13</v>
      </c>
      <c r="AF16">
        <v>0</v>
      </c>
      <c r="AG16">
        <v>0</v>
      </c>
      <c r="AH16">
        <v>3</v>
      </c>
      <c r="AI16" t="s">
        <v>151</v>
      </c>
      <c r="AJ16" t="s">
        <v>152</v>
      </c>
    </row>
    <row r="17" spans="1:36" x14ac:dyDescent="0.25">
      <c r="A17" t="s">
        <v>107</v>
      </c>
      <c r="B17">
        <v>46376</v>
      </c>
      <c r="C17" t="s">
        <v>46</v>
      </c>
      <c r="D17" t="s">
        <v>51</v>
      </c>
      <c r="E17">
        <v>7</v>
      </c>
      <c r="F17">
        <v>7</v>
      </c>
      <c r="G17">
        <v>7</v>
      </c>
      <c r="H17">
        <v>7</v>
      </c>
      <c r="I17">
        <v>7</v>
      </c>
      <c r="J17">
        <v>10</v>
      </c>
      <c r="K17">
        <v>7</v>
      </c>
      <c r="L17">
        <v>0</v>
      </c>
      <c r="M17">
        <v>3</v>
      </c>
      <c r="N17">
        <v>1</v>
      </c>
      <c r="O17">
        <v>1</v>
      </c>
      <c r="P17">
        <v>19</v>
      </c>
      <c r="Q17">
        <f t="shared" si="0"/>
        <v>7</v>
      </c>
      <c r="R17">
        <f t="shared" si="1"/>
        <v>1</v>
      </c>
      <c r="S17">
        <f t="shared" si="2"/>
        <v>1</v>
      </c>
      <c r="T17">
        <f t="shared" si="3"/>
        <v>1</v>
      </c>
      <c r="U17">
        <v>18.673189516501999</v>
      </c>
      <c r="V17">
        <v>18.673189516501999</v>
      </c>
      <c r="W17">
        <v>1</v>
      </c>
      <c r="X17">
        <v>23.361703373419999</v>
      </c>
      <c r="Y17">
        <v>23.496625464122001</v>
      </c>
      <c r="Z17">
        <v>0.99425780987539003</v>
      </c>
      <c r="AA17" t="s">
        <v>28</v>
      </c>
      <c r="AB17" t="s">
        <v>50</v>
      </c>
      <c r="AC17">
        <v>25</v>
      </c>
      <c r="AD17">
        <v>7</v>
      </c>
      <c r="AE17">
        <v>1</v>
      </c>
      <c r="AF17">
        <v>14</v>
      </c>
      <c r="AG17">
        <v>3</v>
      </c>
      <c r="AH17">
        <v>0</v>
      </c>
      <c r="AI17" t="s">
        <v>149</v>
      </c>
      <c r="AJ17" t="s">
        <v>150</v>
      </c>
    </row>
    <row r="18" spans="1:36" x14ac:dyDescent="0.25">
      <c r="A18" t="s">
        <v>107</v>
      </c>
      <c r="B18">
        <v>84936</v>
      </c>
      <c r="C18" t="s">
        <v>103</v>
      </c>
      <c r="D18" t="s">
        <v>104</v>
      </c>
      <c r="E18">
        <v>3</v>
      </c>
      <c r="F18">
        <v>3</v>
      </c>
      <c r="G18">
        <v>2</v>
      </c>
      <c r="H18">
        <v>6</v>
      </c>
      <c r="I18">
        <v>6</v>
      </c>
      <c r="U18">
        <v>4.2810694818761998</v>
      </c>
      <c r="V18">
        <v>10.058802802547</v>
      </c>
      <c r="W18">
        <v>0.42560427576847998</v>
      </c>
      <c r="X18">
        <v>3.7710586707283</v>
      </c>
      <c r="Y18">
        <v>10.058802802547</v>
      </c>
      <c r="Z18">
        <v>0.37490134211332998</v>
      </c>
      <c r="AA18" t="s">
        <v>54</v>
      </c>
      <c r="AB18" t="s">
        <v>105</v>
      </c>
      <c r="AC18">
        <v>3</v>
      </c>
      <c r="AD18">
        <v>3</v>
      </c>
      <c r="AE18">
        <v>0</v>
      </c>
      <c r="AF18">
        <v>0</v>
      </c>
      <c r="AG18">
        <v>0</v>
      </c>
      <c r="AH18">
        <v>22</v>
      </c>
      <c r="AI18" t="s">
        <v>135</v>
      </c>
      <c r="AJ18" t="s">
        <v>136</v>
      </c>
    </row>
    <row r="19" spans="1:36" x14ac:dyDescent="0.25">
      <c r="A19" t="s">
        <v>34</v>
      </c>
      <c r="B19">
        <v>19574</v>
      </c>
      <c r="C19" t="s">
        <v>41</v>
      </c>
      <c r="D19" t="s">
        <v>42</v>
      </c>
      <c r="E19">
        <v>7</v>
      </c>
      <c r="F19">
        <v>7</v>
      </c>
      <c r="G19">
        <v>6</v>
      </c>
      <c r="H19">
        <v>6</v>
      </c>
      <c r="I19">
        <v>7</v>
      </c>
      <c r="J19">
        <v>10</v>
      </c>
      <c r="K19">
        <v>4</v>
      </c>
      <c r="L19">
        <v>5</v>
      </c>
      <c r="M19">
        <v>1</v>
      </c>
      <c r="N19">
        <v>1</v>
      </c>
      <c r="O19">
        <v>1</v>
      </c>
      <c r="P19">
        <v>2</v>
      </c>
      <c r="Q19">
        <f t="shared" ref="Q19:Q30" si="4">+K19+L19</f>
        <v>9</v>
      </c>
      <c r="R19">
        <f t="shared" si="1"/>
        <v>1</v>
      </c>
      <c r="S19">
        <f t="shared" si="2"/>
        <v>1</v>
      </c>
      <c r="T19">
        <f t="shared" si="3"/>
        <v>1</v>
      </c>
      <c r="U19">
        <v>17.895038441888001</v>
      </c>
      <c r="V19">
        <v>17.915863573298001</v>
      </c>
      <c r="W19">
        <v>0.99883761498154999</v>
      </c>
      <c r="X19">
        <v>24.527767768265999</v>
      </c>
      <c r="Y19">
        <v>25.584908277869999</v>
      </c>
      <c r="Z19">
        <v>0.95868109050372996</v>
      </c>
      <c r="AA19" t="s">
        <v>28</v>
      </c>
      <c r="AB19" t="s">
        <v>43</v>
      </c>
      <c r="AC19">
        <v>25</v>
      </c>
      <c r="AD19">
        <v>9</v>
      </c>
      <c r="AE19">
        <v>5</v>
      </c>
      <c r="AF19">
        <v>4</v>
      </c>
      <c r="AG19">
        <v>7</v>
      </c>
      <c r="AH19">
        <v>0</v>
      </c>
      <c r="AI19" t="s">
        <v>144</v>
      </c>
      <c r="AJ19" t="s">
        <v>145</v>
      </c>
    </row>
    <row r="20" spans="1:36" x14ac:dyDescent="0.25">
      <c r="A20" t="s">
        <v>34</v>
      </c>
      <c r="B20">
        <v>37552</v>
      </c>
      <c r="C20" t="s">
        <v>93</v>
      </c>
      <c r="D20" t="s">
        <v>94</v>
      </c>
      <c r="E20">
        <v>1</v>
      </c>
      <c r="F20">
        <v>6</v>
      </c>
      <c r="G20">
        <v>1</v>
      </c>
      <c r="H20">
        <v>6</v>
      </c>
      <c r="I20">
        <v>1</v>
      </c>
      <c r="J20">
        <v>0</v>
      </c>
      <c r="K20">
        <v>0</v>
      </c>
      <c r="L20">
        <v>0</v>
      </c>
      <c r="M20">
        <v>0</v>
      </c>
      <c r="Q20">
        <f t="shared" si="4"/>
        <v>0</v>
      </c>
      <c r="R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95</v>
      </c>
      <c r="AB20" t="s">
        <v>96</v>
      </c>
      <c r="AC20">
        <v>25</v>
      </c>
      <c r="AD20">
        <v>0</v>
      </c>
      <c r="AE20">
        <v>0</v>
      </c>
      <c r="AF20">
        <v>0</v>
      </c>
      <c r="AG20">
        <v>25</v>
      </c>
      <c r="AH20">
        <v>0</v>
      </c>
      <c r="AI20" t="s">
        <v>128</v>
      </c>
      <c r="AJ20" t="s">
        <v>128</v>
      </c>
    </row>
    <row r="21" spans="1:36" x14ac:dyDescent="0.25">
      <c r="A21" t="s">
        <v>34</v>
      </c>
      <c r="B21">
        <v>37552</v>
      </c>
      <c r="C21" t="s">
        <v>93</v>
      </c>
      <c r="D21" t="s">
        <v>99</v>
      </c>
      <c r="E21">
        <v>7</v>
      </c>
      <c r="F21">
        <v>6</v>
      </c>
      <c r="G21">
        <v>7</v>
      </c>
      <c r="H21">
        <v>6</v>
      </c>
      <c r="I21">
        <v>7</v>
      </c>
      <c r="J21">
        <v>9</v>
      </c>
      <c r="K21">
        <v>4</v>
      </c>
      <c r="L21">
        <v>4</v>
      </c>
      <c r="M21">
        <v>1</v>
      </c>
      <c r="N21">
        <v>2</v>
      </c>
      <c r="O21">
        <v>7</v>
      </c>
      <c r="P21">
        <v>3</v>
      </c>
      <c r="Q21">
        <f t="shared" si="4"/>
        <v>8</v>
      </c>
      <c r="R21">
        <f t="shared" si="1"/>
        <v>0.5</v>
      </c>
      <c r="S21">
        <f t="shared" si="2"/>
        <v>0.14285714285714285</v>
      </c>
      <c r="T21">
        <f t="shared" si="3"/>
        <v>0.33333333333333331</v>
      </c>
      <c r="U21">
        <v>12.717392010902</v>
      </c>
      <c r="V21">
        <v>17.026449478080998</v>
      </c>
      <c r="W21">
        <v>0.74691978661041003</v>
      </c>
      <c r="X21">
        <v>22.569799196739002</v>
      </c>
      <c r="Y21">
        <v>28.311435257987</v>
      </c>
      <c r="Z21">
        <v>0.79719728057134998</v>
      </c>
      <c r="AA21" t="s">
        <v>28</v>
      </c>
      <c r="AB21" t="s">
        <v>98</v>
      </c>
      <c r="AC21">
        <v>25</v>
      </c>
      <c r="AD21">
        <v>13</v>
      </c>
      <c r="AE21">
        <v>4</v>
      </c>
      <c r="AF21">
        <v>1</v>
      </c>
      <c r="AG21">
        <v>7</v>
      </c>
      <c r="AH21">
        <v>0</v>
      </c>
      <c r="AI21" t="s">
        <v>131</v>
      </c>
      <c r="AJ21" t="s">
        <v>132</v>
      </c>
    </row>
    <row r="22" spans="1:36" x14ac:dyDescent="0.25">
      <c r="A22" t="s">
        <v>34</v>
      </c>
      <c r="B22">
        <v>53233</v>
      </c>
      <c r="C22" t="s">
        <v>30</v>
      </c>
      <c r="D22" t="s">
        <v>35</v>
      </c>
      <c r="E22">
        <v>3</v>
      </c>
      <c r="F22">
        <v>5</v>
      </c>
      <c r="G22">
        <v>4</v>
      </c>
      <c r="H22">
        <v>4</v>
      </c>
      <c r="I22">
        <v>4</v>
      </c>
      <c r="J22">
        <v>10</v>
      </c>
      <c r="K22">
        <v>0</v>
      </c>
      <c r="L22">
        <v>0</v>
      </c>
      <c r="M22">
        <v>10</v>
      </c>
      <c r="N22">
        <v>1</v>
      </c>
      <c r="P22">
        <v>14</v>
      </c>
      <c r="Q22">
        <f t="shared" si="4"/>
        <v>0</v>
      </c>
      <c r="R22">
        <f t="shared" si="1"/>
        <v>1</v>
      </c>
      <c r="T22">
        <f t="shared" si="3"/>
        <v>7.1428571428571425E-2</v>
      </c>
      <c r="U22">
        <v>7.1379381336206</v>
      </c>
      <c r="V22">
        <v>7.1379381336206</v>
      </c>
      <c r="W22">
        <v>1</v>
      </c>
      <c r="X22">
        <v>15.500298755788</v>
      </c>
      <c r="Y22">
        <v>19.128373822621999</v>
      </c>
      <c r="Z22">
        <v>0.81033018799835999</v>
      </c>
      <c r="AA22" t="s">
        <v>36</v>
      </c>
      <c r="AB22" t="s">
        <v>37</v>
      </c>
      <c r="AC22">
        <v>25</v>
      </c>
      <c r="AD22">
        <v>0</v>
      </c>
      <c r="AE22">
        <v>9</v>
      </c>
      <c r="AF22">
        <v>16</v>
      </c>
      <c r="AG22">
        <v>0</v>
      </c>
      <c r="AH22">
        <v>0</v>
      </c>
      <c r="AI22" t="s">
        <v>141</v>
      </c>
      <c r="AJ22" t="s">
        <v>142</v>
      </c>
    </row>
    <row r="23" spans="1:36" x14ac:dyDescent="0.25">
      <c r="A23" t="s">
        <v>34</v>
      </c>
      <c r="B23">
        <v>58482</v>
      </c>
      <c r="C23" t="s">
        <v>71</v>
      </c>
      <c r="D23" t="s">
        <v>72</v>
      </c>
      <c r="E23">
        <v>6</v>
      </c>
      <c r="F23">
        <v>7</v>
      </c>
      <c r="G23">
        <v>7</v>
      </c>
      <c r="H23">
        <v>7</v>
      </c>
      <c r="I23">
        <v>7</v>
      </c>
      <c r="J23">
        <v>10</v>
      </c>
      <c r="K23">
        <v>2</v>
      </c>
      <c r="L23">
        <v>0</v>
      </c>
      <c r="M23">
        <v>8</v>
      </c>
      <c r="N23">
        <v>1</v>
      </c>
      <c r="O23">
        <v>8</v>
      </c>
      <c r="P23">
        <v>14</v>
      </c>
      <c r="Q23">
        <f t="shared" si="4"/>
        <v>2</v>
      </c>
      <c r="R23">
        <f t="shared" si="1"/>
        <v>1</v>
      </c>
      <c r="S23">
        <f t="shared" si="2"/>
        <v>0.125</v>
      </c>
      <c r="T23">
        <f t="shared" si="3"/>
        <v>0.125</v>
      </c>
      <c r="U23">
        <v>9.0099740541733997</v>
      </c>
      <c r="V23">
        <v>12.023328215397999</v>
      </c>
      <c r="W23">
        <v>0.74937437394699002</v>
      </c>
      <c r="X23">
        <v>15.03636303337</v>
      </c>
      <c r="Y23">
        <v>18.941706999754</v>
      </c>
      <c r="Z23">
        <v>0.79382301888447004</v>
      </c>
      <c r="AA23" t="s">
        <v>62</v>
      </c>
      <c r="AB23" t="s">
        <v>73</v>
      </c>
      <c r="AC23">
        <v>25</v>
      </c>
      <c r="AD23">
        <v>2</v>
      </c>
      <c r="AE23">
        <v>2</v>
      </c>
      <c r="AF23">
        <v>21</v>
      </c>
      <c r="AG23">
        <v>0</v>
      </c>
      <c r="AH23">
        <v>0</v>
      </c>
      <c r="AI23" t="s">
        <v>163</v>
      </c>
      <c r="AJ23" t="s">
        <v>164</v>
      </c>
    </row>
    <row r="24" spans="1:36" x14ac:dyDescent="0.25">
      <c r="A24" t="s">
        <v>108</v>
      </c>
      <c r="B24">
        <v>23778</v>
      </c>
      <c r="C24" t="s">
        <v>64</v>
      </c>
      <c r="D24" t="s">
        <v>68</v>
      </c>
      <c r="E24">
        <v>6</v>
      </c>
      <c r="F24">
        <v>5</v>
      </c>
      <c r="G24">
        <v>6</v>
      </c>
      <c r="H24">
        <v>6</v>
      </c>
      <c r="I24">
        <v>6</v>
      </c>
      <c r="J24">
        <v>10</v>
      </c>
      <c r="K24">
        <v>0</v>
      </c>
      <c r="L24">
        <v>10</v>
      </c>
      <c r="M24">
        <v>0</v>
      </c>
      <c r="N24">
        <v>1</v>
      </c>
      <c r="O24">
        <v>18</v>
      </c>
      <c r="P24">
        <v>1</v>
      </c>
      <c r="Q24">
        <f t="shared" si="4"/>
        <v>10</v>
      </c>
      <c r="R24">
        <f t="shared" si="1"/>
        <v>1</v>
      </c>
      <c r="S24">
        <f t="shared" si="2"/>
        <v>5.5555555555555552E-2</v>
      </c>
      <c r="T24">
        <f t="shared" si="3"/>
        <v>1</v>
      </c>
      <c r="U24">
        <v>14.275876267240999</v>
      </c>
      <c r="V24">
        <v>14.275876267240999</v>
      </c>
      <c r="W24">
        <v>1</v>
      </c>
      <c r="X24">
        <v>27.387109113291999</v>
      </c>
      <c r="Y24">
        <v>30.617086033250999</v>
      </c>
      <c r="Z24">
        <v>0.89450410413157999</v>
      </c>
      <c r="AA24" t="s">
        <v>66</v>
      </c>
      <c r="AB24" t="s">
        <v>69</v>
      </c>
      <c r="AC24">
        <v>25</v>
      </c>
      <c r="AD24">
        <v>7</v>
      </c>
      <c r="AE24">
        <v>18</v>
      </c>
      <c r="AF24">
        <v>0</v>
      </c>
      <c r="AG24">
        <v>0</v>
      </c>
      <c r="AH24">
        <v>0</v>
      </c>
      <c r="AI24" t="s">
        <v>159</v>
      </c>
      <c r="AJ24" t="s">
        <v>160</v>
      </c>
    </row>
    <row r="25" spans="1:36" x14ac:dyDescent="0.25">
      <c r="A25" t="s">
        <v>108</v>
      </c>
      <c r="B25">
        <v>25114</v>
      </c>
      <c r="C25" t="s">
        <v>83</v>
      </c>
      <c r="D25" t="s">
        <v>86</v>
      </c>
      <c r="E25">
        <v>5</v>
      </c>
      <c r="F25">
        <v>6</v>
      </c>
      <c r="G25">
        <v>1</v>
      </c>
      <c r="H25">
        <v>5</v>
      </c>
      <c r="I25">
        <v>7</v>
      </c>
      <c r="J25">
        <v>10</v>
      </c>
      <c r="K25">
        <v>10</v>
      </c>
      <c r="L25">
        <v>0</v>
      </c>
      <c r="M25">
        <v>0</v>
      </c>
      <c r="N25">
        <v>1</v>
      </c>
      <c r="O25">
        <v>1</v>
      </c>
      <c r="P25">
        <v>25</v>
      </c>
      <c r="Q25">
        <f t="shared" si="4"/>
        <v>10</v>
      </c>
      <c r="R25">
        <f t="shared" si="1"/>
        <v>1</v>
      </c>
      <c r="S25">
        <f t="shared" si="2"/>
        <v>1</v>
      </c>
      <c r="T25">
        <f t="shared" si="3"/>
        <v>1</v>
      </c>
      <c r="U25">
        <v>21.413814400862002</v>
      </c>
      <c r="V25">
        <v>21.413814400862002</v>
      </c>
      <c r="W25">
        <v>1</v>
      </c>
      <c r="X25">
        <v>36.857158121289999</v>
      </c>
      <c r="Y25">
        <v>36.963523045434997</v>
      </c>
      <c r="Z25">
        <v>0.99712243543415002</v>
      </c>
      <c r="AA25" t="s">
        <v>66</v>
      </c>
      <c r="AB25" t="s">
        <v>87</v>
      </c>
      <c r="AC25">
        <v>25</v>
      </c>
      <c r="AD25" s="7">
        <v>24</v>
      </c>
      <c r="AE25">
        <v>1</v>
      </c>
      <c r="AF25">
        <v>0</v>
      </c>
      <c r="AG25">
        <v>0</v>
      </c>
      <c r="AH25">
        <v>0</v>
      </c>
      <c r="AI25" t="s">
        <v>122</v>
      </c>
      <c r="AJ25" t="s">
        <v>123</v>
      </c>
    </row>
    <row r="26" spans="1:36" x14ac:dyDescent="0.25">
      <c r="A26" t="s">
        <v>108</v>
      </c>
      <c r="B26">
        <v>30926</v>
      </c>
      <c r="C26" t="s">
        <v>52</v>
      </c>
      <c r="D26" t="s">
        <v>58</v>
      </c>
      <c r="E26">
        <v>6</v>
      </c>
      <c r="F26">
        <v>6</v>
      </c>
      <c r="G26">
        <v>1</v>
      </c>
      <c r="H26">
        <v>7</v>
      </c>
      <c r="I26">
        <v>7</v>
      </c>
      <c r="J26">
        <v>10</v>
      </c>
      <c r="K26">
        <v>10</v>
      </c>
      <c r="L26">
        <v>0</v>
      </c>
      <c r="M26">
        <v>0</v>
      </c>
      <c r="N26">
        <v>1</v>
      </c>
      <c r="O26">
        <v>1</v>
      </c>
      <c r="Q26">
        <f t="shared" si="4"/>
        <v>10</v>
      </c>
      <c r="R26">
        <f t="shared" si="1"/>
        <v>1</v>
      </c>
      <c r="S26">
        <f t="shared" si="2"/>
        <v>1</v>
      </c>
      <c r="T26">
        <f t="shared" si="3"/>
        <v>1</v>
      </c>
      <c r="U26">
        <v>21.413814400862002</v>
      </c>
      <c r="V26">
        <v>21.413814400862002</v>
      </c>
      <c r="W26">
        <v>1</v>
      </c>
      <c r="X26">
        <v>35.398214169543003</v>
      </c>
      <c r="Y26">
        <v>35.398214169543003</v>
      </c>
      <c r="Z26">
        <v>1</v>
      </c>
      <c r="AA26" t="s">
        <v>54</v>
      </c>
      <c r="AB26" t="s">
        <v>59</v>
      </c>
      <c r="AC26">
        <v>23</v>
      </c>
      <c r="AD26">
        <v>23</v>
      </c>
      <c r="AE26">
        <v>0</v>
      </c>
      <c r="AF26">
        <v>0</v>
      </c>
      <c r="AG26">
        <v>0</v>
      </c>
      <c r="AH26">
        <v>1</v>
      </c>
      <c r="AI26" t="s">
        <v>154</v>
      </c>
      <c r="AJ26" t="s">
        <v>154</v>
      </c>
    </row>
    <row r="27" spans="1:36" x14ac:dyDescent="0.25">
      <c r="A27" t="s">
        <v>108</v>
      </c>
      <c r="B27">
        <v>35038</v>
      </c>
      <c r="C27" t="s">
        <v>77</v>
      </c>
      <c r="D27" t="s">
        <v>78</v>
      </c>
      <c r="E27">
        <v>7</v>
      </c>
      <c r="F27">
        <v>6</v>
      </c>
      <c r="G27">
        <v>7</v>
      </c>
      <c r="H27">
        <v>7</v>
      </c>
      <c r="I27">
        <v>7</v>
      </c>
      <c r="J27">
        <v>10</v>
      </c>
      <c r="K27">
        <v>10</v>
      </c>
      <c r="L27">
        <v>0</v>
      </c>
      <c r="M27">
        <v>0</v>
      </c>
      <c r="N27">
        <v>1</v>
      </c>
      <c r="O27">
        <v>1</v>
      </c>
      <c r="Q27">
        <f t="shared" si="4"/>
        <v>10</v>
      </c>
      <c r="R27">
        <f t="shared" si="1"/>
        <v>1</v>
      </c>
      <c r="S27">
        <f t="shared" si="2"/>
        <v>1</v>
      </c>
      <c r="T27">
        <f t="shared" si="3"/>
        <v>1</v>
      </c>
      <c r="U27">
        <v>21.413814400862002</v>
      </c>
      <c r="V27">
        <v>21.413814400862002</v>
      </c>
      <c r="W27">
        <v>1</v>
      </c>
      <c r="X27">
        <v>37.274190512714</v>
      </c>
      <c r="Y27">
        <v>37.274190512714</v>
      </c>
      <c r="Z27">
        <v>1</v>
      </c>
      <c r="AA27" t="s">
        <v>48</v>
      </c>
      <c r="AB27" t="s">
        <v>79</v>
      </c>
      <c r="AC27">
        <v>25</v>
      </c>
      <c r="AD27" s="7">
        <v>25</v>
      </c>
      <c r="AE27">
        <v>0</v>
      </c>
      <c r="AF27">
        <v>0</v>
      </c>
      <c r="AG27">
        <v>0</v>
      </c>
      <c r="AH27">
        <v>0</v>
      </c>
      <c r="AI27" t="s">
        <v>148</v>
      </c>
      <c r="AJ27" t="s">
        <v>148</v>
      </c>
    </row>
    <row r="28" spans="1:36" x14ac:dyDescent="0.25">
      <c r="A28" t="s">
        <v>108</v>
      </c>
      <c r="B28">
        <v>35038</v>
      </c>
      <c r="C28" t="s">
        <v>77</v>
      </c>
      <c r="D28" t="s">
        <v>80</v>
      </c>
      <c r="E28">
        <v>7</v>
      </c>
      <c r="F28">
        <v>7</v>
      </c>
      <c r="G28">
        <v>7</v>
      </c>
      <c r="H28">
        <v>7</v>
      </c>
      <c r="I28">
        <v>7</v>
      </c>
      <c r="J28">
        <v>10</v>
      </c>
      <c r="K28">
        <v>10</v>
      </c>
      <c r="L28">
        <v>0</v>
      </c>
      <c r="M28">
        <v>0</v>
      </c>
      <c r="N28">
        <v>1</v>
      </c>
      <c r="O28">
        <v>1</v>
      </c>
      <c r="Q28">
        <f t="shared" si="4"/>
        <v>10</v>
      </c>
      <c r="R28">
        <f t="shared" si="1"/>
        <v>1</v>
      </c>
      <c r="S28">
        <f t="shared" si="2"/>
        <v>1</v>
      </c>
      <c r="T28">
        <f t="shared" si="3"/>
        <v>1</v>
      </c>
      <c r="U28">
        <v>21.413814400862002</v>
      </c>
      <c r="V28">
        <v>21.413814400862002</v>
      </c>
      <c r="W28">
        <v>1</v>
      </c>
      <c r="X28">
        <v>35.537328902111</v>
      </c>
      <c r="Y28">
        <v>35.712872149987</v>
      </c>
      <c r="Z28">
        <v>0.99508459450872</v>
      </c>
      <c r="AA28" t="s">
        <v>54</v>
      </c>
      <c r="AB28" t="s">
        <v>29</v>
      </c>
      <c r="AC28">
        <v>24</v>
      </c>
      <c r="AD28" s="7">
        <v>23</v>
      </c>
      <c r="AE28">
        <v>0</v>
      </c>
      <c r="AF28">
        <v>1</v>
      </c>
      <c r="AG28">
        <v>0</v>
      </c>
      <c r="AH28">
        <v>1</v>
      </c>
      <c r="AI28" t="s">
        <v>167</v>
      </c>
      <c r="AJ28" t="s">
        <v>168</v>
      </c>
    </row>
    <row r="29" spans="1:36" x14ac:dyDescent="0.25">
      <c r="A29" t="s">
        <v>108</v>
      </c>
      <c r="B29">
        <v>35038</v>
      </c>
      <c r="C29" t="s">
        <v>77</v>
      </c>
      <c r="D29" t="s">
        <v>81</v>
      </c>
      <c r="E29">
        <v>7</v>
      </c>
      <c r="F29">
        <v>5</v>
      </c>
      <c r="G29">
        <v>7</v>
      </c>
      <c r="H29">
        <v>7</v>
      </c>
      <c r="I29">
        <v>6</v>
      </c>
      <c r="J29">
        <v>10</v>
      </c>
      <c r="K29">
        <v>10</v>
      </c>
      <c r="L29">
        <v>0</v>
      </c>
      <c r="M29">
        <v>0</v>
      </c>
      <c r="N29">
        <v>1</v>
      </c>
      <c r="O29">
        <v>1</v>
      </c>
      <c r="Q29">
        <f t="shared" si="4"/>
        <v>10</v>
      </c>
      <c r="R29">
        <f t="shared" si="1"/>
        <v>1</v>
      </c>
      <c r="S29">
        <f t="shared" si="2"/>
        <v>1</v>
      </c>
      <c r="T29">
        <f t="shared" si="3"/>
        <v>1</v>
      </c>
      <c r="U29">
        <v>21.413814400862002</v>
      </c>
      <c r="V29">
        <v>21.413814400862002</v>
      </c>
      <c r="W29">
        <v>1</v>
      </c>
      <c r="X29">
        <v>36.342188110875</v>
      </c>
      <c r="Y29">
        <v>36.342188110875</v>
      </c>
      <c r="Z29">
        <v>1</v>
      </c>
      <c r="AA29" t="s">
        <v>48</v>
      </c>
      <c r="AB29" t="s">
        <v>82</v>
      </c>
      <c r="AC29">
        <v>24</v>
      </c>
      <c r="AD29" s="7">
        <v>24</v>
      </c>
      <c r="AE29">
        <v>0</v>
      </c>
      <c r="AF29">
        <v>0</v>
      </c>
      <c r="AG29">
        <v>0</v>
      </c>
      <c r="AH29">
        <v>0</v>
      </c>
      <c r="AI29" t="s">
        <v>169</v>
      </c>
      <c r="AJ29" t="s">
        <v>169</v>
      </c>
    </row>
    <row r="30" spans="1:36" x14ac:dyDescent="0.25">
      <c r="A30" t="s">
        <v>108</v>
      </c>
      <c r="B30">
        <v>46376</v>
      </c>
      <c r="C30" t="s">
        <v>46</v>
      </c>
      <c r="D30" t="s">
        <v>49</v>
      </c>
      <c r="E30">
        <v>7</v>
      </c>
      <c r="F30">
        <v>7</v>
      </c>
      <c r="G30">
        <v>7</v>
      </c>
      <c r="H30">
        <v>7</v>
      </c>
      <c r="I30">
        <v>7</v>
      </c>
      <c r="J30">
        <v>10</v>
      </c>
      <c r="K30">
        <v>10</v>
      </c>
      <c r="L30">
        <v>0</v>
      </c>
      <c r="M30">
        <v>0</v>
      </c>
      <c r="N30">
        <v>1</v>
      </c>
      <c r="O30">
        <v>1</v>
      </c>
      <c r="Q30">
        <f t="shared" si="4"/>
        <v>10</v>
      </c>
      <c r="R30">
        <f t="shared" si="1"/>
        <v>1</v>
      </c>
      <c r="S30">
        <f t="shared" si="2"/>
        <v>1</v>
      </c>
      <c r="T30">
        <f t="shared" si="3"/>
        <v>1</v>
      </c>
      <c r="U30">
        <v>21.413814400862002</v>
      </c>
      <c r="V30">
        <v>21.413814400862002</v>
      </c>
      <c r="W30">
        <v>1</v>
      </c>
      <c r="X30">
        <v>37.274190512714</v>
      </c>
      <c r="Y30">
        <v>37.274190512714</v>
      </c>
      <c r="Z30">
        <v>1</v>
      </c>
      <c r="AA30" t="s">
        <v>48</v>
      </c>
      <c r="AB30" t="s">
        <v>50</v>
      </c>
      <c r="AC30">
        <v>25</v>
      </c>
      <c r="AD30" s="7">
        <v>25</v>
      </c>
      <c r="AE30">
        <v>0</v>
      </c>
      <c r="AF30">
        <v>0</v>
      </c>
      <c r="AG30">
        <v>0</v>
      </c>
      <c r="AH30">
        <v>0</v>
      </c>
      <c r="AI30" t="s">
        <v>148</v>
      </c>
      <c r="AJ30" t="s">
        <v>148</v>
      </c>
    </row>
    <row r="31" spans="1:36" x14ac:dyDescent="0.25">
      <c r="A31" t="s">
        <v>108</v>
      </c>
      <c r="B31">
        <v>66122</v>
      </c>
      <c r="C31" t="s">
        <v>100</v>
      </c>
      <c r="D31" t="s">
        <v>101</v>
      </c>
      <c r="E31">
        <v>7</v>
      </c>
      <c r="F31">
        <v>7</v>
      </c>
      <c r="G31">
        <v>7</v>
      </c>
      <c r="H31">
        <v>7</v>
      </c>
      <c r="I31">
        <v>7</v>
      </c>
      <c r="U31">
        <v>0.44269504088896</v>
      </c>
      <c r="V31">
        <v>3</v>
      </c>
      <c r="W31">
        <v>0.14756501362964999</v>
      </c>
      <c r="X31">
        <v>0.44269504088896</v>
      </c>
      <c r="Y31">
        <v>3</v>
      </c>
      <c r="Z31">
        <v>0.14756501362964999</v>
      </c>
      <c r="AA31" t="s">
        <v>54</v>
      </c>
      <c r="AB31" t="s">
        <v>102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24</v>
      </c>
      <c r="AI31" t="s">
        <v>133</v>
      </c>
      <c r="AJ31" t="s">
        <v>134</v>
      </c>
    </row>
    <row r="32" spans="1:36" x14ac:dyDescent="0.25"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114</v>
      </c>
      <c r="Q32" t="s">
        <v>201</v>
      </c>
      <c r="R32" t="s">
        <v>197</v>
      </c>
      <c r="S32" t="s">
        <v>199</v>
      </c>
      <c r="T32" t="s">
        <v>200</v>
      </c>
    </row>
    <row r="33" spans="3:20" x14ac:dyDescent="0.25">
      <c r="C33" t="s">
        <v>189</v>
      </c>
      <c r="D33" t="s">
        <v>182</v>
      </c>
      <c r="E33">
        <f>+MEDIAN(E2:E31)</f>
        <v>6.5</v>
      </c>
      <c r="F33">
        <f t="shared" ref="F33:O33" si="5">+MEDIAN(F2:F31)</f>
        <v>6</v>
      </c>
      <c r="G33">
        <f t="shared" si="5"/>
        <v>6.5</v>
      </c>
      <c r="H33">
        <f t="shared" si="5"/>
        <v>6.5</v>
      </c>
      <c r="I33">
        <f t="shared" si="5"/>
        <v>7</v>
      </c>
      <c r="J33">
        <f>+AVERAGE(J2:J31)</f>
        <v>9.6071428571428577</v>
      </c>
      <c r="K33">
        <f>+AVERAGE(K2:K31)</f>
        <v>5.5357142857142856</v>
      </c>
      <c r="L33">
        <f t="shared" si="5"/>
        <v>0</v>
      </c>
      <c r="M33">
        <f t="shared" si="5"/>
        <v>0</v>
      </c>
      <c r="N33">
        <f t="shared" si="5"/>
        <v>1</v>
      </c>
      <c r="O33">
        <f t="shared" si="5"/>
        <v>1</v>
      </c>
      <c r="Q33">
        <f>+AVERAGE(Q2:Q31)</f>
        <v>8.25</v>
      </c>
      <c r="R33">
        <f t="shared" ref="R33:T33" si="6">+AVERAGE(R2:R31)</f>
        <v>0.9464285714285714</v>
      </c>
      <c r="S33">
        <f t="shared" si="6"/>
        <v>0.72366460473078131</v>
      </c>
      <c r="T33">
        <f t="shared" si="6"/>
        <v>0.85912698412698418</v>
      </c>
    </row>
    <row r="34" spans="3:20" x14ac:dyDescent="0.25">
      <c r="D34" t="s">
        <v>183</v>
      </c>
      <c r="E34">
        <f>+E33-QUARTILE(E2:E31,1)</f>
        <v>0.5</v>
      </c>
      <c r="F34">
        <f t="shared" ref="F34:O34" si="7">+F33-QUARTILE(F2:F31,1)</f>
        <v>1</v>
      </c>
      <c r="G34">
        <f t="shared" si="7"/>
        <v>2.5</v>
      </c>
      <c r="H34">
        <f t="shared" si="7"/>
        <v>0.5</v>
      </c>
      <c r="I34">
        <f t="shared" si="7"/>
        <v>1</v>
      </c>
      <c r="J34">
        <f>+STDEV(J2:J31)</f>
        <v>1.892270549019837</v>
      </c>
      <c r="K34">
        <f>+STDEV(K2:K31)</f>
        <v>4.1941947786517781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Q34">
        <f>+STDEV(Q2:Q31)</f>
        <v>3.0986855038631869</v>
      </c>
      <c r="R34">
        <f t="shared" ref="R34:T34" si="8">+STDEV(R2:R31)</f>
        <v>0.20813482606259301</v>
      </c>
      <c r="S34">
        <f t="shared" si="8"/>
        <v>0.40672739902991273</v>
      </c>
      <c r="T34">
        <f t="shared" si="8"/>
        <v>0.30542421023007071</v>
      </c>
    </row>
    <row r="35" spans="3:20" x14ac:dyDescent="0.25">
      <c r="C35" t="s">
        <v>25</v>
      </c>
      <c r="D35" t="s">
        <v>182</v>
      </c>
      <c r="E35">
        <f>+MEDIAN(E2:E9)</f>
        <v>6.5</v>
      </c>
      <c r="F35">
        <f t="shared" ref="F35:O35" si="9">+MEDIAN(F2:F9)</f>
        <v>6</v>
      </c>
      <c r="G35">
        <f t="shared" si="9"/>
        <v>6</v>
      </c>
      <c r="H35">
        <f t="shared" si="9"/>
        <v>6.5</v>
      </c>
      <c r="I35">
        <f t="shared" si="9"/>
        <v>7</v>
      </c>
      <c r="J35">
        <f>+AVERAGE(J2:J9)</f>
        <v>10</v>
      </c>
      <c r="K35">
        <f>+AVERAGE(K2:K9)</f>
        <v>6.875</v>
      </c>
      <c r="L35">
        <f t="shared" si="9"/>
        <v>0</v>
      </c>
      <c r="M35">
        <f t="shared" si="9"/>
        <v>0</v>
      </c>
      <c r="N35">
        <f t="shared" si="9"/>
        <v>1</v>
      </c>
      <c r="O35">
        <f t="shared" si="9"/>
        <v>1</v>
      </c>
      <c r="Q35">
        <f>+AVERAGE(Q2:Q9)</f>
        <v>9.625</v>
      </c>
      <c r="R35">
        <f t="shared" ref="R35:T35" si="10">+AVERAGE(R2:R9)</f>
        <v>1</v>
      </c>
      <c r="S35">
        <f t="shared" si="10"/>
        <v>0.76326530612244903</v>
      </c>
      <c r="T35">
        <f t="shared" si="10"/>
        <v>0.91666666666666674</v>
      </c>
    </row>
    <row r="36" spans="3:20" x14ac:dyDescent="0.25">
      <c r="D36" t="s">
        <v>183</v>
      </c>
      <c r="E36">
        <f>+E35-QUARTILE(E2:E9,1)</f>
        <v>0.5</v>
      </c>
      <c r="F36">
        <f t="shared" ref="F36:O36" si="11">+F35-QUARTILE(F2:F9,1)</f>
        <v>0.25</v>
      </c>
      <c r="G36">
        <f t="shared" si="11"/>
        <v>1.25</v>
      </c>
      <c r="H36">
        <f t="shared" si="11"/>
        <v>0.75</v>
      </c>
      <c r="I36">
        <f t="shared" si="11"/>
        <v>1.25</v>
      </c>
      <c r="J36">
        <f>+STDEV(J2:J9)</f>
        <v>0</v>
      </c>
      <c r="K36">
        <f>+STDEV(K2:K9)</f>
        <v>4.4541313086039249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Q36">
        <f>+STDEV(Q2:Q9)</f>
        <v>0.74402380914284494</v>
      </c>
      <c r="R36">
        <f t="shared" ref="R36:T36" si="12">+STDEV(R2:R9)</f>
        <v>0</v>
      </c>
      <c r="S36">
        <f t="shared" si="12"/>
        <v>0.40463783612714194</v>
      </c>
      <c r="T36">
        <f t="shared" si="12"/>
        <v>0.23570226039551542</v>
      </c>
    </row>
    <row r="37" spans="3:20" x14ac:dyDescent="0.25">
      <c r="C37" t="s">
        <v>187</v>
      </c>
      <c r="D37" t="s">
        <v>182</v>
      </c>
      <c r="E37">
        <f>+MEDIAN(E10:E18)</f>
        <v>6</v>
      </c>
      <c r="F37">
        <f t="shared" ref="F37:O37" si="13">+MEDIAN(F10:F18)</f>
        <v>6</v>
      </c>
      <c r="G37">
        <f t="shared" si="13"/>
        <v>6</v>
      </c>
      <c r="H37">
        <f t="shared" si="13"/>
        <v>6</v>
      </c>
      <c r="I37">
        <f t="shared" si="13"/>
        <v>7</v>
      </c>
      <c r="J37">
        <f>+AVERAGE(J10:J18)</f>
        <v>10</v>
      </c>
      <c r="K37">
        <f>+AVERAGE(K10:K18)</f>
        <v>3.75</v>
      </c>
      <c r="L37">
        <f t="shared" si="13"/>
        <v>4</v>
      </c>
      <c r="M37">
        <f t="shared" si="13"/>
        <v>1</v>
      </c>
      <c r="N37">
        <f t="shared" si="13"/>
        <v>1</v>
      </c>
      <c r="O37">
        <f t="shared" si="13"/>
        <v>1</v>
      </c>
      <c r="Q37">
        <f>+AVERAGE(Q10:Q18)</f>
        <v>8.125</v>
      </c>
      <c r="R37">
        <f t="shared" ref="R37:T37" si="14">+AVERAGE(R10:R18)</f>
        <v>1</v>
      </c>
      <c r="S37">
        <f t="shared" si="14"/>
        <v>0.67166866746698672</v>
      </c>
      <c r="T37">
        <f t="shared" si="14"/>
        <v>0.91666666666666663</v>
      </c>
    </row>
    <row r="38" spans="3:20" x14ac:dyDescent="0.25">
      <c r="D38" t="s">
        <v>183</v>
      </c>
      <c r="E38">
        <f>+E37-QUARTILE(E10:E18,1)</f>
        <v>2</v>
      </c>
      <c r="F38">
        <f t="shared" ref="F38:O38" si="15">+F37-QUARTILE(F10:F18,1)</f>
        <v>1</v>
      </c>
      <c r="G38">
        <f t="shared" si="15"/>
        <v>4</v>
      </c>
      <c r="H38">
        <f t="shared" si="15"/>
        <v>0</v>
      </c>
      <c r="I38">
        <f t="shared" si="15"/>
        <v>1</v>
      </c>
      <c r="J38">
        <f>+STDEV(J10:J18)</f>
        <v>0</v>
      </c>
      <c r="K38">
        <f>+STDEV(K10:K18)</f>
        <v>3.1052950170405937</v>
      </c>
      <c r="L38">
        <f t="shared" si="15"/>
        <v>3.25</v>
      </c>
      <c r="M38">
        <f t="shared" si="15"/>
        <v>1</v>
      </c>
      <c r="N38">
        <f t="shared" si="15"/>
        <v>0</v>
      </c>
      <c r="O38">
        <f t="shared" si="15"/>
        <v>0</v>
      </c>
      <c r="Q38">
        <f>+STDEV(Q10:Q18)</f>
        <v>2.4748737341529163</v>
      </c>
      <c r="R38">
        <f t="shared" ref="R38:T38" si="16">+STDEV(R10:R18)</f>
        <v>0</v>
      </c>
      <c r="S38">
        <f t="shared" si="16"/>
        <v>0.43125722774225655</v>
      </c>
      <c r="T38">
        <f t="shared" si="16"/>
        <v>0.23570226039551598</v>
      </c>
    </row>
    <row r="39" spans="3:20" x14ac:dyDescent="0.25">
      <c r="C39" t="s">
        <v>188</v>
      </c>
      <c r="D39" t="s">
        <v>182</v>
      </c>
      <c r="E39">
        <f>+MEDIAN(E19:E31)</f>
        <v>7</v>
      </c>
      <c r="F39">
        <f t="shared" ref="F39:O39" si="17">+MEDIAN(F19:F31)</f>
        <v>6</v>
      </c>
      <c r="G39">
        <f t="shared" si="17"/>
        <v>7</v>
      </c>
      <c r="H39">
        <f t="shared" si="17"/>
        <v>7</v>
      </c>
      <c r="I39">
        <f t="shared" si="17"/>
        <v>7</v>
      </c>
      <c r="J39">
        <f>+AVERAGE(J19:J31)</f>
        <v>9.0833333333333339</v>
      </c>
      <c r="K39">
        <f>+AVERAGE(K19:K31)</f>
        <v>5.833333333333333</v>
      </c>
      <c r="L39">
        <f t="shared" si="17"/>
        <v>0</v>
      </c>
      <c r="M39">
        <f t="shared" si="17"/>
        <v>0</v>
      </c>
      <c r="N39">
        <f t="shared" si="17"/>
        <v>1</v>
      </c>
      <c r="O39">
        <f t="shared" si="17"/>
        <v>1</v>
      </c>
      <c r="Q39">
        <f>+AVERAGE(Q19:Q31)</f>
        <v>7.416666666666667</v>
      </c>
      <c r="R39">
        <f t="shared" ref="R39:T39" si="18">+AVERAGE(R19:R31)</f>
        <v>0.875</v>
      </c>
      <c r="S39">
        <f t="shared" si="18"/>
        <v>0.7323412698412699</v>
      </c>
      <c r="T39">
        <f t="shared" si="18"/>
        <v>0.77543290043290047</v>
      </c>
    </row>
    <row r="40" spans="3:20" x14ac:dyDescent="0.25">
      <c r="D40" t="s">
        <v>183</v>
      </c>
      <c r="E40">
        <f>+E39-QUARTILE(E19:E31,1)</f>
        <v>1</v>
      </c>
      <c r="F40">
        <f t="shared" ref="F40:O40" si="19">+F39-QUARTILE(F19:F31,1)</f>
        <v>0</v>
      </c>
      <c r="G40">
        <f t="shared" si="19"/>
        <v>3</v>
      </c>
      <c r="H40">
        <f t="shared" si="19"/>
        <v>1</v>
      </c>
      <c r="I40">
        <f t="shared" si="19"/>
        <v>1</v>
      </c>
      <c r="J40">
        <f>+STDEV(J19:J31)</f>
        <v>2.8749176536296672</v>
      </c>
      <c r="K40">
        <f>+STDEV(K19:K31)</f>
        <v>4.5493922338010933</v>
      </c>
      <c r="L40">
        <f t="shared" si="19"/>
        <v>0</v>
      </c>
      <c r="M40">
        <f t="shared" si="19"/>
        <v>0</v>
      </c>
      <c r="N40">
        <f t="shared" si="19"/>
        <v>0</v>
      </c>
      <c r="O40">
        <f t="shared" si="19"/>
        <v>0</v>
      </c>
      <c r="Q40">
        <f>+STDEV(Q19:Q31)</f>
        <v>4.1441817556958602</v>
      </c>
      <c r="R40">
        <f t="shared" ref="R40:T40" si="20">+STDEV(R19:R31)</f>
        <v>0.31079078025403051</v>
      </c>
      <c r="S40">
        <f t="shared" si="20"/>
        <v>0.43151956668539448</v>
      </c>
      <c r="T40">
        <f t="shared" si="20"/>
        <v>0.38956130943868805</v>
      </c>
    </row>
    <row r="41" spans="3:20" x14ac:dyDescent="0.25">
      <c r="C41" t="s">
        <v>194</v>
      </c>
    </row>
  </sheetData>
  <sortState ref="A2:AJ31">
    <sortCondition ref="A2:A31"/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38"/>
  <sheetViews>
    <sheetView topLeftCell="T1" workbookViewId="0">
      <selection activeCell="AA16" sqref="AA16"/>
    </sheetView>
  </sheetViews>
  <sheetFormatPr defaultRowHeight="15" x14ac:dyDescent="0.25"/>
  <cols>
    <col min="1" max="8" width="7" customWidth="1"/>
    <col min="9" max="9" width="13" customWidth="1"/>
    <col min="10" max="17" width="7" customWidth="1"/>
    <col min="18" max="18" width="9.7109375" customWidth="1"/>
    <col min="19" max="20" width="7" customWidth="1"/>
    <col min="21" max="21" width="11.28515625" bestFit="1" customWidth="1"/>
    <col min="25" max="28" width="6.42578125" customWidth="1"/>
    <col min="29" max="29" width="7" style="5" customWidth="1"/>
    <col min="30" max="35" width="6.42578125" style="5" customWidth="1"/>
    <col min="36" max="41" width="6.42578125" customWidth="1"/>
  </cols>
  <sheetData>
    <row r="1" spans="1:45" x14ac:dyDescent="0.25">
      <c r="C1" t="s">
        <v>4</v>
      </c>
      <c r="D1" t="s">
        <v>5</v>
      </c>
      <c r="E1" t="s">
        <v>6</v>
      </c>
      <c r="F1" t="s">
        <v>7</v>
      </c>
      <c r="G1" t="s">
        <v>8</v>
      </c>
      <c r="J1">
        <v>7</v>
      </c>
      <c r="K1">
        <v>6</v>
      </c>
      <c r="L1">
        <v>5</v>
      </c>
      <c r="M1">
        <v>4</v>
      </c>
      <c r="N1">
        <v>3</v>
      </c>
      <c r="O1">
        <v>2</v>
      </c>
      <c r="P1">
        <v>1</v>
      </c>
      <c r="R1" t="s">
        <v>178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Z1" t="s">
        <v>191</v>
      </c>
      <c r="AB1" s="5"/>
      <c r="AD1" s="5" t="s">
        <v>193</v>
      </c>
      <c r="AH1" s="5" t="s">
        <v>184</v>
      </c>
      <c r="AI1"/>
      <c r="AL1" s="5"/>
      <c r="AM1" s="5" t="s">
        <v>192</v>
      </c>
    </row>
    <row r="2" spans="1:45" x14ac:dyDescent="0.25">
      <c r="B2">
        <v>7</v>
      </c>
      <c r="C2">
        <f>COUNTIF('UserStudy-ovvw'!E$2:E$31,$B2)</f>
        <v>15</v>
      </c>
      <c r="D2">
        <f>COUNTIF('UserStudy-ovvw'!F$2:F$31,$B2)</f>
        <v>9</v>
      </c>
      <c r="E2">
        <f>COUNTIF('UserStudy-ovvw'!G$2:G$31,$B2)</f>
        <v>15</v>
      </c>
      <c r="F2">
        <f>COUNTIF('UserStudy-ovvw'!H$2:H$31,$B2)</f>
        <v>15</v>
      </c>
      <c r="G2">
        <f>COUNTIF('UserStudy-ovvw'!I$2:I$31,$B2)</f>
        <v>20</v>
      </c>
      <c r="I2" t="s">
        <v>4</v>
      </c>
      <c r="J2">
        <v>15</v>
      </c>
      <c r="K2">
        <v>8</v>
      </c>
      <c r="L2">
        <v>2</v>
      </c>
      <c r="M2">
        <v>2</v>
      </c>
      <c r="N2">
        <v>2</v>
      </c>
      <c r="O2">
        <v>0</v>
      </c>
      <c r="P2">
        <v>1</v>
      </c>
      <c r="Q2">
        <f>+SUM(J2:P2)</f>
        <v>30</v>
      </c>
      <c r="S2">
        <f>+SUM(J2:L2)/Q2</f>
        <v>0.83333333333333337</v>
      </c>
      <c r="T2">
        <f>+SUM(N2:P2)/Q2</f>
        <v>0.1</v>
      </c>
      <c r="U2">
        <f>+(S2*SUM(J2:L2)+T2*SUM(N2:P2))/(SUM(J2:L2)+SUM(N2:P2))</f>
        <v>0.75476190476190486</v>
      </c>
      <c r="V2">
        <f>+(S2-T2)/SQRT(U2*(1-U2)/SUM(J2:L2)+U2*(1-U2)/SUM(N2:P2))</f>
        <v>2.7896780742452565</v>
      </c>
      <c r="W2">
        <f>1-0.9954</f>
        <v>4.6000000000000485E-3</v>
      </c>
      <c r="Z2" t="s">
        <v>182</v>
      </c>
      <c r="AA2" t="s">
        <v>186</v>
      </c>
      <c r="AB2" s="5" t="s">
        <v>190</v>
      </c>
      <c r="AC2" s="5" t="s">
        <v>113</v>
      </c>
      <c r="AD2" t="s">
        <v>182</v>
      </c>
      <c r="AE2" t="s">
        <v>186</v>
      </c>
      <c r="AF2" s="5" t="s">
        <v>190</v>
      </c>
      <c r="AG2" s="5" t="s">
        <v>113</v>
      </c>
      <c r="AH2" t="s">
        <v>182</v>
      </c>
      <c r="AI2" t="s">
        <v>186</v>
      </c>
      <c r="AJ2" s="5" t="s">
        <v>190</v>
      </c>
      <c r="AK2" t="s">
        <v>113</v>
      </c>
      <c r="AL2" t="s">
        <v>182</v>
      </c>
      <c r="AM2" t="s">
        <v>186</v>
      </c>
      <c r="AN2" s="5" t="s">
        <v>190</v>
      </c>
      <c r="AO2" s="5" t="s">
        <v>113</v>
      </c>
    </row>
    <row r="3" spans="1:45" x14ac:dyDescent="0.25">
      <c r="A3" s="2"/>
      <c r="B3" s="1">
        <v>6</v>
      </c>
      <c r="C3">
        <f>COUNTIF('UserStudy-ovvw'!E$2:E$31,$B3)</f>
        <v>8</v>
      </c>
      <c r="D3">
        <f>COUNTIF('UserStudy-ovvw'!F$2:F$31,$B3)</f>
        <v>12</v>
      </c>
      <c r="E3">
        <f>COUNTIF('UserStudy-ovvw'!G$2:G$31,$B3)</f>
        <v>3</v>
      </c>
      <c r="F3">
        <f>COUNTIF('UserStudy-ovvw'!H$2:H$31,$B3)</f>
        <v>9</v>
      </c>
      <c r="G3">
        <f>COUNTIF('UserStudy-ovvw'!I$2:I$31,$B3)</f>
        <v>5</v>
      </c>
      <c r="I3" t="s">
        <v>5</v>
      </c>
      <c r="J3">
        <v>9</v>
      </c>
      <c r="K3">
        <v>12</v>
      </c>
      <c r="L3">
        <v>8</v>
      </c>
      <c r="M3">
        <v>0</v>
      </c>
      <c r="N3">
        <v>1</v>
      </c>
      <c r="O3">
        <v>0</v>
      </c>
      <c r="P3">
        <v>0</v>
      </c>
      <c r="Q3">
        <f t="shared" ref="Q3:Q6" si="0">+SUM(J3:P3)</f>
        <v>30</v>
      </c>
      <c r="R3">
        <f>PEARSON(J$2:P$2,J3:P3)</f>
        <v>0.71974558494381458</v>
      </c>
      <c r="S3">
        <f t="shared" ref="S3:S6" si="1">+SUM(J3:L3)/Q3</f>
        <v>0.96666666666666667</v>
      </c>
      <c r="T3">
        <f t="shared" ref="T3:T6" si="2">+SUM(N3:P3)/Q3</f>
        <v>3.3333333333333333E-2</v>
      </c>
      <c r="U3">
        <f>+(S3*SUM(J3:L3)+T3*SUM(N3:P3))/(SUM(J3:L3)+SUM(N3:P3))</f>
        <v>0.9355555555555557</v>
      </c>
      <c r="V3">
        <f t="shared" ref="V3:V6" si="3">+(S3-T3)/SQRT(U3*(1-U3)/SUM(J3:L3)+U3*(1-U3)/SUM(N3:P3))</f>
        <v>3.737210971196359</v>
      </c>
      <c r="W3">
        <f>1-0.9996</f>
        <v>3.9999999999995595E-4</v>
      </c>
      <c r="Y3" t="s">
        <v>4</v>
      </c>
      <c r="Z3">
        <v>6.5</v>
      </c>
      <c r="AA3">
        <v>0.5</v>
      </c>
      <c r="AB3" s="6">
        <v>2.7896780742452565</v>
      </c>
      <c r="AC3" s="5">
        <v>4.6000000000000485E-3</v>
      </c>
      <c r="AD3" s="5">
        <v>6.5</v>
      </c>
      <c r="AE3" s="5">
        <v>0.5</v>
      </c>
      <c r="AF3" s="5" t="s">
        <v>185</v>
      </c>
      <c r="AH3">
        <v>7</v>
      </c>
      <c r="AI3">
        <v>1</v>
      </c>
      <c r="AJ3" s="6">
        <v>2.0523157651784487</v>
      </c>
      <c r="AK3">
        <v>3.1299999999999994E-2</v>
      </c>
      <c r="AL3">
        <v>6</v>
      </c>
      <c r="AM3">
        <v>2</v>
      </c>
      <c r="AN3" s="6">
        <v>1.0447373313307473</v>
      </c>
      <c r="AO3" s="5">
        <v>0.1633</v>
      </c>
    </row>
    <row r="4" spans="1:45" x14ac:dyDescent="0.25">
      <c r="A4" s="3"/>
      <c r="B4" s="1">
        <v>5</v>
      </c>
      <c r="C4">
        <f>COUNTIF('UserStudy-ovvw'!E$2:E$31,$B4)</f>
        <v>2</v>
      </c>
      <c r="D4">
        <f>COUNTIF('UserStudy-ovvw'!F$2:F$31,$B4)</f>
        <v>8</v>
      </c>
      <c r="E4">
        <f>COUNTIF('UserStudy-ovvw'!G$2:G$31,$B4)</f>
        <v>2</v>
      </c>
      <c r="F4">
        <f>COUNTIF('UserStudy-ovvw'!H$2:H$31,$B4)</f>
        <v>3</v>
      </c>
      <c r="G4">
        <f>COUNTIF('UserStudy-ovvw'!I$2:I$31,$B4)</f>
        <v>3</v>
      </c>
      <c r="I4" t="s">
        <v>6</v>
      </c>
      <c r="J4">
        <v>15</v>
      </c>
      <c r="K4">
        <v>3</v>
      </c>
      <c r="L4">
        <v>2</v>
      </c>
      <c r="M4">
        <v>4</v>
      </c>
      <c r="N4">
        <v>0</v>
      </c>
      <c r="O4">
        <v>1</v>
      </c>
      <c r="P4">
        <v>5</v>
      </c>
      <c r="Q4">
        <f t="shared" si="0"/>
        <v>30</v>
      </c>
      <c r="R4">
        <f t="shared" ref="R4:R6" si="4">PEARSON(J$2:P$2,J4:P4)</f>
        <v>0.8480330849355936</v>
      </c>
      <c r="S4">
        <f t="shared" si="1"/>
        <v>0.66666666666666663</v>
      </c>
      <c r="T4">
        <f t="shared" si="2"/>
        <v>0.2</v>
      </c>
      <c r="U4">
        <f>+(S4*SUM(J4:L4)+T4*SUM(N4:P4))/(SUM(J4:L4)+SUM(N4:P4))</f>
        <v>0.55897435897435888</v>
      </c>
      <c r="V4">
        <f t="shared" si="3"/>
        <v>2.0192164086735573</v>
      </c>
      <c r="W4">
        <f>1-0.9736</f>
        <v>2.6399999999999979E-2</v>
      </c>
      <c r="Y4" t="s">
        <v>5</v>
      </c>
      <c r="Z4">
        <v>6</v>
      </c>
      <c r="AA4">
        <v>1</v>
      </c>
      <c r="AB4" s="6">
        <v>3.737210971196359</v>
      </c>
      <c r="AC4" s="5">
        <v>3.9999999999995595E-4</v>
      </c>
      <c r="AD4" s="5">
        <v>6</v>
      </c>
      <c r="AE4" s="5">
        <v>0.25</v>
      </c>
      <c r="AF4" s="5" t="s">
        <v>185</v>
      </c>
      <c r="AH4">
        <v>6</v>
      </c>
      <c r="AI4">
        <v>0</v>
      </c>
      <c r="AJ4" s="6" t="s">
        <v>185</v>
      </c>
      <c r="AL4">
        <v>6</v>
      </c>
      <c r="AM4">
        <v>1</v>
      </c>
      <c r="AN4" s="6">
        <v>1.8418218405447606</v>
      </c>
      <c r="AO4" s="5">
        <v>5.1400000000000001E-2</v>
      </c>
    </row>
    <row r="5" spans="1:45" x14ac:dyDescent="0.25">
      <c r="A5" s="2"/>
      <c r="B5" s="1">
        <v>4</v>
      </c>
      <c r="C5">
        <f>COUNTIF('UserStudy-ovvw'!E$2:E$31,$B5)</f>
        <v>2</v>
      </c>
      <c r="D5">
        <f>COUNTIF('UserStudy-ovvw'!F$2:F$31,$B5)</f>
        <v>0</v>
      </c>
      <c r="E5">
        <f>COUNTIF('UserStudy-ovvw'!G$2:G$31,$B5)</f>
        <v>4</v>
      </c>
      <c r="F5">
        <f>COUNTIF('UserStudy-ovvw'!H$2:H$31,$B5)</f>
        <v>3</v>
      </c>
      <c r="G5">
        <f>COUNTIF('UserStudy-ovvw'!I$2:I$31,$B5)</f>
        <v>1</v>
      </c>
      <c r="I5" t="s">
        <v>7</v>
      </c>
      <c r="J5">
        <v>15</v>
      </c>
      <c r="K5">
        <v>9</v>
      </c>
      <c r="L5">
        <v>3</v>
      </c>
      <c r="M5">
        <v>3</v>
      </c>
      <c r="N5">
        <v>0</v>
      </c>
      <c r="O5">
        <v>0</v>
      </c>
      <c r="P5">
        <v>0</v>
      </c>
      <c r="Q5">
        <f t="shared" si="0"/>
        <v>30</v>
      </c>
      <c r="R5">
        <f t="shared" si="4"/>
        <v>0.98005615048024908</v>
      </c>
      <c r="S5">
        <f t="shared" si="1"/>
        <v>0.9</v>
      </c>
      <c r="T5">
        <f t="shared" si="2"/>
        <v>0</v>
      </c>
      <c r="U5">
        <f>+(S5*SUM(J5:L5)+T5*SUM(N5:P5))/(SUM(J5:L5)+SUM(N5:P5))</f>
        <v>0.9</v>
      </c>
      <c r="V5" t="e">
        <f t="shared" si="3"/>
        <v>#DIV/0!</v>
      </c>
      <c r="Y5" t="s">
        <v>6</v>
      </c>
      <c r="Z5">
        <v>6.5</v>
      </c>
      <c r="AA5">
        <v>2.5</v>
      </c>
      <c r="AB5" s="6">
        <v>2.0192164086735573</v>
      </c>
      <c r="AC5" s="5">
        <v>2.6399999999999979E-2</v>
      </c>
      <c r="AD5" s="5">
        <v>6</v>
      </c>
      <c r="AE5" s="5">
        <v>1.25</v>
      </c>
      <c r="AF5" s="5" t="s">
        <v>185</v>
      </c>
      <c r="AH5" s="5">
        <v>7</v>
      </c>
      <c r="AI5" s="5">
        <v>3</v>
      </c>
      <c r="AJ5" s="6">
        <v>1.4012980994907411</v>
      </c>
      <c r="AK5">
        <v>9.319999999999995E-2</v>
      </c>
      <c r="AL5" s="5">
        <v>6</v>
      </c>
      <c r="AM5" s="5">
        <v>4</v>
      </c>
      <c r="AN5" s="6">
        <v>0.60952196667862368</v>
      </c>
      <c r="AO5" s="5">
        <v>0.27949999999999997</v>
      </c>
    </row>
    <row r="6" spans="1:45" x14ac:dyDescent="0.25">
      <c r="A6" s="3"/>
      <c r="B6" s="1">
        <v>3</v>
      </c>
      <c r="C6">
        <f>COUNTIF('UserStudy-ovvw'!E$2:E$31,$B6)</f>
        <v>2</v>
      </c>
      <c r="D6">
        <f>COUNTIF('UserStudy-ovvw'!F$2:F$31,$B6)</f>
        <v>1</v>
      </c>
      <c r="E6">
        <f>COUNTIF('UserStudy-ovvw'!G$2:G$31,$B6)</f>
        <v>0</v>
      </c>
      <c r="F6">
        <f>COUNTIF('UserStudy-ovvw'!H$2:H$31,$B6)</f>
        <v>0</v>
      </c>
      <c r="G6">
        <f>COUNTIF('UserStudy-ovvw'!I$2:I$31,$B6)</f>
        <v>0</v>
      </c>
      <c r="I6" t="s">
        <v>8</v>
      </c>
      <c r="J6">
        <v>20</v>
      </c>
      <c r="K6">
        <v>5</v>
      </c>
      <c r="L6">
        <v>3</v>
      </c>
      <c r="M6">
        <v>1</v>
      </c>
      <c r="N6">
        <v>0</v>
      </c>
      <c r="O6">
        <v>0</v>
      </c>
      <c r="P6">
        <v>1</v>
      </c>
      <c r="Q6">
        <f t="shared" si="0"/>
        <v>30</v>
      </c>
      <c r="R6">
        <f t="shared" si="4"/>
        <v>0.95463081529364191</v>
      </c>
      <c r="S6">
        <f t="shared" si="1"/>
        <v>0.93333333333333335</v>
      </c>
      <c r="T6">
        <f t="shared" si="2"/>
        <v>3.3333333333333333E-2</v>
      </c>
      <c r="U6">
        <f>+(S6*SUM(J6:L6)+T6*SUM(N6:P6))/(SUM(J6:L6)+SUM(N6:P6))</f>
        <v>0.90229885057471271</v>
      </c>
      <c r="V6">
        <f t="shared" si="3"/>
        <v>2.9784991983731728</v>
      </c>
      <c r="W6">
        <f>1-0.9971</f>
        <v>2.9000000000000137E-3</v>
      </c>
      <c r="Y6" t="s">
        <v>7</v>
      </c>
      <c r="Z6">
        <v>6.5</v>
      </c>
      <c r="AA6">
        <v>0.5</v>
      </c>
      <c r="AB6" s="6" t="s">
        <v>185</v>
      </c>
      <c r="AD6" s="5">
        <v>6.5</v>
      </c>
      <c r="AE6" s="5">
        <v>0.75</v>
      </c>
      <c r="AF6" s="5" t="s">
        <v>185</v>
      </c>
      <c r="AH6" s="5">
        <v>7</v>
      </c>
      <c r="AI6" s="5">
        <v>1</v>
      </c>
      <c r="AJ6" s="6" t="s">
        <v>185</v>
      </c>
      <c r="AL6" s="5">
        <v>6</v>
      </c>
      <c r="AM6" s="5">
        <v>0</v>
      </c>
      <c r="AN6" s="6" t="s">
        <v>185</v>
      </c>
      <c r="AO6" s="5"/>
    </row>
    <row r="7" spans="1:45" x14ac:dyDescent="0.25">
      <c r="A7" s="3"/>
      <c r="B7" s="1">
        <v>2</v>
      </c>
      <c r="C7">
        <f>COUNTIF('UserStudy-ovvw'!E$2:E$31,$B7)</f>
        <v>0</v>
      </c>
      <c r="D7">
        <f>COUNTIF('UserStudy-ovvw'!F$2:F$31,$B7)</f>
        <v>0</v>
      </c>
      <c r="E7">
        <f>COUNTIF('UserStudy-ovvw'!G$2:G$31,$B7)</f>
        <v>1</v>
      </c>
      <c r="F7">
        <f>COUNTIF('UserStudy-ovvw'!H$2:H$31,$B7)</f>
        <v>0</v>
      </c>
      <c r="G7">
        <f>COUNTIF('UserStudy-ovvw'!I$2:I$31,$B7)</f>
        <v>0</v>
      </c>
      <c r="Y7" t="s">
        <v>8</v>
      </c>
      <c r="Z7">
        <v>7</v>
      </c>
      <c r="AA7">
        <v>1</v>
      </c>
      <c r="AB7" s="6">
        <v>2.9784991983731728</v>
      </c>
      <c r="AC7" s="5">
        <v>2.9000000000000137E-3</v>
      </c>
      <c r="AD7" s="5">
        <v>7</v>
      </c>
      <c r="AE7" s="5">
        <v>1.25</v>
      </c>
      <c r="AF7" s="5" t="s">
        <v>185</v>
      </c>
      <c r="AH7" s="5">
        <v>7</v>
      </c>
      <c r="AI7" s="5">
        <v>1</v>
      </c>
      <c r="AJ7" s="6">
        <v>1.7838880315650534</v>
      </c>
      <c r="AK7">
        <v>4.9900000000000055E-2</v>
      </c>
      <c r="AL7" s="5">
        <v>7</v>
      </c>
      <c r="AM7" s="5">
        <v>1</v>
      </c>
      <c r="AN7" s="6" t="s">
        <v>185</v>
      </c>
      <c r="AO7" s="5"/>
    </row>
    <row r="8" spans="1:45" x14ac:dyDescent="0.25">
      <c r="A8" s="3"/>
      <c r="B8" s="1">
        <v>1</v>
      </c>
      <c r="C8">
        <f>COUNTIF('UserStudy-ovvw'!E$2:E$31,$B8)</f>
        <v>1</v>
      </c>
      <c r="D8">
        <f>COUNTIF('UserStudy-ovvw'!F$2:F$31,$B8)</f>
        <v>0</v>
      </c>
      <c r="E8">
        <f>COUNTIF('UserStudy-ovvw'!G$2:G$31,$B8)</f>
        <v>5</v>
      </c>
      <c r="F8">
        <f>COUNTIF('UserStudy-ovvw'!H$2:H$31,$B8)</f>
        <v>0</v>
      </c>
      <c r="G8">
        <f>COUNTIF('UserStudy-ovvw'!I$2:I$31,$B8)</f>
        <v>1</v>
      </c>
    </row>
    <row r="9" spans="1:45" x14ac:dyDescent="0.25">
      <c r="A9" s="3"/>
      <c r="B9" s="1"/>
      <c r="Z9" t="s">
        <v>189</v>
      </c>
      <c r="AB9" t="s">
        <v>25</v>
      </c>
      <c r="AC9"/>
      <c r="AD9" t="s">
        <v>188</v>
      </c>
      <c r="AE9"/>
      <c r="AF9" t="s">
        <v>187</v>
      </c>
      <c r="AG9"/>
      <c r="AL9" t="s">
        <v>189</v>
      </c>
      <c r="AN9" t="s">
        <v>25</v>
      </c>
      <c r="AP9" t="s">
        <v>188</v>
      </c>
      <c r="AR9" t="s">
        <v>187</v>
      </c>
    </row>
    <row r="10" spans="1:45" x14ac:dyDescent="0.25">
      <c r="A10" s="3"/>
      <c r="B10" s="1" t="s">
        <v>179</v>
      </c>
      <c r="Z10" t="s">
        <v>182</v>
      </c>
      <c r="AA10" t="s">
        <v>183</v>
      </c>
      <c r="AB10" t="s">
        <v>182</v>
      </c>
      <c r="AC10" t="s">
        <v>183</v>
      </c>
      <c r="AD10" t="s">
        <v>182</v>
      </c>
      <c r="AE10" t="s">
        <v>183</v>
      </c>
      <c r="AF10" t="s">
        <v>182</v>
      </c>
      <c r="AG10" t="s">
        <v>183</v>
      </c>
      <c r="AL10" t="s">
        <v>203</v>
      </c>
      <c r="AM10" t="s">
        <v>202</v>
      </c>
      <c r="AN10" t="s">
        <v>203</v>
      </c>
      <c r="AO10" t="s">
        <v>202</v>
      </c>
      <c r="AP10" t="s">
        <v>203</v>
      </c>
      <c r="AQ10" t="s">
        <v>202</v>
      </c>
      <c r="AR10" t="s">
        <v>203</v>
      </c>
      <c r="AS10" t="s">
        <v>202</v>
      </c>
    </row>
    <row r="11" spans="1:45" x14ac:dyDescent="0.25">
      <c r="A11" s="2"/>
      <c r="C11" t="s">
        <v>4</v>
      </c>
      <c r="D11" t="s">
        <v>5</v>
      </c>
      <c r="E11" t="s">
        <v>6</v>
      </c>
      <c r="F11" t="s">
        <v>7</v>
      </c>
      <c r="G11" t="s">
        <v>8</v>
      </c>
      <c r="J11">
        <v>7</v>
      </c>
      <c r="K11">
        <v>6</v>
      </c>
      <c r="L11">
        <v>5</v>
      </c>
      <c r="M11">
        <v>4</v>
      </c>
      <c r="N11">
        <v>3</v>
      </c>
      <c r="O11">
        <v>2</v>
      </c>
      <c r="P11">
        <v>1</v>
      </c>
      <c r="R11" t="s">
        <v>178</v>
      </c>
      <c r="S11" t="s">
        <v>109</v>
      </c>
      <c r="T11" t="s">
        <v>110</v>
      </c>
      <c r="U11" t="s">
        <v>111</v>
      </c>
      <c r="V11" t="s">
        <v>112</v>
      </c>
      <c r="W11" t="s">
        <v>113</v>
      </c>
      <c r="Y11" t="s">
        <v>4</v>
      </c>
      <c r="Z11">
        <v>6.5</v>
      </c>
      <c r="AA11">
        <v>0.5</v>
      </c>
      <c r="AB11">
        <v>6.5</v>
      </c>
      <c r="AC11">
        <v>0.5</v>
      </c>
      <c r="AD11">
        <v>7</v>
      </c>
      <c r="AE11">
        <v>1</v>
      </c>
      <c r="AF11">
        <v>6</v>
      </c>
      <c r="AG11">
        <v>2</v>
      </c>
      <c r="AK11" t="s">
        <v>9</v>
      </c>
      <c r="AL11" s="4">
        <v>9.6071428571428577</v>
      </c>
      <c r="AM11" s="4">
        <v>1.892270549019837</v>
      </c>
      <c r="AN11" s="4">
        <v>10</v>
      </c>
      <c r="AO11" s="4">
        <v>0</v>
      </c>
      <c r="AP11" s="4">
        <v>9.0833333333333339</v>
      </c>
      <c r="AQ11" s="4">
        <v>2.8749176536296672</v>
      </c>
      <c r="AR11" s="4">
        <v>10</v>
      </c>
      <c r="AS11" s="4">
        <v>0</v>
      </c>
    </row>
    <row r="12" spans="1:45" x14ac:dyDescent="0.25">
      <c r="A12" s="3"/>
      <c r="B12">
        <v>7</v>
      </c>
      <c r="C12">
        <f>COUNTIF('UserStudy-ovvw'!E$2:E$9,$B12)</f>
        <v>4</v>
      </c>
      <c r="D12">
        <f>COUNTIF('UserStudy-ovvw'!F$2:F$9,$B12)</f>
        <v>2</v>
      </c>
      <c r="E12">
        <f>COUNTIF('UserStudy-ovvw'!G$2:G$9,$B12)</f>
        <v>4</v>
      </c>
      <c r="F12">
        <f>COUNTIF('UserStudy-ovvw'!H$2:H$9,$B12)</f>
        <v>4</v>
      </c>
      <c r="G12">
        <f>COUNTIF('UserStudy-ovvw'!I$2:I$9,$B12)</f>
        <v>5</v>
      </c>
      <c r="I12" t="s">
        <v>4</v>
      </c>
      <c r="J12">
        <v>4</v>
      </c>
      <c r="K12">
        <v>3</v>
      </c>
      <c r="L12">
        <v>1</v>
      </c>
      <c r="M12">
        <v>0</v>
      </c>
      <c r="N12">
        <v>0</v>
      </c>
      <c r="O12">
        <v>0</v>
      </c>
      <c r="P12">
        <v>0</v>
      </c>
      <c r="Q12">
        <f>+SUM(J12:P12)</f>
        <v>8</v>
      </c>
      <c r="S12">
        <f>+SUM(J12:L12)/Q12</f>
        <v>1</v>
      </c>
      <c r="T12">
        <f>+SUM(N12:P12)/Q12</f>
        <v>0</v>
      </c>
      <c r="U12">
        <f>+(S12*SUM(J12:L12)+T12*SUM(N12:P12))/(SUM(J12:L12)+SUM(N12:P12))</f>
        <v>1</v>
      </c>
      <c r="V12" t="e">
        <f>+(S12-T12)/SQRT(U12*(1-U12)/SUM(J12:L12)+U12*(1-U12)/SUM(N12:P12))</f>
        <v>#DIV/0!</v>
      </c>
      <c r="Y12" t="s">
        <v>5</v>
      </c>
      <c r="Z12">
        <v>6</v>
      </c>
      <c r="AA12">
        <v>1</v>
      </c>
      <c r="AB12">
        <v>6</v>
      </c>
      <c r="AC12">
        <v>0.25</v>
      </c>
      <c r="AD12">
        <v>6</v>
      </c>
      <c r="AE12">
        <v>0</v>
      </c>
      <c r="AF12">
        <v>6</v>
      </c>
      <c r="AG12">
        <v>1</v>
      </c>
      <c r="AK12" t="s">
        <v>10</v>
      </c>
      <c r="AL12" s="4">
        <v>5.5357142857142856</v>
      </c>
      <c r="AM12" s="4">
        <v>4.1941947786517781</v>
      </c>
      <c r="AN12" s="4">
        <v>6.875</v>
      </c>
      <c r="AO12" s="4">
        <v>4.4541313086039249</v>
      </c>
      <c r="AP12" s="4">
        <v>5.833333333333333</v>
      </c>
      <c r="AQ12" s="4">
        <v>4.5493922338010933</v>
      </c>
      <c r="AR12" s="4">
        <v>3.75</v>
      </c>
      <c r="AS12" s="4">
        <v>3.1052950170405937</v>
      </c>
    </row>
    <row r="13" spans="1:45" x14ac:dyDescent="0.25">
      <c r="A13" s="3"/>
      <c r="B13" s="1">
        <v>6</v>
      </c>
      <c r="C13">
        <f>COUNTIF('UserStudy-ovvw'!E$2:E$9,$B13)</f>
        <v>3</v>
      </c>
      <c r="D13">
        <f>COUNTIF('UserStudy-ovvw'!F$2:F$9,$B13)</f>
        <v>4</v>
      </c>
      <c r="E13">
        <f>COUNTIF('UserStudy-ovvw'!G$2:G$9,$B13)</f>
        <v>0</v>
      </c>
      <c r="F13">
        <f>COUNTIF('UserStudy-ovvw'!H$2:H$9,$B13)</f>
        <v>2</v>
      </c>
      <c r="G13">
        <f>COUNTIF('UserStudy-ovvw'!I$2:I$9,$B13)</f>
        <v>1</v>
      </c>
      <c r="I13" t="s">
        <v>5</v>
      </c>
      <c r="J13">
        <v>2</v>
      </c>
      <c r="K13">
        <v>4</v>
      </c>
      <c r="L13">
        <v>2</v>
      </c>
      <c r="M13">
        <v>0</v>
      </c>
      <c r="N13">
        <v>0</v>
      </c>
      <c r="O13">
        <v>0</v>
      </c>
      <c r="P13">
        <v>0</v>
      </c>
      <c r="Q13">
        <f t="shared" ref="Q13:Q16" si="5">+SUM(J13:P13)</f>
        <v>8</v>
      </c>
      <c r="R13">
        <f>PEARSON(J$2:P$2,J13:P13)</f>
        <v>0.62477977364483916</v>
      </c>
      <c r="S13">
        <f t="shared" ref="S13:S16" si="6">+SUM(J13:L13)/Q13</f>
        <v>1</v>
      </c>
      <c r="T13">
        <f t="shared" ref="T13:T16" si="7">+SUM(N13:P13)/Q13</f>
        <v>0</v>
      </c>
      <c r="U13">
        <f>+(S13*SUM(J13:L13)+T13*SUM(N13:P13))/(SUM(J13:L13)+SUM(N13:P13))</f>
        <v>1</v>
      </c>
      <c r="V13" t="e">
        <f t="shared" ref="V13:V16" si="8">+(S13-T13)/SQRT(U13*(1-U13)/SUM(J13:L13)+U13*(1-U13)/SUM(N13:P13))</f>
        <v>#DIV/0!</v>
      </c>
      <c r="Y13" s="5" t="s">
        <v>6</v>
      </c>
      <c r="Z13" s="5">
        <v>6.5</v>
      </c>
      <c r="AA13" s="5">
        <v>2.5</v>
      </c>
      <c r="AB13" s="5">
        <v>6</v>
      </c>
      <c r="AC13" s="5">
        <v>1.25</v>
      </c>
      <c r="AD13" s="5">
        <v>7</v>
      </c>
      <c r="AE13" s="5">
        <v>3</v>
      </c>
      <c r="AF13" s="5">
        <v>6</v>
      </c>
      <c r="AG13" s="5">
        <v>4</v>
      </c>
      <c r="AK13" s="5" t="s">
        <v>201</v>
      </c>
      <c r="AL13" s="4">
        <v>8.25</v>
      </c>
      <c r="AM13" s="4">
        <v>3.0986855038631869</v>
      </c>
      <c r="AN13" s="4">
        <v>9.625</v>
      </c>
      <c r="AO13" s="4">
        <v>0.74402380914284494</v>
      </c>
      <c r="AP13" s="4">
        <v>7.416666666666667</v>
      </c>
      <c r="AQ13" s="4">
        <v>4.1441817556958602</v>
      </c>
      <c r="AR13" s="4">
        <v>8.125</v>
      </c>
      <c r="AS13" s="4">
        <v>2.4748737341529163</v>
      </c>
    </row>
    <row r="14" spans="1:45" x14ac:dyDescent="0.25">
      <c r="A14" s="3"/>
      <c r="B14" s="1">
        <v>5</v>
      </c>
      <c r="C14">
        <f>COUNTIF('UserStudy-ovvw'!E$2:E$9,$B14)</f>
        <v>1</v>
      </c>
      <c r="D14">
        <f>COUNTIF('UserStudy-ovvw'!F$2:F$9,$B14)</f>
        <v>2</v>
      </c>
      <c r="E14">
        <f>COUNTIF('UserStudy-ovvw'!G$2:G$9,$B14)</f>
        <v>2</v>
      </c>
      <c r="F14">
        <f>COUNTIF('UserStudy-ovvw'!H$2:H$9,$B14)</f>
        <v>1</v>
      </c>
      <c r="G14">
        <f>COUNTIF('UserStudy-ovvw'!I$2:I$9,$B14)</f>
        <v>2</v>
      </c>
      <c r="I14" t="s">
        <v>6</v>
      </c>
      <c r="J14">
        <v>4</v>
      </c>
      <c r="K14">
        <v>0</v>
      </c>
      <c r="L14">
        <v>2</v>
      </c>
      <c r="M14">
        <v>2</v>
      </c>
      <c r="N14">
        <v>0</v>
      </c>
      <c r="O14">
        <v>0</v>
      </c>
      <c r="P14">
        <v>0</v>
      </c>
      <c r="Q14">
        <f t="shared" si="5"/>
        <v>8</v>
      </c>
      <c r="R14">
        <f t="shared" ref="R14:R16" si="9">PEARSON(J$2:P$2,J14:P14)</f>
        <v>0.66418029991072991</v>
      </c>
      <c r="S14">
        <f t="shared" si="6"/>
        <v>0.75</v>
      </c>
      <c r="T14">
        <f t="shared" si="7"/>
        <v>0</v>
      </c>
      <c r="U14">
        <f>+(S14*SUM(J14:L14)+T14*SUM(N14:P14))/(SUM(J14:L14)+SUM(N14:P14))</f>
        <v>0.75</v>
      </c>
      <c r="V14" t="e">
        <f t="shared" si="8"/>
        <v>#DIV/0!</v>
      </c>
      <c r="Y14" s="5" t="s">
        <v>7</v>
      </c>
      <c r="Z14" s="5">
        <v>6.5</v>
      </c>
      <c r="AA14" s="5">
        <v>0.5</v>
      </c>
      <c r="AB14" s="5">
        <v>6.5</v>
      </c>
      <c r="AC14" s="5">
        <v>0.75</v>
      </c>
      <c r="AD14" s="5">
        <v>7</v>
      </c>
      <c r="AE14" s="5">
        <v>1</v>
      </c>
      <c r="AF14" s="5">
        <v>6</v>
      </c>
      <c r="AG14" s="5">
        <v>0</v>
      </c>
      <c r="AK14" t="s">
        <v>197</v>
      </c>
      <c r="AL14" s="4">
        <v>0.9464285714285714</v>
      </c>
      <c r="AM14" s="4">
        <v>0.20813482606259301</v>
      </c>
      <c r="AN14" s="4">
        <v>1</v>
      </c>
      <c r="AO14" s="4">
        <v>0</v>
      </c>
      <c r="AP14" s="4">
        <v>0.875</v>
      </c>
      <c r="AQ14" s="4">
        <v>0.31079078025403051</v>
      </c>
      <c r="AR14" s="4">
        <v>1</v>
      </c>
      <c r="AS14" s="4">
        <v>0</v>
      </c>
    </row>
    <row r="15" spans="1:45" x14ac:dyDescent="0.25">
      <c r="A15" s="3"/>
      <c r="B15" s="1">
        <v>4</v>
      </c>
      <c r="C15">
        <f>COUNTIF('UserStudy-ovvw'!E$2:E$9,$B15)</f>
        <v>0</v>
      </c>
      <c r="D15">
        <f>COUNTIF('UserStudy-ovvw'!F$2:F$9,$B15)</f>
        <v>0</v>
      </c>
      <c r="E15">
        <f>COUNTIF('UserStudy-ovvw'!G$2:G$9,$B15)</f>
        <v>2</v>
      </c>
      <c r="F15">
        <f>COUNTIF('UserStudy-ovvw'!H$2:H$9,$B15)</f>
        <v>1</v>
      </c>
      <c r="G15">
        <f>COUNTIF('UserStudy-ovvw'!I$2:I$9,$B15)</f>
        <v>0</v>
      </c>
      <c r="I15" t="s">
        <v>7</v>
      </c>
      <c r="J15">
        <v>4</v>
      </c>
      <c r="K15">
        <v>2</v>
      </c>
      <c r="L15">
        <v>1</v>
      </c>
      <c r="M15">
        <v>1</v>
      </c>
      <c r="N15">
        <v>0</v>
      </c>
      <c r="O15">
        <v>0</v>
      </c>
      <c r="P15">
        <v>0</v>
      </c>
      <c r="Q15">
        <f t="shared" si="5"/>
        <v>8</v>
      </c>
      <c r="R15">
        <f t="shared" si="9"/>
        <v>0.96809812776904602</v>
      </c>
      <c r="S15">
        <f t="shared" si="6"/>
        <v>0.875</v>
      </c>
      <c r="T15">
        <f t="shared" si="7"/>
        <v>0</v>
      </c>
      <c r="U15">
        <f>+(S15*SUM(J15:L15)+T15*SUM(N15:P15))/(SUM(J15:L15)+SUM(N15:P15))</f>
        <v>0.875</v>
      </c>
      <c r="V15" t="e">
        <f t="shared" si="8"/>
        <v>#DIV/0!</v>
      </c>
      <c r="Y15" s="5" t="s">
        <v>8</v>
      </c>
      <c r="Z15" s="5">
        <v>7</v>
      </c>
      <c r="AA15" s="5">
        <v>1</v>
      </c>
      <c r="AB15" s="5">
        <v>7</v>
      </c>
      <c r="AC15" s="5">
        <v>1.25</v>
      </c>
      <c r="AD15" s="5">
        <v>7</v>
      </c>
      <c r="AE15" s="5">
        <v>1</v>
      </c>
      <c r="AF15" s="5">
        <v>7</v>
      </c>
      <c r="AG15" s="5">
        <v>1</v>
      </c>
      <c r="AK15" t="s">
        <v>199</v>
      </c>
      <c r="AL15" s="4">
        <v>0.72366460473078131</v>
      </c>
      <c r="AM15" s="4">
        <v>0.40672739902991273</v>
      </c>
      <c r="AN15" s="4">
        <v>0.76326530612244903</v>
      </c>
      <c r="AO15" s="4">
        <v>0.40463783612714194</v>
      </c>
      <c r="AP15" s="4">
        <v>0.7323412698412699</v>
      </c>
      <c r="AQ15" s="4">
        <v>0.43151956668539448</v>
      </c>
      <c r="AR15" s="4">
        <v>0.67166866746698672</v>
      </c>
      <c r="AS15" s="4">
        <v>0.43125722774225655</v>
      </c>
    </row>
    <row r="16" spans="1:45" x14ac:dyDescent="0.25">
      <c r="A16" s="2"/>
      <c r="B16" s="1">
        <v>3</v>
      </c>
      <c r="C16">
        <f>COUNTIF('UserStudy-ovvw'!E$2:E$9,$B16)</f>
        <v>0</v>
      </c>
      <c r="D16">
        <f>COUNTIF('UserStudy-ovvw'!F$2:F$9,$B16)</f>
        <v>0</v>
      </c>
      <c r="E16">
        <f>COUNTIF('UserStudy-ovvw'!G$2:G$9,$B16)</f>
        <v>0</v>
      </c>
      <c r="F16">
        <f>COUNTIF('UserStudy-ovvw'!H$2:H$9,$B16)</f>
        <v>0</v>
      </c>
      <c r="G16">
        <f>COUNTIF('UserStudy-ovvw'!I$2:I$9,$B16)</f>
        <v>0</v>
      </c>
      <c r="I16" t="s">
        <v>8</v>
      </c>
      <c r="J16">
        <v>5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f t="shared" si="5"/>
        <v>8</v>
      </c>
      <c r="R16">
        <f t="shared" si="9"/>
        <v>0.87647714292883039</v>
      </c>
      <c r="S16">
        <f t="shared" si="6"/>
        <v>1</v>
      </c>
      <c r="T16">
        <f t="shared" si="7"/>
        <v>0</v>
      </c>
      <c r="U16">
        <f>+(S16*SUM(J16:L16)+T16*SUM(N16:P16))/(SUM(J16:L16)+SUM(N16:P16))</f>
        <v>1</v>
      </c>
      <c r="V16" t="e">
        <f t="shared" si="8"/>
        <v>#DIV/0!</v>
      </c>
      <c r="Y16" s="5" t="s">
        <v>9</v>
      </c>
      <c r="Z16" s="5">
        <v>10</v>
      </c>
      <c r="AA16" s="5">
        <v>0</v>
      </c>
      <c r="AB16" s="5">
        <v>10</v>
      </c>
      <c r="AC16" s="5">
        <v>0</v>
      </c>
      <c r="AD16" s="5">
        <v>10</v>
      </c>
      <c r="AE16" s="5">
        <v>0</v>
      </c>
      <c r="AF16" s="5">
        <v>10</v>
      </c>
      <c r="AG16" s="5">
        <v>0</v>
      </c>
      <c r="AK16" t="s">
        <v>200</v>
      </c>
      <c r="AL16" s="4">
        <v>0.85912698412698418</v>
      </c>
      <c r="AM16" s="4">
        <v>0.30542421023007071</v>
      </c>
      <c r="AN16" s="4">
        <v>0.91666666666666674</v>
      </c>
      <c r="AO16" s="4">
        <v>0.23570226039551542</v>
      </c>
      <c r="AP16" s="4">
        <v>0.77543290043290047</v>
      </c>
      <c r="AQ16" s="4">
        <v>0.38956130943868805</v>
      </c>
      <c r="AR16" s="4">
        <v>0.91666666666666663</v>
      </c>
      <c r="AS16" s="4">
        <v>0.23570226039551598</v>
      </c>
    </row>
    <row r="17" spans="1:37" x14ac:dyDescent="0.25">
      <c r="A17" s="3"/>
      <c r="B17" s="1">
        <v>2</v>
      </c>
      <c r="C17">
        <f>COUNTIF('UserStudy-ovvw'!E$2:E$9,$B17)</f>
        <v>0</v>
      </c>
      <c r="D17">
        <f>COUNTIF('UserStudy-ovvw'!F$2:F$9,$B17)</f>
        <v>0</v>
      </c>
      <c r="E17">
        <f>COUNTIF('UserStudy-ovvw'!G$2:G$9,$B17)</f>
        <v>0</v>
      </c>
      <c r="F17">
        <f>COUNTIF('UserStudy-ovvw'!H$2:H$9,$B17)</f>
        <v>0</v>
      </c>
      <c r="G17">
        <f>COUNTIF('UserStudy-ovvw'!I$2:I$9,$B17)</f>
        <v>0</v>
      </c>
      <c r="Y17" s="5" t="s">
        <v>10</v>
      </c>
      <c r="Z17" s="5">
        <v>4</v>
      </c>
      <c r="AA17" s="5">
        <v>2.75</v>
      </c>
      <c r="AB17" s="5">
        <v>10</v>
      </c>
      <c r="AC17" s="5">
        <v>6.75</v>
      </c>
      <c r="AD17" s="5">
        <v>4</v>
      </c>
      <c r="AE17" s="5">
        <v>3</v>
      </c>
      <c r="AF17" s="5">
        <v>3</v>
      </c>
      <c r="AG17" s="5">
        <v>0</v>
      </c>
      <c r="AK17" s="5"/>
    </row>
    <row r="18" spans="1:37" x14ac:dyDescent="0.25">
      <c r="A18" s="3"/>
      <c r="B18" s="1">
        <v>1</v>
      </c>
      <c r="C18">
        <f>COUNTIF('UserStudy-ovvw'!E$2:E$9,$B18)</f>
        <v>0</v>
      </c>
      <c r="D18">
        <f>COUNTIF('UserStudy-ovvw'!F$2:F$9,$B18)</f>
        <v>0</v>
      </c>
      <c r="E18">
        <f>COUNTIF('UserStudy-ovvw'!G$2:G$9,$B18)</f>
        <v>0</v>
      </c>
      <c r="F18">
        <f>COUNTIF('UserStudy-ovvw'!H$2:H$9,$B18)</f>
        <v>0</v>
      </c>
      <c r="G18">
        <f>COUNTIF('UserStudy-ovvw'!I$2:I$9,$B18)</f>
        <v>0</v>
      </c>
      <c r="Y18" s="5" t="s">
        <v>11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4</v>
      </c>
      <c r="AG18" s="5">
        <v>4</v>
      </c>
    </row>
    <row r="19" spans="1:37" x14ac:dyDescent="0.25">
      <c r="A19" s="2"/>
      <c r="B19" s="1"/>
      <c r="Y19" s="5" t="s">
        <v>12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7" x14ac:dyDescent="0.25">
      <c r="B20" s="1" t="s">
        <v>180</v>
      </c>
      <c r="Y20" t="s">
        <v>13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</row>
    <row r="21" spans="1:37" x14ac:dyDescent="0.25">
      <c r="C21" t="s">
        <v>4</v>
      </c>
      <c r="D21" t="s">
        <v>5</v>
      </c>
      <c r="E21" t="s">
        <v>6</v>
      </c>
      <c r="F21" t="s">
        <v>7</v>
      </c>
      <c r="G21" t="s">
        <v>8</v>
      </c>
      <c r="J21">
        <v>7</v>
      </c>
      <c r="K21">
        <v>6</v>
      </c>
      <c r="L21">
        <v>5</v>
      </c>
      <c r="M21">
        <v>4</v>
      </c>
      <c r="N21">
        <v>3</v>
      </c>
      <c r="O21">
        <v>2</v>
      </c>
      <c r="P21">
        <v>1</v>
      </c>
      <c r="R21" t="s">
        <v>178</v>
      </c>
      <c r="S21" t="s">
        <v>109</v>
      </c>
      <c r="T21" t="s">
        <v>110</v>
      </c>
      <c r="U21" t="s">
        <v>111</v>
      </c>
      <c r="V21" t="s">
        <v>112</v>
      </c>
      <c r="W21" t="s">
        <v>113</v>
      </c>
      <c r="Y21" t="s">
        <v>114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1.5</v>
      </c>
      <c r="AG21">
        <v>0.5</v>
      </c>
    </row>
    <row r="22" spans="1:37" x14ac:dyDescent="0.25">
      <c r="B22">
        <v>7</v>
      </c>
      <c r="C22">
        <f>COUNTIF('UserStudy-ovvw'!E$10:E$18,$B22)</f>
        <v>4</v>
      </c>
      <c r="D22">
        <f>COUNTIF('UserStudy-ovvw'!F$10:F$18,$B22)</f>
        <v>2</v>
      </c>
      <c r="E22">
        <f>COUNTIF('UserStudy-ovvw'!G$10:G$18,$B22)</f>
        <v>4</v>
      </c>
      <c r="F22">
        <f>COUNTIF('UserStudy-ovvw'!H$10:H$18,$B22)</f>
        <v>4</v>
      </c>
      <c r="G22">
        <f>COUNTIF('UserStudy-ovvw'!I$10:I$18,$B22)</f>
        <v>6</v>
      </c>
      <c r="I22" t="s">
        <v>4</v>
      </c>
      <c r="J22">
        <v>4</v>
      </c>
      <c r="K22">
        <v>2</v>
      </c>
      <c r="L22">
        <v>0</v>
      </c>
      <c r="M22">
        <v>2</v>
      </c>
      <c r="N22">
        <v>1</v>
      </c>
      <c r="O22">
        <v>0</v>
      </c>
      <c r="P22">
        <v>0</v>
      </c>
      <c r="Q22">
        <f>+SUM(J22:P22)</f>
        <v>9</v>
      </c>
      <c r="S22">
        <f>+SUM(J22:L22)/Q22</f>
        <v>0.66666666666666663</v>
      </c>
      <c r="T22">
        <f>+SUM(N22:P22)/Q22</f>
        <v>0.1111111111111111</v>
      </c>
      <c r="U22">
        <f>+(S22*SUM(J22:L22)+T22*SUM(N22:P22))/(SUM(J22:L22)+SUM(N22:P22))</f>
        <v>0.58730158730158721</v>
      </c>
      <c r="V22">
        <f>+(S22-T22)/SQRT(U22*(1-U22)/SUM(J22:L22)+U22*(1-U22)/SUM(N22:P22))</f>
        <v>1.0447373313307473</v>
      </c>
      <c r="W22">
        <f>1-0.8367</f>
        <v>0.1633</v>
      </c>
      <c r="Y22" s="5" t="s">
        <v>196</v>
      </c>
      <c r="Z22">
        <v>10</v>
      </c>
      <c r="AA22">
        <v>2.75</v>
      </c>
      <c r="AB22">
        <v>10</v>
      </c>
      <c r="AC22">
        <v>0.25</v>
      </c>
      <c r="AD22" s="5">
        <v>8</v>
      </c>
      <c r="AE22" s="5">
        <v>1</v>
      </c>
      <c r="AF22" s="5">
        <v>10</v>
      </c>
      <c r="AG22" s="5">
        <v>8</v>
      </c>
    </row>
    <row r="23" spans="1:37" x14ac:dyDescent="0.25">
      <c r="B23" s="1">
        <v>6</v>
      </c>
      <c r="C23">
        <f>COUNTIF('UserStudy-ovvw'!E$10:E$18,$B23)</f>
        <v>2</v>
      </c>
      <c r="D23">
        <f>COUNTIF('UserStudy-ovvw'!F$10:F$18,$B23)</f>
        <v>3</v>
      </c>
      <c r="E23">
        <f>COUNTIF('UserStudy-ovvw'!G$10:G$18,$B23)</f>
        <v>1</v>
      </c>
      <c r="F23">
        <f>COUNTIF('UserStudy-ovvw'!H$10:H$18,$B23)</f>
        <v>3</v>
      </c>
      <c r="G23">
        <f>COUNTIF('UserStudy-ovvw'!I$10:I$18,$B23)</f>
        <v>2</v>
      </c>
      <c r="I23" t="s">
        <v>5</v>
      </c>
      <c r="J23">
        <v>2</v>
      </c>
      <c r="K23">
        <v>3</v>
      </c>
      <c r="L23">
        <v>3</v>
      </c>
      <c r="M23">
        <v>0</v>
      </c>
      <c r="N23">
        <v>1</v>
      </c>
      <c r="O23">
        <v>0</v>
      </c>
      <c r="P23">
        <v>0</v>
      </c>
      <c r="Q23">
        <f t="shared" ref="Q23:Q26" si="10">+SUM(J23:P23)</f>
        <v>9</v>
      </c>
      <c r="R23">
        <f>PEARSON(J$2:P$2,J23:P23)</f>
        <v>0.52624685233086044</v>
      </c>
      <c r="S23">
        <f t="shared" ref="S23:S26" si="11">+SUM(J23:L23)/Q23</f>
        <v>0.88888888888888884</v>
      </c>
      <c r="T23">
        <f t="shared" ref="T23:T26" si="12">+SUM(N23:P23)/Q23</f>
        <v>0.1111111111111111</v>
      </c>
      <c r="U23">
        <f>+(S23*SUM(J23:L23)+T23*SUM(N23:P23))/(SUM(J23:L23)+SUM(N23:P23))</f>
        <v>0.80246913580246904</v>
      </c>
      <c r="V23">
        <f t="shared" ref="V23:V26" si="13">+(S23-T23)/SQRT(U23*(1-U23)/SUM(J23:L23)+U23*(1-U23)/SUM(N23:P23))</f>
        <v>1.8418218405447606</v>
      </c>
      <c r="W23">
        <f>1-0.9486</f>
        <v>5.1400000000000001E-2</v>
      </c>
    </row>
    <row r="24" spans="1:37" x14ac:dyDescent="0.25">
      <c r="B24" s="1">
        <v>5</v>
      </c>
      <c r="C24">
        <f>COUNTIF('UserStudy-ovvw'!E$10:E$18,$B24)</f>
        <v>0</v>
      </c>
      <c r="D24">
        <f>COUNTIF('UserStudy-ovvw'!F$10:F$18,$B24)</f>
        <v>3</v>
      </c>
      <c r="E24">
        <f>COUNTIF('UserStudy-ovvw'!G$10:G$18,$B24)</f>
        <v>0</v>
      </c>
      <c r="F24">
        <f>COUNTIF('UserStudy-ovvw'!H$10:H$18,$B24)</f>
        <v>1</v>
      </c>
      <c r="G24">
        <f>COUNTIF('UserStudy-ovvw'!I$10:I$18,$B24)</f>
        <v>1</v>
      </c>
      <c r="I24" t="s">
        <v>6</v>
      </c>
      <c r="J24">
        <v>4</v>
      </c>
      <c r="K24">
        <v>1</v>
      </c>
      <c r="L24">
        <v>0</v>
      </c>
      <c r="M24">
        <v>1</v>
      </c>
      <c r="N24">
        <v>0</v>
      </c>
      <c r="O24">
        <v>1</v>
      </c>
      <c r="P24">
        <v>2</v>
      </c>
      <c r="Q24">
        <f t="shared" si="10"/>
        <v>9</v>
      </c>
      <c r="R24">
        <f t="shared" ref="R24:R26" si="14">PEARSON(J$2:P$2,J24:P24)</f>
        <v>0.75086441125256909</v>
      </c>
      <c r="S24">
        <f t="shared" si="11"/>
        <v>0.55555555555555558</v>
      </c>
      <c r="T24">
        <f t="shared" si="12"/>
        <v>0.33333333333333331</v>
      </c>
      <c r="U24">
        <f>+(S24*SUM(J24:L24)+T24*SUM(N24:P24))/(SUM(J24:L24)+SUM(N24:P24))</f>
        <v>0.47222222222222221</v>
      </c>
      <c r="V24">
        <f t="shared" si="13"/>
        <v>0.60952196667862368</v>
      </c>
      <c r="W24">
        <f>1-0.7205</f>
        <v>0.27949999999999997</v>
      </c>
    </row>
    <row r="25" spans="1:37" x14ac:dyDescent="0.25">
      <c r="B25" s="1">
        <v>4</v>
      </c>
      <c r="C25">
        <f>COUNTIF('UserStudy-ovvw'!E$10:E$18,$B25)</f>
        <v>2</v>
      </c>
      <c r="D25">
        <f>COUNTIF('UserStudy-ovvw'!F$10:F$18,$B25)</f>
        <v>0</v>
      </c>
      <c r="E25">
        <f>COUNTIF('UserStudy-ovvw'!G$10:G$18,$B25)</f>
        <v>1</v>
      </c>
      <c r="F25">
        <f>COUNTIF('UserStudy-ovvw'!H$10:H$18,$B25)</f>
        <v>1</v>
      </c>
      <c r="G25">
        <f>COUNTIF('UserStudy-ovvw'!I$10:I$18,$B25)</f>
        <v>0</v>
      </c>
      <c r="I25" t="s">
        <v>7</v>
      </c>
      <c r="J25">
        <v>4</v>
      </c>
      <c r="K25">
        <v>3</v>
      </c>
      <c r="L25">
        <v>1</v>
      </c>
      <c r="M25">
        <v>1</v>
      </c>
      <c r="N25">
        <v>0</v>
      </c>
      <c r="O25">
        <v>0</v>
      </c>
      <c r="P25">
        <v>0</v>
      </c>
      <c r="Q25">
        <f t="shared" si="10"/>
        <v>9</v>
      </c>
      <c r="R25">
        <f t="shared" si="14"/>
        <v>0.95555321422051176</v>
      </c>
      <c r="S25">
        <f t="shared" si="11"/>
        <v>0.88888888888888884</v>
      </c>
      <c r="T25">
        <f t="shared" si="12"/>
        <v>0</v>
      </c>
      <c r="U25">
        <f>+(S25*SUM(J25:L25)+T25*SUM(N25:P25))/(SUM(J25:L25)+SUM(N25:P25))</f>
        <v>0.88888888888888884</v>
      </c>
      <c r="V25" t="e">
        <f t="shared" si="13"/>
        <v>#DIV/0!</v>
      </c>
    </row>
    <row r="26" spans="1:37" x14ac:dyDescent="0.25">
      <c r="B26" s="1">
        <v>3</v>
      </c>
      <c r="C26">
        <f>COUNTIF('UserStudy-ovvw'!E$10:E$18,$B26)</f>
        <v>1</v>
      </c>
      <c r="D26">
        <f>COUNTIF('UserStudy-ovvw'!F$10:F$18,$B26)</f>
        <v>1</v>
      </c>
      <c r="E26">
        <f>COUNTIF('UserStudy-ovvw'!G$10:G$18,$B26)</f>
        <v>0</v>
      </c>
      <c r="F26">
        <f>COUNTIF('UserStudy-ovvw'!H$10:H$18,$B26)</f>
        <v>0</v>
      </c>
      <c r="G26">
        <f>COUNTIF('UserStudy-ovvw'!I$10:I$18,$B26)</f>
        <v>0</v>
      </c>
      <c r="I26" t="s">
        <v>8</v>
      </c>
      <c r="J26">
        <v>6</v>
      </c>
      <c r="K26">
        <v>2</v>
      </c>
      <c r="L26">
        <v>1</v>
      </c>
      <c r="M26">
        <v>0</v>
      </c>
      <c r="N26">
        <v>0</v>
      </c>
      <c r="O26">
        <v>0</v>
      </c>
      <c r="P26">
        <v>0</v>
      </c>
      <c r="Q26">
        <f t="shared" si="10"/>
        <v>9</v>
      </c>
      <c r="R26">
        <f t="shared" si="14"/>
        <v>0.97183674513907348</v>
      </c>
      <c r="S26">
        <f t="shared" si="11"/>
        <v>1</v>
      </c>
      <c r="T26">
        <f t="shared" si="12"/>
        <v>0</v>
      </c>
      <c r="U26">
        <f>+(S26*SUM(J26:L26)+T26*SUM(N26:P26))/(SUM(J26:L26)+SUM(N26:P26))</f>
        <v>1</v>
      </c>
      <c r="V26" t="e">
        <f t="shared" si="13"/>
        <v>#DIV/0!</v>
      </c>
    </row>
    <row r="27" spans="1:37" x14ac:dyDescent="0.25">
      <c r="B27" s="1">
        <v>2</v>
      </c>
      <c r="C27">
        <f>COUNTIF('UserStudy-ovvw'!E$10:E$18,$B27)</f>
        <v>0</v>
      </c>
      <c r="D27">
        <f>COUNTIF('UserStudy-ovvw'!F$10:F$18,$B27)</f>
        <v>0</v>
      </c>
      <c r="E27">
        <f>COUNTIF('UserStudy-ovvw'!G$10:G$18,$B27)</f>
        <v>1</v>
      </c>
      <c r="F27">
        <f>COUNTIF('UserStudy-ovvw'!H$10:H$18,$B27)</f>
        <v>0</v>
      </c>
      <c r="G27">
        <f>COUNTIF('UserStudy-ovvw'!I$10:I$18,$B27)</f>
        <v>0</v>
      </c>
    </row>
    <row r="28" spans="1:37" x14ac:dyDescent="0.25">
      <c r="B28" s="1">
        <v>1</v>
      </c>
      <c r="C28">
        <f>COUNTIF('UserStudy-ovvw'!E$10:E$18,$B28)</f>
        <v>0</v>
      </c>
      <c r="D28">
        <f>COUNTIF('UserStudy-ovvw'!F$10:F$18,$B28)</f>
        <v>0</v>
      </c>
      <c r="E28">
        <f>COUNTIF('UserStudy-ovvw'!G$10:G$18,$B28)</f>
        <v>2</v>
      </c>
      <c r="F28">
        <f>COUNTIF('UserStudy-ovvw'!H$10:H$18,$B28)</f>
        <v>0</v>
      </c>
      <c r="G28">
        <f>COUNTIF('UserStudy-ovvw'!I$10:I$18,$B28)</f>
        <v>0</v>
      </c>
    </row>
    <row r="30" spans="1:37" x14ac:dyDescent="0.25">
      <c r="B30" s="1" t="s">
        <v>181</v>
      </c>
    </row>
    <row r="31" spans="1:37" x14ac:dyDescent="0.25">
      <c r="C31" t="s">
        <v>4</v>
      </c>
      <c r="D31" t="s">
        <v>5</v>
      </c>
      <c r="E31" t="s">
        <v>6</v>
      </c>
      <c r="F31" t="s">
        <v>7</v>
      </c>
      <c r="G31" t="s">
        <v>8</v>
      </c>
      <c r="J31">
        <v>7</v>
      </c>
      <c r="K31">
        <v>6</v>
      </c>
      <c r="L31">
        <v>5</v>
      </c>
      <c r="M31">
        <v>4</v>
      </c>
      <c r="N31">
        <v>3</v>
      </c>
      <c r="O31">
        <v>2</v>
      </c>
      <c r="P31">
        <v>1</v>
      </c>
      <c r="R31" t="s">
        <v>178</v>
      </c>
      <c r="S31" t="s">
        <v>109</v>
      </c>
      <c r="T31" t="s">
        <v>110</v>
      </c>
      <c r="U31" t="s">
        <v>111</v>
      </c>
      <c r="V31" t="s">
        <v>112</v>
      </c>
      <c r="W31" t="s">
        <v>113</v>
      </c>
    </row>
    <row r="32" spans="1:37" x14ac:dyDescent="0.25">
      <c r="B32">
        <v>7</v>
      </c>
      <c r="C32">
        <f>COUNTIF('UserStudy-ovvw'!E$19:E$31,$B32)</f>
        <v>7</v>
      </c>
      <c r="D32">
        <f>COUNTIF('UserStudy-ovvw'!F$19:F$31,$B32)</f>
        <v>5</v>
      </c>
      <c r="E32">
        <f>COUNTIF('UserStudy-ovvw'!G$19:G$31,$B32)</f>
        <v>7</v>
      </c>
      <c r="F32">
        <f>COUNTIF('UserStudy-ovvw'!H$19:H$31,$B32)</f>
        <v>7</v>
      </c>
      <c r="G32">
        <f>COUNTIF('UserStudy-ovvw'!I$19:I$31,$B32)</f>
        <v>9</v>
      </c>
      <c r="I32" t="s">
        <v>4</v>
      </c>
      <c r="J32">
        <v>7</v>
      </c>
      <c r="K32">
        <v>3</v>
      </c>
      <c r="L32">
        <v>1</v>
      </c>
      <c r="M32">
        <v>0</v>
      </c>
      <c r="N32">
        <v>1</v>
      </c>
      <c r="O32">
        <v>0</v>
      </c>
      <c r="P32">
        <v>1</v>
      </c>
      <c r="Q32">
        <f>+SUM(J32:P32)</f>
        <v>13</v>
      </c>
      <c r="S32">
        <f>+SUM(J32:L32)/Q32</f>
        <v>0.84615384615384615</v>
      </c>
      <c r="T32">
        <f>+SUM(N32:P32)/Q32</f>
        <v>0.15384615384615385</v>
      </c>
      <c r="U32">
        <f>+(S32*SUM(J32:L32)+T32*SUM(N32:P32))/(SUM(J32:L32)+SUM(N32:P32))</f>
        <v>0.7396449704142013</v>
      </c>
      <c r="V32">
        <f>+(S32-T32)/SQRT(U32*(1-U32)/SUM(J32:L32)+U32*(1-U32)/SUM(N32:P32))</f>
        <v>2.0523157651784487</v>
      </c>
      <c r="W32">
        <f>1-0.9687</f>
        <v>3.1299999999999994E-2</v>
      </c>
    </row>
    <row r="33" spans="2:23" x14ac:dyDescent="0.25">
      <c r="B33" s="1">
        <v>6</v>
      </c>
      <c r="C33">
        <f>COUNTIF('UserStudy-ovvw'!E$19:E$31,$B33)</f>
        <v>3</v>
      </c>
      <c r="D33">
        <f>COUNTIF('UserStudy-ovvw'!F$19:F$31,$B33)</f>
        <v>5</v>
      </c>
      <c r="E33">
        <f>COUNTIF('UserStudy-ovvw'!G$19:G$31,$B33)</f>
        <v>2</v>
      </c>
      <c r="F33">
        <f>COUNTIF('UserStudy-ovvw'!H$19:H$31,$B33)</f>
        <v>4</v>
      </c>
      <c r="G33">
        <f>COUNTIF('UserStudy-ovvw'!I$19:I$31,$B33)</f>
        <v>2</v>
      </c>
      <c r="I33" t="s">
        <v>5</v>
      </c>
      <c r="J33">
        <v>5</v>
      </c>
      <c r="K33">
        <v>5</v>
      </c>
      <c r="L33">
        <v>3</v>
      </c>
      <c r="M33">
        <v>0</v>
      </c>
      <c r="N33">
        <v>0</v>
      </c>
      <c r="O33">
        <v>0</v>
      </c>
      <c r="P33">
        <v>0</v>
      </c>
      <c r="Q33">
        <f t="shared" ref="Q33:Q36" si="15">+SUM(J33:P33)</f>
        <v>13</v>
      </c>
      <c r="R33">
        <f>PEARSON(J$2:P$2,J33:P33)</f>
        <v>0.83967639319959175</v>
      </c>
      <c r="S33">
        <f t="shared" ref="S33:S36" si="16">+SUM(J33:L33)/Q33</f>
        <v>1</v>
      </c>
      <c r="T33">
        <f t="shared" ref="T33:T36" si="17">+SUM(N33:P33)/Q33</f>
        <v>0</v>
      </c>
      <c r="U33">
        <f>+(S33*SUM(J33:L33)+T33*SUM(N33:P33))/(SUM(J33:L33)+SUM(N33:P33))</f>
        <v>1</v>
      </c>
      <c r="V33" t="e">
        <f t="shared" ref="V33:V36" si="18">+(S33-T33)/SQRT(U33*(1-U33)/SUM(J33:L33)+U33*(1-U33)/SUM(N33:P33))</f>
        <v>#DIV/0!</v>
      </c>
    </row>
    <row r="34" spans="2:23" x14ac:dyDescent="0.25">
      <c r="B34" s="1">
        <v>5</v>
      </c>
      <c r="C34">
        <f>COUNTIF('UserStudy-ovvw'!E$19:E$31,$B34)</f>
        <v>1</v>
      </c>
      <c r="D34">
        <f>COUNTIF('UserStudy-ovvw'!F$19:F$31,$B34)</f>
        <v>3</v>
      </c>
      <c r="E34">
        <f>COUNTIF('UserStudy-ovvw'!G$19:G$31,$B34)</f>
        <v>0</v>
      </c>
      <c r="F34">
        <f>COUNTIF('UserStudy-ovvw'!H$19:H$31,$B34)</f>
        <v>1</v>
      </c>
      <c r="G34">
        <f>COUNTIF('UserStudy-ovvw'!I$19:I$31,$B34)</f>
        <v>0</v>
      </c>
      <c r="I34" t="s">
        <v>6</v>
      </c>
      <c r="J34">
        <v>7</v>
      </c>
      <c r="K34">
        <v>2</v>
      </c>
      <c r="L34">
        <v>0</v>
      </c>
      <c r="M34">
        <v>1</v>
      </c>
      <c r="N34">
        <v>0</v>
      </c>
      <c r="O34">
        <v>0</v>
      </c>
      <c r="P34">
        <v>3</v>
      </c>
      <c r="Q34">
        <f t="shared" si="15"/>
        <v>13</v>
      </c>
      <c r="R34">
        <f t="shared" ref="R34:R36" si="19">PEARSON(J$2:P$2,J34:P34)</f>
        <v>0.85619227951320231</v>
      </c>
      <c r="S34">
        <f t="shared" si="16"/>
        <v>0.69230769230769229</v>
      </c>
      <c r="T34">
        <f t="shared" si="17"/>
        <v>0.23076923076923078</v>
      </c>
      <c r="U34">
        <f>+(S34*SUM(J34:L34)+T34*SUM(N34:P34))/(SUM(J34:L34)+SUM(N34:P34))</f>
        <v>0.57692307692307698</v>
      </c>
      <c r="V34">
        <f t="shared" si="18"/>
        <v>1.4012980994907411</v>
      </c>
      <c r="W34">
        <f>1-0.9068</f>
        <v>9.319999999999995E-2</v>
      </c>
    </row>
    <row r="35" spans="2:23" x14ac:dyDescent="0.25">
      <c r="B35" s="1">
        <v>4</v>
      </c>
      <c r="C35">
        <f>COUNTIF('UserStudy-ovvw'!E$19:E$31,$B35)</f>
        <v>0</v>
      </c>
      <c r="D35">
        <f>COUNTIF('UserStudy-ovvw'!F$19:F$31,$B35)</f>
        <v>0</v>
      </c>
      <c r="E35">
        <f>COUNTIF('UserStudy-ovvw'!G$19:G$31,$B35)</f>
        <v>1</v>
      </c>
      <c r="F35">
        <f>COUNTIF('UserStudy-ovvw'!H$19:H$31,$B35)</f>
        <v>1</v>
      </c>
      <c r="G35">
        <f>COUNTIF('UserStudy-ovvw'!I$19:I$31,$B35)</f>
        <v>1</v>
      </c>
      <c r="I35" t="s">
        <v>7</v>
      </c>
      <c r="J35">
        <v>7</v>
      </c>
      <c r="K35">
        <v>4</v>
      </c>
      <c r="L35">
        <v>1</v>
      </c>
      <c r="M35">
        <v>1</v>
      </c>
      <c r="N35">
        <v>0</v>
      </c>
      <c r="O35">
        <v>0</v>
      </c>
      <c r="P35">
        <v>0</v>
      </c>
      <c r="Q35">
        <f t="shared" si="15"/>
        <v>13</v>
      </c>
      <c r="R35">
        <f t="shared" si="19"/>
        <v>0.98924613102250658</v>
      </c>
      <c r="S35">
        <f t="shared" si="16"/>
        <v>0.92307692307692313</v>
      </c>
      <c r="T35">
        <f t="shared" si="17"/>
        <v>0</v>
      </c>
      <c r="U35">
        <f>+(S35*SUM(J35:L35)+T35*SUM(N35:P35))/(SUM(J35:L35)+SUM(N35:P35))</f>
        <v>0.92307692307692302</v>
      </c>
      <c r="V35" t="e">
        <f t="shared" si="18"/>
        <v>#DIV/0!</v>
      </c>
    </row>
    <row r="36" spans="2:23" x14ac:dyDescent="0.25">
      <c r="B36" s="1">
        <v>3</v>
      </c>
      <c r="C36">
        <f>COUNTIF('UserStudy-ovvw'!E$19:E$31,$B36)</f>
        <v>1</v>
      </c>
      <c r="D36">
        <f>COUNTIF('UserStudy-ovvw'!F$19:F$31,$B36)</f>
        <v>0</v>
      </c>
      <c r="E36">
        <f>COUNTIF('UserStudy-ovvw'!G$19:G$31,$B36)</f>
        <v>0</v>
      </c>
      <c r="F36">
        <f>COUNTIF('UserStudy-ovvw'!H$19:H$31,$B36)</f>
        <v>0</v>
      </c>
      <c r="G36">
        <f>COUNTIF('UserStudy-ovvw'!I$19:I$31,$B36)</f>
        <v>0</v>
      </c>
      <c r="I36" t="s">
        <v>8</v>
      </c>
      <c r="J36">
        <v>9</v>
      </c>
      <c r="K36">
        <v>2</v>
      </c>
      <c r="L36">
        <v>0</v>
      </c>
      <c r="M36">
        <v>1</v>
      </c>
      <c r="N36">
        <v>0</v>
      </c>
      <c r="O36">
        <v>0</v>
      </c>
      <c r="P36">
        <v>1</v>
      </c>
      <c r="Q36">
        <f t="shared" si="15"/>
        <v>13</v>
      </c>
      <c r="R36">
        <f t="shared" si="19"/>
        <v>0.94135353240262587</v>
      </c>
      <c r="S36">
        <f t="shared" si="16"/>
        <v>0.84615384615384615</v>
      </c>
      <c r="T36">
        <f t="shared" si="17"/>
        <v>7.6923076923076927E-2</v>
      </c>
      <c r="U36">
        <f>+(S36*SUM(J36:L36)+T36*SUM(N36:P36))/(SUM(J36:L36)+SUM(N36:P36))</f>
        <v>0.78205128205128205</v>
      </c>
      <c r="V36">
        <f t="shared" si="18"/>
        <v>1.7838880315650534</v>
      </c>
      <c r="W36">
        <f>1-0.9501</f>
        <v>4.9900000000000055E-2</v>
      </c>
    </row>
    <row r="37" spans="2:23" x14ac:dyDescent="0.25">
      <c r="B37" s="1">
        <v>2</v>
      </c>
      <c r="C37">
        <f>COUNTIF('UserStudy-ovvw'!E$19:E$31,$B37)</f>
        <v>0</v>
      </c>
      <c r="D37">
        <f>COUNTIF('UserStudy-ovvw'!F$19:F$31,$B37)</f>
        <v>0</v>
      </c>
      <c r="E37">
        <f>COUNTIF('UserStudy-ovvw'!G$19:G$31,$B37)</f>
        <v>0</v>
      </c>
      <c r="F37">
        <f>COUNTIF('UserStudy-ovvw'!H$19:H$31,$B37)</f>
        <v>0</v>
      </c>
      <c r="G37">
        <f>COUNTIF('UserStudy-ovvw'!I$19:I$31,$B37)</f>
        <v>0</v>
      </c>
    </row>
    <row r="38" spans="2:23" x14ac:dyDescent="0.25">
      <c r="B38" s="1">
        <v>1</v>
      </c>
      <c r="C38">
        <f>COUNTIF('UserStudy-ovvw'!E$19:E$31,$B38)</f>
        <v>1</v>
      </c>
      <c r="D38">
        <f>COUNTIF('UserStudy-ovvw'!F$19:F$31,$B38)</f>
        <v>0</v>
      </c>
      <c r="E38">
        <f>COUNTIF('UserStudy-ovvw'!G$19:G$31,$B38)</f>
        <v>3</v>
      </c>
      <c r="F38">
        <f>COUNTIF('UserStudy-ovvw'!H$19:H$31,$B38)</f>
        <v>0</v>
      </c>
      <c r="G38">
        <f>COUNTIF('UserStudy-ovvw'!I$19:I$31,$B38)</f>
        <v>1</v>
      </c>
    </row>
  </sheetData>
  <dataConsolidate function="count" topLabels="1">
    <dataRefs count="1">
      <dataRef ref="E1:I31" sheet="UserStudy-ovvw"/>
    </dataRefs>
  </dataConsolid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1"/>
  <sheetViews>
    <sheetView topLeftCell="A9" workbookViewId="0">
      <selection activeCell="H31" sqref="H31:O3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171</v>
      </c>
      <c r="E1" t="s">
        <v>172</v>
      </c>
      <c r="F1" t="s">
        <v>173</v>
      </c>
      <c r="H1" t="s">
        <v>174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177</v>
      </c>
    </row>
    <row r="2" spans="1:15" x14ac:dyDescent="0.25">
      <c r="A2" t="s">
        <v>106</v>
      </c>
      <c r="B2">
        <v>25114</v>
      </c>
      <c r="C2">
        <v>-1</v>
      </c>
      <c r="D2" t="s">
        <v>170</v>
      </c>
      <c r="E2">
        <v>3</v>
      </c>
      <c r="F2">
        <v>97</v>
      </c>
      <c r="G2" t="s">
        <v>170</v>
      </c>
      <c r="H2">
        <v>100</v>
      </c>
      <c r="I2">
        <v>24</v>
      </c>
      <c r="J2">
        <v>15</v>
      </c>
      <c r="K2">
        <v>3</v>
      </c>
      <c r="L2">
        <v>6</v>
      </c>
      <c r="M2">
        <v>0</v>
      </c>
      <c r="N2">
        <v>1</v>
      </c>
      <c r="O2">
        <f>+SUM(J2:M2)</f>
        <v>24</v>
      </c>
    </row>
    <row r="3" spans="1:15" x14ac:dyDescent="0.25">
      <c r="A3" t="s">
        <v>108</v>
      </c>
      <c r="B3">
        <v>25114</v>
      </c>
      <c r="C3">
        <v>2</v>
      </c>
      <c r="D3" t="s">
        <v>170</v>
      </c>
      <c r="E3">
        <v>3</v>
      </c>
      <c r="F3">
        <v>85</v>
      </c>
      <c r="G3" t="s">
        <v>170</v>
      </c>
      <c r="H3">
        <v>97</v>
      </c>
      <c r="I3">
        <v>25</v>
      </c>
      <c r="J3">
        <v>24</v>
      </c>
      <c r="K3">
        <v>1</v>
      </c>
      <c r="L3">
        <v>0</v>
      </c>
      <c r="M3">
        <v>0</v>
      </c>
      <c r="N3">
        <v>0</v>
      </c>
      <c r="O3">
        <f t="shared" ref="O3:O29" si="0">+SUM(J3:M3)</f>
        <v>25</v>
      </c>
    </row>
    <row r="4" spans="1:15" x14ac:dyDescent="0.25">
      <c r="A4" t="s">
        <v>107</v>
      </c>
      <c r="B4">
        <v>25114</v>
      </c>
      <c r="C4">
        <v>0</v>
      </c>
      <c r="D4" t="s">
        <v>170</v>
      </c>
      <c r="E4">
        <v>3</v>
      </c>
      <c r="F4">
        <v>80</v>
      </c>
      <c r="G4" t="s">
        <v>170</v>
      </c>
      <c r="H4">
        <v>95</v>
      </c>
      <c r="I4">
        <v>25</v>
      </c>
      <c r="J4">
        <v>16</v>
      </c>
      <c r="K4">
        <v>2</v>
      </c>
      <c r="L4">
        <v>1</v>
      </c>
      <c r="M4">
        <v>6</v>
      </c>
      <c r="N4">
        <v>0</v>
      </c>
      <c r="O4">
        <f t="shared" si="0"/>
        <v>25</v>
      </c>
    </row>
    <row r="5" spans="1:15" x14ac:dyDescent="0.25">
      <c r="A5" t="s">
        <v>25</v>
      </c>
      <c r="B5">
        <v>40670</v>
      </c>
      <c r="C5">
        <v>-1</v>
      </c>
      <c r="D5" t="s">
        <v>170</v>
      </c>
      <c r="E5">
        <v>3</v>
      </c>
      <c r="F5">
        <v>89</v>
      </c>
      <c r="G5" t="s">
        <v>170</v>
      </c>
      <c r="H5">
        <v>99</v>
      </c>
      <c r="I5">
        <v>20</v>
      </c>
      <c r="J5">
        <v>12</v>
      </c>
      <c r="K5">
        <v>4</v>
      </c>
      <c r="L5">
        <v>2</v>
      </c>
      <c r="M5">
        <v>2</v>
      </c>
      <c r="N5">
        <v>5</v>
      </c>
      <c r="O5">
        <f t="shared" si="0"/>
        <v>20</v>
      </c>
    </row>
    <row r="6" spans="1:15" x14ac:dyDescent="0.25">
      <c r="A6" t="s">
        <v>34</v>
      </c>
      <c r="B6">
        <v>37552</v>
      </c>
      <c r="C6">
        <v>0</v>
      </c>
      <c r="D6" t="s">
        <v>170</v>
      </c>
      <c r="E6">
        <v>0</v>
      </c>
      <c r="F6">
        <v>82</v>
      </c>
      <c r="G6" t="s">
        <v>170</v>
      </c>
      <c r="H6">
        <v>85</v>
      </c>
      <c r="I6">
        <v>25</v>
      </c>
      <c r="J6">
        <v>0</v>
      </c>
      <c r="K6">
        <v>0</v>
      </c>
      <c r="L6">
        <v>0</v>
      </c>
      <c r="M6">
        <v>25</v>
      </c>
      <c r="N6">
        <v>0</v>
      </c>
      <c r="O6">
        <f t="shared" si="0"/>
        <v>25</v>
      </c>
    </row>
    <row r="7" spans="1:15" x14ac:dyDescent="0.25">
      <c r="A7" t="s">
        <v>38</v>
      </c>
      <c r="B7">
        <v>37552</v>
      </c>
      <c r="C7">
        <v>0</v>
      </c>
      <c r="D7" t="s">
        <v>170</v>
      </c>
      <c r="E7">
        <v>3</v>
      </c>
      <c r="F7">
        <v>59</v>
      </c>
      <c r="G7" t="s">
        <v>170</v>
      </c>
      <c r="H7">
        <v>66</v>
      </c>
      <c r="I7">
        <v>25</v>
      </c>
      <c r="J7">
        <v>13</v>
      </c>
      <c r="K7">
        <v>4</v>
      </c>
      <c r="L7">
        <v>3</v>
      </c>
      <c r="M7">
        <v>5</v>
      </c>
      <c r="N7">
        <v>0</v>
      </c>
      <c r="O7">
        <f t="shared" si="0"/>
        <v>25</v>
      </c>
    </row>
    <row r="8" spans="1:15" x14ac:dyDescent="0.25">
      <c r="A8" t="s">
        <v>34</v>
      </c>
      <c r="B8">
        <v>37552</v>
      </c>
      <c r="C8">
        <v>0</v>
      </c>
      <c r="D8" t="s">
        <v>170</v>
      </c>
      <c r="E8">
        <v>3</v>
      </c>
      <c r="F8">
        <v>59</v>
      </c>
      <c r="G8" t="s">
        <v>170</v>
      </c>
      <c r="H8">
        <v>66</v>
      </c>
      <c r="I8">
        <v>25</v>
      </c>
      <c r="J8">
        <v>13</v>
      </c>
      <c r="K8">
        <v>4</v>
      </c>
      <c r="L8">
        <v>1</v>
      </c>
      <c r="M8">
        <v>7</v>
      </c>
      <c r="N8">
        <v>0</v>
      </c>
      <c r="O8">
        <f t="shared" si="0"/>
        <v>25</v>
      </c>
    </row>
    <row r="9" spans="1:15" x14ac:dyDescent="0.25">
      <c r="A9" t="s">
        <v>25</v>
      </c>
      <c r="B9">
        <v>20492</v>
      </c>
      <c r="C9">
        <v>0</v>
      </c>
      <c r="D9" t="s">
        <v>170</v>
      </c>
      <c r="E9">
        <v>3</v>
      </c>
      <c r="F9">
        <v>99</v>
      </c>
      <c r="G9" t="s">
        <v>170</v>
      </c>
      <c r="H9">
        <v>100</v>
      </c>
      <c r="I9">
        <v>25</v>
      </c>
      <c r="J9">
        <v>17</v>
      </c>
      <c r="K9">
        <v>4</v>
      </c>
      <c r="L9">
        <v>2</v>
      </c>
      <c r="M9">
        <v>2</v>
      </c>
      <c r="N9">
        <v>0</v>
      </c>
      <c r="O9">
        <f t="shared" si="0"/>
        <v>25</v>
      </c>
    </row>
    <row r="10" spans="1:15" x14ac:dyDescent="0.25">
      <c r="A10" t="s">
        <v>25</v>
      </c>
      <c r="B10">
        <v>53233</v>
      </c>
      <c r="C10">
        <v>0</v>
      </c>
      <c r="D10" t="s">
        <v>170</v>
      </c>
      <c r="E10">
        <v>2</v>
      </c>
      <c r="F10">
        <v>87</v>
      </c>
      <c r="G10" t="s">
        <v>170</v>
      </c>
      <c r="H10">
        <v>94</v>
      </c>
      <c r="I10">
        <v>25</v>
      </c>
      <c r="J10">
        <v>0</v>
      </c>
      <c r="K10">
        <v>15</v>
      </c>
      <c r="L10">
        <v>9</v>
      </c>
      <c r="M10">
        <v>1</v>
      </c>
      <c r="N10">
        <v>0</v>
      </c>
      <c r="O10">
        <f t="shared" si="0"/>
        <v>25</v>
      </c>
    </row>
    <row r="11" spans="1:15" x14ac:dyDescent="0.25">
      <c r="A11" t="s">
        <v>34</v>
      </c>
      <c r="B11">
        <v>53233</v>
      </c>
      <c r="C11">
        <v>1</v>
      </c>
      <c r="D11" t="s">
        <v>170</v>
      </c>
      <c r="E11">
        <v>2</v>
      </c>
      <c r="F11">
        <v>80</v>
      </c>
      <c r="G11" t="s">
        <v>170</v>
      </c>
      <c r="H11">
        <v>93</v>
      </c>
      <c r="I11">
        <v>25</v>
      </c>
      <c r="J11">
        <v>0</v>
      </c>
      <c r="K11">
        <v>9</v>
      </c>
      <c r="L11">
        <v>16</v>
      </c>
      <c r="M11">
        <v>0</v>
      </c>
      <c r="N11">
        <v>0</v>
      </c>
      <c r="O11">
        <f t="shared" si="0"/>
        <v>25</v>
      </c>
    </row>
    <row r="12" spans="1:15" x14ac:dyDescent="0.25">
      <c r="A12" t="s">
        <v>38</v>
      </c>
      <c r="B12">
        <v>53233</v>
      </c>
      <c r="C12">
        <v>0</v>
      </c>
      <c r="D12" t="s">
        <v>170</v>
      </c>
      <c r="E12">
        <v>2</v>
      </c>
      <c r="F12">
        <v>75</v>
      </c>
      <c r="G12" t="s">
        <v>170</v>
      </c>
      <c r="H12">
        <v>91</v>
      </c>
      <c r="I12">
        <v>25</v>
      </c>
      <c r="J12">
        <v>0</v>
      </c>
      <c r="K12">
        <v>15</v>
      </c>
      <c r="L12">
        <v>9</v>
      </c>
      <c r="M12">
        <v>1</v>
      </c>
      <c r="N12">
        <v>0</v>
      </c>
      <c r="O12">
        <f t="shared" si="0"/>
        <v>25</v>
      </c>
    </row>
    <row r="13" spans="1:15" x14ac:dyDescent="0.25">
      <c r="A13" t="s">
        <v>34</v>
      </c>
      <c r="B13">
        <v>19574</v>
      </c>
      <c r="C13">
        <v>0</v>
      </c>
      <c r="D13" t="s">
        <v>170</v>
      </c>
      <c r="E13">
        <v>3</v>
      </c>
      <c r="F13">
        <v>66</v>
      </c>
      <c r="G13" t="s">
        <v>170</v>
      </c>
      <c r="H13">
        <v>100</v>
      </c>
      <c r="I13">
        <v>25</v>
      </c>
      <c r="J13">
        <v>9</v>
      </c>
      <c r="K13">
        <v>5</v>
      </c>
      <c r="L13">
        <v>4</v>
      </c>
      <c r="M13">
        <v>7</v>
      </c>
      <c r="N13">
        <v>0</v>
      </c>
      <c r="O13">
        <f t="shared" si="0"/>
        <v>25</v>
      </c>
    </row>
    <row r="14" spans="1:15" x14ac:dyDescent="0.25">
      <c r="A14" t="s">
        <v>38</v>
      </c>
      <c r="B14">
        <v>19574</v>
      </c>
      <c r="C14">
        <v>0</v>
      </c>
      <c r="D14" t="s">
        <v>170</v>
      </c>
      <c r="E14">
        <v>3</v>
      </c>
      <c r="F14">
        <v>66</v>
      </c>
      <c r="G14" t="s">
        <v>170</v>
      </c>
      <c r="H14">
        <v>98</v>
      </c>
      <c r="I14">
        <v>25</v>
      </c>
      <c r="J14">
        <v>3</v>
      </c>
      <c r="K14">
        <v>4</v>
      </c>
      <c r="L14">
        <v>5</v>
      </c>
      <c r="M14">
        <v>13</v>
      </c>
      <c r="N14">
        <v>0</v>
      </c>
      <c r="O14">
        <f t="shared" si="0"/>
        <v>25</v>
      </c>
    </row>
    <row r="15" spans="1:15" x14ac:dyDescent="0.25">
      <c r="A15" t="s">
        <v>106</v>
      </c>
      <c r="B15">
        <v>46376</v>
      </c>
      <c r="C15">
        <v>3</v>
      </c>
      <c r="D15" t="s">
        <v>170</v>
      </c>
      <c r="E15">
        <v>3</v>
      </c>
      <c r="F15">
        <v>99</v>
      </c>
      <c r="G15" t="s">
        <v>170</v>
      </c>
      <c r="H15">
        <v>100</v>
      </c>
      <c r="I15">
        <v>25</v>
      </c>
      <c r="J15">
        <v>25</v>
      </c>
      <c r="K15">
        <v>0</v>
      </c>
      <c r="L15">
        <v>0</v>
      </c>
      <c r="M15">
        <v>0</v>
      </c>
      <c r="N15">
        <v>0</v>
      </c>
      <c r="O15">
        <f t="shared" si="0"/>
        <v>25</v>
      </c>
    </row>
    <row r="16" spans="1:15" x14ac:dyDescent="0.25">
      <c r="A16" t="s">
        <v>108</v>
      </c>
      <c r="B16">
        <v>46376</v>
      </c>
      <c r="C16">
        <v>3</v>
      </c>
      <c r="D16" t="s">
        <v>170</v>
      </c>
      <c r="E16">
        <v>3</v>
      </c>
      <c r="F16">
        <v>75</v>
      </c>
      <c r="G16" t="s">
        <v>170</v>
      </c>
      <c r="H16">
        <v>100</v>
      </c>
      <c r="I16">
        <v>25</v>
      </c>
      <c r="J16">
        <v>25</v>
      </c>
      <c r="K16">
        <v>0</v>
      </c>
      <c r="L16">
        <v>0</v>
      </c>
      <c r="M16">
        <v>0</v>
      </c>
      <c r="N16">
        <v>0</v>
      </c>
      <c r="O16">
        <f t="shared" si="0"/>
        <v>25</v>
      </c>
    </row>
    <row r="17" spans="1:15" x14ac:dyDescent="0.25">
      <c r="A17" t="s">
        <v>107</v>
      </c>
      <c r="B17">
        <v>46376</v>
      </c>
      <c r="C17">
        <v>0</v>
      </c>
      <c r="D17" t="s">
        <v>170</v>
      </c>
      <c r="E17">
        <v>3</v>
      </c>
      <c r="F17">
        <v>75</v>
      </c>
      <c r="G17" t="s">
        <v>170</v>
      </c>
      <c r="H17">
        <v>100</v>
      </c>
      <c r="I17">
        <v>25</v>
      </c>
      <c r="J17">
        <v>7</v>
      </c>
      <c r="K17">
        <v>1</v>
      </c>
      <c r="L17">
        <v>14</v>
      </c>
      <c r="M17">
        <v>3</v>
      </c>
      <c r="N17">
        <v>0</v>
      </c>
      <c r="O17">
        <f t="shared" si="0"/>
        <v>25</v>
      </c>
    </row>
    <row r="18" spans="1:15" x14ac:dyDescent="0.25">
      <c r="A18" t="s">
        <v>107</v>
      </c>
      <c r="B18">
        <v>30926</v>
      </c>
      <c r="C18">
        <v>-1</v>
      </c>
      <c r="D18" t="s">
        <v>170</v>
      </c>
      <c r="E18">
        <v>3</v>
      </c>
      <c r="F18">
        <v>97</v>
      </c>
      <c r="G18" t="s">
        <v>170</v>
      </c>
      <c r="H18">
        <v>99</v>
      </c>
      <c r="I18">
        <v>22</v>
      </c>
      <c r="J18">
        <v>9</v>
      </c>
      <c r="K18">
        <v>13</v>
      </c>
      <c r="L18">
        <v>0</v>
      </c>
      <c r="M18">
        <v>0</v>
      </c>
      <c r="N18">
        <v>3</v>
      </c>
      <c r="O18">
        <f t="shared" si="0"/>
        <v>22</v>
      </c>
    </row>
    <row r="19" spans="1:15" x14ac:dyDescent="0.25">
      <c r="A19" t="s">
        <v>106</v>
      </c>
      <c r="B19">
        <v>30926</v>
      </c>
      <c r="C19">
        <v>-1</v>
      </c>
      <c r="D19" t="s">
        <v>170</v>
      </c>
      <c r="E19">
        <v>3</v>
      </c>
      <c r="F19">
        <v>99</v>
      </c>
      <c r="G19" t="s">
        <v>170</v>
      </c>
      <c r="H19">
        <v>99</v>
      </c>
      <c r="I19">
        <v>24</v>
      </c>
      <c r="J19">
        <v>24</v>
      </c>
      <c r="K19">
        <v>0</v>
      </c>
      <c r="L19">
        <v>0</v>
      </c>
      <c r="M19">
        <v>0</v>
      </c>
      <c r="N19">
        <v>1</v>
      </c>
      <c r="O19">
        <f t="shared" si="0"/>
        <v>24</v>
      </c>
    </row>
    <row r="20" spans="1:15" x14ac:dyDescent="0.25">
      <c r="A20" t="s">
        <v>108</v>
      </c>
      <c r="B20">
        <v>30926</v>
      </c>
      <c r="C20">
        <v>-1</v>
      </c>
      <c r="D20" t="s">
        <v>170</v>
      </c>
      <c r="E20">
        <v>3</v>
      </c>
      <c r="F20">
        <v>98</v>
      </c>
      <c r="G20" t="s">
        <v>170</v>
      </c>
      <c r="H20">
        <v>99</v>
      </c>
      <c r="I20">
        <v>23</v>
      </c>
      <c r="J20">
        <v>23</v>
      </c>
      <c r="K20">
        <v>0</v>
      </c>
      <c r="L20">
        <v>0</v>
      </c>
      <c r="M20">
        <v>0</v>
      </c>
      <c r="N20">
        <v>1</v>
      </c>
      <c r="O20">
        <f t="shared" si="0"/>
        <v>23</v>
      </c>
    </row>
    <row r="21" spans="1:15" x14ac:dyDescent="0.25">
      <c r="A21" t="s">
        <v>25</v>
      </c>
      <c r="B21">
        <v>11527</v>
      </c>
      <c r="C21">
        <v>1</v>
      </c>
      <c r="D21" t="s">
        <v>170</v>
      </c>
      <c r="E21">
        <v>3</v>
      </c>
      <c r="F21">
        <v>94</v>
      </c>
      <c r="G21" t="s">
        <v>170</v>
      </c>
      <c r="H21">
        <v>100</v>
      </c>
      <c r="I21">
        <v>25</v>
      </c>
      <c r="J21">
        <v>12</v>
      </c>
      <c r="K21">
        <v>3</v>
      </c>
      <c r="L21">
        <v>10</v>
      </c>
      <c r="M21">
        <v>0</v>
      </c>
      <c r="N21">
        <v>0</v>
      </c>
      <c r="O21">
        <f t="shared" si="0"/>
        <v>25</v>
      </c>
    </row>
    <row r="22" spans="1:15" x14ac:dyDescent="0.25">
      <c r="A22" t="s">
        <v>106</v>
      </c>
      <c r="B22">
        <v>23778</v>
      </c>
      <c r="C22">
        <v>2</v>
      </c>
      <c r="D22" t="s">
        <v>170</v>
      </c>
      <c r="E22">
        <v>3</v>
      </c>
      <c r="F22">
        <v>84</v>
      </c>
      <c r="G22" t="s">
        <v>170</v>
      </c>
      <c r="H22">
        <v>96</v>
      </c>
      <c r="I22">
        <v>25</v>
      </c>
      <c r="J22">
        <v>2</v>
      </c>
      <c r="K22">
        <v>23</v>
      </c>
      <c r="L22">
        <v>0</v>
      </c>
      <c r="M22">
        <v>0</v>
      </c>
      <c r="N22">
        <v>0</v>
      </c>
      <c r="O22">
        <f t="shared" si="0"/>
        <v>25</v>
      </c>
    </row>
    <row r="23" spans="1:15" x14ac:dyDescent="0.25">
      <c r="A23" t="s">
        <v>108</v>
      </c>
      <c r="B23">
        <v>23778</v>
      </c>
      <c r="C23">
        <v>2</v>
      </c>
      <c r="D23" t="s">
        <v>170</v>
      </c>
      <c r="E23">
        <v>3</v>
      </c>
      <c r="F23">
        <v>70</v>
      </c>
      <c r="G23" t="s">
        <v>170</v>
      </c>
      <c r="H23">
        <v>85</v>
      </c>
      <c r="I23">
        <v>25</v>
      </c>
      <c r="J23">
        <v>7</v>
      </c>
      <c r="K23">
        <v>18</v>
      </c>
      <c r="L23">
        <v>0</v>
      </c>
      <c r="M23">
        <v>0</v>
      </c>
      <c r="N23">
        <v>0</v>
      </c>
      <c r="O23">
        <f t="shared" si="0"/>
        <v>25</v>
      </c>
    </row>
    <row r="24" spans="1:15" x14ac:dyDescent="0.25">
      <c r="A24" t="s">
        <v>107</v>
      </c>
      <c r="B24">
        <v>23778</v>
      </c>
      <c r="C24">
        <v>2</v>
      </c>
      <c r="D24" t="s">
        <v>170</v>
      </c>
      <c r="E24">
        <v>3</v>
      </c>
      <c r="F24">
        <v>70</v>
      </c>
      <c r="G24" t="s">
        <v>170</v>
      </c>
      <c r="H24">
        <v>85</v>
      </c>
      <c r="I24">
        <v>25</v>
      </c>
      <c r="J24">
        <v>8</v>
      </c>
      <c r="K24">
        <v>17</v>
      </c>
      <c r="L24">
        <v>0</v>
      </c>
      <c r="M24">
        <v>0</v>
      </c>
      <c r="N24">
        <v>0</v>
      </c>
      <c r="O24">
        <f t="shared" si="0"/>
        <v>25</v>
      </c>
    </row>
    <row r="25" spans="1:15" x14ac:dyDescent="0.25">
      <c r="A25" t="s">
        <v>34</v>
      </c>
      <c r="B25">
        <v>58482</v>
      </c>
      <c r="C25">
        <v>1</v>
      </c>
      <c r="D25" t="s">
        <v>170</v>
      </c>
      <c r="E25">
        <v>3</v>
      </c>
      <c r="F25">
        <v>32</v>
      </c>
      <c r="G25" t="s">
        <v>170</v>
      </c>
      <c r="H25">
        <v>83</v>
      </c>
      <c r="I25">
        <v>25</v>
      </c>
      <c r="J25">
        <v>2</v>
      </c>
      <c r="K25">
        <v>2</v>
      </c>
      <c r="L25">
        <v>21</v>
      </c>
      <c r="M25">
        <v>0</v>
      </c>
      <c r="N25">
        <v>0</v>
      </c>
      <c r="O25">
        <f t="shared" si="0"/>
        <v>25</v>
      </c>
    </row>
    <row r="26" spans="1:15" x14ac:dyDescent="0.25">
      <c r="A26" t="s">
        <v>38</v>
      </c>
      <c r="B26">
        <v>40750</v>
      </c>
      <c r="C26">
        <v>1</v>
      </c>
      <c r="D26" t="s">
        <v>170</v>
      </c>
      <c r="E26">
        <v>3</v>
      </c>
      <c r="F26">
        <v>46</v>
      </c>
      <c r="G26" t="s">
        <v>170</v>
      </c>
      <c r="H26">
        <v>51</v>
      </c>
      <c r="I26">
        <v>25</v>
      </c>
      <c r="J26">
        <v>11</v>
      </c>
      <c r="K26">
        <v>0</v>
      </c>
      <c r="L26">
        <v>14</v>
      </c>
      <c r="M26">
        <v>0</v>
      </c>
      <c r="N26">
        <v>0</v>
      </c>
      <c r="O26">
        <f t="shared" si="0"/>
        <v>25</v>
      </c>
    </row>
    <row r="27" spans="1:15" x14ac:dyDescent="0.25">
      <c r="A27" t="s">
        <v>108</v>
      </c>
      <c r="B27">
        <v>35038</v>
      </c>
      <c r="C27">
        <v>3</v>
      </c>
      <c r="D27" t="s">
        <v>170</v>
      </c>
      <c r="E27">
        <v>3</v>
      </c>
      <c r="F27">
        <v>95</v>
      </c>
      <c r="G27" t="s">
        <v>170</v>
      </c>
      <c r="H27">
        <v>100</v>
      </c>
      <c r="I27">
        <v>25</v>
      </c>
      <c r="J27">
        <v>25</v>
      </c>
      <c r="K27">
        <v>0</v>
      </c>
      <c r="L27">
        <v>0</v>
      </c>
      <c r="M27">
        <v>0</v>
      </c>
      <c r="N27">
        <v>0</v>
      </c>
      <c r="O27">
        <f t="shared" si="0"/>
        <v>25</v>
      </c>
    </row>
    <row r="28" spans="1:15" x14ac:dyDescent="0.25">
      <c r="A28" t="s">
        <v>108</v>
      </c>
      <c r="B28">
        <v>35038</v>
      </c>
      <c r="C28">
        <v>-1</v>
      </c>
      <c r="D28" t="s">
        <v>170</v>
      </c>
      <c r="E28">
        <v>3</v>
      </c>
      <c r="F28">
        <v>99</v>
      </c>
      <c r="G28" t="s">
        <v>170</v>
      </c>
      <c r="H28">
        <v>100</v>
      </c>
      <c r="I28">
        <v>24</v>
      </c>
      <c r="J28">
        <v>23</v>
      </c>
      <c r="K28">
        <v>0</v>
      </c>
      <c r="L28">
        <v>1</v>
      </c>
      <c r="M28">
        <v>0</v>
      </c>
      <c r="N28">
        <v>1</v>
      </c>
      <c r="O28">
        <f t="shared" si="0"/>
        <v>24</v>
      </c>
    </row>
    <row r="29" spans="1:15" x14ac:dyDescent="0.25">
      <c r="A29" t="s">
        <v>108</v>
      </c>
      <c r="B29">
        <v>35038</v>
      </c>
      <c r="C29">
        <v>3</v>
      </c>
      <c r="D29" t="s">
        <v>170</v>
      </c>
      <c r="E29">
        <v>3</v>
      </c>
      <c r="F29">
        <v>100</v>
      </c>
      <c r="G29" t="s">
        <v>170</v>
      </c>
      <c r="H29">
        <v>100</v>
      </c>
      <c r="I29">
        <v>24</v>
      </c>
      <c r="J29">
        <v>24</v>
      </c>
      <c r="K29">
        <v>0</v>
      </c>
      <c r="L29">
        <v>0</v>
      </c>
      <c r="M29">
        <v>0</v>
      </c>
      <c r="N29">
        <v>0</v>
      </c>
      <c r="O29">
        <f t="shared" si="0"/>
        <v>24</v>
      </c>
    </row>
    <row r="30" spans="1:15" x14ac:dyDescent="0.25">
      <c r="A30" t="s">
        <v>175</v>
      </c>
      <c r="C30">
        <f>+AVERAGE(C2:C29)</f>
        <v>0.6428571428571429</v>
      </c>
      <c r="E30">
        <f>+AVERAGE(E2:E29)</f>
        <v>2.7857142857142856</v>
      </c>
      <c r="F30">
        <f>+AVERAGE(F2:F29)</f>
        <v>80.607142857142861</v>
      </c>
      <c r="H30">
        <f>+AVERAGE(H2:H29)</f>
        <v>92.178571428571431</v>
      </c>
      <c r="I30">
        <f t="shared" ref="I30:N30" si="1">+AVERAGE(I2:I29)</f>
        <v>24.5</v>
      </c>
      <c r="J30">
        <f t="shared" si="1"/>
        <v>12.464285714285714</v>
      </c>
      <c r="K30">
        <f t="shared" si="1"/>
        <v>5.25</v>
      </c>
      <c r="L30">
        <f t="shared" si="1"/>
        <v>4.2142857142857144</v>
      </c>
      <c r="M30">
        <f t="shared" si="1"/>
        <v>2.5714285714285716</v>
      </c>
      <c r="N30">
        <f t="shared" si="1"/>
        <v>0.42857142857142855</v>
      </c>
      <c r="O30">
        <f>+AVERAGE(O2:O29)</f>
        <v>24.5</v>
      </c>
    </row>
    <row r="31" spans="1:15" x14ac:dyDescent="0.25">
      <c r="A31" t="s">
        <v>176</v>
      </c>
      <c r="C31">
        <f>+_xlfn.STDEV.P(C2:C29)</f>
        <v>1.3420210162897097</v>
      </c>
      <c r="E31">
        <f>+_xlfn.STDEV.P(E2:E29)</f>
        <v>0.61858957413174187</v>
      </c>
      <c r="F31">
        <f>+_xlfn.STDEV.P(F2:F29)</f>
        <v>17.259240352663856</v>
      </c>
      <c r="H31">
        <f>+_xlfn.STDEV.P(H2:H29)</f>
        <v>12.230096283432964</v>
      </c>
      <c r="I31">
        <f t="shared" ref="I31:O31" si="2">+_xlfn.STDEV.P(I2:I29)</f>
        <v>1.1180339887498949</v>
      </c>
      <c r="J31">
        <f t="shared" si="2"/>
        <v>8.8013073008548925</v>
      </c>
      <c r="K31">
        <f t="shared" si="2"/>
        <v>6.5553958145724724</v>
      </c>
      <c r="L31">
        <f t="shared" si="2"/>
        <v>5.8270130970037357</v>
      </c>
      <c r="M31">
        <f t="shared" si="2"/>
        <v>5.3011358043655639</v>
      </c>
      <c r="N31">
        <f t="shared" si="2"/>
        <v>1.083267920578793</v>
      </c>
      <c r="O31">
        <f t="shared" si="2"/>
        <v>1.1180339887498949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UserStudy-ovvw</vt:lpstr>
      <vt:lpstr>Analysis</vt:lpstr>
      <vt:lpstr>lo-hi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vmegler</dc:creator>
  <cp:lastModifiedBy>vmegler</cp:lastModifiedBy>
  <dcterms:created xsi:type="dcterms:W3CDTF">2012-01-25T23:32:25Z</dcterms:created>
  <dcterms:modified xsi:type="dcterms:W3CDTF">2012-02-09T18:14:48Z</dcterms:modified>
</cp:coreProperties>
</file>