
<file path=[Content_Types].xml><?xml version="1.0" encoding="utf-8"?>
<Types xmlns="http://schemas.openxmlformats.org/package/2006/content-types">
  <Override PartName="/xl/pivotCache/pivotCacheRecords2.xml" ContentType="application/vnd.openxmlformats-officedocument.spreadsheetml.pivotCacheRecords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6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hidePivotFieldList="1" autoCompressPictures="0"/>
  <bookViews>
    <workbookView xWindow="140" yWindow="-20" windowWidth="16600" windowHeight="10100" tabRatio="879" activeTab="13"/>
  </bookViews>
  <sheets>
    <sheet name="F1-A" sheetId="1" r:id="rId1"/>
    <sheet name="F2-A" sheetId="2" r:id="rId2"/>
    <sheet name="F3-A" sheetId="3" r:id="rId3"/>
    <sheet name="F4-A" sheetId="4" r:id="rId4"/>
    <sheet name="F5-A" sheetId="5" r:id="rId5"/>
    <sheet name="F6-A" sheetId="6" r:id="rId6"/>
    <sheet name="F7-A" sheetId="7" r:id="rId7"/>
    <sheet name="F8-A" sheetId="8" r:id="rId8"/>
    <sheet name="ALL" sheetId="9" r:id="rId9"/>
    <sheet name="TREE(F)" sheetId="10" r:id="rId10"/>
    <sheet name="M1" sheetId="11" r:id="rId11"/>
    <sheet name="M3" sheetId="12" r:id="rId12"/>
    <sheet name="M4" sheetId="13" r:id="rId13"/>
    <sheet name="M5" sheetId="14" r:id="rId14"/>
    <sheet name="M6" sheetId="15" r:id="rId15"/>
    <sheet name="M7" sheetId="16" r:id="rId16"/>
    <sheet name="M8" sheetId="17" r:id="rId17"/>
    <sheet name="ALL (2)" sheetId="18" r:id="rId18"/>
    <sheet name="M2" sheetId="19" r:id="rId19"/>
    <sheet name="TREE(M)" sheetId="20" r:id="rId20"/>
    <sheet name="Sum crosstab" sheetId="23" r:id="rId21"/>
    <sheet name="Count crosstab" sheetId="22" r:id="rId22"/>
    <sheet name="Original data" sheetId="21" r:id="rId23"/>
  </sheets>
  <calcPr calcId="130407" concurrentCalc="0"/>
  <pivotCaches>
    <pivotCache cacheId="0" r:id="rId24"/>
    <pivotCache cacheId="1" r:id="rId25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2"/>
  <c r="B11"/>
  <c r="B12"/>
  <c r="J3" i="1"/>
  <c r="L3"/>
  <c r="J4"/>
  <c r="L4"/>
  <c r="J5"/>
  <c r="L5"/>
  <c r="J6"/>
  <c r="L6"/>
  <c r="J7"/>
  <c r="L7"/>
  <c r="J8"/>
  <c r="L8"/>
  <c r="J9"/>
  <c r="L9"/>
  <c r="J10"/>
  <c r="L10"/>
  <c r="J1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I2"/>
  <c r="K2"/>
  <c r="H2"/>
  <c r="G2"/>
  <c r="J3" i="2"/>
  <c r="L3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K24"/>
  <c r="K25"/>
  <c r="K26"/>
  <c r="K27"/>
  <c r="K28"/>
  <c r="K29"/>
  <c r="K30"/>
  <c r="K31"/>
  <c r="K32"/>
  <c r="K33"/>
  <c r="I2"/>
  <c r="K2"/>
  <c r="H2"/>
  <c r="G2"/>
  <c r="J3" i="3"/>
  <c r="L3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J24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K25"/>
  <c r="K26"/>
  <c r="K27"/>
  <c r="K28"/>
  <c r="K29"/>
  <c r="K30"/>
  <c r="K31"/>
  <c r="K32"/>
  <c r="K33"/>
  <c r="I2"/>
  <c r="K2"/>
  <c r="H2"/>
  <c r="G2"/>
  <c r="J3" i="4"/>
  <c r="L3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J16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I2"/>
  <c r="K2"/>
  <c r="H2"/>
  <c r="G2"/>
  <c r="J3" i="5"/>
  <c r="L3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J24"/>
  <c r="L24"/>
  <c r="J25"/>
  <c r="L25"/>
  <c r="J26"/>
  <c r="L26"/>
  <c r="J27"/>
  <c r="L27"/>
  <c r="J28"/>
  <c r="L28"/>
  <c r="J29"/>
  <c r="L29"/>
  <c r="J30"/>
  <c r="L30"/>
  <c r="J31"/>
  <c r="L31"/>
  <c r="J32"/>
  <c r="L32"/>
  <c r="J33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K30"/>
  <c r="I31"/>
  <c r="K31"/>
  <c r="I32"/>
  <c r="K32"/>
  <c r="I33"/>
  <c r="K33"/>
  <c r="I2"/>
  <c r="K2"/>
  <c r="H2"/>
  <c r="G2"/>
  <c r="J14" i="6"/>
  <c r="L14"/>
  <c r="J3"/>
  <c r="L3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5"/>
  <c r="L15"/>
  <c r="J16"/>
  <c r="L16"/>
  <c r="J17"/>
  <c r="L17"/>
  <c r="J18"/>
  <c r="L18"/>
  <c r="J19"/>
  <c r="L19"/>
  <c r="J20"/>
  <c r="L20"/>
  <c r="J21"/>
  <c r="L21"/>
  <c r="J22"/>
  <c r="L22"/>
  <c r="J23"/>
  <c r="L23"/>
  <c r="J24"/>
  <c r="L24"/>
  <c r="J25"/>
  <c r="L25"/>
  <c r="J26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K27"/>
  <c r="K28"/>
  <c r="K29"/>
  <c r="K30"/>
  <c r="K31"/>
  <c r="K32"/>
  <c r="K33"/>
  <c r="I2"/>
  <c r="K2"/>
  <c r="H2"/>
  <c r="G2"/>
  <c r="J3" i="7"/>
  <c r="L3"/>
  <c r="J4"/>
  <c r="L4"/>
  <c r="J5"/>
  <c r="L5"/>
  <c r="J6"/>
  <c r="L6"/>
  <c r="J7"/>
  <c r="L7"/>
  <c r="J8"/>
  <c r="L8"/>
  <c r="J9"/>
  <c r="L9"/>
  <c r="J10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I9"/>
  <c r="K9"/>
  <c r="I10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I2"/>
  <c r="K2"/>
  <c r="H2"/>
  <c r="G2"/>
  <c r="J3" i="8"/>
  <c r="L3"/>
  <c r="J4"/>
  <c r="L4"/>
  <c r="J5"/>
  <c r="L5"/>
  <c r="J6"/>
  <c r="L6"/>
  <c r="J7"/>
  <c r="L7"/>
  <c r="J8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J2"/>
  <c r="L2"/>
  <c r="I3"/>
  <c r="K3"/>
  <c r="I4"/>
  <c r="K4"/>
  <c r="I5"/>
  <c r="K5"/>
  <c r="I6"/>
  <c r="K6"/>
  <c r="I7"/>
  <c r="K7"/>
  <c r="I8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I2"/>
  <c r="K2"/>
  <c r="H2"/>
  <c r="G2"/>
  <c r="J15" i="11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2"/>
  <c r="J26"/>
  <c r="J25"/>
  <c r="J24"/>
  <c r="J23"/>
  <c r="J22"/>
  <c r="J21"/>
  <c r="J20"/>
  <c r="J19"/>
  <c r="J18"/>
  <c r="J17"/>
  <c r="J16"/>
  <c r="J15"/>
  <c r="L15"/>
  <c r="K15"/>
  <c r="J14"/>
  <c r="L14"/>
  <c r="K14"/>
  <c r="J13"/>
  <c r="L13"/>
  <c r="K13"/>
  <c r="J12"/>
  <c r="L12"/>
  <c r="K12"/>
  <c r="J11"/>
  <c r="L11"/>
  <c r="K11"/>
  <c r="J10"/>
  <c r="L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3"/>
  <c r="L27"/>
  <c r="I27"/>
  <c r="K27"/>
  <c r="J26"/>
  <c r="L26"/>
  <c r="I26"/>
  <c r="K26"/>
  <c r="J25"/>
  <c r="L25"/>
  <c r="I25"/>
  <c r="K25"/>
  <c r="J24"/>
  <c r="L24"/>
  <c r="I24"/>
  <c r="K24"/>
  <c r="J23"/>
  <c r="L23"/>
  <c r="I23"/>
  <c r="K23"/>
  <c r="J22"/>
  <c r="L22"/>
  <c r="I22"/>
  <c r="K22"/>
  <c r="J21"/>
  <c r="L21"/>
  <c r="I21"/>
  <c r="K21"/>
  <c r="J20"/>
  <c r="L20"/>
  <c r="I20"/>
  <c r="K20"/>
  <c r="J19"/>
  <c r="L19"/>
  <c r="I19"/>
  <c r="K19"/>
  <c r="J18"/>
  <c r="L18"/>
  <c r="I18"/>
  <c r="K18"/>
  <c r="J17"/>
  <c r="L17"/>
  <c r="I17"/>
  <c r="K17"/>
  <c r="J16"/>
  <c r="L16"/>
  <c r="I16"/>
  <c r="K16"/>
  <c r="J15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4"/>
  <c r="L27"/>
  <c r="I27"/>
  <c r="K27"/>
  <c r="J26"/>
  <c r="L26"/>
  <c r="I26"/>
  <c r="K26"/>
  <c r="J25"/>
  <c r="L25"/>
  <c r="I25"/>
  <c r="K25"/>
  <c r="J24"/>
  <c r="L24"/>
  <c r="I24"/>
  <c r="K24"/>
  <c r="J23"/>
  <c r="L23"/>
  <c r="I23"/>
  <c r="K23"/>
  <c r="J22"/>
  <c r="L22"/>
  <c r="I22"/>
  <c r="K22"/>
  <c r="J21"/>
  <c r="L21"/>
  <c r="I21"/>
  <c r="K21"/>
  <c r="J20"/>
  <c r="L20"/>
  <c r="I20"/>
  <c r="K20"/>
  <c r="J19"/>
  <c r="L19"/>
  <c r="I19"/>
  <c r="K19"/>
  <c r="J18"/>
  <c r="L18"/>
  <c r="I18"/>
  <c r="K18"/>
  <c r="J17"/>
  <c r="L17"/>
  <c r="I17"/>
  <c r="K17"/>
  <c r="J16"/>
  <c r="L16"/>
  <c r="I16"/>
  <c r="K16"/>
  <c r="J15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5"/>
  <c r="L27"/>
  <c r="I27"/>
  <c r="K27"/>
  <c r="J26"/>
  <c r="L26"/>
  <c r="I26"/>
  <c r="K26"/>
  <c r="J25"/>
  <c r="L25"/>
  <c r="I25"/>
  <c r="K25"/>
  <c r="J24"/>
  <c r="L24"/>
  <c r="I24"/>
  <c r="K24"/>
  <c r="J23"/>
  <c r="L23"/>
  <c r="I23"/>
  <c r="K23"/>
  <c r="J22"/>
  <c r="L22"/>
  <c r="I22"/>
  <c r="K22"/>
  <c r="J21"/>
  <c r="L21"/>
  <c r="I21"/>
  <c r="K21"/>
  <c r="J20"/>
  <c r="L20"/>
  <c r="I20"/>
  <c r="K20"/>
  <c r="J19"/>
  <c r="L19"/>
  <c r="I19"/>
  <c r="K19"/>
  <c r="J18"/>
  <c r="L18"/>
  <c r="I18"/>
  <c r="K18"/>
  <c r="J17"/>
  <c r="L17"/>
  <c r="I17"/>
  <c r="K17"/>
  <c r="J16"/>
  <c r="L16"/>
  <c r="I16"/>
  <c r="K16"/>
  <c r="J15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6"/>
  <c r="L27"/>
  <c r="I27"/>
  <c r="K27"/>
  <c r="J26"/>
  <c r="L26"/>
  <c r="I26"/>
  <c r="K26"/>
  <c r="J25"/>
  <c r="L25"/>
  <c r="I25"/>
  <c r="K25"/>
  <c r="J24"/>
  <c r="L24"/>
  <c r="I24"/>
  <c r="K24"/>
  <c r="J23"/>
  <c r="L23"/>
  <c r="I23"/>
  <c r="K23"/>
  <c r="J22"/>
  <c r="L22"/>
  <c r="I22"/>
  <c r="K22"/>
  <c r="J21"/>
  <c r="L21"/>
  <c r="I21"/>
  <c r="K21"/>
  <c r="J20"/>
  <c r="L20"/>
  <c r="I20"/>
  <c r="K20"/>
  <c r="J19"/>
  <c r="L19"/>
  <c r="I19"/>
  <c r="K19"/>
  <c r="J18"/>
  <c r="L18"/>
  <c r="I18"/>
  <c r="K18"/>
  <c r="J17"/>
  <c r="L17"/>
  <c r="I17"/>
  <c r="K17"/>
  <c r="J16"/>
  <c r="L16"/>
  <c r="I16"/>
  <c r="K16"/>
  <c r="J15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J27" i="17"/>
  <c r="L27"/>
  <c r="I27"/>
  <c r="K27"/>
  <c r="J26"/>
  <c r="L26"/>
  <c r="I26"/>
  <c r="K26"/>
  <c r="J25"/>
  <c r="L25"/>
  <c r="I25"/>
  <c r="K25"/>
  <c r="J24"/>
  <c r="L24"/>
  <c r="I24"/>
  <c r="K24"/>
  <c r="J23"/>
  <c r="L23"/>
  <c r="I23"/>
  <c r="K23"/>
  <c r="J22"/>
  <c r="L22"/>
  <c r="I22"/>
  <c r="K22"/>
  <c r="J21"/>
  <c r="L21"/>
  <c r="I21"/>
  <c r="K21"/>
  <c r="J20"/>
  <c r="L20"/>
  <c r="I20"/>
  <c r="K20"/>
  <c r="J19"/>
  <c r="L19"/>
  <c r="I19"/>
  <c r="K19"/>
  <c r="J18"/>
  <c r="L18"/>
  <c r="I18"/>
  <c r="K18"/>
  <c r="J17"/>
  <c r="L17"/>
  <c r="I17"/>
  <c r="K17"/>
  <c r="J16"/>
  <c r="L16"/>
  <c r="I16"/>
  <c r="K16"/>
  <c r="J15"/>
  <c r="L15"/>
  <c r="I15"/>
  <c r="K15"/>
  <c r="J14"/>
  <c r="L14"/>
  <c r="I14"/>
  <c r="K14"/>
  <c r="J13"/>
  <c r="L13"/>
  <c r="I13"/>
  <c r="K13"/>
  <c r="J12"/>
  <c r="L12"/>
  <c r="I12"/>
  <c r="K12"/>
  <c r="J11"/>
  <c r="L11"/>
  <c r="I11"/>
  <c r="K11"/>
  <c r="J10"/>
  <c r="L10"/>
  <c r="I10"/>
  <c r="K10"/>
  <c r="J9"/>
  <c r="L9"/>
  <c r="I9"/>
  <c r="K9"/>
  <c r="J8"/>
  <c r="L8"/>
  <c r="I8"/>
  <c r="K8"/>
  <c r="J7"/>
  <c r="L7"/>
  <c r="I7"/>
  <c r="K7"/>
  <c r="J6"/>
  <c r="L6"/>
  <c r="I6"/>
  <c r="K6"/>
  <c r="J5"/>
  <c r="L5"/>
  <c r="I5"/>
  <c r="K5"/>
  <c r="J4"/>
  <c r="L4"/>
  <c r="I4"/>
  <c r="K4"/>
  <c r="J3"/>
  <c r="L3"/>
  <c r="I3"/>
  <c r="K3"/>
  <c r="J2"/>
  <c r="L2"/>
  <c r="I2"/>
  <c r="K2"/>
  <c r="G3" i="2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2"/>
</calcChain>
</file>

<file path=xl/sharedStrings.xml><?xml version="1.0" encoding="utf-8"?>
<sst xmlns="http://schemas.openxmlformats.org/spreadsheetml/2006/main" count="1010" uniqueCount="185">
  <si>
    <t>Size</t>
  </si>
  <si>
    <t>Height</t>
  </si>
  <si>
    <t>Data Point</t>
  </si>
  <si>
    <t>B, 1</t>
  </si>
  <si>
    <t>F1-A_A01_008.fsa</t>
  </si>
  <si>
    <t>B, 2</t>
  </si>
  <si>
    <t>B, 3</t>
  </si>
  <si>
    <t>B, 4</t>
  </si>
  <si>
    <t>B, 5</t>
  </si>
  <si>
    <t>B, 6</t>
  </si>
  <si>
    <t>B, 7</t>
  </si>
  <si>
    <t>B, 8</t>
  </si>
  <si>
    <t>B, 9</t>
  </si>
  <si>
    <t>B, 10</t>
  </si>
  <si>
    <t>F2-A_B01_007.fsa</t>
  </si>
  <si>
    <t>B, 11</t>
  </si>
  <si>
    <t>B, 12</t>
  </si>
  <si>
    <t>B, 13</t>
  </si>
  <si>
    <t>B, 14</t>
  </si>
  <si>
    <t>B, 15</t>
  </si>
  <si>
    <t>B, 16</t>
  </si>
  <si>
    <t>B, 17</t>
  </si>
  <si>
    <t>B, 18</t>
  </si>
  <si>
    <t>B, 19</t>
  </si>
  <si>
    <t>B, 20</t>
  </si>
  <si>
    <t>B, 21</t>
  </si>
  <si>
    <t>B, 22</t>
  </si>
  <si>
    <t>F3-A_C01_006.fsa</t>
  </si>
  <si>
    <t>B, 23</t>
  </si>
  <si>
    <t>F4-A_D01_005.fsa</t>
  </si>
  <si>
    <t>F5-A_E01_004.fsa</t>
  </si>
  <si>
    <t>B, 24</t>
  </si>
  <si>
    <t>B, 25</t>
  </si>
  <si>
    <t>B, 26</t>
  </si>
  <si>
    <t>B, 27</t>
  </si>
  <si>
    <t>B, 28</t>
  </si>
  <si>
    <t>B, 29</t>
  </si>
  <si>
    <t>B, 30</t>
  </si>
  <si>
    <t>B, 31</t>
  </si>
  <si>
    <t>B, 32</t>
  </si>
  <si>
    <t>F6-A_F01_003.fsa</t>
  </si>
  <si>
    <t>F7-A_G01_002.fsa</t>
  </si>
  <si>
    <t>F8-A_H01_001.fsa</t>
  </si>
  <si>
    <t>F2</t>
  </si>
  <si>
    <t>F3</t>
  </si>
  <si>
    <t>F4</t>
  </si>
  <si>
    <t>F5</t>
  </si>
  <si>
    <t>F6</t>
  </si>
  <si>
    <t>F7</t>
  </si>
  <si>
    <t>F8</t>
  </si>
  <si>
    <t>F1</t>
    <phoneticPr fontId="4" type="noConversion"/>
  </si>
  <si>
    <t>Total Area</t>
    <phoneticPr fontId="4" type="noConversion"/>
  </si>
  <si>
    <t>Area in Point</t>
    <phoneticPr fontId="4" type="noConversion"/>
  </si>
  <si>
    <t>Total Area</t>
    <phoneticPr fontId="4" type="noConversion"/>
  </si>
  <si>
    <t>Number of Peaks</t>
    <phoneticPr fontId="4" type="noConversion"/>
  </si>
  <si>
    <t>Sample</t>
    <phoneticPr fontId="4" type="noConversion"/>
  </si>
  <si>
    <t xml:space="preserve">Mean </t>
    <phoneticPr fontId="4" type="noConversion"/>
  </si>
  <si>
    <t>X1000</t>
    <phoneticPr fontId="4" type="noConversion"/>
  </si>
  <si>
    <t>X1000</t>
    <phoneticPr fontId="4" type="noConversion"/>
  </si>
  <si>
    <t>Total Height</t>
    <phoneticPr fontId="4" type="noConversion"/>
  </si>
  <si>
    <t>% Area</t>
    <phoneticPr fontId="4" type="noConversion"/>
  </si>
  <si>
    <t>% Height</t>
    <phoneticPr fontId="4" type="noConversion"/>
  </si>
  <si>
    <t>New Area</t>
    <phoneticPr fontId="4" type="noConversion"/>
  </si>
  <si>
    <t>New Height</t>
    <phoneticPr fontId="4" type="noConversion"/>
  </si>
  <si>
    <t>Sample No.</t>
    <phoneticPr fontId="4" type="noConversion"/>
  </si>
  <si>
    <t>Sample ID</t>
    <phoneticPr fontId="4" type="noConversion"/>
  </si>
  <si>
    <t>F1-A</t>
    <phoneticPr fontId="4" type="noConversion"/>
  </si>
  <si>
    <t>F2-A</t>
    <phoneticPr fontId="4" type="noConversion"/>
  </si>
  <si>
    <t>F3-A</t>
    <phoneticPr fontId="4" type="noConversion"/>
  </si>
  <si>
    <t>F4-A</t>
    <phoneticPr fontId="4" type="noConversion"/>
  </si>
  <si>
    <t>F5-A</t>
    <phoneticPr fontId="4" type="noConversion"/>
  </si>
  <si>
    <t>F6-A</t>
    <phoneticPr fontId="4" type="noConversion"/>
  </si>
  <si>
    <t>F7-A</t>
    <phoneticPr fontId="4" type="noConversion"/>
  </si>
  <si>
    <t>F8-A</t>
    <phoneticPr fontId="4" type="noConversion"/>
  </si>
  <si>
    <t>Peak 1 (Size)</t>
    <phoneticPr fontId="4" type="noConversion"/>
  </si>
  <si>
    <t>Peak 1 (Height)</t>
    <phoneticPr fontId="4" type="noConversion"/>
  </si>
  <si>
    <t>Peak 1 (Area)</t>
    <phoneticPr fontId="4" type="noConversion"/>
  </si>
  <si>
    <t>Peak 2</t>
  </si>
  <si>
    <t>Peak 3</t>
  </si>
  <si>
    <t>Peak 4</t>
  </si>
  <si>
    <t>Peak 5</t>
  </si>
  <si>
    <t>Peak 6</t>
  </si>
  <si>
    <t>Area in Point</t>
  </si>
  <si>
    <t>Total Height</t>
    <phoneticPr fontId="4" type="noConversion"/>
  </si>
  <si>
    <t>% Area</t>
  </si>
  <si>
    <t>% Height</t>
  </si>
  <si>
    <t>New Area</t>
  </si>
  <si>
    <t>New Height</t>
  </si>
  <si>
    <t>M1-A_A03_016.fsa</t>
  </si>
  <si>
    <t>Total Area</t>
    <phoneticPr fontId="4" type="noConversion"/>
  </si>
  <si>
    <t>Total Height</t>
    <phoneticPr fontId="4" type="noConversion"/>
  </si>
  <si>
    <t>M3-A_C03_014.fsa</t>
  </si>
  <si>
    <t>M4-A_D03_013.fsa</t>
  </si>
  <si>
    <t>M5-A_E03_012.fsa</t>
  </si>
  <si>
    <t>M6-A_F03_011.fsa</t>
  </si>
  <si>
    <t>M7-A_G03_010.fsa</t>
  </si>
  <si>
    <t>Total Height</t>
    <phoneticPr fontId="4" type="noConversion"/>
  </si>
  <si>
    <t>M8-A_H03_009.fsa</t>
  </si>
  <si>
    <t>Number of Peaks</t>
    <phoneticPr fontId="4" type="noConversion"/>
  </si>
  <si>
    <t>M1</t>
    <phoneticPr fontId="4" type="noConversion"/>
  </si>
  <si>
    <t>M2</t>
    <phoneticPr fontId="4" type="noConversion"/>
  </si>
  <si>
    <t>n/a</t>
    <phoneticPr fontId="4" type="noConversion"/>
  </si>
  <si>
    <t>Area</t>
  </si>
  <si>
    <t>Number</t>
  </si>
  <si>
    <t>Name</t>
  </si>
  <si>
    <t>Peak</t>
  </si>
  <si>
    <t>Size rounded...</t>
  </si>
  <si>
    <t>to the nearest</t>
  </si>
  <si>
    <t>Count of Area</t>
  </si>
  <si>
    <t>M1-A</t>
  </si>
  <si>
    <t>M3-A</t>
  </si>
  <si>
    <t>M4-A</t>
  </si>
  <si>
    <t>M5-A</t>
  </si>
  <si>
    <t>M6-A</t>
  </si>
  <si>
    <t>M7-A</t>
  </si>
  <si>
    <t>M8-A</t>
  </si>
  <si>
    <t>Sum of Area</t>
  </si>
  <si>
    <t>n/a</t>
    <phoneticPr fontId="4" type="noConversion"/>
  </si>
  <si>
    <t>M3</t>
    <phoneticPr fontId="4" type="noConversion"/>
  </si>
  <si>
    <t>M4</t>
    <phoneticPr fontId="4" type="noConversion"/>
  </si>
  <si>
    <t>M5</t>
    <phoneticPr fontId="4" type="noConversion"/>
  </si>
  <si>
    <t>M6</t>
    <phoneticPr fontId="4" type="noConversion"/>
  </si>
  <si>
    <t>M7</t>
    <phoneticPr fontId="4" type="noConversion"/>
  </si>
  <si>
    <t>M8</t>
    <phoneticPr fontId="4" type="noConversion"/>
  </si>
  <si>
    <t>bad quality read</t>
    <phoneticPr fontId="4" type="noConversion"/>
  </si>
  <si>
    <t>Sample No.</t>
  </si>
  <si>
    <t>Sample ID</t>
  </si>
  <si>
    <t>Peak 1 (Size)</t>
  </si>
  <si>
    <t>Peak 1 (Height)</t>
  </si>
  <si>
    <t>Peak 1 (Area)</t>
  </si>
  <si>
    <t>Peak 7</t>
  </si>
  <si>
    <t>Peak 8</t>
  </si>
  <si>
    <t>Peak 9</t>
  </si>
  <si>
    <t>Peak 10</t>
  </si>
  <si>
    <t>Peak 11</t>
  </si>
  <si>
    <t>Peak 12</t>
  </si>
  <si>
    <t>Peak 13</t>
  </si>
  <si>
    <t>Peak 14</t>
  </si>
  <si>
    <t>Peak 15</t>
  </si>
  <si>
    <t>Peak 16</t>
  </si>
  <si>
    <t>Peak 17</t>
  </si>
  <si>
    <t>Peak 18</t>
  </si>
  <si>
    <t>Peak 19</t>
  </si>
  <si>
    <t>Peak 20</t>
  </si>
  <si>
    <t>Peak 21</t>
  </si>
  <si>
    <t>Peak 22</t>
  </si>
  <si>
    <t>Peak 23</t>
  </si>
  <si>
    <t>Peak 24</t>
  </si>
  <si>
    <t>Peak 25</t>
  </si>
  <si>
    <t>Peak 26</t>
  </si>
  <si>
    <t>Peak 27</t>
  </si>
  <si>
    <t>Peak 28</t>
  </si>
  <si>
    <t>Peak 29</t>
  </si>
  <si>
    <t>Peak 30</t>
  </si>
  <si>
    <t>Peak 31</t>
  </si>
  <si>
    <t>Peak 32</t>
  </si>
  <si>
    <t>Peak 33</t>
  </si>
  <si>
    <t>Peak 34</t>
  </si>
  <si>
    <t>Peak 35</t>
  </si>
  <si>
    <t>Peak 36</t>
  </si>
  <si>
    <t>Peak 37</t>
  </si>
  <si>
    <t>Peak 38</t>
  </si>
  <si>
    <t>Peak 39</t>
  </si>
  <si>
    <t>Peak 40</t>
  </si>
  <si>
    <t>Peak 41</t>
  </si>
  <si>
    <t>Peak 42</t>
  </si>
  <si>
    <t>Peak 43</t>
  </si>
  <si>
    <t>M1-A</t>
    <phoneticPr fontId="4" type="noConversion"/>
  </si>
  <si>
    <t>M2-A</t>
    <phoneticPr fontId="4" type="noConversion"/>
  </si>
  <si>
    <t>M3-A</t>
    <phoneticPr fontId="4" type="noConversion"/>
  </si>
  <si>
    <t>M4-A</t>
    <phoneticPr fontId="4" type="noConversion"/>
  </si>
  <si>
    <t>M5-A</t>
    <phoneticPr fontId="4" type="noConversion"/>
  </si>
  <si>
    <t>M6-A</t>
    <phoneticPr fontId="4" type="noConversion"/>
  </si>
  <si>
    <t>M7-A</t>
    <phoneticPr fontId="4" type="noConversion"/>
  </si>
  <si>
    <t>M8-A</t>
    <phoneticPr fontId="4" type="noConversion"/>
  </si>
  <si>
    <t>F1-A</t>
  </si>
  <si>
    <t>F2-A</t>
  </si>
  <si>
    <t>F3-A</t>
  </si>
  <si>
    <t>F4-A</t>
  </si>
  <si>
    <t>F5-A</t>
  </si>
  <si>
    <t>F6-A</t>
  </si>
  <si>
    <t>F7-A</t>
  </si>
  <si>
    <t>F8-A</t>
  </si>
  <si>
    <t>Dye/Sample Peak</t>
  </si>
  <si>
    <t>Sample File Name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</si>
</sst>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3" borderId="2" xfId="0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/>
    <xf numFmtId="0" fontId="0" fillId="3" borderId="7" xfId="0" applyNumberFormat="1" applyFill="1" applyBorder="1"/>
    <xf numFmtId="0" fontId="0" fillId="3" borderId="0" xfId="0" applyNumberFormat="1" applyFill="1"/>
    <xf numFmtId="0" fontId="0" fillId="3" borderId="8" xfId="0" applyNumberFormat="1" applyFill="1" applyBorder="1"/>
  </cellXfs>
  <cellStyles count="1">
    <cellStyle name="Normal" xfId="0" builtinId="0"/>
  </cellStyles>
  <dxfs count="1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2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sa" refreshedDate="39826.095193634261" createdVersion="3" refreshedVersion="3" minRefreshableVersion="3" recordCount="66">
  <cacheSource type="worksheet">
    <worksheetSource ref="A1:G67" sheet="Original data"/>
  </cacheSource>
  <cacheFields count="7">
    <cacheField name="Number" numFmtId="0">
      <sharedItems containsSemiMixedTypes="0" containsString="0" containsNumber="1" containsInteger="1" minValue="1" maxValue="16"/>
    </cacheField>
    <cacheField name="Name" numFmtId="0">
      <sharedItems count="15">
        <s v="M8-A"/>
        <s v="M7-A"/>
        <s v="M6-A"/>
        <s v="M5-A"/>
        <s v="M4-A"/>
        <s v="M3-A"/>
        <s v="M1-A"/>
        <s v="F8-A"/>
        <s v="F7-A"/>
        <s v="F6-A"/>
        <s v="F5-A"/>
        <s v="F4-A"/>
        <s v="F3-A"/>
        <s v="F2-A"/>
        <s v="F1-A"/>
      </sharedItems>
    </cacheField>
    <cacheField name="Peak" numFmtId="0">
      <sharedItems containsSemiMixedTypes="0" containsString="0" containsNumber="1" containsInteger="1" minValue="1" maxValue="6"/>
    </cacheField>
    <cacheField name="Size" numFmtId="0">
      <sharedItems containsSemiMixedTypes="0" containsString="0" containsNumber="1" minValue="13.0589" maxValue="7457"/>
    </cacheField>
    <cacheField name="Height" numFmtId="0">
      <sharedItems containsSemiMixedTypes="0" containsString="0" containsNumber="1" minValue="52" maxValue="83940"/>
    </cacheField>
    <cacheField name="Area" numFmtId="0">
      <sharedItems containsString="0" containsBlank="1" containsNumber="1" minValue="65" maxValue="359883"/>
    </cacheField>
    <cacheField name="Size rounded..." numFmtId="0">
      <sharedItems containsSemiMixedTypes="0" containsString="0" containsNumber="1" containsInteger="1" minValue="13" maxValue="7457" count="34">
        <n v="13"/>
        <n v="132"/>
        <n v="170"/>
        <n v="157"/>
        <n v="229"/>
        <n v="3752"/>
        <n v="490"/>
        <n v="590"/>
        <n v="128"/>
        <n v="177"/>
        <n v="178"/>
        <n v="136"/>
        <n v="470"/>
        <n v="582"/>
        <n v="86"/>
        <n v="175"/>
        <n v="176"/>
        <n v="71"/>
        <n v="126"/>
        <n v="405"/>
        <n v="22"/>
        <n v="24"/>
        <n v="33"/>
        <n v="37"/>
        <n v="42"/>
        <n v="14"/>
        <n v="23"/>
        <n v="25"/>
        <n v="372"/>
        <n v="373"/>
        <n v="689"/>
        <n v="135"/>
        <n v="7457"/>
        <n v="26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ysa" refreshedDate="39826.095190740743" createdVersion="3" refreshedVersion="3" minRefreshableVersion="3" recordCount="66">
  <cacheSource type="worksheet">
    <worksheetSource ref="A1:G67" sheet="Original data"/>
  </cacheSource>
  <cacheFields count="7">
    <cacheField name="Number" numFmtId="0">
      <sharedItems containsSemiMixedTypes="0" containsString="0" containsNumber="1" containsInteger="1" minValue="1" maxValue="16"/>
    </cacheField>
    <cacheField name="Name" numFmtId="0">
      <sharedItems count="15">
        <s v="M8-A"/>
        <s v="M7-A"/>
        <s v="M6-A"/>
        <s v="M5-A"/>
        <s v="M4-A"/>
        <s v="M3-A"/>
        <s v="M1-A"/>
        <s v="F8-A"/>
        <s v="F7-A"/>
        <s v="F6-A"/>
        <s v="F5-A"/>
        <s v="F4-A"/>
        <s v="F3-A"/>
        <s v="F2-A"/>
        <s v="F1-A"/>
      </sharedItems>
    </cacheField>
    <cacheField name="Peak" numFmtId="0">
      <sharedItems containsSemiMixedTypes="0" containsString="0" containsNumber="1" containsInteger="1" minValue="1" maxValue="6"/>
    </cacheField>
    <cacheField name="Size" numFmtId="0">
      <sharedItems containsSemiMixedTypes="0" containsString="0" containsNumber="1" minValue="13.0589" maxValue="7457"/>
    </cacheField>
    <cacheField name="Height" numFmtId="0">
      <sharedItems containsSemiMixedTypes="0" containsString="0" containsNumber="1" minValue="52" maxValue="83940"/>
    </cacheField>
    <cacheField name="Area" numFmtId="0">
      <sharedItems containsString="0" containsBlank="1" containsNumber="1" minValue="65" maxValue="359883"/>
    </cacheField>
    <cacheField name="Size rounded..." numFmtId="0">
      <sharedItems containsSemiMixedTypes="0" containsString="0" containsNumber="1" containsInteger="1" minValue="13" maxValue="7457" count="34">
        <n v="13"/>
        <n v="132"/>
        <n v="170"/>
        <n v="157"/>
        <n v="229"/>
        <n v="3752"/>
        <n v="490"/>
        <n v="590"/>
        <n v="128"/>
        <n v="177"/>
        <n v="178"/>
        <n v="136"/>
        <n v="470"/>
        <n v="582"/>
        <n v="86"/>
        <n v="175"/>
        <n v="176"/>
        <n v="71"/>
        <n v="126"/>
        <n v="405"/>
        <n v="22"/>
        <n v="24"/>
        <n v="33"/>
        <n v="37"/>
        <n v="42"/>
        <n v="14"/>
        <n v="23"/>
        <n v="25"/>
        <n v="372"/>
        <n v="373"/>
        <n v="689"/>
        <n v="135"/>
        <n v="7457"/>
        <n v="26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16"/>
    <x v="0"/>
    <n v="1"/>
    <n v="13.383800000000001"/>
    <n v="499"/>
    <n v="9215"/>
    <x v="0"/>
  </r>
  <r>
    <n v="16"/>
    <x v="0"/>
    <n v="2"/>
    <n v="132.3862"/>
    <n v="4381"/>
    <n v="56822"/>
    <x v="1"/>
  </r>
  <r>
    <n v="16"/>
    <x v="0"/>
    <n v="3"/>
    <n v="170.2637"/>
    <n v="1720"/>
    <n v="470.23520000000002"/>
    <x v="2"/>
  </r>
  <r>
    <n v="16"/>
    <x v="0"/>
    <n v="4"/>
    <n v="157"/>
    <n v="2840"/>
    <n v="490.22250000000003"/>
    <x v="3"/>
  </r>
  <r>
    <n v="16"/>
    <x v="0"/>
    <n v="5"/>
    <n v="229"/>
    <n v="4147"/>
    <n v="582.32939999999996"/>
    <x v="4"/>
  </r>
  <r>
    <n v="16"/>
    <x v="0"/>
    <n v="6"/>
    <n v="3752"/>
    <n v="83940"/>
    <n v="590.15070000000003"/>
    <x v="5"/>
  </r>
  <r>
    <n v="15"/>
    <x v="1"/>
    <n v="1"/>
    <n v="13.461499999999999"/>
    <n v="1377"/>
    <n v="25030"/>
    <x v="0"/>
  </r>
  <r>
    <n v="15"/>
    <x v="1"/>
    <n v="2"/>
    <n v="132.34870000000001"/>
    <n v="12145"/>
    <n v="163334"/>
    <x v="1"/>
  </r>
  <r>
    <n v="15"/>
    <x v="1"/>
    <n v="3"/>
    <n v="490.25709999999998"/>
    <n v="704"/>
    <n v="14801"/>
    <x v="6"/>
  </r>
  <r>
    <n v="15"/>
    <x v="1"/>
    <n v="4"/>
    <n v="590.15710000000001"/>
    <n v="5628"/>
    <n v="137717"/>
    <x v="7"/>
  </r>
  <r>
    <n v="14"/>
    <x v="2"/>
    <n v="1"/>
    <n v="13.333299999999999"/>
    <n v="555"/>
    <n v="9858"/>
    <x v="0"/>
  </r>
  <r>
    <n v="14"/>
    <x v="2"/>
    <n v="2"/>
    <n v="127.8648"/>
    <n v="299"/>
    <n v="4581"/>
    <x v="8"/>
  </r>
  <r>
    <n v="14"/>
    <x v="2"/>
    <n v="3"/>
    <n v="132.40430000000001"/>
    <n v="20003"/>
    <n v="261506"/>
    <x v="1"/>
  </r>
  <r>
    <n v="14"/>
    <x v="2"/>
    <n v="4"/>
    <n v="176.56010000000001"/>
    <n v="350"/>
    <n v="3897"/>
    <x v="9"/>
  </r>
  <r>
    <n v="14"/>
    <x v="2"/>
    <n v="5"/>
    <n v="177.65450000000001"/>
    <n v="316"/>
    <n v="3411"/>
    <x v="10"/>
  </r>
  <r>
    <n v="14"/>
    <x v="2"/>
    <n v="6"/>
    <n v="490.28070000000002"/>
    <n v="997"/>
    <n v="20665"/>
    <x v="6"/>
  </r>
  <r>
    <n v="13"/>
    <x v="3"/>
    <n v="1"/>
    <n v="13.1874"/>
    <n v="862"/>
    <n v="15589"/>
    <x v="0"/>
  </r>
  <r>
    <n v="13"/>
    <x v="3"/>
    <n v="2"/>
    <n v="132.41159999999999"/>
    <n v="4463"/>
    <n v="58365"/>
    <x v="1"/>
  </r>
  <r>
    <n v="13"/>
    <x v="3"/>
    <n v="3"/>
    <n v="136.43119999999999"/>
    <n v="1031"/>
    <n v="13604"/>
    <x v="11"/>
  </r>
  <r>
    <n v="13"/>
    <x v="3"/>
    <n v="4"/>
    <n v="470.14339999999999"/>
    <n v="302"/>
    <n v="5711"/>
    <x v="12"/>
  </r>
  <r>
    <n v="13"/>
    <x v="3"/>
    <n v="5"/>
    <n v="490.20870000000002"/>
    <n v="135"/>
    <n v="2442"/>
    <x v="6"/>
  </r>
  <r>
    <n v="13"/>
    <x v="3"/>
    <n v="6"/>
    <n v="582.31920000000002"/>
    <n v="4139"/>
    <n v="101489"/>
    <x v="13"/>
  </r>
  <r>
    <n v="12"/>
    <x v="4"/>
    <n v="1"/>
    <n v="13.2143"/>
    <n v="578"/>
    <n v="9989"/>
    <x v="0"/>
  </r>
  <r>
    <n v="12"/>
    <x v="4"/>
    <n v="2"/>
    <n v="85.629800000000003"/>
    <n v="854"/>
    <n v="11153"/>
    <x v="14"/>
  </r>
  <r>
    <n v="12"/>
    <x v="4"/>
    <n v="3"/>
    <n v="132.39330000000001"/>
    <n v="2345"/>
    <n v="30336"/>
    <x v="1"/>
  </r>
  <r>
    <n v="12"/>
    <x v="4"/>
    <n v="4"/>
    <n v="174.65459999999999"/>
    <n v="484"/>
    <n v="3566"/>
    <x v="15"/>
  </r>
  <r>
    <n v="12"/>
    <x v="4"/>
    <n v="5"/>
    <n v="175.63579999999999"/>
    <n v="2572"/>
    <n v="28494"/>
    <x v="16"/>
  </r>
  <r>
    <n v="12"/>
    <x v="4"/>
    <n v="6"/>
    <n v="176.61660000000001"/>
    <n v="4133"/>
    <n v="47758"/>
    <x v="9"/>
  </r>
  <r>
    <n v="11"/>
    <x v="5"/>
    <n v="1"/>
    <n v="13.208500000000001"/>
    <n v="140"/>
    <n v="2472"/>
    <x v="0"/>
  </r>
  <r>
    <n v="11"/>
    <x v="5"/>
    <n v="2"/>
    <n v="71.001499999999993"/>
    <n v="80"/>
    <n v="1077"/>
    <x v="17"/>
  </r>
  <r>
    <n v="11"/>
    <x v="5"/>
    <n v="3"/>
    <n v="126.4683"/>
    <n v="69"/>
    <n v="918"/>
    <x v="18"/>
  </r>
  <r>
    <n v="11"/>
    <x v="5"/>
    <n v="4"/>
    <n v="132.4178"/>
    <n v="890"/>
    <n v="11792"/>
    <x v="1"/>
  </r>
  <r>
    <n v="11"/>
    <x v="5"/>
    <n v="5"/>
    <n v="404.72699999999998"/>
    <n v="59"/>
    <n v="299"/>
    <x v="19"/>
  </r>
  <r>
    <n v="11"/>
    <x v="5"/>
    <n v="6"/>
    <n v="582.255"/>
    <n v="414"/>
    <n v="9289"/>
    <x v="13"/>
  </r>
  <r>
    <n v="9"/>
    <x v="6"/>
    <n v="1"/>
    <n v="13.235300000000001"/>
    <n v="2462"/>
    <n v="43758"/>
    <x v="0"/>
  </r>
  <r>
    <n v="9"/>
    <x v="6"/>
    <n v="2"/>
    <n v="22.363099999999999"/>
    <n v="76"/>
    <n v="1301"/>
    <x v="20"/>
  </r>
  <r>
    <n v="9"/>
    <x v="6"/>
    <n v="3"/>
    <n v="24.4422"/>
    <n v="97"/>
    <n v="1474"/>
    <x v="21"/>
  </r>
  <r>
    <n v="9"/>
    <x v="6"/>
    <n v="4"/>
    <n v="33.417900000000003"/>
    <n v="55"/>
    <n v="806"/>
    <x v="22"/>
  </r>
  <r>
    <n v="9"/>
    <x v="6"/>
    <n v="5"/>
    <n v="37.018300000000004"/>
    <n v="109"/>
    <n v="1597"/>
    <x v="23"/>
  </r>
  <r>
    <n v="9"/>
    <x v="6"/>
    <n v="6"/>
    <n v="42.444200000000002"/>
    <n v="52"/>
    <n v="838"/>
    <x v="24"/>
  </r>
  <r>
    <n v="8"/>
    <x v="7"/>
    <n v="1"/>
    <n v="13.784599999999999"/>
    <n v="3992"/>
    <n v="73416"/>
    <x v="25"/>
  </r>
  <r>
    <n v="8"/>
    <x v="7"/>
    <n v="2"/>
    <n v="132.39439999999999"/>
    <n v="3148"/>
    <n v="44374"/>
    <x v="1"/>
  </r>
  <r>
    <n v="7"/>
    <x v="8"/>
    <n v="1"/>
    <n v="13.461499999999999"/>
    <n v="2808"/>
    <n v="50438"/>
    <x v="0"/>
  </r>
  <r>
    <n v="7"/>
    <x v="8"/>
    <n v="2"/>
    <n v="22.7318"/>
    <n v="54"/>
    <n v="740"/>
    <x v="26"/>
  </r>
  <r>
    <n v="7"/>
    <x v="8"/>
    <n v="3"/>
    <n v="24.605499999999999"/>
    <n v="60"/>
    <n v="680"/>
    <x v="27"/>
  </r>
  <r>
    <n v="7"/>
    <x v="8"/>
    <n v="4"/>
    <n v="37.228800000000007"/>
    <n v="56"/>
    <n v="712"/>
    <x v="23"/>
  </r>
  <r>
    <n v="7"/>
    <x v="8"/>
    <n v="5"/>
    <n v="127.696"/>
    <n v="72"/>
    <n v="999"/>
    <x v="8"/>
  </r>
  <r>
    <n v="7"/>
    <x v="8"/>
    <n v="6"/>
    <n v="132.38589999999999"/>
    <n v="460"/>
    <n v="6213"/>
    <x v="1"/>
  </r>
  <r>
    <n v="6"/>
    <x v="9"/>
    <n v="1"/>
    <n v="13.1098"/>
    <n v="13470"/>
    <n v="241231"/>
    <x v="0"/>
  </r>
  <r>
    <n v="6"/>
    <x v="9"/>
    <n v="2"/>
    <n v="132.37430000000001"/>
    <n v="21456"/>
    <n v="284568"/>
    <x v="1"/>
  </r>
  <r>
    <n v="6"/>
    <x v="9"/>
    <n v="3"/>
    <n v="372.10750000000002"/>
    <n v="3547"/>
    <n v="53157"/>
    <x v="28"/>
  </r>
  <r>
    <n v="6"/>
    <x v="9"/>
    <n v="4"/>
    <n v="373.22859999999997"/>
    <n v="685"/>
    <n v="7819"/>
    <x v="29"/>
  </r>
  <r>
    <n v="5"/>
    <x v="10"/>
    <n v="1"/>
    <n v="13.33"/>
    <n v="7647"/>
    <n v="141853"/>
    <x v="0"/>
  </r>
  <r>
    <n v="5"/>
    <x v="10"/>
    <n v="2"/>
    <n v="132.37870000000001"/>
    <n v="27778"/>
    <n v="359883"/>
    <x v="1"/>
  </r>
  <r>
    <n v="5"/>
    <x v="10"/>
    <n v="3"/>
    <n v="689.22910000000002"/>
    <n v="7336"/>
    <n v="199750"/>
    <x v="30"/>
  </r>
  <r>
    <n v="4"/>
    <x v="11"/>
    <n v="1"/>
    <n v="13.2797"/>
    <n v="6857"/>
    <n v="123449"/>
    <x v="0"/>
  </r>
  <r>
    <n v="4"/>
    <x v="11"/>
    <n v="2"/>
    <n v="132.40039999999999"/>
    <n v="2208"/>
    <n v="29275"/>
    <x v="1"/>
  </r>
  <r>
    <n v="3"/>
    <x v="12"/>
    <n v="1"/>
    <n v="13.160600000000001"/>
    <n v="11322"/>
    <n v="202719"/>
    <x v="0"/>
  </r>
  <r>
    <n v="3"/>
    <x v="12"/>
    <n v="2"/>
    <n v="132.38800000000001"/>
    <n v="24443"/>
    <n v="321254"/>
    <x v="1"/>
  </r>
  <r>
    <n v="2"/>
    <x v="13"/>
    <n v="1"/>
    <n v="13.0589"/>
    <n v="7972"/>
    <n v="146436"/>
    <x v="0"/>
  </r>
  <r>
    <n v="2"/>
    <x v="13"/>
    <n v="2"/>
    <n v="132.4212"/>
    <n v="9843"/>
    <n v="128520"/>
    <x v="1"/>
  </r>
  <r>
    <n v="1"/>
    <x v="14"/>
    <n v="1"/>
    <n v="13.2622"/>
    <n v="1063"/>
    <n v="18955"/>
    <x v="0"/>
  </r>
  <r>
    <n v="1"/>
    <x v="14"/>
    <n v="2"/>
    <n v="132.43360000000001"/>
    <n v="340"/>
    <n v="4742"/>
    <x v="1"/>
  </r>
  <r>
    <n v="1"/>
    <x v="14"/>
    <n v="3"/>
    <n v="135.2149"/>
    <n v="81"/>
    <n v="814"/>
    <x v="31"/>
  </r>
  <r>
    <n v="1"/>
    <x v="14"/>
    <n v="4"/>
    <n v="7457"/>
    <n v="1068.3934999999999"/>
    <n v="65"/>
    <x v="32"/>
  </r>
  <r>
    <n v="1"/>
    <x v="14"/>
    <n v="5"/>
    <n v="265"/>
    <n v="27325"/>
    <m/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n v="16"/>
    <x v="0"/>
    <n v="1"/>
    <n v="13.383800000000001"/>
    <n v="499"/>
    <n v="9215"/>
    <x v="0"/>
  </r>
  <r>
    <n v="16"/>
    <x v="0"/>
    <n v="2"/>
    <n v="132.3862"/>
    <n v="4381"/>
    <n v="56822"/>
    <x v="1"/>
  </r>
  <r>
    <n v="16"/>
    <x v="0"/>
    <n v="3"/>
    <n v="170.2637"/>
    <n v="1720"/>
    <n v="470.23520000000002"/>
    <x v="2"/>
  </r>
  <r>
    <n v="16"/>
    <x v="0"/>
    <n v="4"/>
    <n v="157"/>
    <n v="2840"/>
    <n v="490.22250000000003"/>
    <x v="3"/>
  </r>
  <r>
    <n v="16"/>
    <x v="0"/>
    <n v="5"/>
    <n v="229"/>
    <n v="4147"/>
    <n v="582.32939999999996"/>
    <x v="4"/>
  </r>
  <r>
    <n v="16"/>
    <x v="0"/>
    <n v="6"/>
    <n v="3752"/>
    <n v="83940"/>
    <n v="590.15070000000003"/>
    <x v="5"/>
  </r>
  <r>
    <n v="15"/>
    <x v="1"/>
    <n v="1"/>
    <n v="13.461499999999999"/>
    <n v="1377"/>
    <n v="25030"/>
    <x v="0"/>
  </r>
  <r>
    <n v="15"/>
    <x v="1"/>
    <n v="2"/>
    <n v="132.34870000000001"/>
    <n v="12145"/>
    <n v="163334"/>
    <x v="1"/>
  </r>
  <r>
    <n v="15"/>
    <x v="1"/>
    <n v="3"/>
    <n v="490.25709999999998"/>
    <n v="704"/>
    <n v="14801"/>
    <x v="6"/>
  </r>
  <r>
    <n v="15"/>
    <x v="1"/>
    <n v="4"/>
    <n v="590.15710000000001"/>
    <n v="5628"/>
    <n v="137717"/>
    <x v="7"/>
  </r>
  <r>
    <n v="14"/>
    <x v="2"/>
    <n v="1"/>
    <n v="13.333299999999999"/>
    <n v="555"/>
    <n v="9858"/>
    <x v="0"/>
  </r>
  <r>
    <n v="14"/>
    <x v="2"/>
    <n v="2"/>
    <n v="127.8648"/>
    <n v="299"/>
    <n v="4581"/>
    <x v="8"/>
  </r>
  <r>
    <n v="14"/>
    <x v="2"/>
    <n v="3"/>
    <n v="132.40430000000001"/>
    <n v="20003"/>
    <n v="261506"/>
    <x v="1"/>
  </r>
  <r>
    <n v="14"/>
    <x v="2"/>
    <n v="4"/>
    <n v="176.56010000000001"/>
    <n v="350"/>
    <n v="3897"/>
    <x v="9"/>
  </r>
  <r>
    <n v="14"/>
    <x v="2"/>
    <n v="5"/>
    <n v="177.65450000000001"/>
    <n v="316"/>
    <n v="3411"/>
    <x v="10"/>
  </r>
  <r>
    <n v="14"/>
    <x v="2"/>
    <n v="6"/>
    <n v="490.28070000000002"/>
    <n v="997"/>
    <n v="20665"/>
    <x v="6"/>
  </r>
  <r>
    <n v="13"/>
    <x v="3"/>
    <n v="1"/>
    <n v="13.1874"/>
    <n v="862"/>
    <n v="15589"/>
    <x v="0"/>
  </r>
  <r>
    <n v="13"/>
    <x v="3"/>
    <n v="2"/>
    <n v="132.41159999999999"/>
    <n v="4463"/>
    <n v="58365"/>
    <x v="1"/>
  </r>
  <r>
    <n v="13"/>
    <x v="3"/>
    <n v="3"/>
    <n v="136.43119999999999"/>
    <n v="1031"/>
    <n v="13604"/>
    <x v="11"/>
  </r>
  <r>
    <n v="13"/>
    <x v="3"/>
    <n v="4"/>
    <n v="470.14339999999999"/>
    <n v="302"/>
    <n v="5711"/>
    <x v="12"/>
  </r>
  <r>
    <n v="13"/>
    <x v="3"/>
    <n v="5"/>
    <n v="490.20870000000002"/>
    <n v="135"/>
    <n v="2442"/>
    <x v="6"/>
  </r>
  <r>
    <n v="13"/>
    <x v="3"/>
    <n v="6"/>
    <n v="582.31920000000002"/>
    <n v="4139"/>
    <n v="101489"/>
    <x v="13"/>
  </r>
  <r>
    <n v="12"/>
    <x v="4"/>
    <n v="1"/>
    <n v="13.2143"/>
    <n v="578"/>
    <n v="9989"/>
    <x v="0"/>
  </r>
  <r>
    <n v="12"/>
    <x v="4"/>
    <n v="2"/>
    <n v="85.629800000000003"/>
    <n v="854"/>
    <n v="11153"/>
    <x v="14"/>
  </r>
  <r>
    <n v="12"/>
    <x v="4"/>
    <n v="3"/>
    <n v="132.39330000000001"/>
    <n v="2345"/>
    <n v="30336"/>
    <x v="1"/>
  </r>
  <r>
    <n v="12"/>
    <x v="4"/>
    <n v="4"/>
    <n v="174.65459999999999"/>
    <n v="484"/>
    <n v="3566"/>
    <x v="15"/>
  </r>
  <r>
    <n v="12"/>
    <x v="4"/>
    <n v="5"/>
    <n v="175.63579999999999"/>
    <n v="2572"/>
    <n v="28494"/>
    <x v="16"/>
  </r>
  <r>
    <n v="12"/>
    <x v="4"/>
    <n v="6"/>
    <n v="176.61660000000001"/>
    <n v="4133"/>
    <n v="47758"/>
    <x v="9"/>
  </r>
  <r>
    <n v="11"/>
    <x v="5"/>
    <n v="1"/>
    <n v="13.208500000000001"/>
    <n v="140"/>
    <n v="2472"/>
    <x v="0"/>
  </r>
  <r>
    <n v="11"/>
    <x v="5"/>
    <n v="2"/>
    <n v="71.001499999999993"/>
    <n v="80"/>
    <n v="1077"/>
    <x v="17"/>
  </r>
  <r>
    <n v="11"/>
    <x v="5"/>
    <n v="3"/>
    <n v="126.4683"/>
    <n v="69"/>
    <n v="918"/>
    <x v="18"/>
  </r>
  <r>
    <n v="11"/>
    <x v="5"/>
    <n v="4"/>
    <n v="132.4178"/>
    <n v="890"/>
    <n v="11792"/>
    <x v="1"/>
  </r>
  <r>
    <n v="11"/>
    <x v="5"/>
    <n v="5"/>
    <n v="404.72699999999998"/>
    <n v="59"/>
    <n v="299"/>
    <x v="19"/>
  </r>
  <r>
    <n v="11"/>
    <x v="5"/>
    <n v="6"/>
    <n v="582.255"/>
    <n v="414"/>
    <n v="9289"/>
    <x v="13"/>
  </r>
  <r>
    <n v="9"/>
    <x v="6"/>
    <n v="1"/>
    <n v="13.235300000000001"/>
    <n v="2462"/>
    <n v="43758"/>
    <x v="0"/>
  </r>
  <r>
    <n v="9"/>
    <x v="6"/>
    <n v="2"/>
    <n v="22.363099999999999"/>
    <n v="76"/>
    <n v="1301"/>
    <x v="20"/>
  </r>
  <r>
    <n v="9"/>
    <x v="6"/>
    <n v="3"/>
    <n v="24.4422"/>
    <n v="97"/>
    <n v="1474"/>
    <x v="21"/>
  </r>
  <r>
    <n v="9"/>
    <x v="6"/>
    <n v="4"/>
    <n v="33.417900000000003"/>
    <n v="55"/>
    <n v="806"/>
    <x v="22"/>
  </r>
  <r>
    <n v="9"/>
    <x v="6"/>
    <n v="5"/>
    <n v="37.018300000000004"/>
    <n v="109"/>
    <n v="1597"/>
    <x v="23"/>
  </r>
  <r>
    <n v="9"/>
    <x v="6"/>
    <n v="6"/>
    <n v="42.444200000000002"/>
    <n v="52"/>
    <n v="838"/>
    <x v="24"/>
  </r>
  <r>
    <n v="8"/>
    <x v="7"/>
    <n v="1"/>
    <n v="13.784599999999999"/>
    <n v="3992"/>
    <n v="73416"/>
    <x v="25"/>
  </r>
  <r>
    <n v="8"/>
    <x v="7"/>
    <n v="2"/>
    <n v="132.39439999999999"/>
    <n v="3148"/>
    <n v="44374"/>
    <x v="1"/>
  </r>
  <r>
    <n v="7"/>
    <x v="8"/>
    <n v="1"/>
    <n v="13.461499999999999"/>
    <n v="2808"/>
    <n v="50438"/>
    <x v="0"/>
  </r>
  <r>
    <n v="7"/>
    <x v="8"/>
    <n v="2"/>
    <n v="22.7318"/>
    <n v="54"/>
    <n v="740"/>
    <x v="26"/>
  </r>
  <r>
    <n v="7"/>
    <x v="8"/>
    <n v="3"/>
    <n v="24.605499999999999"/>
    <n v="60"/>
    <n v="680"/>
    <x v="27"/>
  </r>
  <r>
    <n v="7"/>
    <x v="8"/>
    <n v="4"/>
    <n v="37.228800000000007"/>
    <n v="56"/>
    <n v="712"/>
    <x v="23"/>
  </r>
  <r>
    <n v="7"/>
    <x v="8"/>
    <n v="5"/>
    <n v="127.696"/>
    <n v="72"/>
    <n v="999"/>
    <x v="8"/>
  </r>
  <r>
    <n v="7"/>
    <x v="8"/>
    <n v="6"/>
    <n v="132.38589999999999"/>
    <n v="460"/>
    <n v="6213"/>
    <x v="1"/>
  </r>
  <r>
    <n v="6"/>
    <x v="9"/>
    <n v="1"/>
    <n v="13.1098"/>
    <n v="13470"/>
    <n v="241231"/>
    <x v="0"/>
  </r>
  <r>
    <n v="6"/>
    <x v="9"/>
    <n v="2"/>
    <n v="132.37430000000001"/>
    <n v="21456"/>
    <n v="284568"/>
    <x v="1"/>
  </r>
  <r>
    <n v="6"/>
    <x v="9"/>
    <n v="3"/>
    <n v="372.10750000000002"/>
    <n v="3547"/>
    <n v="53157"/>
    <x v="28"/>
  </r>
  <r>
    <n v="6"/>
    <x v="9"/>
    <n v="4"/>
    <n v="373.22859999999997"/>
    <n v="685"/>
    <n v="7819"/>
    <x v="29"/>
  </r>
  <r>
    <n v="5"/>
    <x v="10"/>
    <n v="1"/>
    <n v="13.33"/>
    <n v="7647"/>
    <n v="141853"/>
    <x v="0"/>
  </r>
  <r>
    <n v="5"/>
    <x v="10"/>
    <n v="2"/>
    <n v="132.37870000000001"/>
    <n v="27778"/>
    <n v="359883"/>
    <x v="1"/>
  </r>
  <r>
    <n v="5"/>
    <x v="10"/>
    <n v="3"/>
    <n v="689.22910000000002"/>
    <n v="7336"/>
    <n v="199750"/>
    <x v="30"/>
  </r>
  <r>
    <n v="4"/>
    <x v="11"/>
    <n v="1"/>
    <n v="13.2797"/>
    <n v="6857"/>
    <n v="123449"/>
    <x v="0"/>
  </r>
  <r>
    <n v="4"/>
    <x v="11"/>
    <n v="2"/>
    <n v="132.40039999999999"/>
    <n v="2208"/>
    <n v="29275"/>
    <x v="1"/>
  </r>
  <r>
    <n v="3"/>
    <x v="12"/>
    <n v="1"/>
    <n v="13.160600000000001"/>
    <n v="11322"/>
    <n v="202719"/>
    <x v="0"/>
  </r>
  <r>
    <n v="3"/>
    <x v="12"/>
    <n v="2"/>
    <n v="132.38800000000001"/>
    <n v="24443"/>
    <n v="321254"/>
    <x v="1"/>
  </r>
  <r>
    <n v="2"/>
    <x v="13"/>
    <n v="1"/>
    <n v="13.0589"/>
    <n v="7972"/>
    <n v="146436"/>
    <x v="0"/>
  </r>
  <r>
    <n v="2"/>
    <x v="13"/>
    <n v="2"/>
    <n v="132.4212"/>
    <n v="9843"/>
    <n v="128520"/>
    <x v="1"/>
  </r>
  <r>
    <n v="1"/>
    <x v="14"/>
    <n v="1"/>
    <n v="13.2622"/>
    <n v="1063"/>
    <n v="18955"/>
    <x v="0"/>
  </r>
  <r>
    <n v="1"/>
    <x v="14"/>
    <n v="2"/>
    <n v="132.43360000000001"/>
    <n v="340"/>
    <n v="4742"/>
    <x v="1"/>
  </r>
  <r>
    <n v="1"/>
    <x v="14"/>
    <n v="3"/>
    <n v="135.2149"/>
    <n v="81"/>
    <n v="814"/>
    <x v="31"/>
  </r>
  <r>
    <n v="1"/>
    <x v="14"/>
    <n v="4"/>
    <n v="7457"/>
    <n v="1068.3934999999999"/>
    <n v="65"/>
    <x v="32"/>
  </r>
  <r>
    <n v="1"/>
    <x v="14"/>
    <n v="5"/>
    <n v="265"/>
    <n v="27325"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umTable" cacheId="0" dataOnRows="1" applyNumberFormats="0" applyBorderFormats="0" applyFontFormats="0" applyPatternFormats="0" applyAlignmentFormats="0" applyWidthHeightFormats="1" dataCaption="Data" missingCaption="0" updatedVersion="3" showItems="0" showMultipleLabel="0" showMemberPropertyTips="0" useAutoFormatting="1" rowGrandTotals="0" colGrandTotals="0" itemPrintTitles="1" showDropZones="0" indent="0" compact="0" compactData="0" gridDropZones="1">
  <location ref="A1:AI17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35">
        <item x="0"/>
        <item x="25"/>
        <item x="20"/>
        <item x="26"/>
        <item x="21"/>
        <item x="27"/>
        <item x="22"/>
        <item x="23"/>
        <item x="24"/>
        <item x="17"/>
        <item x="14"/>
        <item x="18"/>
        <item x="8"/>
        <item x="1"/>
        <item x="31"/>
        <item x="11"/>
        <item x="3"/>
        <item x="2"/>
        <item x="15"/>
        <item x="16"/>
        <item x="9"/>
        <item x="10"/>
        <item x="4"/>
        <item x="33"/>
        <item x="28"/>
        <item x="29"/>
        <item x="19"/>
        <item x="12"/>
        <item x="6"/>
        <item x="13"/>
        <item x="7"/>
        <item x="30"/>
        <item x="5"/>
        <item x="32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6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colItems>
  <dataFields count="1">
    <dataField name="Sum of Area" fld="5" baseField="0" baseItem="0"/>
  </dataFields>
</pivotTableDefinition>
</file>

<file path=xl/pivotTables/pivotTable2.xml><?xml version="1.0" encoding="utf-8"?>
<pivotTableDefinition xmlns="http://schemas.openxmlformats.org/spreadsheetml/2006/main" name="CountTable" cacheId="1" dataOnRows="1" applyNumberFormats="0" applyBorderFormats="0" applyFontFormats="0" applyPatternFormats="0" applyAlignmentFormats="0" applyWidthHeightFormats="1" dataCaption="Data" updatedVersion="3" showItems="0" showMultipleLabel="0" showMemberPropertyTips="0" useAutoFormatting="1" rowGrandTotals="0" colGrandTotals="0" itemPrintTitles="1" showDropZones="0" indent="0" compact="0" compactData="0" gridDropZones="1">
  <location ref="A1:AI17" firstHeaderRow="1" firstDataRow="2" firstDataCol="1"/>
  <pivotFields count="7">
    <pivotField compact="0" outline="0" subtotalTop="0" showAll="0" includeNewItemsInFilter="1"/>
    <pivotField axis="axisRow" compact="0" outline="0" subtotalTop="0" showAll="0" includeNewItemsInFilter="1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35">
        <item x="0"/>
        <item x="25"/>
        <item x="20"/>
        <item x="26"/>
        <item x="21"/>
        <item x="27"/>
        <item x="22"/>
        <item x="23"/>
        <item x="24"/>
        <item x="17"/>
        <item x="14"/>
        <item x="18"/>
        <item x="8"/>
        <item x="1"/>
        <item x="31"/>
        <item x="11"/>
        <item x="3"/>
        <item x="2"/>
        <item x="15"/>
        <item x="16"/>
        <item x="9"/>
        <item x="10"/>
        <item x="4"/>
        <item x="33"/>
        <item x="28"/>
        <item x="29"/>
        <item x="19"/>
        <item x="12"/>
        <item x="6"/>
        <item x="13"/>
        <item x="7"/>
        <item x="30"/>
        <item x="5"/>
        <item x="32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6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colItems>
  <dataFields count="1">
    <dataField name="Count of Area" fld="5" subtotal="count" baseField="0" baseItem="0"/>
  </dataFields>
  <formats count="2">
    <format dxfId="1">
      <pivotArea outline="0" fieldPosition="0">
        <references count="1">
          <reference field="1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outline="0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2.5703125" customWidth="1"/>
    <col min="2" max="2" width="18.140625" customWidth="1"/>
    <col min="4" max="4" width="8.42578125" customWidth="1"/>
    <col min="5" max="5" width="12.140625" customWidth="1"/>
  </cols>
  <sheetData>
    <row r="1" spans="1:12">
      <c r="A1" s="2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4</v>
      </c>
      <c r="D2">
        <v>50</v>
      </c>
      <c r="E2">
        <v>408</v>
      </c>
      <c r="F2">
        <v>390</v>
      </c>
      <c r="G2">
        <f>SUM(E$2:E$1048576)</f>
        <v>26082</v>
      </c>
      <c r="H2">
        <f>SUM(D$2:D$1048576)</f>
        <v>1901</v>
      </c>
      <c r="I2">
        <f>(E2/26082)*100</f>
        <v>1.5642972164711295</v>
      </c>
      <c r="J2">
        <f>(D2/1901)*100</f>
        <v>2.6301946344029457</v>
      </c>
      <c r="K2">
        <f>IF(I2&lt;1,0,E2)</f>
        <v>408</v>
      </c>
      <c r="L2">
        <f>IF(J2&lt;1,0,D2)</f>
        <v>50</v>
      </c>
    </row>
    <row r="3" spans="1:12">
      <c r="A3" s="4" t="s">
        <v>5</v>
      </c>
      <c r="B3" s="4" t="s">
        <v>4</v>
      </c>
      <c r="C3" s="4">
        <v>13.2622</v>
      </c>
      <c r="D3" s="4">
        <v>1063</v>
      </c>
      <c r="E3" s="4">
        <v>18955</v>
      </c>
      <c r="F3" s="4">
        <v>5004</v>
      </c>
      <c r="G3" s="4">
        <v>26082</v>
      </c>
      <c r="H3" s="4">
        <v>1901</v>
      </c>
      <c r="I3" s="4">
        <f t="shared" ref="I3:I11" si="0">(E3/26082)*100</f>
        <v>72.674641515221225</v>
      </c>
      <c r="J3" s="4">
        <f t="shared" ref="J3:J11" si="1">(D3/1901)*100</f>
        <v>55.917937927406626</v>
      </c>
      <c r="K3" s="4">
        <f t="shared" ref="K3:K33" si="2">IF(I3&lt;1,0,E3)</f>
        <v>18955</v>
      </c>
      <c r="L3" s="4">
        <f t="shared" ref="L3:L33" si="3">IF(J3&lt;1,0,D3)</f>
        <v>1063</v>
      </c>
    </row>
    <row r="4" spans="1:12">
      <c r="A4" s="4" t="s">
        <v>6</v>
      </c>
      <c r="B4" s="4" t="s">
        <v>4</v>
      </c>
      <c r="C4" s="4">
        <v>132.43360000000001</v>
      </c>
      <c r="D4" s="4">
        <v>340</v>
      </c>
      <c r="E4" s="4">
        <v>4742</v>
      </c>
      <c r="F4" s="4">
        <v>7398</v>
      </c>
      <c r="G4" s="4"/>
      <c r="H4" s="4"/>
      <c r="I4" s="4">
        <f t="shared" si="0"/>
        <v>18.181121079671804</v>
      </c>
      <c r="J4" s="4">
        <f t="shared" si="1"/>
        <v>17.885323513940033</v>
      </c>
      <c r="K4" s="4">
        <f t="shared" si="2"/>
        <v>4742</v>
      </c>
      <c r="L4" s="4">
        <f t="shared" si="3"/>
        <v>340</v>
      </c>
    </row>
    <row r="5" spans="1:12">
      <c r="A5" s="4" t="s">
        <v>7</v>
      </c>
      <c r="B5" s="4" t="s">
        <v>4</v>
      </c>
      <c r="C5" s="4">
        <v>135.2149</v>
      </c>
      <c r="D5" s="4">
        <v>81</v>
      </c>
      <c r="E5" s="4">
        <v>814</v>
      </c>
      <c r="F5" s="4">
        <v>7457</v>
      </c>
      <c r="G5" s="4"/>
      <c r="H5" s="4"/>
      <c r="I5" s="4">
        <f t="shared" si="0"/>
        <v>3.1209263093321065</v>
      </c>
      <c r="J5" s="4">
        <f t="shared" si="1"/>
        <v>4.2609153077327724</v>
      </c>
      <c r="K5" s="4">
        <f t="shared" si="2"/>
        <v>814</v>
      </c>
      <c r="L5" s="4">
        <f t="shared" si="3"/>
        <v>81</v>
      </c>
    </row>
    <row r="6" spans="1:12">
      <c r="A6" t="s">
        <v>8</v>
      </c>
      <c r="B6" t="s">
        <v>4</v>
      </c>
      <c r="C6">
        <v>381.25900000000001</v>
      </c>
      <c r="D6">
        <v>68</v>
      </c>
      <c r="E6">
        <v>171</v>
      </c>
      <c r="F6">
        <v>12986</v>
      </c>
      <c r="I6">
        <f t="shared" si="0"/>
        <v>0.65562456866804686</v>
      </c>
      <c r="J6">
        <f t="shared" si="1"/>
        <v>3.577064702788006</v>
      </c>
      <c r="K6">
        <f t="shared" si="2"/>
        <v>0</v>
      </c>
      <c r="L6">
        <f t="shared" si="3"/>
        <v>68</v>
      </c>
    </row>
    <row r="7" spans="1:12">
      <c r="A7" t="s">
        <v>9</v>
      </c>
      <c r="B7" t="s">
        <v>4</v>
      </c>
      <c r="C7">
        <v>400.71170000000001</v>
      </c>
      <c r="D7">
        <v>53</v>
      </c>
      <c r="E7">
        <v>157</v>
      </c>
      <c r="F7">
        <v>13440</v>
      </c>
      <c r="I7">
        <f t="shared" si="0"/>
        <v>0.60194770339697878</v>
      </c>
      <c r="J7">
        <f t="shared" si="1"/>
        <v>2.7880063124671226</v>
      </c>
      <c r="K7">
        <f t="shared" si="2"/>
        <v>0</v>
      </c>
      <c r="L7">
        <f t="shared" si="3"/>
        <v>53</v>
      </c>
    </row>
    <row r="8" spans="1:12">
      <c r="A8" t="s">
        <v>10</v>
      </c>
      <c r="B8" t="s">
        <v>4</v>
      </c>
      <c r="C8">
        <v>892.66949999999997</v>
      </c>
      <c r="D8">
        <v>54</v>
      </c>
      <c r="E8">
        <v>157</v>
      </c>
      <c r="F8">
        <v>24251</v>
      </c>
      <c r="I8">
        <f t="shared" si="0"/>
        <v>0.60194770339697878</v>
      </c>
      <c r="J8">
        <f t="shared" si="1"/>
        <v>2.8406102051551816</v>
      </c>
      <c r="K8">
        <f t="shared" si="2"/>
        <v>0</v>
      </c>
      <c r="L8">
        <f t="shared" si="3"/>
        <v>54</v>
      </c>
    </row>
    <row r="9" spans="1:12">
      <c r="A9" t="s">
        <v>11</v>
      </c>
      <c r="B9" t="s">
        <v>4</v>
      </c>
      <c r="C9">
        <v>902.37440000000004</v>
      </c>
      <c r="D9">
        <v>60</v>
      </c>
      <c r="E9">
        <v>159</v>
      </c>
      <c r="F9">
        <v>24433</v>
      </c>
      <c r="I9">
        <f t="shared" si="0"/>
        <v>0.60961582700713135</v>
      </c>
      <c r="J9">
        <f t="shared" si="1"/>
        <v>3.156233561283535</v>
      </c>
      <c r="K9">
        <f t="shared" si="2"/>
        <v>0</v>
      </c>
      <c r="L9">
        <f t="shared" si="3"/>
        <v>60</v>
      </c>
    </row>
    <row r="10" spans="1:12">
      <c r="A10" t="s">
        <v>12</v>
      </c>
      <c r="B10" t="s">
        <v>4</v>
      </c>
      <c r="C10">
        <v>1064.7846</v>
      </c>
      <c r="D10">
        <v>67</v>
      </c>
      <c r="E10">
        <v>254</v>
      </c>
      <c r="F10">
        <v>27263</v>
      </c>
      <c r="I10">
        <f t="shared" si="0"/>
        <v>0.97385169848937958</v>
      </c>
      <c r="J10">
        <f t="shared" si="1"/>
        <v>3.5244608100999475</v>
      </c>
      <c r="K10">
        <f t="shared" si="2"/>
        <v>0</v>
      </c>
      <c r="L10">
        <f t="shared" si="3"/>
        <v>67</v>
      </c>
    </row>
    <row r="11" spans="1:12">
      <c r="A11" s="4" t="s">
        <v>13</v>
      </c>
      <c r="B11" s="4" t="s">
        <v>4</v>
      </c>
      <c r="C11" s="4">
        <v>1068.3934999999999</v>
      </c>
      <c r="D11" s="4">
        <v>65</v>
      </c>
      <c r="E11" s="4">
        <v>265</v>
      </c>
      <c r="F11" s="4">
        <v>27325</v>
      </c>
      <c r="G11" s="4"/>
      <c r="H11" s="4"/>
      <c r="I11" s="4">
        <f t="shared" si="0"/>
        <v>1.016026378345219</v>
      </c>
      <c r="J11" s="4">
        <f t="shared" si="1"/>
        <v>3.41925302472383</v>
      </c>
      <c r="K11" s="4">
        <f t="shared" si="2"/>
        <v>265</v>
      </c>
      <c r="L11" s="4">
        <f t="shared" si="3"/>
        <v>65</v>
      </c>
    </row>
    <row r="12" spans="1:12">
      <c r="K12">
        <f t="shared" si="2"/>
        <v>0</v>
      </c>
      <c r="L12">
        <f t="shared" si="3"/>
        <v>0</v>
      </c>
    </row>
    <row r="13" spans="1:12">
      <c r="K13">
        <f t="shared" si="2"/>
        <v>0</v>
      </c>
      <c r="L13">
        <f t="shared" si="3"/>
        <v>0</v>
      </c>
    </row>
    <row r="14" spans="1:12">
      <c r="K14">
        <f t="shared" si="2"/>
        <v>0</v>
      </c>
      <c r="L14">
        <f t="shared" si="3"/>
        <v>0</v>
      </c>
    </row>
    <row r="15" spans="1:12">
      <c r="K15">
        <f t="shared" si="2"/>
        <v>0</v>
      </c>
      <c r="L15">
        <f t="shared" si="3"/>
        <v>0</v>
      </c>
    </row>
    <row r="16" spans="1:12">
      <c r="K16">
        <f t="shared" si="2"/>
        <v>0</v>
      </c>
      <c r="L16">
        <f t="shared" si="3"/>
        <v>0</v>
      </c>
    </row>
    <row r="17" spans="11:12">
      <c r="K17">
        <f t="shared" si="2"/>
        <v>0</v>
      </c>
      <c r="L17">
        <f t="shared" si="3"/>
        <v>0</v>
      </c>
    </row>
    <row r="18" spans="11:12">
      <c r="K18">
        <f t="shared" si="2"/>
        <v>0</v>
      </c>
      <c r="L18">
        <f t="shared" si="3"/>
        <v>0</v>
      </c>
    </row>
    <row r="19" spans="11:12">
      <c r="K19">
        <f t="shared" si="2"/>
        <v>0</v>
      </c>
      <c r="L19">
        <f t="shared" si="3"/>
        <v>0</v>
      </c>
    </row>
    <row r="20" spans="11:12">
      <c r="K20">
        <f t="shared" si="2"/>
        <v>0</v>
      </c>
      <c r="L20">
        <f t="shared" si="3"/>
        <v>0</v>
      </c>
    </row>
    <row r="21" spans="11:12">
      <c r="K21">
        <f t="shared" si="2"/>
        <v>0</v>
      </c>
      <c r="L21">
        <f t="shared" si="3"/>
        <v>0</v>
      </c>
    </row>
    <row r="22" spans="11:12">
      <c r="K22">
        <f t="shared" si="2"/>
        <v>0</v>
      </c>
      <c r="L22">
        <f t="shared" si="3"/>
        <v>0</v>
      </c>
    </row>
    <row r="23" spans="11:12">
      <c r="K23">
        <f t="shared" si="2"/>
        <v>0</v>
      </c>
      <c r="L23">
        <f t="shared" si="3"/>
        <v>0</v>
      </c>
    </row>
    <row r="24" spans="11:12">
      <c r="K24">
        <f t="shared" si="2"/>
        <v>0</v>
      </c>
      <c r="L24">
        <f t="shared" si="3"/>
        <v>0</v>
      </c>
    </row>
    <row r="25" spans="11:12">
      <c r="K25">
        <f t="shared" si="2"/>
        <v>0</v>
      </c>
      <c r="L25">
        <f t="shared" si="3"/>
        <v>0</v>
      </c>
    </row>
    <row r="26" spans="11:12">
      <c r="K26">
        <f t="shared" si="2"/>
        <v>0</v>
      </c>
      <c r="L26">
        <f t="shared" si="3"/>
        <v>0</v>
      </c>
    </row>
    <row r="27" spans="11:12">
      <c r="K27">
        <f t="shared" si="2"/>
        <v>0</v>
      </c>
      <c r="L27">
        <f t="shared" si="3"/>
        <v>0</v>
      </c>
    </row>
    <row r="28" spans="11:12">
      <c r="K28">
        <f t="shared" si="2"/>
        <v>0</v>
      </c>
      <c r="L28">
        <f t="shared" si="3"/>
        <v>0</v>
      </c>
    </row>
    <row r="29" spans="11:12">
      <c r="K29">
        <f t="shared" si="2"/>
        <v>0</v>
      </c>
      <c r="L29">
        <f t="shared" si="3"/>
        <v>0</v>
      </c>
    </row>
    <row r="30" spans="11:12">
      <c r="K30">
        <f t="shared" si="2"/>
        <v>0</v>
      </c>
      <c r="L30">
        <f t="shared" si="3"/>
        <v>0</v>
      </c>
    </row>
    <row r="31" spans="11:12">
      <c r="K31">
        <f t="shared" si="2"/>
        <v>0</v>
      </c>
      <c r="L31">
        <f t="shared" si="3"/>
        <v>0</v>
      </c>
    </row>
    <row r="32" spans="1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phoneticPr fontId="4" type="noConversion"/>
  <pageMargins left="0.75" right="0.41666666666666669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"/>
  <sheetViews>
    <sheetView workbookViewId="0">
      <selection sqref="A1:XFD1"/>
    </sheetView>
  </sheetViews>
  <sheetFormatPr baseColWidth="10" defaultColWidth="10.85546875" defaultRowHeight="13"/>
  <cols>
    <col min="4" max="4" width="11.85546875" customWidth="1"/>
  </cols>
  <sheetData>
    <row r="1" spans="1:20">
      <c r="A1" t="s">
        <v>64</v>
      </c>
      <c r="B1" t="s">
        <v>65</v>
      </c>
      <c r="C1" t="s">
        <v>74</v>
      </c>
      <c r="D1" t="s">
        <v>75</v>
      </c>
      <c r="E1" t="s">
        <v>76</v>
      </c>
      <c r="F1" t="s">
        <v>77</v>
      </c>
      <c r="G1" t="s">
        <v>77</v>
      </c>
      <c r="H1" t="s">
        <v>77</v>
      </c>
      <c r="I1" t="s">
        <v>78</v>
      </c>
      <c r="J1" t="s">
        <v>78</v>
      </c>
      <c r="K1" t="s">
        <v>78</v>
      </c>
      <c r="L1" t="s">
        <v>79</v>
      </c>
      <c r="M1" t="s">
        <v>79</v>
      </c>
      <c r="N1" t="s">
        <v>79</v>
      </c>
      <c r="O1" t="s">
        <v>80</v>
      </c>
      <c r="P1" t="s">
        <v>80</v>
      </c>
      <c r="Q1" t="s">
        <v>80</v>
      </c>
      <c r="R1" t="s">
        <v>81</v>
      </c>
      <c r="S1" t="s">
        <v>81</v>
      </c>
      <c r="T1" t="s">
        <v>81</v>
      </c>
    </row>
    <row r="2" spans="1:20">
      <c r="A2">
        <v>1</v>
      </c>
      <c r="B2" t="s">
        <v>66</v>
      </c>
      <c r="C2" s="5">
        <v>13.2622</v>
      </c>
      <c r="D2" s="5">
        <v>1063</v>
      </c>
      <c r="E2" s="5">
        <v>18955</v>
      </c>
      <c r="F2" s="5">
        <v>132.43360000000001</v>
      </c>
      <c r="G2" s="5">
        <v>340</v>
      </c>
      <c r="H2" s="5">
        <v>4742</v>
      </c>
      <c r="I2" s="5">
        <v>135.2149</v>
      </c>
      <c r="J2" s="5">
        <v>81</v>
      </c>
      <c r="K2" s="5">
        <v>814</v>
      </c>
      <c r="L2" s="5">
        <v>7457</v>
      </c>
      <c r="M2" s="5">
        <v>1068.3934999999999</v>
      </c>
      <c r="N2" s="5">
        <v>65</v>
      </c>
      <c r="O2" s="5">
        <v>265</v>
      </c>
      <c r="P2" s="5">
        <v>27325</v>
      </c>
      <c r="Q2" s="5"/>
      <c r="R2" s="5"/>
      <c r="S2" s="5"/>
      <c r="T2" s="5"/>
    </row>
    <row r="3" spans="1:20">
      <c r="A3">
        <v>2</v>
      </c>
      <c r="B3" t="s">
        <v>67</v>
      </c>
      <c r="C3" s="5">
        <v>13.0589</v>
      </c>
      <c r="D3" s="5">
        <v>7972</v>
      </c>
      <c r="E3" s="5">
        <v>146436</v>
      </c>
      <c r="F3" s="5">
        <v>132.4212</v>
      </c>
      <c r="G3" s="5">
        <v>9843</v>
      </c>
      <c r="H3" s="5">
        <v>128520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>
        <v>3</v>
      </c>
      <c r="B4" t="s">
        <v>68</v>
      </c>
      <c r="C4" s="5">
        <v>13.160600000000001</v>
      </c>
      <c r="D4" s="5">
        <v>11322</v>
      </c>
      <c r="E4" s="5">
        <v>202719</v>
      </c>
      <c r="F4" s="5">
        <v>132.38800000000001</v>
      </c>
      <c r="G4" s="5">
        <v>24443</v>
      </c>
      <c r="H4" s="5">
        <v>321254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>
        <v>4</v>
      </c>
      <c r="B5" t="s">
        <v>69</v>
      </c>
      <c r="C5" s="5">
        <v>13.2797</v>
      </c>
      <c r="D5" s="5">
        <v>6857</v>
      </c>
      <c r="E5" s="5">
        <v>123449</v>
      </c>
      <c r="F5" s="5">
        <v>132.40039999999999</v>
      </c>
      <c r="G5" s="5">
        <v>2208</v>
      </c>
      <c r="H5" s="5">
        <v>29275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>
        <v>5</v>
      </c>
      <c r="B6" t="s">
        <v>70</v>
      </c>
      <c r="C6" s="5">
        <v>13.33</v>
      </c>
      <c r="D6" s="5">
        <v>7647</v>
      </c>
      <c r="E6" s="5">
        <v>141853</v>
      </c>
      <c r="F6" s="5">
        <v>132.37870000000001</v>
      </c>
      <c r="G6" s="5">
        <v>27778</v>
      </c>
      <c r="H6" s="5">
        <v>359883</v>
      </c>
      <c r="I6" s="5">
        <v>689.22910000000002</v>
      </c>
      <c r="J6" s="5">
        <v>7336</v>
      </c>
      <c r="K6" s="5">
        <v>199750</v>
      </c>
      <c r="L6" s="5"/>
      <c r="M6" s="5"/>
      <c r="N6" s="5"/>
      <c r="O6" s="5"/>
      <c r="P6" s="5"/>
      <c r="Q6" s="5"/>
      <c r="R6" s="5"/>
      <c r="S6" s="5"/>
      <c r="T6" s="5"/>
    </row>
    <row r="7" spans="1:20">
      <c r="A7">
        <v>6</v>
      </c>
      <c r="B7" t="s">
        <v>71</v>
      </c>
      <c r="C7" s="5">
        <v>13.1098</v>
      </c>
      <c r="D7" s="5">
        <v>13470</v>
      </c>
      <c r="E7" s="5">
        <v>241231</v>
      </c>
      <c r="F7" s="5">
        <v>132.37430000000001</v>
      </c>
      <c r="G7" s="5">
        <v>21456</v>
      </c>
      <c r="H7" s="5">
        <v>284568</v>
      </c>
      <c r="I7" s="5">
        <v>372.10750000000002</v>
      </c>
      <c r="J7" s="5">
        <v>3547</v>
      </c>
      <c r="K7" s="5">
        <v>53157</v>
      </c>
      <c r="L7" s="5">
        <v>373.22859999999997</v>
      </c>
      <c r="M7" s="5">
        <v>685</v>
      </c>
      <c r="N7" s="5">
        <v>7819</v>
      </c>
      <c r="O7" s="5"/>
      <c r="P7" s="5"/>
      <c r="Q7" s="5"/>
      <c r="R7" s="5"/>
      <c r="S7" s="5"/>
      <c r="T7" s="5"/>
    </row>
    <row r="8" spans="1:20">
      <c r="A8">
        <v>7</v>
      </c>
      <c r="B8" t="s">
        <v>72</v>
      </c>
      <c r="C8" s="5">
        <v>13.461499999999999</v>
      </c>
      <c r="D8" s="5">
        <v>2808</v>
      </c>
      <c r="E8" s="5">
        <v>50438</v>
      </c>
      <c r="F8" s="5">
        <v>22.7318</v>
      </c>
      <c r="G8" s="5">
        <v>54</v>
      </c>
      <c r="H8" s="5">
        <v>740</v>
      </c>
      <c r="I8" s="5">
        <v>24.605499999999999</v>
      </c>
      <c r="J8" s="5">
        <v>60</v>
      </c>
      <c r="K8" s="5">
        <v>680</v>
      </c>
      <c r="L8" s="5">
        <v>37.2288</v>
      </c>
      <c r="M8" s="5">
        <v>56</v>
      </c>
      <c r="N8" s="5">
        <v>712</v>
      </c>
      <c r="O8" s="5">
        <v>127.696</v>
      </c>
      <c r="P8" s="5">
        <v>72</v>
      </c>
      <c r="Q8" s="5">
        <v>999</v>
      </c>
      <c r="R8" s="5">
        <v>132.38589999999999</v>
      </c>
      <c r="S8" s="5">
        <v>460</v>
      </c>
      <c r="T8" s="5">
        <v>6213</v>
      </c>
    </row>
    <row r="9" spans="1:20">
      <c r="A9">
        <v>8</v>
      </c>
      <c r="B9" t="s">
        <v>73</v>
      </c>
      <c r="C9" s="5">
        <v>13.784599999999999</v>
      </c>
      <c r="D9" s="5">
        <v>3992</v>
      </c>
      <c r="E9" s="5">
        <v>73416</v>
      </c>
      <c r="F9" s="5">
        <v>132.39439999999999</v>
      </c>
      <c r="G9" s="5">
        <v>3148</v>
      </c>
      <c r="H9" s="5">
        <v>44374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5"/>
  <sheetViews>
    <sheetView topLeftCell="W2"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51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88</v>
      </c>
      <c r="C2">
        <v>13.235300000000001</v>
      </c>
      <c r="D2">
        <v>2462</v>
      </c>
      <c r="E2">
        <v>43758</v>
      </c>
      <c r="F2">
        <v>4986</v>
      </c>
      <c r="G2">
        <v>72629</v>
      </c>
      <c r="H2">
        <v>4683</v>
      </c>
      <c r="I2">
        <f>(E2/72629)*100</f>
        <v>60.248661003180551</v>
      </c>
      <c r="J2">
        <f>(D2/4683)*100</f>
        <v>52.573136878069619</v>
      </c>
      <c r="K2">
        <f>IF(I2&lt;1,0,E2)</f>
        <v>43758</v>
      </c>
      <c r="L2">
        <f>IF(J2&lt;1,0,F2)</f>
        <v>4986</v>
      </c>
    </row>
    <row r="3" spans="1:12">
      <c r="A3" t="s">
        <v>5</v>
      </c>
      <c r="B3" t="s">
        <v>88</v>
      </c>
      <c r="C3">
        <v>17.697800000000001</v>
      </c>
      <c r="D3">
        <v>55</v>
      </c>
      <c r="E3">
        <v>303</v>
      </c>
      <c r="F3">
        <v>5074</v>
      </c>
      <c r="I3">
        <f t="shared" ref="I3:I15" si="0">(E3/72629)*100</f>
        <v>0.41718872626636749</v>
      </c>
      <c r="J3">
        <f t="shared" ref="J3:J15" si="1">(D3/4683)*100</f>
        <v>1.1744608157164211</v>
      </c>
      <c r="K3">
        <f t="shared" ref="K3:L15" si="2">IF(I3&lt;1,0,E3)</f>
        <v>0</v>
      </c>
      <c r="L3">
        <f t="shared" si="2"/>
        <v>5074</v>
      </c>
    </row>
    <row r="4" spans="1:12">
      <c r="A4" t="s">
        <v>6</v>
      </c>
      <c r="B4" t="s">
        <v>88</v>
      </c>
      <c r="C4">
        <v>22.363099999999999</v>
      </c>
      <c r="D4">
        <v>76</v>
      </c>
      <c r="E4">
        <v>1301</v>
      </c>
      <c r="F4">
        <v>5166</v>
      </c>
      <c r="I4">
        <f t="shared" si="0"/>
        <v>1.7912954880281982</v>
      </c>
      <c r="J4">
        <f t="shared" si="1"/>
        <v>1.6228913089899637</v>
      </c>
      <c r="K4">
        <f t="shared" si="2"/>
        <v>1301</v>
      </c>
      <c r="L4">
        <f t="shared" si="2"/>
        <v>5166</v>
      </c>
    </row>
    <row r="5" spans="1:12">
      <c r="A5" t="s">
        <v>7</v>
      </c>
      <c r="B5" t="s">
        <v>88</v>
      </c>
      <c r="C5">
        <v>24.4422</v>
      </c>
      <c r="D5">
        <v>97</v>
      </c>
      <c r="E5">
        <v>1474</v>
      </c>
      <c r="F5">
        <v>5207</v>
      </c>
      <c r="I5">
        <f t="shared" si="0"/>
        <v>2.0294923515400183</v>
      </c>
      <c r="J5">
        <f t="shared" si="1"/>
        <v>2.071321802263506</v>
      </c>
      <c r="K5">
        <f t="shared" si="2"/>
        <v>1474</v>
      </c>
      <c r="L5">
        <f t="shared" si="2"/>
        <v>5207</v>
      </c>
    </row>
    <row r="6" spans="1:12">
      <c r="A6" t="s">
        <v>8</v>
      </c>
      <c r="B6" t="s">
        <v>88</v>
      </c>
      <c r="C6">
        <v>31.135899999999999</v>
      </c>
      <c r="D6">
        <v>54</v>
      </c>
      <c r="E6">
        <v>320</v>
      </c>
      <c r="F6">
        <v>5339</v>
      </c>
      <c r="I6">
        <f t="shared" si="0"/>
        <v>0.44059535447273124</v>
      </c>
      <c r="J6">
        <f t="shared" si="1"/>
        <v>1.1531069827033953</v>
      </c>
      <c r="K6">
        <f t="shared" si="2"/>
        <v>0</v>
      </c>
      <c r="L6">
        <f t="shared" si="2"/>
        <v>5339</v>
      </c>
    </row>
    <row r="7" spans="1:12">
      <c r="A7" t="s">
        <v>9</v>
      </c>
      <c r="B7" t="s">
        <v>88</v>
      </c>
      <c r="C7">
        <v>31.643000000000001</v>
      </c>
      <c r="D7">
        <v>60</v>
      </c>
      <c r="E7">
        <v>599</v>
      </c>
      <c r="F7">
        <v>5349</v>
      </c>
      <c r="I7">
        <f t="shared" si="0"/>
        <v>0.82473942915364384</v>
      </c>
      <c r="J7">
        <f t="shared" si="1"/>
        <v>1.2812299807815504</v>
      </c>
      <c r="K7">
        <f t="shared" si="2"/>
        <v>0</v>
      </c>
      <c r="L7">
        <f t="shared" si="2"/>
        <v>5349</v>
      </c>
    </row>
    <row r="8" spans="1:12">
      <c r="A8" t="s">
        <v>10</v>
      </c>
      <c r="B8" t="s">
        <v>88</v>
      </c>
      <c r="C8">
        <v>33.417900000000003</v>
      </c>
      <c r="D8">
        <v>55</v>
      </c>
      <c r="E8">
        <v>806</v>
      </c>
      <c r="F8">
        <v>5384</v>
      </c>
      <c r="I8">
        <f t="shared" si="0"/>
        <v>1.1097495490781919</v>
      </c>
      <c r="J8">
        <f t="shared" si="1"/>
        <v>1.1744608157164211</v>
      </c>
      <c r="K8">
        <f t="shared" si="2"/>
        <v>806</v>
      </c>
      <c r="L8">
        <f t="shared" si="2"/>
        <v>5384</v>
      </c>
    </row>
    <row r="9" spans="1:12">
      <c r="A9" t="s">
        <v>11</v>
      </c>
      <c r="B9" t="s">
        <v>88</v>
      </c>
      <c r="C9">
        <v>37.018300000000004</v>
      </c>
      <c r="D9">
        <v>109</v>
      </c>
      <c r="E9">
        <v>1597</v>
      </c>
      <c r="F9">
        <v>5455</v>
      </c>
      <c r="I9">
        <f t="shared" si="0"/>
        <v>2.1988461909154746</v>
      </c>
      <c r="J9">
        <f t="shared" si="1"/>
        <v>2.3275677984198162</v>
      </c>
      <c r="K9">
        <f t="shared" si="2"/>
        <v>1597</v>
      </c>
      <c r="L9">
        <f t="shared" si="2"/>
        <v>5455</v>
      </c>
    </row>
    <row r="10" spans="1:12">
      <c r="A10" t="s">
        <v>12</v>
      </c>
      <c r="B10" t="s">
        <v>88</v>
      </c>
      <c r="C10">
        <v>40.111600000000003</v>
      </c>
      <c r="D10">
        <v>60</v>
      </c>
      <c r="E10">
        <v>699</v>
      </c>
      <c r="F10">
        <v>5516</v>
      </c>
      <c r="I10">
        <f t="shared" si="0"/>
        <v>0.9624254774263723</v>
      </c>
      <c r="J10">
        <f t="shared" si="1"/>
        <v>1.2812299807815504</v>
      </c>
      <c r="K10">
        <f t="shared" si="2"/>
        <v>0</v>
      </c>
      <c r="L10">
        <f t="shared" si="2"/>
        <v>5516</v>
      </c>
    </row>
    <row r="11" spans="1:12">
      <c r="A11" t="s">
        <v>13</v>
      </c>
      <c r="B11" t="s">
        <v>88</v>
      </c>
      <c r="C11">
        <v>42.444200000000002</v>
      </c>
      <c r="D11">
        <v>52</v>
      </c>
      <c r="E11">
        <v>838</v>
      </c>
      <c r="F11">
        <v>5562</v>
      </c>
      <c r="I11">
        <f t="shared" si="0"/>
        <v>1.1538090845254649</v>
      </c>
      <c r="J11">
        <f t="shared" si="1"/>
        <v>1.1103993166773436</v>
      </c>
      <c r="K11">
        <f t="shared" si="2"/>
        <v>838</v>
      </c>
      <c r="L11">
        <f t="shared" si="2"/>
        <v>5562</v>
      </c>
    </row>
    <row r="12" spans="1:12">
      <c r="A12" t="s">
        <v>15</v>
      </c>
      <c r="B12" t="s">
        <v>88</v>
      </c>
      <c r="C12">
        <v>132.43340000000001</v>
      </c>
      <c r="D12">
        <v>1434</v>
      </c>
      <c r="E12">
        <v>19885</v>
      </c>
      <c r="F12">
        <v>7384</v>
      </c>
      <c r="I12">
        <f t="shared" si="0"/>
        <v>27.378870699032063</v>
      </c>
      <c r="J12">
        <f t="shared" si="1"/>
        <v>30.621396540679051</v>
      </c>
      <c r="K12">
        <f t="shared" si="2"/>
        <v>19885</v>
      </c>
      <c r="L12">
        <f t="shared" si="2"/>
        <v>7384</v>
      </c>
    </row>
    <row r="13" spans="1:12">
      <c r="A13" t="s">
        <v>16</v>
      </c>
      <c r="B13" t="s">
        <v>88</v>
      </c>
      <c r="C13">
        <v>381.13889999999998</v>
      </c>
      <c r="D13">
        <v>59</v>
      </c>
      <c r="E13">
        <v>196</v>
      </c>
      <c r="F13">
        <v>12984</v>
      </c>
      <c r="I13">
        <f t="shared" si="0"/>
        <v>0.26986465461454789</v>
      </c>
      <c r="J13">
        <f t="shared" si="1"/>
        <v>1.2598761477685243</v>
      </c>
      <c r="K13">
        <f t="shared" si="2"/>
        <v>0</v>
      </c>
      <c r="L13">
        <f t="shared" si="2"/>
        <v>12984</v>
      </c>
    </row>
    <row r="14" spans="1:12">
      <c r="A14" t="s">
        <v>17</v>
      </c>
      <c r="B14" t="s">
        <v>88</v>
      </c>
      <c r="C14">
        <v>582.44929999999999</v>
      </c>
      <c r="D14">
        <v>56</v>
      </c>
      <c r="E14">
        <v>603</v>
      </c>
      <c r="F14">
        <v>17683</v>
      </c>
      <c r="I14">
        <f t="shared" si="0"/>
        <v>0.83024687108455308</v>
      </c>
      <c r="J14">
        <f t="shared" si="1"/>
        <v>1.195814648729447</v>
      </c>
      <c r="K14">
        <f t="shared" si="2"/>
        <v>0</v>
      </c>
      <c r="L14">
        <f t="shared" si="2"/>
        <v>17683</v>
      </c>
    </row>
    <row r="15" spans="1:12">
      <c r="A15" t="s">
        <v>18</v>
      </c>
      <c r="B15" t="s">
        <v>88</v>
      </c>
      <c r="C15">
        <v>994.43619999999999</v>
      </c>
      <c r="D15">
        <v>54</v>
      </c>
      <c r="E15">
        <v>250</v>
      </c>
      <c r="F15">
        <v>26107</v>
      </c>
      <c r="I15">
        <f t="shared" si="0"/>
        <v>0.34421512068182131</v>
      </c>
      <c r="J15">
        <f t="shared" si="1"/>
        <v>1.1531069827033953</v>
      </c>
      <c r="K15">
        <f t="shared" si="2"/>
        <v>0</v>
      </c>
      <c r="L15">
        <f t="shared" si="2"/>
        <v>26107</v>
      </c>
    </row>
  </sheetData>
  <sheetCalcPr fullCalcOnLoad="1"/>
  <phoneticPr fontId="4" type="noConversion"/>
  <conditionalFormatting sqref="K2:L15">
    <cfRule type="cellIs" dxfId="13" priority="0" stopIfTrue="1" operator="between">
      <formula>1</formula>
      <formula>10000000000000000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89</v>
      </c>
      <c r="H1" s="6" t="s">
        <v>90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91</v>
      </c>
      <c r="D2">
        <v>54</v>
      </c>
      <c r="E2">
        <v>254</v>
      </c>
      <c r="F2">
        <v>387</v>
      </c>
      <c r="G2">
        <v>26553</v>
      </c>
      <c r="H2">
        <v>1771</v>
      </c>
      <c r="I2">
        <f>(E2/26553)*100</f>
        <v>0.95657741121530515</v>
      </c>
      <c r="J2">
        <f>(D2/$H$2)*100</f>
        <v>3.0491247882552233</v>
      </c>
      <c r="K2">
        <f>IF(I2&lt;1,0,E2)</f>
        <v>0</v>
      </c>
      <c r="L2">
        <f>IF(J2&lt;1,0,F2)</f>
        <v>387</v>
      </c>
    </row>
    <row r="3" spans="1:12">
      <c r="A3" t="s">
        <v>5</v>
      </c>
      <c r="B3" t="s">
        <v>91</v>
      </c>
      <c r="D3">
        <v>65</v>
      </c>
      <c r="E3">
        <v>452</v>
      </c>
      <c r="F3">
        <v>430</v>
      </c>
      <c r="I3">
        <f t="shared" ref="I3:I9" si="0">(E3/26553)*100</f>
        <v>1.702255865627236</v>
      </c>
      <c r="J3">
        <f t="shared" ref="J3:J27" si="1">(D3/$H$2)*100</f>
        <v>3.6702428006775834</v>
      </c>
      <c r="K3">
        <f t="shared" ref="K3:L15" si="2">IF(I3&lt;1,0,E3)</f>
        <v>452</v>
      </c>
      <c r="L3">
        <f t="shared" si="2"/>
        <v>430</v>
      </c>
    </row>
    <row r="4" spans="1:12">
      <c r="A4" t="s">
        <v>6</v>
      </c>
      <c r="B4" t="s">
        <v>91</v>
      </c>
      <c r="C4">
        <v>13.208500000000001</v>
      </c>
      <c r="D4">
        <v>140</v>
      </c>
      <c r="E4">
        <v>2472</v>
      </c>
      <c r="F4">
        <v>4998</v>
      </c>
      <c r="I4">
        <f t="shared" si="0"/>
        <v>9.3096825217489556</v>
      </c>
      <c r="J4">
        <f t="shared" si="1"/>
        <v>7.9051383399209492</v>
      </c>
      <c r="K4">
        <f t="shared" si="2"/>
        <v>2472</v>
      </c>
      <c r="L4">
        <f t="shared" si="2"/>
        <v>4998</v>
      </c>
    </row>
    <row r="5" spans="1:12">
      <c r="A5" t="s">
        <v>7</v>
      </c>
      <c r="B5" t="s">
        <v>91</v>
      </c>
      <c r="C5">
        <v>71.001499999999993</v>
      </c>
      <c r="D5">
        <v>80</v>
      </c>
      <c r="E5">
        <v>1077</v>
      </c>
      <c r="F5">
        <v>6139</v>
      </c>
      <c r="I5">
        <f t="shared" si="0"/>
        <v>4.0560388656648971</v>
      </c>
      <c r="J5">
        <f t="shared" si="1"/>
        <v>4.5172219085262562</v>
      </c>
      <c r="K5">
        <f t="shared" si="2"/>
        <v>1077</v>
      </c>
      <c r="L5">
        <f t="shared" si="2"/>
        <v>6139</v>
      </c>
    </row>
    <row r="6" spans="1:12">
      <c r="A6" t="s">
        <v>8</v>
      </c>
      <c r="B6" t="s">
        <v>91</v>
      </c>
      <c r="C6">
        <v>126.4683</v>
      </c>
      <c r="D6">
        <v>69</v>
      </c>
      <c r="E6">
        <v>918</v>
      </c>
      <c r="F6">
        <v>7275</v>
      </c>
      <c r="I6">
        <f t="shared" si="0"/>
        <v>3.457236470455316</v>
      </c>
      <c r="J6">
        <f t="shared" si="1"/>
        <v>3.8961038961038961</v>
      </c>
      <c r="K6">
        <f t="shared" si="2"/>
        <v>918</v>
      </c>
      <c r="L6">
        <f t="shared" si="2"/>
        <v>7275</v>
      </c>
    </row>
    <row r="7" spans="1:12">
      <c r="A7" t="s">
        <v>9</v>
      </c>
      <c r="B7" t="s">
        <v>91</v>
      </c>
      <c r="C7">
        <v>132.4178</v>
      </c>
      <c r="D7">
        <v>890</v>
      </c>
      <c r="E7">
        <v>11792</v>
      </c>
      <c r="F7">
        <v>7401</v>
      </c>
      <c r="I7">
        <f t="shared" si="0"/>
        <v>44.409294618310547</v>
      </c>
      <c r="J7">
        <f t="shared" si="1"/>
        <v>50.254093732354598</v>
      </c>
      <c r="K7">
        <f t="shared" si="2"/>
        <v>11792</v>
      </c>
      <c r="L7">
        <f t="shared" si="2"/>
        <v>7401</v>
      </c>
    </row>
    <row r="8" spans="1:12">
      <c r="A8" t="s">
        <v>10</v>
      </c>
      <c r="B8" t="s">
        <v>91</v>
      </c>
      <c r="C8">
        <v>404.72699999999998</v>
      </c>
      <c r="D8">
        <v>59</v>
      </c>
      <c r="E8">
        <v>299</v>
      </c>
      <c r="F8">
        <v>13551</v>
      </c>
      <c r="I8">
        <f t="shared" si="0"/>
        <v>1.1260497872180169</v>
      </c>
      <c r="J8">
        <f t="shared" si="1"/>
        <v>3.3314511575381145</v>
      </c>
      <c r="K8">
        <f t="shared" si="2"/>
        <v>299</v>
      </c>
      <c r="L8">
        <f t="shared" si="2"/>
        <v>13551</v>
      </c>
    </row>
    <row r="9" spans="1:12">
      <c r="A9" t="s">
        <v>11</v>
      </c>
      <c r="B9" t="s">
        <v>91</v>
      </c>
      <c r="C9">
        <v>582.255</v>
      </c>
      <c r="D9">
        <v>414</v>
      </c>
      <c r="E9">
        <v>9289</v>
      </c>
      <c r="F9">
        <v>17675</v>
      </c>
      <c r="I9">
        <f t="shared" si="0"/>
        <v>34.982864459759725</v>
      </c>
      <c r="J9">
        <f t="shared" si="1"/>
        <v>23.376623376623375</v>
      </c>
      <c r="K9">
        <f t="shared" si="2"/>
        <v>9289</v>
      </c>
      <c r="L9">
        <f t="shared" si="2"/>
        <v>17675</v>
      </c>
    </row>
    <row r="10" spans="1:12">
      <c r="J10">
        <f t="shared" si="1"/>
        <v>0</v>
      </c>
      <c r="K10">
        <f t="shared" si="2"/>
        <v>0</v>
      </c>
      <c r="L10">
        <f t="shared" si="2"/>
        <v>0</v>
      </c>
    </row>
    <row r="11" spans="1:12">
      <c r="J11">
        <f t="shared" si="1"/>
        <v>0</v>
      </c>
      <c r="K11">
        <f t="shared" si="2"/>
        <v>0</v>
      </c>
      <c r="L11">
        <f t="shared" si="2"/>
        <v>0</v>
      </c>
    </row>
    <row r="12" spans="1:12">
      <c r="J12">
        <f t="shared" si="1"/>
        <v>0</v>
      </c>
      <c r="K12">
        <f t="shared" si="2"/>
        <v>0</v>
      </c>
      <c r="L12">
        <f t="shared" si="2"/>
        <v>0</v>
      </c>
    </row>
    <row r="13" spans="1:12">
      <c r="J13">
        <f t="shared" si="1"/>
        <v>0</v>
      </c>
      <c r="K13">
        <f t="shared" si="2"/>
        <v>0</v>
      </c>
      <c r="L13">
        <f t="shared" si="2"/>
        <v>0</v>
      </c>
    </row>
    <row r="14" spans="1:12">
      <c r="J14">
        <f t="shared" si="1"/>
        <v>0</v>
      </c>
      <c r="K14">
        <f t="shared" si="2"/>
        <v>0</v>
      </c>
      <c r="L14">
        <f t="shared" si="2"/>
        <v>0</v>
      </c>
    </row>
    <row r="15" spans="1:12">
      <c r="J15">
        <f t="shared" si="1"/>
        <v>0</v>
      </c>
      <c r="K15">
        <f t="shared" si="2"/>
        <v>0</v>
      </c>
      <c r="L15">
        <f t="shared" si="2"/>
        <v>0</v>
      </c>
    </row>
    <row r="16" spans="1:12">
      <c r="J16">
        <f t="shared" si="1"/>
        <v>0</v>
      </c>
    </row>
    <row r="17" spans="10:10">
      <c r="J17">
        <f t="shared" si="1"/>
        <v>0</v>
      </c>
    </row>
    <row r="18" spans="10:10">
      <c r="J18">
        <f t="shared" si="1"/>
        <v>0</v>
      </c>
    </row>
    <row r="19" spans="10:10">
      <c r="J19">
        <f t="shared" si="1"/>
        <v>0</v>
      </c>
    </row>
    <row r="20" spans="10:10">
      <c r="J20">
        <f t="shared" si="1"/>
        <v>0</v>
      </c>
    </row>
    <row r="21" spans="10:10">
      <c r="J21">
        <f t="shared" si="1"/>
        <v>0</v>
      </c>
    </row>
    <row r="22" spans="10:10">
      <c r="J22">
        <f t="shared" si="1"/>
        <v>0</v>
      </c>
    </row>
    <row r="23" spans="10:10">
      <c r="J23">
        <f t="shared" si="1"/>
        <v>0</v>
      </c>
    </row>
    <row r="24" spans="10:10">
      <c r="J24">
        <f t="shared" si="1"/>
        <v>0</v>
      </c>
    </row>
    <row r="25" spans="10:10">
      <c r="J25">
        <f t="shared" si="1"/>
        <v>0</v>
      </c>
    </row>
    <row r="26" spans="10:10">
      <c r="J26">
        <f t="shared" si="1"/>
        <v>0</v>
      </c>
    </row>
    <row r="27" spans="10:10">
      <c r="J27">
        <f t="shared" si="1"/>
        <v>0</v>
      </c>
    </row>
  </sheetData>
  <sheetCalcPr fullCalcOnLoad="1"/>
  <phoneticPr fontId="4" type="noConversion"/>
  <conditionalFormatting sqref="K2:L15">
    <cfRule type="cellIs" dxfId="12" priority="0" stopIfTrue="1" operator="between">
      <formula>1</formula>
      <formula>10000000000000000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89</v>
      </c>
      <c r="H1" s="6" t="s">
        <v>90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92</v>
      </c>
      <c r="C2">
        <v>13.2143</v>
      </c>
      <c r="D2">
        <v>578</v>
      </c>
      <c r="E2">
        <v>9989</v>
      </c>
      <c r="F2">
        <v>4970</v>
      </c>
      <c r="G2">
        <v>190763</v>
      </c>
      <c r="H2">
        <v>14033</v>
      </c>
      <c r="I2">
        <f>(E2/$G$2)*100</f>
        <v>5.2363403804721038</v>
      </c>
      <c r="J2">
        <f>(D2/$H$2)*100</f>
        <v>4.1188626808237725</v>
      </c>
      <c r="K2">
        <f>IF(I2&lt;1,0,E2)</f>
        <v>9989</v>
      </c>
      <c r="L2">
        <f>IF(J2&lt;1,0,F2)</f>
        <v>4970</v>
      </c>
    </row>
    <row r="3" spans="1:12">
      <c r="A3" t="s">
        <v>5</v>
      </c>
      <c r="B3" t="s">
        <v>92</v>
      </c>
      <c r="C3">
        <v>40.153100000000002</v>
      </c>
      <c r="D3">
        <v>50</v>
      </c>
      <c r="E3">
        <v>374</v>
      </c>
      <c r="F3">
        <v>5498</v>
      </c>
      <c r="I3">
        <f t="shared" ref="I3:I27" si="0">(E3/$G$2)*100</f>
        <v>0.19605479049920582</v>
      </c>
      <c r="J3">
        <f t="shared" ref="J3:J27" si="1">(D3/$H$2)*100</f>
        <v>0.35630300007126064</v>
      </c>
      <c r="K3">
        <f t="shared" ref="K3:L18" si="2">IF(I3&lt;1,0,E3)</f>
        <v>0</v>
      </c>
      <c r="L3">
        <f t="shared" si="2"/>
        <v>0</v>
      </c>
    </row>
    <row r="4" spans="1:12">
      <c r="A4" t="s">
        <v>6</v>
      </c>
      <c r="B4" t="s">
        <v>92</v>
      </c>
      <c r="C4">
        <v>85.629800000000003</v>
      </c>
      <c r="D4">
        <v>854</v>
      </c>
      <c r="E4">
        <v>11153</v>
      </c>
      <c r="F4">
        <v>6394</v>
      </c>
      <c r="I4">
        <f t="shared" si="0"/>
        <v>5.8465216001006484</v>
      </c>
      <c r="J4">
        <f t="shared" si="1"/>
        <v>6.0856552412171316</v>
      </c>
      <c r="K4">
        <f t="shared" si="2"/>
        <v>11153</v>
      </c>
      <c r="L4">
        <f t="shared" si="2"/>
        <v>6394</v>
      </c>
    </row>
    <row r="5" spans="1:12">
      <c r="A5" t="s">
        <v>7</v>
      </c>
      <c r="B5" t="s">
        <v>92</v>
      </c>
      <c r="C5">
        <v>114.1123</v>
      </c>
      <c r="D5">
        <v>92</v>
      </c>
      <c r="E5">
        <v>1173</v>
      </c>
      <c r="F5">
        <v>6972</v>
      </c>
      <c r="I5">
        <f t="shared" si="0"/>
        <v>0.61489911565660005</v>
      </c>
      <c r="J5">
        <f t="shared" si="1"/>
        <v>0.65559752013111949</v>
      </c>
      <c r="K5">
        <f t="shared" si="2"/>
        <v>0</v>
      </c>
      <c r="L5">
        <f t="shared" si="2"/>
        <v>0</v>
      </c>
    </row>
    <row r="6" spans="1:12">
      <c r="A6" t="s">
        <v>8</v>
      </c>
      <c r="B6" t="s">
        <v>92</v>
      </c>
      <c r="C6">
        <v>132.39330000000001</v>
      </c>
      <c r="D6">
        <v>2345</v>
      </c>
      <c r="E6">
        <v>30336</v>
      </c>
      <c r="F6">
        <v>7351</v>
      </c>
      <c r="I6">
        <f t="shared" si="0"/>
        <v>15.9024548785666</v>
      </c>
      <c r="J6">
        <f t="shared" si="1"/>
        <v>16.71061070334212</v>
      </c>
      <c r="K6">
        <f t="shared" si="2"/>
        <v>30336</v>
      </c>
      <c r="L6">
        <f t="shared" si="2"/>
        <v>7351</v>
      </c>
    </row>
    <row r="7" spans="1:12">
      <c r="A7" t="s">
        <v>9</v>
      </c>
      <c r="B7" t="s">
        <v>92</v>
      </c>
      <c r="C7">
        <v>134.67359999999999</v>
      </c>
      <c r="D7">
        <v>105</v>
      </c>
      <c r="E7">
        <v>1373</v>
      </c>
      <c r="F7">
        <v>7399</v>
      </c>
      <c r="I7">
        <f t="shared" si="0"/>
        <v>0.7197412496133947</v>
      </c>
      <c r="J7">
        <f t="shared" si="1"/>
        <v>0.74823630014964726</v>
      </c>
      <c r="K7">
        <f t="shared" si="2"/>
        <v>0</v>
      </c>
      <c r="L7">
        <f t="shared" si="2"/>
        <v>0</v>
      </c>
    </row>
    <row r="8" spans="1:12">
      <c r="A8" t="s">
        <v>10</v>
      </c>
      <c r="B8" t="s">
        <v>92</v>
      </c>
      <c r="C8">
        <v>174.65459999999999</v>
      </c>
      <c r="D8">
        <v>484</v>
      </c>
      <c r="E8">
        <v>3566</v>
      </c>
      <c r="F8">
        <v>8248</v>
      </c>
      <c r="I8">
        <f t="shared" si="0"/>
        <v>1.869335248449647</v>
      </c>
      <c r="J8">
        <f t="shared" si="1"/>
        <v>3.4490130406898025</v>
      </c>
      <c r="K8">
        <f t="shared" si="2"/>
        <v>3566</v>
      </c>
      <c r="L8">
        <f t="shared" si="2"/>
        <v>8248</v>
      </c>
    </row>
    <row r="9" spans="1:12">
      <c r="A9" t="s">
        <v>11</v>
      </c>
      <c r="B9" t="s">
        <v>92</v>
      </c>
      <c r="C9">
        <v>175.63579999999999</v>
      </c>
      <c r="D9">
        <v>2572</v>
      </c>
      <c r="E9">
        <v>28494</v>
      </c>
      <c r="F9">
        <v>8269</v>
      </c>
      <c r="I9">
        <f t="shared" si="0"/>
        <v>14.936858824824521</v>
      </c>
      <c r="J9">
        <f t="shared" si="1"/>
        <v>18.328226323665646</v>
      </c>
      <c r="K9">
        <f t="shared" si="2"/>
        <v>28494</v>
      </c>
      <c r="L9">
        <f t="shared" si="2"/>
        <v>8269</v>
      </c>
    </row>
    <row r="10" spans="1:12">
      <c r="A10" t="s">
        <v>12</v>
      </c>
      <c r="B10" t="s">
        <v>92</v>
      </c>
      <c r="C10">
        <v>176.61660000000001</v>
      </c>
      <c r="D10">
        <v>4133</v>
      </c>
      <c r="E10">
        <v>47758</v>
      </c>
      <c r="F10">
        <v>8290</v>
      </c>
      <c r="I10">
        <f t="shared" si="0"/>
        <v>25.035253167542969</v>
      </c>
      <c r="J10">
        <f t="shared" si="1"/>
        <v>29.452005985890402</v>
      </c>
      <c r="K10">
        <f t="shared" si="2"/>
        <v>47758</v>
      </c>
      <c r="L10">
        <f t="shared" si="2"/>
        <v>8290</v>
      </c>
    </row>
    <row r="11" spans="1:12">
      <c r="A11" t="s">
        <v>13</v>
      </c>
      <c r="B11" t="s">
        <v>92</v>
      </c>
      <c r="C11">
        <v>177.55019999999999</v>
      </c>
      <c r="D11">
        <v>289</v>
      </c>
      <c r="E11">
        <v>1900</v>
      </c>
      <c r="F11">
        <v>8310</v>
      </c>
      <c r="I11">
        <f t="shared" si="0"/>
        <v>0.99600027258954837</v>
      </c>
      <c r="J11">
        <f t="shared" si="1"/>
        <v>2.0594313404118862</v>
      </c>
      <c r="K11">
        <f t="shared" si="2"/>
        <v>0</v>
      </c>
      <c r="L11">
        <f t="shared" si="2"/>
        <v>8310</v>
      </c>
    </row>
    <row r="12" spans="1:12">
      <c r="A12" t="s">
        <v>15</v>
      </c>
      <c r="B12" t="s">
        <v>92</v>
      </c>
      <c r="C12">
        <v>337.93619999999999</v>
      </c>
      <c r="D12">
        <v>53</v>
      </c>
      <c r="E12">
        <v>148</v>
      </c>
      <c r="F12">
        <v>11899</v>
      </c>
      <c r="I12">
        <f t="shared" si="0"/>
        <v>7.7583179128027979E-2</v>
      </c>
      <c r="J12">
        <f t="shared" si="1"/>
        <v>0.37768118007553625</v>
      </c>
      <c r="K12">
        <f t="shared" si="2"/>
        <v>0</v>
      </c>
      <c r="L12">
        <f t="shared" si="2"/>
        <v>0</v>
      </c>
    </row>
    <row r="13" spans="1:12">
      <c r="A13" t="s">
        <v>16</v>
      </c>
      <c r="B13" t="s">
        <v>92</v>
      </c>
      <c r="C13">
        <v>472.04719999999998</v>
      </c>
      <c r="D13">
        <v>58</v>
      </c>
      <c r="E13">
        <v>411</v>
      </c>
      <c r="F13">
        <v>14940</v>
      </c>
      <c r="I13">
        <f t="shared" si="0"/>
        <v>0.21545058528121283</v>
      </c>
      <c r="J13">
        <f t="shared" si="1"/>
        <v>0.41331148008266233</v>
      </c>
      <c r="K13">
        <f t="shared" si="2"/>
        <v>0</v>
      </c>
      <c r="L13">
        <f t="shared" si="2"/>
        <v>0</v>
      </c>
    </row>
    <row r="14" spans="1:12">
      <c r="A14" t="s">
        <v>17</v>
      </c>
      <c r="B14" t="s">
        <v>92</v>
      </c>
      <c r="C14">
        <v>582.09910000000002</v>
      </c>
      <c r="D14">
        <v>1513</v>
      </c>
      <c r="E14">
        <v>33602</v>
      </c>
      <c r="F14">
        <v>17423</v>
      </c>
      <c r="I14">
        <f t="shared" si="0"/>
        <v>17.614526926081055</v>
      </c>
      <c r="J14">
        <f t="shared" si="1"/>
        <v>10.781728782156346</v>
      </c>
      <c r="K14">
        <f t="shared" si="2"/>
        <v>33602</v>
      </c>
      <c r="L14">
        <f t="shared" si="2"/>
        <v>17423</v>
      </c>
    </row>
    <row r="15" spans="1:12">
      <c r="A15" t="s">
        <v>18</v>
      </c>
      <c r="B15" t="s">
        <v>92</v>
      </c>
      <c r="C15">
        <v>585.73599999999999</v>
      </c>
      <c r="D15">
        <v>795</v>
      </c>
      <c r="E15">
        <v>20055</v>
      </c>
      <c r="F15">
        <v>17504</v>
      </c>
      <c r="I15">
        <f t="shared" si="0"/>
        <v>10.513044982517576</v>
      </c>
      <c r="J15">
        <f t="shared" si="1"/>
        <v>5.6652177011330433</v>
      </c>
      <c r="K15">
        <f t="shared" si="2"/>
        <v>20055</v>
      </c>
      <c r="L15">
        <f t="shared" si="2"/>
        <v>17504</v>
      </c>
    </row>
    <row r="16" spans="1:12">
      <c r="A16" t="s">
        <v>19</v>
      </c>
      <c r="B16" t="s">
        <v>92</v>
      </c>
      <c r="C16">
        <v>924.05340000000001</v>
      </c>
      <c r="D16">
        <v>53</v>
      </c>
      <c r="E16">
        <v>189</v>
      </c>
      <c r="F16">
        <v>24359</v>
      </c>
      <c r="I16">
        <f t="shared" si="0"/>
        <v>9.9075816589170862E-2</v>
      </c>
      <c r="J16">
        <f t="shared" si="1"/>
        <v>0.37768118007553625</v>
      </c>
      <c r="K16">
        <f t="shared" si="2"/>
        <v>0</v>
      </c>
      <c r="L16">
        <f t="shared" ref="L16:L27" si="3">IF(J16&lt;1,0,D16)</f>
        <v>0</v>
      </c>
    </row>
    <row r="17" spans="1:12">
      <c r="A17" t="s">
        <v>20</v>
      </c>
      <c r="B17" t="s">
        <v>92</v>
      </c>
      <c r="C17">
        <v>983.65470000000005</v>
      </c>
      <c r="D17">
        <v>59</v>
      </c>
      <c r="E17">
        <v>242</v>
      </c>
      <c r="F17">
        <v>25368</v>
      </c>
      <c r="I17">
        <f t="shared" si="0"/>
        <v>0.12685898208772142</v>
      </c>
      <c r="J17">
        <f t="shared" si="1"/>
        <v>0.42043754008408751</v>
      </c>
      <c r="K17">
        <f t="shared" si="2"/>
        <v>0</v>
      </c>
      <c r="L17">
        <f t="shared" si="3"/>
        <v>0</v>
      </c>
    </row>
    <row r="18" spans="1:12"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1:12">
      <c r="I19">
        <f t="shared" si="0"/>
        <v>0</v>
      </c>
      <c r="J19">
        <f t="shared" si="1"/>
        <v>0</v>
      </c>
      <c r="K19">
        <f t="shared" ref="K19:K27" si="4">IF(I19&lt;1,0,E19)</f>
        <v>0</v>
      </c>
      <c r="L19">
        <f t="shared" si="3"/>
        <v>0</v>
      </c>
    </row>
    <row r="20" spans="1:12">
      <c r="I20">
        <f t="shared" si="0"/>
        <v>0</v>
      </c>
      <c r="J20">
        <f t="shared" si="1"/>
        <v>0</v>
      </c>
      <c r="K20">
        <f t="shared" si="4"/>
        <v>0</v>
      </c>
      <c r="L20">
        <f t="shared" si="3"/>
        <v>0</v>
      </c>
    </row>
    <row r="21" spans="1:12">
      <c r="I21">
        <f t="shared" si="0"/>
        <v>0</v>
      </c>
      <c r="J21">
        <f t="shared" si="1"/>
        <v>0</v>
      </c>
      <c r="K21">
        <f t="shared" si="4"/>
        <v>0</v>
      </c>
      <c r="L21">
        <f t="shared" si="3"/>
        <v>0</v>
      </c>
    </row>
    <row r="22" spans="1:12">
      <c r="I22">
        <f t="shared" si="0"/>
        <v>0</v>
      </c>
      <c r="J22">
        <f t="shared" si="1"/>
        <v>0</v>
      </c>
      <c r="K22">
        <f t="shared" si="4"/>
        <v>0</v>
      </c>
      <c r="L22">
        <f t="shared" si="3"/>
        <v>0</v>
      </c>
    </row>
    <row r="23" spans="1:12">
      <c r="I23">
        <f t="shared" si="0"/>
        <v>0</v>
      </c>
      <c r="J23">
        <f t="shared" si="1"/>
        <v>0</v>
      </c>
      <c r="K23">
        <f t="shared" si="4"/>
        <v>0</v>
      </c>
      <c r="L23">
        <f t="shared" si="3"/>
        <v>0</v>
      </c>
    </row>
    <row r="24" spans="1:12">
      <c r="I24">
        <f t="shared" si="0"/>
        <v>0</v>
      </c>
      <c r="J24">
        <f t="shared" si="1"/>
        <v>0</v>
      </c>
      <c r="K24">
        <f t="shared" si="4"/>
        <v>0</v>
      </c>
      <c r="L24">
        <f t="shared" si="3"/>
        <v>0</v>
      </c>
    </row>
    <row r="25" spans="1:12">
      <c r="I25">
        <f t="shared" si="0"/>
        <v>0</v>
      </c>
      <c r="J25">
        <f t="shared" si="1"/>
        <v>0</v>
      </c>
      <c r="K25">
        <f t="shared" si="4"/>
        <v>0</v>
      </c>
      <c r="L25">
        <f t="shared" si="3"/>
        <v>0</v>
      </c>
    </row>
    <row r="26" spans="1:12">
      <c r="I26">
        <f t="shared" si="0"/>
        <v>0</v>
      </c>
      <c r="J26">
        <f t="shared" si="1"/>
        <v>0</v>
      </c>
      <c r="K26">
        <f t="shared" si="4"/>
        <v>0</v>
      </c>
      <c r="L26">
        <f t="shared" si="3"/>
        <v>0</v>
      </c>
    </row>
    <row r="27" spans="1:12">
      <c r="I27">
        <f t="shared" si="0"/>
        <v>0</v>
      </c>
      <c r="J27">
        <f t="shared" si="1"/>
        <v>0</v>
      </c>
      <c r="K27">
        <f t="shared" si="4"/>
        <v>0</v>
      </c>
      <c r="L27">
        <f t="shared" si="3"/>
        <v>0</v>
      </c>
    </row>
  </sheetData>
  <sheetCalcPr fullCalcOnLoad="1"/>
  <phoneticPr fontId="4" type="noConversion"/>
  <conditionalFormatting sqref="K2:L15">
    <cfRule type="cellIs" dxfId="11" priority="0" stopIfTrue="1" operator="between">
      <formula>1</formula>
      <formula>10000000000000000</formula>
    </cfRule>
  </conditionalFormatting>
  <conditionalFormatting sqref="C2:C17">
    <cfRule type="expression" dxfId="10" priority="0" stopIfTrue="1">
      <formula>K2&gt;1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tabSelected="1" topLeftCell="C1"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51</v>
      </c>
      <c r="H1" s="6" t="s">
        <v>83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93</v>
      </c>
      <c r="D2">
        <v>51</v>
      </c>
      <c r="E2">
        <v>204</v>
      </c>
      <c r="F2">
        <v>382</v>
      </c>
      <c r="G2">
        <v>214601</v>
      </c>
      <c r="H2">
        <v>12285</v>
      </c>
      <c r="I2">
        <f>(E2/$G$2)*100</f>
        <v>9.5060134854916795E-2</v>
      </c>
      <c r="J2">
        <f>(D2/$H$2)*100</f>
        <v>0.41514041514041516</v>
      </c>
      <c r="K2">
        <f>IF(I2&lt;1,0,E2)</f>
        <v>0</v>
      </c>
      <c r="L2">
        <f>IF(J2&lt;1,0,F2)</f>
        <v>0</v>
      </c>
    </row>
    <row r="3" spans="1:12">
      <c r="A3" t="s">
        <v>5</v>
      </c>
      <c r="B3" t="s">
        <v>93</v>
      </c>
      <c r="D3">
        <v>62</v>
      </c>
      <c r="E3">
        <v>211</v>
      </c>
      <c r="F3">
        <v>3213</v>
      </c>
      <c r="I3">
        <f t="shared" ref="I3:I27" si="0">(E3/$G$2)*100</f>
        <v>9.8322002227389418E-2</v>
      </c>
      <c r="J3">
        <f t="shared" ref="J3:J27" si="1">(D3/$H$2)*100</f>
        <v>0.50468050468050463</v>
      </c>
      <c r="K3">
        <f t="shared" ref="K3:L18" si="2">IF(I3&lt;1,0,E3)</f>
        <v>0</v>
      </c>
      <c r="L3">
        <f t="shared" si="2"/>
        <v>0</v>
      </c>
    </row>
    <row r="4" spans="1:12">
      <c r="A4" t="s">
        <v>6</v>
      </c>
      <c r="B4" t="s">
        <v>93</v>
      </c>
      <c r="C4">
        <v>13.1874</v>
      </c>
      <c r="D4">
        <v>862</v>
      </c>
      <c r="E4">
        <v>15589</v>
      </c>
      <c r="F4">
        <v>5007</v>
      </c>
      <c r="I4">
        <f t="shared" si="0"/>
        <v>7.264178638496559</v>
      </c>
      <c r="J4">
        <f t="shared" si="1"/>
        <v>7.0166870166870163</v>
      </c>
      <c r="K4">
        <f t="shared" si="2"/>
        <v>15589</v>
      </c>
      <c r="L4">
        <f t="shared" si="2"/>
        <v>5007</v>
      </c>
    </row>
    <row r="5" spans="1:12">
      <c r="A5" t="s">
        <v>7</v>
      </c>
      <c r="B5" t="s">
        <v>93</v>
      </c>
      <c r="C5">
        <v>22.4542</v>
      </c>
      <c r="D5">
        <v>51</v>
      </c>
      <c r="E5">
        <v>790</v>
      </c>
      <c r="F5">
        <v>5189</v>
      </c>
      <c r="I5">
        <f t="shared" si="0"/>
        <v>0.3681250320361974</v>
      </c>
      <c r="J5">
        <f t="shared" si="1"/>
        <v>0.41514041514041516</v>
      </c>
      <c r="K5">
        <f t="shared" si="2"/>
        <v>0</v>
      </c>
      <c r="L5">
        <f t="shared" si="2"/>
        <v>0</v>
      </c>
    </row>
    <row r="6" spans="1:12">
      <c r="A6" t="s">
        <v>8</v>
      </c>
      <c r="B6" t="s">
        <v>93</v>
      </c>
      <c r="C6">
        <v>24.4908</v>
      </c>
      <c r="D6">
        <v>88</v>
      </c>
      <c r="E6">
        <v>1116</v>
      </c>
      <c r="F6">
        <v>5229</v>
      </c>
      <c r="I6">
        <f t="shared" si="0"/>
        <v>0.52003485538278005</v>
      </c>
      <c r="J6">
        <f t="shared" si="1"/>
        <v>0.71632071632071637</v>
      </c>
      <c r="K6">
        <f t="shared" si="2"/>
        <v>0</v>
      </c>
      <c r="L6">
        <f t="shared" si="2"/>
        <v>0</v>
      </c>
    </row>
    <row r="7" spans="1:12">
      <c r="A7" t="s">
        <v>9</v>
      </c>
      <c r="B7" t="s">
        <v>93</v>
      </c>
      <c r="C7">
        <v>37.118099999999998</v>
      </c>
      <c r="D7">
        <v>50</v>
      </c>
      <c r="E7">
        <v>627</v>
      </c>
      <c r="F7">
        <v>5477</v>
      </c>
      <c r="I7">
        <f t="shared" si="0"/>
        <v>0.29217012036290602</v>
      </c>
      <c r="J7">
        <f t="shared" si="1"/>
        <v>0.40700040700040696</v>
      </c>
      <c r="K7">
        <f t="shared" si="2"/>
        <v>0</v>
      </c>
      <c r="L7">
        <f t="shared" si="2"/>
        <v>0</v>
      </c>
    </row>
    <row r="8" spans="1:12">
      <c r="A8" t="s">
        <v>10</v>
      </c>
      <c r="B8" t="s">
        <v>93</v>
      </c>
      <c r="C8">
        <v>85.593800000000002</v>
      </c>
      <c r="D8">
        <v>57</v>
      </c>
      <c r="E8">
        <v>687</v>
      </c>
      <c r="F8">
        <v>6434</v>
      </c>
      <c r="I8">
        <f t="shared" si="0"/>
        <v>0.32012898355552866</v>
      </c>
      <c r="J8">
        <f t="shared" si="1"/>
        <v>0.463980463980464</v>
      </c>
      <c r="K8">
        <f t="shared" si="2"/>
        <v>0</v>
      </c>
      <c r="L8">
        <f t="shared" si="2"/>
        <v>0</v>
      </c>
    </row>
    <row r="9" spans="1:12">
      <c r="A9" t="s">
        <v>11</v>
      </c>
      <c r="B9" t="s">
        <v>93</v>
      </c>
      <c r="C9">
        <v>127.9986</v>
      </c>
      <c r="D9">
        <v>51</v>
      </c>
      <c r="E9">
        <v>258</v>
      </c>
      <c r="F9">
        <v>7304</v>
      </c>
      <c r="I9">
        <f t="shared" si="0"/>
        <v>0.12022311172827714</v>
      </c>
      <c r="J9">
        <f t="shared" si="1"/>
        <v>0.41514041514041516</v>
      </c>
      <c r="K9">
        <f t="shared" si="2"/>
        <v>0</v>
      </c>
      <c r="L9">
        <f t="shared" si="2"/>
        <v>0</v>
      </c>
    </row>
    <row r="10" spans="1:12">
      <c r="A10" t="s">
        <v>12</v>
      </c>
      <c r="B10" t="s">
        <v>93</v>
      </c>
      <c r="C10">
        <v>132.41159999999999</v>
      </c>
      <c r="D10">
        <v>4463</v>
      </c>
      <c r="E10">
        <v>58365</v>
      </c>
      <c r="F10">
        <v>7397</v>
      </c>
      <c r="I10">
        <f t="shared" si="0"/>
        <v>27.196984170623622</v>
      </c>
      <c r="J10">
        <f t="shared" si="1"/>
        <v>36.328856328856332</v>
      </c>
      <c r="K10">
        <f t="shared" si="2"/>
        <v>58365</v>
      </c>
      <c r="L10">
        <f t="shared" si="2"/>
        <v>7397</v>
      </c>
    </row>
    <row r="11" spans="1:12">
      <c r="A11" t="s">
        <v>13</v>
      </c>
      <c r="B11" t="s">
        <v>93</v>
      </c>
      <c r="C11">
        <v>135.48660000000001</v>
      </c>
      <c r="D11">
        <v>139</v>
      </c>
      <c r="E11">
        <v>1736</v>
      </c>
      <c r="F11">
        <v>7462</v>
      </c>
      <c r="I11">
        <f t="shared" si="0"/>
        <v>0.80894310837321348</v>
      </c>
      <c r="J11">
        <f t="shared" si="1"/>
        <v>1.1314611314611316</v>
      </c>
      <c r="K11">
        <f t="shared" si="2"/>
        <v>0</v>
      </c>
      <c r="L11">
        <f t="shared" si="2"/>
        <v>7462</v>
      </c>
    </row>
    <row r="12" spans="1:12">
      <c r="A12" t="s">
        <v>15</v>
      </c>
      <c r="B12" t="s">
        <v>93</v>
      </c>
      <c r="C12">
        <v>136.43119999999999</v>
      </c>
      <c r="D12">
        <v>1031</v>
      </c>
      <c r="E12">
        <v>13604</v>
      </c>
      <c r="F12">
        <v>7482</v>
      </c>
      <c r="I12">
        <f t="shared" si="0"/>
        <v>6.3392062478739613</v>
      </c>
      <c r="J12">
        <f t="shared" si="1"/>
        <v>8.3923483923483921</v>
      </c>
      <c r="K12">
        <f t="shared" si="2"/>
        <v>13604</v>
      </c>
      <c r="L12">
        <f t="shared" si="2"/>
        <v>7482</v>
      </c>
    </row>
    <row r="13" spans="1:12">
      <c r="A13" t="s">
        <v>16</v>
      </c>
      <c r="B13" t="s">
        <v>93</v>
      </c>
      <c r="C13">
        <v>226.72749999999999</v>
      </c>
      <c r="D13">
        <v>51</v>
      </c>
      <c r="E13">
        <v>580</v>
      </c>
      <c r="F13">
        <v>9439</v>
      </c>
      <c r="I13">
        <f t="shared" si="0"/>
        <v>0.27026901086201832</v>
      </c>
      <c r="J13">
        <f t="shared" si="1"/>
        <v>0.41514041514041516</v>
      </c>
      <c r="K13">
        <f t="shared" si="2"/>
        <v>0</v>
      </c>
      <c r="L13">
        <f t="shared" si="2"/>
        <v>0</v>
      </c>
    </row>
    <row r="14" spans="1:12">
      <c r="A14" t="s">
        <v>17</v>
      </c>
      <c r="B14" t="s">
        <v>93</v>
      </c>
      <c r="C14">
        <v>229.59229999999999</v>
      </c>
      <c r="D14">
        <v>52</v>
      </c>
      <c r="E14">
        <v>540</v>
      </c>
      <c r="F14">
        <v>9503</v>
      </c>
      <c r="I14">
        <f t="shared" si="0"/>
        <v>0.25162976873360332</v>
      </c>
      <c r="J14">
        <f t="shared" si="1"/>
        <v>0.42328042328042331</v>
      </c>
      <c r="K14">
        <f t="shared" si="2"/>
        <v>0</v>
      </c>
      <c r="L14">
        <f t="shared" si="2"/>
        <v>0</v>
      </c>
    </row>
    <row r="15" spans="1:12">
      <c r="A15" t="s">
        <v>18</v>
      </c>
      <c r="B15" t="s">
        <v>93</v>
      </c>
      <c r="C15">
        <v>286.73379999999997</v>
      </c>
      <c r="D15">
        <v>59</v>
      </c>
      <c r="E15">
        <v>509</v>
      </c>
      <c r="F15">
        <v>10798</v>
      </c>
      <c r="I15">
        <f t="shared" si="0"/>
        <v>0.23718435608408162</v>
      </c>
      <c r="J15">
        <f t="shared" si="1"/>
        <v>0.48026048026048024</v>
      </c>
      <c r="K15">
        <f t="shared" si="2"/>
        <v>0</v>
      </c>
      <c r="L15">
        <f t="shared" si="2"/>
        <v>0</v>
      </c>
    </row>
    <row r="16" spans="1:12">
      <c r="A16" t="s">
        <v>19</v>
      </c>
      <c r="B16" t="s">
        <v>93</v>
      </c>
      <c r="C16">
        <v>298.21359999999999</v>
      </c>
      <c r="D16">
        <v>72</v>
      </c>
      <c r="E16">
        <v>1224</v>
      </c>
      <c r="F16">
        <v>11061</v>
      </c>
      <c r="I16">
        <f t="shared" si="0"/>
        <v>0.57036080912950082</v>
      </c>
      <c r="J16">
        <f t="shared" si="1"/>
        <v>0.58608058608058611</v>
      </c>
      <c r="K16">
        <f t="shared" si="2"/>
        <v>0</v>
      </c>
      <c r="L16">
        <f t="shared" ref="L16:L27" si="3">IF(J16&lt;1,0,D16)</f>
        <v>0</v>
      </c>
    </row>
    <row r="17" spans="1:12">
      <c r="A17" t="s">
        <v>20</v>
      </c>
      <c r="B17" t="s">
        <v>93</v>
      </c>
      <c r="C17">
        <v>378.4631</v>
      </c>
      <c r="D17">
        <v>55</v>
      </c>
      <c r="E17">
        <v>208</v>
      </c>
      <c r="F17">
        <v>12906</v>
      </c>
      <c r="I17">
        <f t="shared" si="0"/>
        <v>9.6924059067758306E-2</v>
      </c>
      <c r="J17">
        <f t="shared" si="1"/>
        <v>0.4477004477004477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93</v>
      </c>
      <c r="C18">
        <v>408.12709999999998</v>
      </c>
      <c r="D18">
        <v>89</v>
      </c>
      <c r="E18">
        <v>1467</v>
      </c>
      <c r="F18">
        <v>13600</v>
      </c>
      <c r="I18">
        <f t="shared" si="0"/>
        <v>0.68359420505962232</v>
      </c>
      <c r="J18">
        <f t="shared" si="1"/>
        <v>0.7244607244607244</v>
      </c>
      <c r="K18">
        <f t="shared" si="2"/>
        <v>0</v>
      </c>
      <c r="L18">
        <f t="shared" si="3"/>
        <v>0</v>
      </c>
    </row>
    <row r="19" spans="1:12">
      <c r="A19" t="s">
        <v>22</v>
      </c>
      <c r="B19" t="s">
        <v>93</v>
      </c>
      <c r="C19">
        <v>466.66550000000001</v>
      </c>
      <c r="D19">
        <v>61</v>
      </c>
      <c r="E19">
        <v>976</v>
      </c>
      <c r="F19">
        <v>14955</v>
      </c>
      <c r="I19">
        <f t="shared" si="0"/>
        <v>0.45479750793332746</v>
      </c>
      <c r="J19">
        <f t="shared" si="1"/>
        <v>0.49654049654049659</v>
      </c>
      <c r="K19">
        <f t="shared" ref="K19:K27" si="4">IF(I19&lt;1,0,E19)</f>
        <v>0</v>
      </c>
      <c r="L19">
        <f t="shared" si="3"/>
        <v>0</v>
      </c>
    </row>
    <row r="20" spans="1:12">
      <c r="A20" t="s">
        <v>23</v>
      </c>
      <c r="B20" t="s">
        <v>93</v>
      </c>
      <c r="C20">
        <v>470.14339999999999</v>
      </c>
      <c r="D20">
        <v>302</v>
      </c>
      <c r="E20">
        <v>5711</v>
      </c>
      <c r="F20">
        <v>15033</v>
      </c>
      <c r="I20">
        <f t="shared" si="0"/>
        <v>2.6612177948844602</v>
      </c>
      <c r="J20">
        <f t="shared" si="1"/>
        <v>2.4582824582824583</v>
      </c>
      <c r="K20">
        <f t="shared" si="4"/>
        <v>5711</v>
      </c>
      <c r="L20">
        <f t="shared" si="3"/>
        <v>302</v>
      </c>
    </row>
    <row r="21" spans="1:12">
      <c r="A21" t="s">
        <v>24</v>
      </c>
      <c r="B21" t="s">
        <v>93</v>
      </c>
      <c r="C21">
        <v>490.20870000000002</v>
      </c>
      <c r="D21">
        <v>135</v>
      </c>
      <c r="E21">
        <v>2442</v>
      </c>
      <c r="F21">
        <v>15496</v>
      </c>
      <c r="I21">
        <f t="shared" si="0"/>
        <v>1.1379257319397393</v>
      </c>
      <c r="J21">
        <f t="shared" si="1"/>
        <v>1.098901098901099</v>
      </c>
      <c r="K21">
        <f t="shared" si="4"/>
        <v>2442</v>
      </c>
      <c r="L21">
        <f t="shared" si="3"/>
        <v>135</v>
      </c>
    </row>
    <row r="22" spans="1:12">
      <c r="A22" t="s">
        <v>25</v>
      </c>
      <c r="B22" t="s">
        <v>93</v>
      </c>
      <c r="C22">
        <v>582.31920000000002</v>
      </c>
      <c r="D22">
        <v>4139</v>
      </c>
      <c r="E22">
        <v>101489</v>
      </c>
      <c r="F22">
        <v>17623</v>
      </c>
      <c r="I22">
        <f t="shared" si="0"/>
        <v>47.291951109267899</v>
      </c>
      <c r="J22">
        <f t="shared" si="1"/>
        <v>33.69149369149369</v>
      </c>
      <c r="K22">
        <f t="shared" si="4"/>
        <v>101489</v>
      </c>
      <c r="L22">
        <f t="shared" si="3"/>
        <v>4139</v>
      </c>
    </row>
    <row r="23" spans="1:12">
      <c r="A23" t="s">
        <v>26</v>
      </c>
      <c r="B23" t="s">
        <v>93</v>
      </c>
      <c r="C23">
        <v>590.3152</v>
      </c>
      <c r="D23">
        <v>66</v>
      </c>
      <c r="E23">
        <v>1131</v>
      </c>
      <c r="F23">
        <v>17805</v>
      </c>
      <c r="I23">
        <f t="shared" si="0"/>
        <v>0.52702457118093582</v>
      </c>
      <c r="J23">
        <f t="shared" si="1"/>
        <v>0.53724053724053722</v>
      </c>
      <c r="K23">
        <f t="shared" si="4"/>
        <v>0</v>
      </c>
      <c r="L23">
        <f t="shared" si="3"/>
        <v>0</v>
      </c>
    </row>
    <row r="24" spans="1:12">
      <c r="A24" t="s">
        <v>28</v>
      </c>
      <c r="B24" t="s">
        <v>93</v>
      </c>
      <c r="C24">
        <v>689.35389999999995</v>
      </c>
      <c r="D24">
        <v>158</v>
      </c>
      <c r="E24">
        <v>4608</v>
      </c>
      <c r="F24">
        <v>20017</v>
      </c>
      <c r="I24">
        <f t="shared" si="0"/>
        <v>2.1472406931934147</v>
      </c>
      <c r="J24">
        <f t="shared" si="1"/>
        <v>1.2861212861212863</v>
      </c>
      <c r="K24">
        <f t="shared" si="4"/>
        <v>4608</v>
      </c>
      <c r="L24">
        <f t="shared" si="3"/>
        <v>158</v>
      </c>
    </row>
    <row r="25" spans="1:12">
      <c r="A25" t="s">
        <v>31</v>
      </c>
      <c r="B25" t="s">
        <v>93</v>
      </c>
      <c r="C25">
        <v>707.39959999999996</v>
      </c>
      <c r="E25">
        <v>154</v>
      </c>
      <c r="F25">
        <v>20409</v>
      </c>
      <c r="I25">
        <f t="shared" si="0"/>
        <v>7.1761082194397974E-2</v>
      </c>
      <c r="J25">
        <f t="shared" si="1"/>
        <v>0</v>
      </c>
      <c r="K25">
        <f t="shared" si="4"/>
        <v>0</v>
      </c>
      <c r="L25">
        <f t="shared" si="3"/>
        <v>0</v>
      </c>
    </row>
    <row r="26" spans="1:12">
      <c r="A26" t="s">
        <v>32</v>
      </c>
      <c r="B26" t="s">
        <v>93</v>
      </c>
      <c r="C26">
        <v>960.30439999999999</v>
      </c>
      <c r="D26">
        <v>74</v>
      </c>
      <c r="E26">
        <v>192</v>
      </c>
      <c r="F26">
        <v>25368</v>
      </c>
      <c r="I26">
        <f t="shared" si="0"/>
        <v>8.9468362216392275E-2</v>
      </c>
      <c r="J26">
        <f t="shared" si="1"/>
        <v>0.60236060236060229</v>
      </c>
      <c r="K26">
        <f t="shared" si="4"/>
        <v>0</v>
      </c>
      <c r="L26">
        <f t="shared" si="3"/>
        <v>0</v>
      </c>
    </row>
    <row r="27" spans="1:12">
      <c r="A27" t="s">
        <v>33</v>
      </c>
      <c r="B27" t="s">
        <v>93</v>
      </c>
      <c r="C27">
        <v>1079.4601</v>
      </c>
      <c r="D27">
        <v>67</v>
      </c>
      <c r="E27">
        <v>183</v>
      </c>
      <c r="F27">
        <v>27395</v>
      </c>
      <c r="I27">
        <f t="shared" si="0"/>
        <v>8.5274532737498895E-2</v>
      </c>
      <c r="J27">
        <f t="shared" si="1"/>
        <v>0.54538054538054537</v>
      </c>
      <c r="K27">
        <f t="shared" si="4"/>
        <v>0</v>
      </c>
      <c r="L27">
        <f t="shared" si="3"/>
        <v>0</v>
      </c>
    </row>
  </sheetData>
  <sheetCalcPr fullCalcOnLoad="1"/>
  <phoneticPr fontId="4" type="noConversion"/>
  <conditionalFormatting sqref="K2:L15">
    <cfRule type="cellIs" dxfId="9" priority="0" stopIfTrue="1" operator="between">
      <formula>1</formula>
      <formula>10000000000000000</formula>
    </cfRule>
  </conditionalFormatting>
  <conditionalFormatting sqref="C4:C27">
    <cfRule type="expression" dxfId="8" priority="0" stopIfTrue="1">
      <formula>K4&gt;1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89</v>
      </c>
      <c r="H1" s="6" t="s">
        <v>90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94</v>
      </c>
      <c r="D2">
        <v>53</v>
      </c>
      <c r="E2">
        <v>315</v>
      </c>
      <c r="F2">
        <v>425</v>
      </c>
      <c r="G2">
        <v>321981</v>
      </c>
      <c r="H2">
        <v>23882</v>
      </c>
      <c r="I2">
        <f>(E2/$G$2)*100</f>
        <v>9.783185964389203E-2</v>
      </c>
      <c r="J2">
        <f>(D2/$H$2)*100</f>
        <v>0.22192446193786114</v>
      </c>
      <c r="K2">
        <f>IF(I2&lt;1,0,E2)</f>
        <v>0</v>
      </c>
      <c r="L2">
        <f>IF(J2&lt;1,0,F2)</f>
        <v>0</v>
      </c>
    </row>
    <row r="3" spans="1:12">
      <c r="A3" t="s">
        <v>5</v>
      </c>
      <c r="B3" t="s">
        <v>94</v>
      </c>
      <c r="D3">
        <v>51</v>
      </c>
      <c r="E3">
        <v>181</v>
      </c>
      <c r="F3">
        <v>657</v>
      </c>
      <c r="I3">
        <f t="shared" ref="I3:I27" si="0">(E3/$G$2)*100</f>
        <v>5.6214497128712557E-2</v>
      </c>
      <c r="J3">
        <f t="shared" ref="J3:J27" si="1">(D3/$H$2)*100</f>
        <v>0.21354995394020604</v>
      </c>
      <c r="K3">
        <f t="shared" ref="K3:L18" si="2">IF(I3&lt;1,0,E3)</f>
        <v>0</v>
      </c>
      <c r="L3">
        <f t="shared" si="2"/>
        <v>0</v>
      </c>
    </row>
    <row r="4" spans="1:12">
      <c r="A4" t="s">
        <v>6</v>
      </c>
      <c r="B4" t="s">
        <v>94</v>
      </c>
      <c r="D4">
        <v>78</v>
      </c>
      <c r="E4">
        <v>211</v>
      </c>
      <c r="F4">
        <v>1645</v>
      </c>
      <c r="I4">
        <f t="shared" si="0"/>
        <v>6.5531817094797523E-2</v>
      </c>
      <c r="J4">
        <f t="shared" si="1"/>
        <v>0.32660581190855037</v>
      </c>
      <c r="K4">
        <f t="shared" si="2"/>
        <v>0</v>
      </c>
      <c r="L4">
        <f t="shared" si="2"/>
        <v>0</v>
      </c>
    </row>
    <row r="5" spans="1:12">
      <c r="A5" t="s">
        <v>7</v>
      </c>
      <c r="B5" t="s">
        <v>94</v>
      </c>
      <c r="C5">
        <v>13.333299999999999</v>
      </c>
      <c r="D5">
        <v>555</v>
      </c>
      <c r="E5">
        <v>9858</v>
      </c>
      <c r="F5">
        <v>4991</v>
      </c>
      <c r="I5">
        <f t="shared" si="0"/>
        <v>3.0616713408555163</v>
      </c>
      <c r="J5">
        <f t="shared" si="1"/>
        <v>2.3239259693493008</v>
      </c>
      <c r="K5">
        <f t="shared" si="2"/>
        <v>9858</v>
      </c>
      <c r="L5">
        <f t="shared" si="2"/>
        <v>4991</v>
      </c>
    </row>
    <row r="6" spans="1:12">
      <c r="A6" t="s">
        <v>8</v>
      </c>
      <c r="B6" t="s">
        <v>94</v>
      </c>
      <c r="C6">
        <v>24.596</v>
      </c>
      <c r="D6">
        <v>52</v>
      </c>
      <c r="E6">
        <v>706</v>
      </c>
      <c r="F6">
        <v>5214</v>
      </c>
      <c r="I6">
        <f t="shared" si="0"/>
        <v>0.21926759653519926</v>
      </c>
      <c r="J6">
        <f t="shared" si="1"/>
        <v>0.21773720793903359</v>
      </c>
      <c r="K6">
        <f t="shared" si="2"/>
        <v>0</v>
      </c>
      <c r="L6">
        <f t="shared" si="2"/>
        <v>0</v>
      </c>
    </row>
    <row r="7" spans="1:12">
      <c r="A7" t="s">
        <v>9</v>
      </c>
      <c r="B7" t="s">
        <v>94</v>
      </c>
      <c r="C7">
        <v>90.4512</v>
      </c>
      <c r="D7">
        <v>62</v>
      </c>
      <c r="E7">
        <v>735</v>
      </c>
      <c r="F7">
        <v>6527</v>
      </c>
      <c r="I7">
        <f t="shared" si="0"/>
        <v>0.22827433916908141</v>
      </c>
      <c r="J7">
        <f t="shared" si="1"/>
        <v>0.25960974792730929</v>
      </c>
      <c r="K7">
        <f t="shared" si="2"/>
        <v>0</v>
      </c>
      <c r="L7">
        <f t="shared" si="2"/>
        <v>0</v>
      </c>
    </row>
    <row r="8" spans="1:12">
      <c r="A8" t="s">
        <v>10</v>
      </c>
      <c r="B8" t="s">
        <v>94</v>
      </c>
      <c r="C8">
        <v>127.8648</v>
      </c>
      <c r="D8">
        <v>299</v>
      </c>
      <c r="E8">
        <v>4581</v>
      </c>
      <c r="F8">
        <v>7304</v>
      </c>
      <c r="I8">
        <f t="shared" si="0"/>
        <v>1.4227547588211726</v>
      </c>
      <c r="J8">
        <f t="shared" si="1"/>
        <v>1.2519889456494431</v>
      </c>
      <c r="K8">
        <f t="shared" si="2"/>
        <v>4581</v>
      </c>
      <c r="L8">
        <f t="shared" si="2"/>
        <v>7304</v>
      </c>
    </row>
    <row r="9" spans="1:12">
      <c r="A9" t="s">
        <v>11</v>
      </c>
      <c r="B9" t="s">
        <v>94</v>
      </c>
      <c r="C9">
        <v>132.40430000000001</v>
      </c>
      <c r="D9">
        <v>20003</v>
      </c>
      <c r="E9">
        <v>261506</v>
      </c>
      <c r="F9">
        <v>7401</v>
      </c>
      <c r="I9">
        <f t="shared" si="0"/>
        <v>81.217835835033753</v>
      </c>
      <c r="J9">
        <f t="shared" si="1"/>
        <v>83.757641738547861</v>
      </c>
      <c r="K9">
        <f t="shared" si="2"/>
        <v>261506</v>
      </c>
      <c r="L9">
        <f t="shared" si="2"/>
        <v>7401</v>
      </c>
    </row>
    <row r="10" spans="1:12">
      <c r="A10" t="s">
        <v>12</v>
      </c>
      <c r="B10" t="s">
        <v>94</v>
      </c>
      <c r="C10">
        <v>175.64750000000001</v>
      </c>
      <c r="D10">
        <v>123</v>
      </c>
      <c r="E10">
        <v>1030</v>
      </c>
      <c r="F10">
        <v>8338</v>
      </c>
      <c r="I10">
        <f t="shared" si="0"/>
        <v>0.31989465216891677</v>
      </c>
      <c r="J10">
        <f t="shared" si="1"/>
        <v>0.51503224185579088</v>
      </c>
      <c r="K10">
        <f t="shared" si="2"/>
        <v>0</v>
      </c>
      <c r="L10">
        <f t="shared" si="2"/>
        <v>0</v>
      </c>
    </row>
    <row r="11" spans="1:12">
      <c r="A11" t="s">
        <v>13</v>
      </c>
      <c r="B11" t="s">
        <v>94</v>
      </c>
      <c r="C11">
        <v>176.56010000000001</v>
      </c>
      <c r="D11">
        <v>350</v>
      </c>
      <c r="E11">
        <v>3897</v>
      </c>
      <c r="F11">
        <v>8358</v>
      </c>
      <c r="I11">
        <f t="shared" si="0"/>
        <v>1.2103198635944357</v>
      </c>
      <c r="J11">
        <f t="shared" si="1"/>
        <v>1.465538899589649</v>
      </c>
      <c r="K11">
        <f t="shared" si="2"/>
        <v>3897</v>
      </c>
      <c r="L11">
        <f t="shared" si="2"/>
        <v>8358</v>
      </c>
    </row>
    <row r="12" spans="1:12">
      <c r="A12" t="s">
        <v>15</v>
      </c>
      <c r="B12" t="s">
        <v>94</v>
      </c>
      <c r="C12">
        <v>177.65450000000001</v>
      </c>
      <c r="D12">
        <v>316</v>
      </c>
      <c r="E12">
        <v>3411</v>
      </c>
      <c r="F12">
        <v>8382</v>
      </c>
      <c r="I12">
        <f t="shared" si="0"/>
        <v>1.0593792801438593</v>
      </c>
      <c r="J12">
        <f t="shared" si="1"/>
        <v>1.3231722636295118</v>
      </c>
      <c r="K12">
        <f t="shared" si="2"/>
        <v>3411</v>
      </c>
      <c r="L12">
        <f t="shared" si="2"/>
        <v>8382</v>
      </c>
    </row>
    <row r="13" spans="1:12">
      <c r="A13" t="s">
        <v>16</v>
      </c>
      <c r="B13" t="s">
        <v>94</v>
      </c>
      <c r="C13">
        <v>226.70660000000001</v>
      </c>
      <c r="D13">
        <v>110</v>
      </c>
      <c r="E13">
        <v>1170</v>
      </c>
      <c r="F13">
        <v>9483</v>
      </c>
      <c r="I13">
        <f t="shared" si="0"/>
        <v>0.36337547867731329</v>
      </c>
      <c r="J13">
        <f t="shared" si="1"/>
        <v>0.46059793987103259</v>
      </c>
      <c r="K13">
        <f t="shared" si="2"/>
        <v>0</v>
      </c>
      <c r="L13">
        <f t="shared" si="2"/>
        <v>0</v>
      </c>
    </row>
    <row r="14" spans="1:12">
      <c r="A14" t="s">
        <v>17</v>
      </c>
      <c r="B14" t="s">
        <v>94</v>
      </c>
      <c r="C14">
        <v>227.5779</v>
      </c>
      <c r="D14">
        <v>85</v>
      </c>
      <c r="E14">
        <v>781</v>
      </c>
      <c r="F14">
        <v>9503</v>
      </c>
      <c r="I14">
        <f t="shared" si="0"/>
        <v>0.24256089645041168</v>
      </c>
      <c r="J14">
        <f t="shared" si="1"/>
        <v>0.35591658990034336</v>
      </c>
      <c r="K14">
        <f t="shared" si="2"/>
        <v>0</v>
      </c>
      <c r="L14">
        <f t="shared" si="2"/>
        <v>0</v>
      </c>
    </row>
    <row r="15" spans="1:12">
      <c r="A15" t="s">
        <v>18</v>
      </c>
      <c r="B15" t="s">
        <v>94</v>
      </c>
      <c r="C15">
        <v>397.14490000000001</v>
      </c>
      <c r="D15">
        <v>78</v>
      </c>
      <c r="E15">
        <v>212</v>
      </c>
      <c r="F15">
        <v>13551</v>
      </c>
      <c r="I15">
        <f t="shared" si="0"/>
        <v>6.584239442700035E-2</v>
      </c>
      <c r="J15">
        <f t="shared" si="1"/>
        <v>0.32660581190855037</v>
      </c>
      <c r="K15">
        <f t="shared" si="2"/>
        <v>0</v>
      </c>
      <c r="L15">
        <f t="shared" si="2"/>
        <v>0</v>
      </c>
    </row>
    <row r="16" spans="1:12">
      <c r="A16" t="s">
        <v>19</v>
      </c>
      <c r="B16" t="s">
        <v>94</v>
      </c>
      <c r="C16">
        <v>490.28070000000002</v>
      </c>
      <c r="D16">
        <v>997</v>
      </c>
      <c r="E16">
        <v>20665</v>
      </c>
      <c r="F16">
        <v>15816</v>
      </c>
      <c r="I16">
        <f t="shared" si="0"/>
        <v>6.4180805699715195</v>
      </c>
      <c r="J16">
        <f t="shared" si="1"/>
        <v>4.1746922368310857</v>
      </c>
      <c r="K16">
        <f t="shared" si="2"/>
        <v>20665</v>
      </c>
      <c r="L16">
        <f t="shared" ref="L16:L27" si="3">IF(J16&lt;1,0,D16)</f>
        <v>997</v>
      </c>
    </row>
    <row r="17" spans="1:12">
      <c r="A17" t="s">
        <v>20</v>
      </c>
      <c r="B17" t="s">
        <v>94</v>
      </c>
      <c r="C17">
        <v>585.57860000000005</v>
      </c>
      <c r="D17">
        <v>59</v>
      </c>
      <c r="E17">
        <v>793</v>
      </c>
      <c r="F17">
        <v>18123</v>
      </c>
      <c r="I17">
        <f t="shared" si="0"/>
        <v>0.24628782443684563</v>
      </c>
      <c r="J17">
        <f t="shared" si="1"/>
        <v>0.24704798593082658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94</v>
      </c>
      <c r="C18">
        <v>590.18439999999998</v>
      </c>
      <c r="D18">
        <v>360</v>
      </c>
      <c r="E18">
        <v>8242</v>
      </c>
      <c r="F18">
        <v>18233</v>
      </c>
      <c r="I18">
        <f t="shared" si="0"/>
        <v>2.5597783720157401</v>
      </c>
      <c r="J18">
        <f t="shared" si="1"/>
        <v>1.5074114395779248</v>
      </c>
      <c r="K18">
        <f t="shared" si="2"/>
        <v>8242</v>
      </c>
      <c r="L18">
        <f t="shared" si="3"/>
        <v>360</v>
      </c>
    </row>
    <row r="19" spans="1:12">
      <c r="A19" t="s">
        <v>22</v>
      </c>
      <c r="B19" t="s">
        <v>94</v>
      </c>
      <c r="C19">
        <v>689.34939999999995</v>
      </c>
      <c r="D19">
        <v>133</v>
      </c>
      <c r="E19">
        <v>3379</v>
      </c>
      <c r="F19">
        <v>20550</v>
      </c>
      <c r="I19">
        <f t="shared" si="0"/>
        <v>1.0494408055133688</v>
      </c>
      <c r="J19">
        <f t="shared" si="1"/>
        <v>0.55690478184406667</v>
      </c>
      <c r="K19">
        <f t="shared" ref="K19:K27" si="4">IF(I19&lt;1,0,E19)</f>
        <v>3379</v>
      </c>
      <c r="L19">
        <f t="shared" si="3"/>
        <v>0</v>
      </c>
    </row>
    <row r="20" spans="1:12">
      <c r="A20" t="s">
        <v>23</v>
      </c>
      <c r="B20" t="s">
        <v>94</v>
      </c>
      <c r="C20">
        <v>954.91120000000001</v>
      </c>
      <c r="D20">
        <v>118</v>
      </c>
      <c r="E20">
        <v>308</v>
      </c>
      <c r="F20">
        <v>26101</v>
      </c>
      <c r="I20">
        <f t="shared" si="0"/>
        <v>9.5657818318472213E-2</v>
      </c>
      <c r="J20">
        <f t="shared" si="1"/>
        <v>0.49409597186165316</v>
      </c>
      <c r="K20">
        <f t="shared" si="4"/>
        <v>0</v>
      </c>
      <c r="L20">
        <f t="shared" si="3"/>
        <v>0</v>
      </c>
    </row>
    <row r="21" spans="1:12">
      <c r="I21">
        <f t="shared" si="0"/>
        <v>0</v>
      </c>
      <c r="J21">
        <f t="shared" si="1"/>
        <v>0</v>
      </c>
      <c r="K21">
        <f t="shared" si="4"/>
        <v>0</v>
      </c>
      <c r="L21">
        <f t="shared" si="3"/>
        <v>0</v>
      </c>
    </row>
    <row r="22" spans="1:12">
      <c r="I22">
        <f t="shared" si="0"/>
        <v>0</v>
      </c>
      <c r="J22">
        <f t="shared" si="1"/>
        <v>0</v>
      </c>
      <c r="K22">
        <f t="shared" si="4"/>
        <v>0</v>
      </c>
      <c r="L22">
        <f t="shared" si="3"/>
        <v>0</v>
      </c>
    </row>
    <row r="23" spans="1:12">
      <c r="I23">
        <f t="shared" si="0"/>
        <v>0</v>
      </c>
      <c r="J23">
        <f t="shared" si="1"/>
        <v>0</v>
      </c>
      <c r="K23">
        <f t="shared" si="4"/>
        <v>0</v>
      </c>
      <c r="L23">
        <f t="shared" si="3"/>
        <v>0</v>
      </c>
    </row>
    <row r="24" spans="1:12">
      <c r="I24">
        <f t="shared" si="0"/>
        <v>0</v>
      </c>
      <c r="J24">
        <f t="shared" si="1"/>
        <v>0</v>
      </c>
      <c r="K24">
        <f t="shared" si="4"/>
        <v>0</v>
      </c>
      <c r="L24">
        <f t="shared" si="3"/>
        <v>0</v>
      </c>
    </row>
    <row r="25" spans="1:12">
      <c r="I25">
        <f t="shared" si="0"/>
        <v>0</v>
      </c>
      <c r="J25">
        <f t="shared" si="1"/>
        <v>0</v>
      </c>
      <c r="K25">
        <f t="shared" si="4"/>
        <v>0</v>
      </c>
      <c r="L25">
        <f t="shared" si="3"/>
        <v>0</v>
      </c>
    </row>
    <row r="26" spans="1:12">
      <c r="I26">
        <f t="shared" si="0"/>
        <v>0</v>
      </c>
      <c r="J26">
        <f t="shared" si="1"/>
        <v>0</v>
      </c>
      <c r="K26">
        <f t="shared" si="4"/>
        <v>0</v>
      </c>
      <c r="L26">
        <f t="shared" si="3"/>
        <v>0</v>
      </c>
    </row>
    <row r="27" spans="1:12">
      <c r="I27">
        <f t="shared" si="0"/>
        <v>0</v>
      </c>
      <c r="J27">
        <f t="shared" si="1"/>
        <v>0</v>
      </c>
      <c r="K27">
        <f t="shared" si="4"/>
        <v>0</v>
      </c>
      <c r="L27">
        <f t="shared" si="3"/>
        <v>0</v>
      </c>
    </row>
  </sheetData>
  <sheetCalcPr fullCalcOnLoad="1"/>
  <phoneticPr fontId="4" type="noConversion"/>
  <conditionalFormatting sqref="K2:L15">
    <cfRule type="cellIs" dxfId="7" priority="0" stopIfTrue="1" operator="between">
      <formula>1</formula>
      <formula>10000000000000000</formula>
    </cfRule>
  </conditionalFormatting>
  <conditionalFormatting sqref="C5:C20">
    <cfRule type="expression" dxfId="6" priority="0" stopIfTrue="1">
      <formula>K5&gt;1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89</v>
      </c>
      <c r="H1" s="6" t="s">
        <v>90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95</v>
      </c>
      <c r="C2">
        <v>13.461499999999999</v>
      </c>
      <c r="D2">
        <v>1377</v>
      </c>
      <c r="E2">
        <v>25030</v>
      </c>
      <c r="F2">
        <v>4964</v>
      </c>
      <c r="G2">
        <v>349043</v>
      </c>
      <c r="H2">
        <v>20563</v>
      </c>
      <c r="I2">
        <f>(E2/$G$2)*100</f>
        <v>7.1710362333580679</v>
      </c>
      <c r="J2">
        <f>(D2/$H$2)*100</f>
        <v>6.6964937022807955</v>
      </c>
      <c r="K2">
        <f>IF(I2&lt;1,0,E2)</f>
        <v>25030</v>
      </c>
      <c r="L2">
        <f>IF(J2&lt;1,0,F2)</f>
        <v>4964</v>
      </c>
    </row>
    <row r="3" spans="1:12">
      <c r="A3" t="s">
        <v>5</v>
      </c>
      <c r="B3" t="s">
        <v>95</v>
      </c>
      <c r="C3">
        <v>17.661899999999999</v>
      </c>
      <c r="D3">
        <v>51</v>
      </c>
      <c r="E3">
        <v>592</v>
      </c>
      <c r="F3">
        <v>5047</v>
      </c>
      <c r="I3">
        <f t="shared" ref="I3:I27" si="0">(E3/$G$2)*100</f>
        <v>0.16960661007383043</v>
      </c>
      <c r="J3">
        <f t="shared" ref="J3:J27" si="1">(D3/$H$2)*100</f>
        <v>0.24801828526965908</v>
      </c>
      <c r="K3">
        <f t="shared" ref="K3:L18" si="2">IF(I3&lt;1,0,E3)</f>
        <v>0</v>
      </c>
      <c r="L3">
        <f t="shared" si="2"/>
        <v>0</v>
      </c>
    </row>
    <row r="4" spans="1:12">
      <c r="A4" t="s">
        <v>6</v>
      </c>
      <c r="B4" t="s">
        <v>95</v>
      </c>
      <c r="C4">
        <v>22.621500000000001</v>
      </c>
      <c r="D4">
        <v>76</v>
      </c>
      <c r="E4">
        <v>1165</v>
      </c>
      <c r="F4">
        <v>5145</v>
      </c>
      <c r="I4">
        <f t="shared" si="0"/>
        <v>0.33376976475677783</v>
      </c>
      <c r="J4">
        <f t="shared" si="1"/>
        <v>0.36959587608811945</v>
      </c>
      <c r="K4">
        <f t="shared" si="2"/>
        <v>0</v>
      </c>
      <c r="L4">
        <f t="shared" si="2"/>
        <v>0</v>
      </c>
    </row>
    <row r="5" spans="1:12">
      <c r="A5" t="s">
        <v>7</v>
      </c>
      <c r="B5" t="s">
        <v>95</v>
      </c>
      <c r="C5">
        <v>24.747</v>
      </c>
      <c r="D5">
        <v>103</v>
      </c>
      <c r="E5">
        <v>1390</v>
      </c>
      <c r="F5">
        <v>5187</v>
      </c>
      <c r="I5">
        <f t="shared" si="0"/>
        <v>0.39823173649091947</v>
      </c>
      <c r="J5">
        <f t="shared" si="1"/>
        <v>0.50089967417205661</v>
      </c>
      <c r="K5">
        <f t="shared" si="2"/>
        <v>0</v>
      </c>
      <c r="L5">
        <f t="shared" si="2"/>
        <v>0</v>
      </c>
    </row>
    <row r="6" spans="1:12">
      <c r="A6" t="s">
        <v>8</v>
      </c>
      <c r="B6" t="s">
        <v>95</v>
      </c>
      <c r="C6">
        <v>37.145800000000001</v>
      </c>
      <c r="D6">
        <v>64</v>
      </c>
      <c r="E6">
        <v>843</v>
      </c>
      <c r="F6">
        <v>5432</v>
      </c>
      <c r="I6">
        <f t="shared" si="0"/>
        <v>0.24151752076391736</v>
      </c>
      <c r="J6">
        <f t="shared" si="1"/>
        <v>0.31123863249525846</v>
      </c>
      <c r="K6">
        <f t="shared" si="2"/>
        <v>0</v>
      </c>
      <c r="L6">
        <f t="shared" si="2"/>
        <v>0</v>
      </c>
    </row>
    <row r="7" spans="1:12">
      <c r="A7" t="s">
        <v>9</v>
      </c>
      <c r="B7" t="s">
        <v>95</v>
      </c>
      <c r="C7">
        <v>73.652699999999996</v>
      </c>
      <c r="D7">
        <v>57</v>
      </c>
      <c r="E7">
        <v>506</v>
      </c>
      <c r="F7">
        <v>6153</v>
      </c>
      <c r="I7">
        <f t="shared" si="0"/>
        <v>0.14496781198878075</v>
      </c>
      <c r="J7">
        <f t="shared" si="1"/>
        <v>0.27719690706608957</v>
      </c>
      <c r="K7">
        <f t="shared" si="2"/>
        <v>0</v>
      </c>
      <c r="L7">
        <f t="shared" si="2"/>
        <v>0</v>
      </c>
    </row>
    <row r="8" spans="1:12">
      <c r="A8" t="s">
        <v>10</v>
      </c>
      <c r="B8" t="s">
        <v>95</v>
      </c>
      <c r="C8">
        <v>127.6437</v>
      </c>
      <c r="D8">
        <v>52</v>
      </c>
      <c r="E8">
        <v>762</v>
      </c>
      <c r="F8">
        <v>7262</v>
      </c>
      <c r="I8">
        <f t="shared" si="0"/>
        <v>0.21831121093962633</v>
      </c>
      <c r="J8">
        <f t="shared" si="1"/>
        <v>0.25288138890239753</v>
      </c>
      <c r="K8">
        <f t="shared" si="2"/>
        <v>0</v>
      </c>
      <c r="L8">
        <f t="shared" si="2"/>
        <v>0</v>
      </c>
    </row>
    <row r="9" spans="1:12">
      <c r="A9" t="s">
        <v>11</v>
      </c>
      <c r="B9" t="s">
        <v>95</v>
      </c>
      <c r="C9">
        <v>132.34870000000001</v>
      </c>
      <c r="D9">
        <v>12145</v>
      </c>
      <c r="E9">
        <v>163334</v>
      </c>
      <c r="F9">
        <v>7362</v>
      </c>
      <c r="I9">
        <f t="shared" si="0"/>
        <v>46.794807516552403</v>
      </c>
      <c r="J9">
        <f t="shared" si="1"/>
        <v>59.062393619608031</v>
      </c>
      <c r="K9">
        <f t="shared" si="2"/>
        <v>163334</v>
      </c>
      <c r="L9">
        <f t="shared" si="2"/>
        <v>7362</v>
      </c>
    </row>
    <row r="10" spans="1:12">
      <c r="A10" t="s">
        <v>12</v>
      </c>
      <c r="B10" t="s">
        <v>95</v>
      </c>
      <c r="C10">
        <v>134.13140000000001</v>
      </c>
      <c r="D10">
        <v>82</v>
      </c>
      <c r="E10">
        <v>701</v>
      </c>
      <c r="F10">
        <v>7400</v>
      </c>
      <c r="I10">
        <f t="shared" si="0"/>
        <v>0.20083485415837016</v>
      </c>
      <c r="J10">
        <f t="shared" si="1"/>
        <v>0.39877449788454988</v>
      </c>
      <c r="K10">
        <f t="shared" si="2"/>
        <v>0</v>
      </c>
      <c r="L10">
        <f t="shared" si="2"/>
        <v>0</v>
      </c>
    </row>
    <row r="11" spans="1:12">
      <c r="A11" t="s">
        <v>13</v>
      </c>
      <c r="B11" t="s">
        <v>95</v>
      </c>
      <c r="C11">
        <v>226.64869999999999</v>
      </c>
      <c r="D11">
        <v>90</v>
      </c>
      <c r="E11">
        <v>1101</v>
      </c>
      <c r="F11">
        <v>9431</v>
      </c>
      <c r="I11">
        <f t="shared" si="0"/>
        <v>0.31543391501906642</v>
      </c>
      <c r="J11">
        <f t="shared" si="1"/>
        <v>0.43767932694645728</v>
      </c>
      <c r="K11">
        <f t="shared" si="2"/>
        <v>0</v>
      </c>
      <c r="L11">
        <f t="shared" si="2"/>
        <v>0</v>
      </c>
    </row>
    <row r="12" spans="1:12">
      <c r="A12" t="s">
        <v>15</v>
      </c>
      <c r="B12" t="s">
        <v>95</v>
      </c>
      <c r="C12">
        <v>227.52539999999999</v>
      </c>
      <c r="D12">
        <v>74</v>
      </c>
      <c r="E12">
        <v>827</v>
      </c>
      <c r="F12">
        <v>9451</v>
      </c>
      <c r="I12">
        <f t="shared" si="0"/>
        <v>0.23693355832948948</v>
      </c>
      <c r="J12">
        <f t="shared" si="1"/>
        <v>0.3598696688226426</v>
      </c>
      <c r="K12">
        <f t="shared" si="2"/>
        <v>0</v>
      </c>
      <c r="L12">
        <f t="shared" si="2"/>
        <v>0</v>
      </c>
    </row>
    <row r="13" spans="1:12">
      <c r="A13" t="s">
        <v>16</v>
      </c>
      <c r="B13" t="s">
        <v>95</v>
      </c>
      <c r="C13">
        <v>400.5249</v>
      </c>
      <c r="D13">
        <v>60</v>
      </c>
      <c r="E13">
        <v>274</v>
      </c>
      <c r="F13">
        <v>13551</v>
      </c>
      <c r="I13">
        <f t="shared" si="0"/>
        <v>7.8500356689576931E-2</v>
      </c>
      <c r="J13">
        <f t="shared" si="1"/>
        <v>0.29178621796430482</v>
      </c>
      <c r="K13">
        <f t="shared" si="2"/>
        <v>0</v>
      </c>
      <c r="L13">
        <f t="shared" si="2"/>
        <v>0</v>
      </c>
    </row>
    <row r="14" spans="1:12">
      <c r="A14" t="s">
        <v>17</v>
      </c>
      <c r="B14" t="s">
        <v>95</v>
      </c>
      <c r="C14">
        <v>490.25709999999998</v>
      </c>
      <c r="D14">
        <v>704</v>
      </c>
      <c r="E14">
        <v>14801</v>
      </c>
      <c r="F14">
        <v>15718</v>
      </c>
      <c r="I14">
        <f t="shared" si="0"/>
        <v>4.2404517494979128</v>
      </c>
      <c r="J14">
        <f t="shared" si="1"/>
        <v>3.4236249574478435</v>
      </c>
      <c r="K14">
        <f t="shared" si="2"/>
        <v>14801</v>
      </c>
      <c r="L14">
        <f t="shared" si="2"/>
        <v>15718</v>
      </c>
    </row>
    <row r="15" spans="1:12">
      <c r="A15" t="s">
        <v>18</v>
      </c>
      <c r="B15" t="s">
        <v>95</v>
      </c>
      <c r="C15">
        <v>590.15710000000001</v>
      </c>
      <c r="D15">
        <v>5628</v>
      </c>
      <c r="E15">
        <v>137717</v>
      </c>
      <c r="F15">
        <v>18121</v>
      </c>
      <c r="I15">
        <f t="shared" si="0"/>
        <v>39.455597161381263</v>
      </c>
      <c r="J15">
        <f t="shared" si="1"/>
        <v>27.369547245051791</v>
      </c>
      <c r="K15">
        <f t="shared" si="2"/>
        <v>137717</v>
      </c>
      <c r="L15">
        <f t="shared" si="2"/>
        <v>18121</v>
      </c>
    </row>
    <row r="16" spans="1:12">
      <c r="I16">
        <f t="shared" si="0"/>
        <v>0</v>
      </c>
      <c r="J16">
        <f t="shared" si="1"/>
        <v>0</v>
      </c>
      <c r="K16">
        <f t="shared" si="2"/>
        <v>0</v>
      </c>
      <c r="L16">
        <f t="shared" ref="L16:L27" si="3">IF(J16&lt;1,0,D16)</f>
        <v>0</v>
      </c>
    </row>
    <row r="17" spans="9:12"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9:12"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</row>
    <row r="19" spans="9:12">
      <c r="I19">
        <f t="shared" si="0"/>
        <v>0</v>
      </c>
      <c r="J19">
        <f t="shared" si="1"/>
        <v>0</v>
      </c>
      <c r="K19">
        <f t="shared" ref="K19:K27" si="4">IF(I19&lt;1,0,E19)</f>
        <v>0</v>
      </c>
      <c r="L19">
        <f t="shared" si="3"/>
        <v>0</v>
      </c>
    </row>
    <row r="20" spans="9:12">
      <c r="I20">
        <f t="shared" si="0"/>
        <v>0</v>
      </c>
      <c r="J20">
        <f t="shared" si="1"/>
        <v>0</v>
      </c>
      <c r="K20">
        <f t="shared" si="4"/>
        <v>0</v>
      </c>
      <c r="L20">
        <f t="shared" si="3"/>
        <v>0</v>
      </c>
    </row>
    <row r="21" spans="9:12">
      <c r="I21">
        <f t="shared" si="0"/>
        <v>0</v>
      </c>
      <c r="J21">
        <f t="shared" si="1"/>
        <v>0</v>
      </c>
      <c r="K21">
        <f t="shared" si="4"/>
        <v>0</v>
      </c>
      <c r="L21">
        <f t="shared" si="3"/>
        <v>0</v>
      </c>
    </row>
    <row r="22" spans="9:12">
      <c r="I22">
        <f t="shared" si="0"/>
        <v>0</v>
      </c>
      <c r="J22">
        <f t="shared" si="1"/>
        <v>0</v>
      </c>
      <c r="K22">
        <f t="shared" si="4"/>
        <v>0</v>
      </c>
      <c r="L22">
        <f t="shared" si="3"/>
        <v>0</v>
      </c>
    </row>
    <row r="23" spans="9:12">
      <c r="I23">
        <f t="shared" si="0"/>
        <v>0</v>
      </c>
      <c r="J23">
        <f t="shared" si="1"/>
        <v>0</v>
      </c>
      <c r="K23">
        <f t="shared" si="4"/>
        <v>0</v>
      </c>
      <c r="L23">
        <f t="shared" si="3"/>
        <v>0</v>
      </c>
    </row>
    <row r="24" spans="9:12">
      <c r="I24">
        <f t="shared" si="0"/>
        <v>0</v>
      </c>
      <c r="J24">
        <f t="shared" si="1"/>
        <v>0</v>
      </c>
      <c r="K24">
        <f t="shared" si="4"/>
        <v>0</v>
      </c>
      <c r="L24">
        <f t="shared" si="3"/>
        <v>0</v>
      </c>
    </row>
    <row r="25" spans="9:12">
      <c r="I25">
        <f t="shared" si="0"/>
        <v>0</v>
      </c>
      <c r="J25">
        <f t="shared" si="1"/>
        <v>0</v>
      </c>
      <c r="K25">
        <f t="shared" si="4"/>
        <v>0</v>
      </c>
      <c r="L25">
        <f t="shared" si="3"/>
        <v>0</v>
      </c>
    </row>
    <row r="26" spans="9:12">
      <c r="I26">
        <f t="shared" si="0"/>
        <v>0</v>
      </c>
      <c r="J26">
        <f t="shared" si="1"/>
        <v>0</v>
      </c>
      <c r="K26">
        <f t="shared" si="4"/>
        <v>0</v>
      </c>
      <c r="L26">
        <f t="shared" si="3"/>
        <v>0</v>
      </c>
    </row>
    <row r="27" spans="9:12">
      <c r="I27">
        <f t="shared" si="0"/>
        <v>0</v>
      </c>
      <c r="J27">
        <f t="shared" si="1"/>
        <v>0</v>
      </c>
      <c r="K27">
        <f t="shared" si="4"/>
        <v>0</v>
      </c>
      <c r="L27">
        <f t="shared" si="3"/>
        <v>0</v>
      </c>
    </row>
  </sheetData>
  <sheetCalcPr fullCalcOnLoad="1"/>
  <phoneticPr fontId="4" type="noConversion"/>
  <conditionalFormatting sqref="K2:L15">
    <cfRule type="cellIs" dxfId="5" priority="0" stopIfTrue="1" operator="between">
      <formula>1</formula>
      <formula>10000000000000000</formula>
    </cfRule>
  </conditionalFormatting>
  <conditionalFormatting sqref="C2:C15">
    <cfRule type="expression" dxfId="4" priority="0" stopIfTrue="1">
      <formula>K2&gt;1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7"/>
  <sheetViews>
    <sheetView workbookViewId="0">
      <selection activeCell="Q18" sqref="Q18"/>
    </sheetView>
  </sheetViews>
  <sheetFormatPr baseColWidth="10" defaultColWidth="10.85546875" defaultRowHeight="13"/>
  <cols>
    <col min="2" max="2" width="15.85546875" customWidth="1"/>
  </cols>
  <sheetData>
    <row r="1" spans="1:12">
      <c r="A1" s="6" t="s">
        <v>183</v>
      </c>
      <c r="B1" s="6" t="s">
        <v>184</v>
      </c>
      <c r="C1" s="6" t="s">
        <v>0</v>
      </c>
      <c r="D1" s="6" t="s">
        <v>1</v>
      </c>
      <c r="E1" s="6" t="s">
        <v>82</v>
      </c>
      <c r="F1" s="6" t="s">
        <v>2</v>
      </c>
      <c r="G1" s="6" t="s">
        <v>89</v>
      </c>
      <c r="H1" s="6" t="s">
        <v>96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A2" t="s">
        <v>3</v>
      </c>
      <c r="B2" t="s">
        <v>97</v>
      </c>
      <c r="D2">
        <v>58</v>
      </c>
      <c r="E2">
        <v>234</v>
      </c>
      <c r="F2">
        <v>401</v>
      </c>
      <c r="G2">
        <v>192492</v>
      </c>
      <c r="H2">
        <v>11743</v>
      </c>
      <c r="I2">
        <f>(E2/$G$2)*100</f>
        <v>0.12156349354778381</v>
      </c>
      <c r="J2">
        <f>(D2/$H$2)*100</f>
        <v>0.49391126628629822</v>
      </c>
      <c r="K2">
        <f>IF(I2&lt;1,0,E2)</f>
        <v>0</v>
      </c>
      <c r="L2">
        <f>IF(J2&lt;1,0,F2)</f>
        <v>0</v>
      </c>
    </row>
    <row r="3" spans="1:12">
      <c r="A3" t="s">
        <v>5</v>
      </c>
      <c r="B3" t="s">
        <v>97</v>
      </c>
      <c r="C3">
        <v>13.383800000000001</v>
      </c>
      <c r="D3">
        <v>499</v>
      </c>
      <c r="E3">
        <v>9215</v>
      </c>
      <c r="F3">
        <v>4995</v>
      </c>
      <c r="I3">
        <f t="shared" ref="I3:I27" si="0">(E3/$G$2)*100</f>
        <v>4.7872119360804604</v>
      </c>
      <c r="J3">
        <f t="shared" ref="J3:J27" si="1">(D3/$H$2)*100</f>
        <v>4.2493400323597035</v>
      </c>
      <c r="K3">
        <f t="shared" ref="K3:L18" si="2">IF(I3&lt;1,0,E3)</f>
        <v>9215</v>
      </c>
      <c r="L3">
        <f t="shared" si="2"/>
        <v>4995</v>
      </c>
    </row>
    <row r="4" spans="1:12">
      <c r="A4" t="s">
        <v>6</v>
      </c>
      <c r="B4" t="s">
        <v>97</v>
      </c>
      <c r="C4">
        <v>24.797999999999998</v>
      </c>
      <c r="D4">
        <v>61</v>
      </c>
      <c r="E4">
        <v>849</v>
      </c>
      <c r="F4">
        <v>5221</v>
      </c>
      <c r="I4">
        <f t="shared" si="0"/>
        <v>0.44105729069260019</v>
      </c>
      <c r="J4">
        <f t="shared" si="1"/>
        <v>0.51945840074938265</v>
      </c>
      <c r="K4">
        <f t="shared" si="2"/>
        <v>0</v>
      </c>
      <c r="L4">
        <f t="shared" si="2"/>
        <v>0</v>
      </c>
    </row>
    <row r="5" spans="1:12">
      <c r="A5" t="s">
        <v>7</v>
      </c>
      <c r="B5" t="s">
        <v>97</v>
      </c>
      <c r="C5">
        <v>114.0059</v>
      </c>
      <c r="D5">
        <v>98</v>
      </c>
      <c r="E5">
        <v>1331</v>
      </c>
      <c r="F5">
        <v>7009</v>
      </c>
      <c r="I5">
        <f t="shared" si="0"/>
        <v>0.69145730731666766</v>
      </c>
      <c r="J5">
        <f t="shared" si="1"/>
        <v>0.83453972579409008</v>
      </c>
      <c r="K5">
        <f t="shared" si="2"/>
        <v>0</v>
      </c>
      <c r="L5">
        <f t="shared" si="2"/>
        <v>0</v>
      </c>
    </row>
    <row r="6" spans="1:12">
      <c r="A6" t="s">
        <v>8</v>
      </c>
      <c r="B6" t="s">
        <v>97</v>
      </c>
      <c r="C6">
        <v>121.1075</v>
      </c>
      <c r="D6">
        <v>61</v>
      </c>
      <c r="E6">
        <v>652</v>
      </c>
      <c r="F6">
        <v>7156</v>
      </c>
      <c r="I6">
        <f t="shared" si="0"/>
        <v>0.33871537518442324</v>
      </c>
      <c r="J6">
        <f t="shared" si="1"/>
        <v>0.51945840074938265</v>
      </c>
      <c r="K6">
        <f t="shared" si="2"/>
        <v>0</v>
      </c>
      <c r="L6">
        <f t="shared" si="2"/>
        <v>0</v>
      </c>
    </row>
    <row r="7" spans="1:12">
      <c r="A7" t="s">
        <v>9</v>
      </c>
      <c r="B7" t="s">
        <v>97</v>
      </c>
      <c r="C7">
        <v>132.3862</v>
      </c>
      <c r="D7">
        <v>4381</v>
      </c>
      <c r="E7">
        <v>56822</v>
      </c>
      <c r="F7">
        <v>7393</v>
      </c>
      <c r="I7">
        <f t="shared" si="0"/>
        <v>29.519148847744319</v>
      </c>
      <c r="J7">
        <f t="shared" si="1"/>
        <v>37.307332027590903</v>
      </c>
      <c r="K7">
        <f t="shared" si="2"/>
        <v>56822</v>
      </c>
      <c r="L7">
        <f t="shared" si="2"/>
        <v>7393</v>
      </c>
    </row>
    <row r="8" spans="1:12">
      <c r="A8" t="s">
        <v>10</v>
      </c>
      <c r="B8" t="s">
        <v>97</v>
      </c>
      <c r="C8">
        <v>170.2637</v>
      </c>
      <c r="D8">
        <v>1720</v>
      </c>
      <c r="E8">
        <v>23317</v>
      </c>
      <c r="F8">
        <v>8203</v>
      </c>
      <c r="I8">
        <f t="shared" si="0"/>
        <v>12.11323067971656</v>
      </c>
      <c r="J8">
        <f t="shared" si="1"/>
        <v>14.647023758835051</v>
      </c>
      <c r="K8">
        <f t="shared" si="2"/>
        <v>23317</v>
      </c>
      <c r="L8">
        <f t="shared" si="2"/>
        <v>8203</v>
      </c>
    </row>
    <row r="9" spans="1:12">
      <c r="A9" t="s">
        <v>11</v>
      </c>
      <c r="B9" t="s">
        <v>97</v>
      </c>
      <c r="C9">
        <v>176.4734</v>
      </c>
      <c r="D9">
        <v>66</v>
      </c>
      <c r="E9">
        <v>770</v>
      </c>
      <c r="F9">
        <v>8337</v>
      </c>
      <c r="I9">
        <f t="shared" si="0"/>
        <v>0.40001662406749366</v>
      </c>
      <c r="J9">
        <f t="shared" si="1"/>
        <v>0.56203695818785659</v>
      </c>
      <c r="K9">
        <f t="shared" si="2"/>
        <v>0</v>
      </c>
      <c r="L9">
        <f t="shared" si="2"/>
        <v>0</v>
      </c>
    </row>
    <row r="10" spans="1:12">
      <c r="A10" t="s">
        <v>12</v>
      </c>
      <c r="B10" t="s">
        <v>97</v>
      </c>
      <c r="C10">
        <v>177.72200000000001</v>
      </c>
      <c r="D10">
        <v>100</v>
      </c>
      <c r="E10">
        <v>958</v>
      </c>
      <c r="F10">
        <v>8364</v>
      </c>
      <c r="I10">
        <f t="shared" si="0"/>
        <v>0.49768302059306363</v>
      </c>
      <c r="J10">
        <f t="shared" si="1"/>
        <v>0.8515711487694797</v>
      </c>
      <c r="K10">
        <f t="shared" si="2"/>
        <v>0</v>
      </c>
      <c r="L10">
        <f t="shared" si="2"/>
        <v>0</v>
      </c>
    </row>
    <row r="11" spans="1:12">
      <c r="A11" t="s">
        <v>13</v>
      </c>
      <c r="B11" t="s">
        <v>97</v>
      </c>
      <c r="C11">
        <v>202.8005</v>
      </c>
      <c r="D11">
        <v>70</v>
      </c>
      <c r="E11">
        <v>910</v>
      </c>
      <c r="F11">
        <v>8911</v>
      </c>
      <c r="I11">
        <f t="shared" si="0"/>
        <v>0.47274691935249258</v>
      </c>
      <c r="J11">
        <f t="shared" si="1"/>
        <v>0.59609980413863584</v>
      </c>
      <c r="K11">
        <f t="shared" si="2"/>
        <v>0</v>
      </c>
      <c r="L11">
        <f t="shared" si="2"/>
        <v>0</v>
      </c>
    </row>
    <row r="12" spans="1:12">
      <c r="A12" t="s">
        <v>15</v>
      </c>
      <c r="B12" t="s">
        <v>97</v>
      </c>
      <c r="C12">
        <v>226.61609999999999</v>
      </c>
      <c r="D12">
        <v>53</v>
      </c>
      <c r="E12">
        <v>469</v>
      </c>
      <c r="F12">
        <v>9442</v>
      </c>
      <c r="I12">
        <f t="shared" si="0"/>
        <v>0.24364648920474616</v>
      </c>
      <c r="J12">
        <f t="shared" si="1"/>
        <v>0.45133270884782423</v>
      </c>
      <c r="K12">
        <f t="shared" si="2"/>
        <v>0</v>
      </c>
      <c r="L12">
        <f t="shared" si="2"/>
        <v>0</v>
      </c>
    </row>
    <row r="13" spans="1:12">
      <c r="A13" t="s">
        <v>16</v>
      </c>
      <c r="B13" t="s">
        <v>97</v>
      </c>
      <c r="C13">
        <v>470.23520000000002</v>
      </c>
      <c r="D13">
        <v>157</v>
      </c>
      <c r="E13">
        <v>2840</v>
      </c>
      <c r="F13">
        <v>15059</v>
      </c>
      <c r="I13">
        <f t="shared" si="0"/>
        <v>1.4753859900671196</v>
      </c>
      <c r="J13">
        <f t="shared" si="1"/>
        <v>1.3369667035680832</v>
      </c>
      <c r="K13">
        <f t="shared" si="2"/>
        <v>2840</v>
      </c>
      <c r="L13">
        <f t="shared" si="2"/>
        <v>15059</v>
      </c>
    </row>
    <row r="14" spans="1:12">
      <c r="A14" t="s">
        <v>17</v>
      </c>
      <c r="B14" t="s">
        <v>97</v>
      </c>
      <c r="C14">
        <v>490.22250000000003</v>
      </c>
      <c r="D14">
        <v>229</v>
      </c>
      <c r="E14">
        <v>4147</v>
      </c>
      <c r="F14">
        <v>15522</v>
      </c>
      <c r="I14">
        <f t="shared" si="0"/>
        <v>2.154375246763502</v>
      </c>
      <c r="J14">
        <f t="shared" si="1"/>
        <v>1.9500979306821085</v>
      </c>
      <c r="K14">
        <f t="shared" si="2"/>
        <v>4147</v>
      </c>
      <c r="L14">
        <f t="shared" si="2"/>
        <v>15522</v>
      </c>
    </row>
    <row r="15" spans="1:12">
      <c r="A15" t="s">
        <v>18</v>
      </c>
      <c r="B15" t="s">
        <v>97</v>
      </c>
      <c r="C15">
        <v>582.32939999999996</v>
      </c>
      <c r="D15">
        <v>3752</v>
      </c>
      <c r="E15">
        <v>83940</v>
      </c>
      <c r="F15">
        <v>17658</v>
      </c>
      <c r="I15">
        <f t="shared" si="0"/>
        <v>43.607007044448601</v>
      </c>
      <c r="J15">
        <f t="shared" si="1"/>
        <v>31.950949501830877</v>
      </c>
      <c r="K15">
        <f t="shared" si="2"/>
        <v>83940</v>
      </c>
      <c r="L15">
        <f t="shared" si="2"/>
        <v>17658</v>
      </c>
    </row>
    <row r="16" spans="1:12">
      <c r="A16" t="s">
        <v>19</v>
      </c>
      <c r="B16" t="s">
        <v>97</v>
      </c>
      <c r="C16">
        <v>590.15070000000003</v>
      </c>
      <c r="D16">
        <v>130</v>
      </c>
      <c r="E16">
        <v>2590</v>
      </c>
      <c r="F16">
        <v>17837</v>
      </c>
      <c r="I16">
        <f t="shared" si="0"/>
        <v>1.3455104627724788</v>
      </c>
      <c r="J16">
        <f t="shared" si="1"/>
        <v>1.1070424934003236</v>
      </c>
      <c r="K16">
        <f t="shared" si="2"/>
        <v>2590</v>
      </c>
      <c r="L16">
        <f t="shared" ref="L16:L27" si="3">IF(J16&lt;1,0,D16)</f>
        <v>130</v>
      </c>
    </row>
    <row r="17" spans="1:12">
      <c r="A17" t="s">
        <v>20</v>
      </c>
      <c r="B17" t="s">
        <v>97</v>
      </c>
      <c r="C17">
        <v>601.56500000000005</v>
      </c>
      <c r="D17">
        <v>76</v>
      </c>
      <c r="E17">
        <v>1146</v>
      </c>
      <c r="F17">
        <v>18098</v>
      </c>
      <c r="I17">
        <f t="shared" si="0"/>
        <v>0.59534941711863354</v>
      </c>
      <c r="J17">
        <f t="shared" si="1"/>
        <v>0.64719407306480459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97</v>
      </c>
      <c r="C18">
        <v>601.91290000000004</v>
      </c>
      <c r="D18">
        <v>76</v>
      </c>
      <c r="E18">
        <v>1327</v>
      </c>
      <c r="F18">
        <v>18106</v>
      </c>
      <c r="I18">
        <f t="shared" si="0"/>
        <v>0.68937929887995342</v>
      </c>
      <c r="J18">
        <f t="shared" si="1"/>
        <v>0.64719407306480459</v>
      </c>
      <c r="K18">
        <f t="shared" si="2"/>
        <v>0</v>
      </c>
      <c r="L18">
        <f t="shared" si="3"/>
        <v>0</v>
      </c>
    </row>
    <row r="19" spans="1:12">
      <c r="A19" t="s">
        <v>22</v>
      </c>
      <c r="B19" t="s">
        <v>97</v>
      </c>
      <c r="C19">
        <v>799.01220000000001</v>
      </c>
      <c r="D19">
        <v>55</v>
      </c>
      <c r="E19">
        <v>544</v>
      </c>
      <c r="F19">
        <v>22401</v>
      </c>
      <c r="I19">
        <f t="shared" si="0"/>
        <v>0.28260914739313842</v>
      </c>
      <c r="J19">
        <f t="shared" si="1"/>
        <v>0.46836413182321385</v>
      </c>
      <c r="K19">
        <f t="shared" ref="K19:K27" si="4">IF(I19&lt;1,0,E19)</f>
        <v>0</v>
      </c>
      <c r="L19">
        <f t="shared" si="3"/>
        <v>0</v>
      </c>
    </row>
    <row r="20" spans="1:12">
      <c r="A20" t="s">
        <v>23</v>
      </c>
      <c r="B20" t="s">
        <v>97</v>
      </c>
      <c r="C20">
        <v>944.3039</v>
      </c>
      <c r="D20">
        <v>50</v>
      </c>
      <c r="E20">
        <v>265</v>
      </c>
      <c r="F20">
        <v>25171</v>
      </c>
      <c r="I20">
        <f t="shared" si="0"/>
        <v>0.13766805893231926</v>
      </c>
      <c r="J20">
        <f t="shared" si="1"/>
        <v>0.42578557438473985</v>
      </c>
      <c r="K20">
        <f t="shared" si="4"/>
        <v>0</v>
      </c>
      <c r="L20">
        <f t="shared" si="3"/>
        <v>0</v>
      </c>
    </row>
    <row r="21" spans="1:12">
      <c r="A21" t="s">
        <v>24</v>
      </c>
      <c r="B21" t="s">
        <v>97</v>
      </c>
      <c r="C21">
        <v>963.15499999999997</v>
      </c>
      <c r="D21">
        <v>51</v>
      </c>
      <c r="E21">
        <v>166</v>
      </c>
      <c r="F21">
        <v>25500</v>
      </c>
      <c r="I21">
        <f t="shared" si="0"/>
        <v>8.6237350123641504E-2</v>
      </c>
      <c r="J21">
        <f t="shared" si="1"/>
        <v>0.43430128587243461</v>
      </c>
      <c r="K21">
        <f t="shared" si="4"/>
        <v>0</v>
      </c>
      <c r="L21">
        <f t="shared" si="3"/>
        <v>0</v>
      </c>
    </row>
    <row r="22" spans="1:12">
      <c r="I22">
        <f t="shared" si="0"/>
        <v>0</v>
      </c>
      <c r="J22">
        <f t="shared" si="1"/>
        <v>0</v>
      </c>
      <c r="K22">
        <f t="shared" si="4"/>
        <v>0</v>
      </c>
      <c r="L22">
        <f t="shared" si="3"/>
        <v>0</v>
      </c>
    </row>
    <row r="23" spans="1:12">
      <c r="I23">
        <f t="shared" si="0"/>
        <v>0</v>
      </c>
      <c r="J23">
        <f t="shared" si="1"/>
        <v>0</v>
      </c>
      <c r="K23">
        <f t="shared" si="4"/>
        <v>0</v>
      </c>
      <c r="L23">
        <f t="shared" si="3"/>
        <v>0</v>
      </c>
    </row>
    <row r="24" spans="1:12">
      <c r="I24">
        <f t="shared" si="0"/>
        <v>0</v>
      </c>
      <c r="J24">
        <f t="shared" si="1"/>
        <v>0</v>
      </c>
      <c r="K24">
        <f t="shared" si="4"/>
        <v>0</v>
      </c>
      <c r="L24">
        <f t="shared" si="3"/>
        <v>0</v>
      </c>
    </row>
    <row r="25" spans="1:12">
      <c r="I25">
        <f t="shared" si="0"/>
        <v>0</v>
      </c>
      <c r="J25">
        <f t="shared" si="1"/>
        <v>0</v>
      </c>
      <c r="K25">
        <f t="shared" si="4"/>
        <v>0</v>
      </c>
      <c r="L25">
        <f t="shared" si="3"/>
        <v>0</v>
      </c>
    </row>
    <row r="26" spans="1:12">
      <c r="I26">
        <f t="shared" si="0"/>
        <v>0</v>
      </c>
      <c r="J26">
        <f t="shared" si="1"/>
        <v>0</v>
      </c>
      <c r="K26">
        <f t="shared" si="4"/>
        <v>0</v>
      </c>
      <c r="L26">
        <f t="shared" si="3"/>
        <v>0</v>
      </c>
    </row>
    <row r="27" spans="1:12">
      <c r="I27">
        <f t="shared" si="0"/>
        <v>0</v>
      </c>
      <c r="J27">
        <f t="shared" si="1"/>
        <v>0</v>
      </c>
      <c r="K27">
        <f t="shared" si="4"/>
        <v>0</v>
      </c>
      <c r="L27">
        <f t="shared" si="3"/>
        <v>0</v>
      </c>
    </row>
  </sheetData>
  <sheetCalcPr fullCalcOnLoad="1"/>
  <phoneticPr fontId="4" type="noConversion"/>
  <conditionalFormatting sqref="K2:L15">
    <cfRule type="cellIs" dxfId="3" priority="0" stopIfTrue="1" operator="between">
      <formula>1</formula>
      <formula>10000000000000000</formula>
    </cfRule>
  </conditionalFormatting>
  <conditionalFormatting sqref="C3:C21">
    <cfRule type="expression" dxfId="2" priority="0" stopIfTrue="1">
      <formula>K3&gt;1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"/>
  <sheetViews>
    <sheetView view="pageLayout" workbookViewId="0">
      <selection activeCell="Q18" sqref="Q18"/>
    </sheetView>
  </sheetViews>
  <sheetFormatPr baseColWidth="10" defaultColWidth="10.85546875" defaultRowHeight="13"/>
  <cols>
    <col min="2" max="2" width="13" customWidth="1"/>
  </cols>
  <sheetData>
    <row r="1" spans="1:3">
      <c r="A1" s="6" t="s">
        <v>55</v>
      </c>
      <c r="B1" s="6" t="s">
        <v>98</v>
      </c>
      <c r="C1" s="6" t="s">
        <v>51</v>
      </c>
    </row>
    <row r="2" spans="1:3">
      <c r="A2" t="s">
        <v>99</v>
      </c>
      <c r="B2">
        <v>14</v>
      </c>
      <c r="C2">
        <v>72629</v>
      </c>
    </row>
    <row r="3" spans="1:3">
      <c r="A3" t="s">
        <v>100</v>
      </c>
      <c r="B3" t="s">
        <v>101</v>
      </c>
      <c r="C3" t="s">
        <v>117</v>
      </c>
    </row>
    <row r="4" spans="1:3">
      <c r="A4" t="s">
        <v>118</v>
      </c>
      <c r="B4">
        <v>8</v>
      </c>
      <c r="C4">
        <v>26553</v>
      </c>
    </row>
    <row r="5" spans="1:3">
      <c r="A5" t="s">
        <v>119</v>
      </c>
    </row>
    <row r="6" spans="1:3">
      <c r="A6" t="s">
        <v>120</v>
      </c>
    </row>
    <row r="7" spans="1:3">
      <c r="A7" t="s">
        <v>121</v>
      </c>
    </row>
    <row r="8" spans="1:3">
      <c r="A8" t="s">
        <v>122</v>
      </c>
    </row>
    <row r="9" spans="1:3">
      <c r="A9" t="s">
        <v>123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"/>
  <sheetViews>
    <sheetView workbookViewId="0">
      <selection activeCell="Q18" sqref="Q18"/>
    </sheetView>
  </sheetViews>
  <sheetFormatPr baseColWidth="10" defaultColWidth="10.85546875" defaultRowHeight="13"/>
  <sheetData>
    <row r="1" spans="1:12">
      <c r="A1" t="s">
        <v>124</v>
      </c>
      <c r="H1" t="s">
        <v>83</v>
      </c>
      <c r="I1" s="6" t="s">
        <v>84</v>
      </c>
      <c r="J1" s="6" t="s">
        <v>85</v>
      </c>
      <c r="K1" s="6" t="s">
        <v>86</v>
      </c>
      <c r="L1" s="6" t="s">
        <v>87</v>
      </c>
    </row>
    <row r="2" spans="1:12">
      <c r="H2"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4.42578125" customWidth="1"/>
    <col min="2" max="2" width="14.7109375" customWidth="1"/>
    <col min="4" max="4" width="8.42578125" customWidth="1"/>
    <col min="5" max="5" width="12.14062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14</v>
      </c>
      <c r="D2">
        <v>50</v>
      </c>
      <c r="E2">
        <v>133</v>
      </c>
      <c r="F2">
        <v>2575</v>
      </c>
      <c r="G2">
        <f>SUM(E$2:E$1048576)</f>
        <v>294555</v>
      </c>
      <c r="H2">
        <f>SUM(D$2:D$1048576)</f>
        <v>19563</v>
      </c>
      <c r="I2">
        <f>(E2/294555)*100</f>
        <v>4.5152857700599208E-2</v>
      </c>
      <c r="J2">
        <f>(D2/19563)*100</f>
        <v>0.25558452180135971</v>
      </c>
      <c r="K2">
        <f>IF(I2&lt;1,0,E2)</f>
        <v>0</v>
      </c>
      <c r="L2">
        <f>IF(J2&lt;1,0,D2)</f>
        <v>0</v>
      </c>
    </row>
    <row r="3" spans="1:12">
      <c r="A3" s="4" t="s">
        <v>5</v>
      </c>
      <c r="B3" s="4" t="s">
        <v>14</v>
      </c>
      <c r="C3" s="4">
        <v>13.0589</v>
      </c>
      <c r="D3" s="4">
        <v>7972</v>
      </c>
      <c r="E3" s="4">
        <v>146436</v>
      </c>
      <c r="F3" s="4">
        <v>5001</v>
      </c>
      <c r="G3" s="4">
        <v>294555</v>
      </c>
      <c r="H3" s="4">
        <v>19563</v>
      </c>
      <c r="I3" s="4">
        <f t="shared" ref="I3:I23" si="0">(E3/294555)*100</f>
        <v>49.714314813871773</v>
      </c>
      <c r="J3" s="4">
        <f t="shared" ref="J3:J23" si="1">(D3/19563)*100</f>
        <v>40.750396156008797</v>
      </c>
      <c r="K3" s="4">
        <f t="shared" ref="K3:K33" si="2">IF(I3&lt;1,0,E3)</f>
        <v>146436</v>
      </c>
      <c r="L3" s="4">
        <f t="shared" ref="L3:L33" si="3">IF(J3&lt;1,0,D3)</f>
        <v>7972</v>
      </c>
    </row>
    <row r="4" spans="1:12">
      <c r="A4" t="s">
        <v>6</v>
      </c>
      <c r="B4" t="s">
        <v>14</v>
      </c>
      <c r="C4">
        <v>16.107700000000001</v>
      </c>
      <c r="D4">
        <v>50</v>
      </c>
      <c r="E4">
        <v>528</v>
      </c>
      <c r="F4">
        <v>5061</v>
      </c>
      <c r="I4">
        <f t="shared" si="0"/>
        <v>0.17925345011967206</v>
      </c>
      <c r="J4">
        <f t="shared" si="1"/>
        <v>0.25558452180135971</v>
      </c>
      <c r="K4">
        <f t="shared" si="2"/>
        <v>0</v>
      </c>
      <c r="L4">
        <f t="shared" si="3"/>
        <v>0</v>
      </c>
    </row>
    <row r="5" spans="1:12">
      <c r="A5" t="s">
        <v>7</v>
      </c>
      <c r="B5" t="s">
        <v>14</v>
      </c>
      <c r="C5">
        <v>17.428899999999999</v>
      </c>
      <c r="D5">
        <v>76</v>
      </c>
      <c r="E5">
        <v>835</v>
      </c>
      <c r="F5">
        <v>5087</v>
      </c>
      <c r="I5">
        <f t="shared" si="0"/>
        <v>0.28347846751879952</v>
      </c>
      <c r="J5">
        <f t="shared" si="1"/>
        <v>0.38848847313806678</v>
      </c>
      <c r="K5">
        <f t="shared" si="2"/>
        <v>0</v>
      </c>
      <c r="L5">
        <f t="shared" si="3"/>
        <v>0</v>
      </c>
    </row>
    <row r="6" spans="1:12">
      <c r="A6" t="s">
        <v>8</v>
      </c>
      <c r="B6" t="s">
        <v>14</v>
      </c>
      <c r="C6">
        <v>22.510200000000001</v>
      </c>
      <c r="D6">
        <v>122</v>
      </c>
      <c r="E6">
        <v>2116</v>
      </c>
      <c r="F6">
        <v>5187</v>
      </c>
      <c r="I6">
        <f t="shared" si="0"/>
        <v>0.71837178116141298</v>
      </c>
      <c r="J6">
        <f t="shared" si="1"/>
        <v>0.62362623319531774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14</v>
      </c>
      <c r="C7">
        <v>24.5427</v>
      </c>
      <c r="D7">
        <v>131</v>
      </c>
      <c r="E7">
        <v>1852</v>
      </c>
      <c r="F7">
        <v>5227</v>
      </c>
      <c r="I7">
        <f t="shared" si="0"/>
        <v>0.62874505610157694</v>
      </c>
      <c r="J7">
        <f t="shared" si="1"/>
        <v>0.66963144711956246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14</v>
      </c>
      <c r="C8">
        <v>28.709399999999999</v>
      </c>
      <c r="D8">
        <v>53</v>
      </c>
      <c r="E8">
        <v>552</v>
      </c>
      <c r="F8">
        <v>5309</v>
      </c>
      <c r="I8">
        <f t="shared" si="0"/>
        <v>0.18740133421602079</v>
      </c>
      <c r="J8">
        <f t="shared" si="1"/>
        <v>0.2709195931094413</v>
      </c>
      <c r="K8">
        <f t="shared" si="2"/>
        <v>0</v>
      </c>
      <c r="L8">
        <f t="shared" si="3"/>
        <v>0</v>
      </c>
    </row>
    <row r="9" spans="1:12">
      <c r="A9" t="s">
        <v>11</v>
      </c>
      <c r="B9" t="s">
        <v>14</v>
      </c>
      <c r="C9">
        <v>30.894300000000001</v>
      </c>
      <c r="D9">
        <v>60</v>
      </c>
      <c r="E9">
        <v>820</v>
      </c>
      <c r="F9">
        <v>5352</v>
      </c>
      <c r="I9">
        <f t="shared" si="0"/>
        <v>0.27838603995858158</v>
      </c>
      <c r="J9">
        <f t="shared" si="1"/>
        <v>0.30670142616163165</v>
      </c>
      <c r="K9">
        <f t="shared" si="2"/>
        <v>0</v>
      </c>
      <c r="L9">
        <f t="shared" si="3"/>
        <v>0</v>
      </c>
    </row>
    <row r="10" spans="1:12">
      <c r="A10" t="s">
        <v>12</v>
      </c>
      <c r="B10" t="s">
        <v>14</v>
      </c>
      <c r="C10">
        <v>31.656500000000001</v>
      </c>
      <c r="D10">
        <v>61</v>
      </c>
      <c r="E10">
        <v>803</v>
      </c>
      <c r="F10">
        <v>5367</v>
      </c>
      <c r="I10">
        <f t="shared" si="0"/>
        <v>0.27261462205700127</v>
      </c>
      <c r="J10">
        <f t="shared" si="1"/>
        <v>0.31181311659765887</v>
      </c>
      <c r="K10">
        <f t="shared" si="2"/>
        <v>0</v>
      </c>
      <c r="L10">
        <f t="shared" si="3"/>
        <v>0</v>
      </c>
    </row>
    <row r="11" spans="1:12">
      <c r="A11" t="s">
        <v>13</v>
      </c>
      <c r="B11" t="s">
        <v>14</v>
      </c>
      <c r="C11">
        <v>33.333300000000001</v>
      </c>
      <c r="D11">
        <v>57</v>
      </c>
      <c r="E11">
        <v>424</v>
      </c>
      <c r="F11">
        <v>5400</v>
      </c>
      <c r="I11">
        <f t="shared" si="0"/>
        <v>0.14394595236882757</v>
      </c>
      <c r="J11">
        <f t="shared" si="1"/>
        <v>0.29136635485355006</v>
      </c>
      <c r="K11">
        <f t="shared" si="2"/>
        <v>0</v>
      </c>
      <c r="L11">
        <f t="shared" si="3"/>
        <v>0</v>
      </c>
    </row>
    <row r="12" spans="1:12">
      <c r="A12" t="s">
        <v>15</v>
      </c>
      <c r="B12" t="s">
        <v>14</v>
      </c>
      <c r="C12">
        <v>33.638199999999998</v>
      </c>
      <c r="D12">
        <v>56</v>
      </c>
      <c r="E12">
        <v>507</v>
      </c>
      <c r="F12">
        <v>5406</v>
      </c>
      <c r="I12">
        <f t="shared" si="0"/>
        <v>0.17212405153536689</v>
      </c>
      <c r="J12">
        <f t="shared" si="1"/>
        <v>0.2862546644175229</v>
      </c>
      <c r="K12">
        <f t="shared" si="2"/>
        <v>0</v>
      </c>
      <c r="L12">
        <f t="shared" si="3"/>
        <v>0</v>
      </c>
    </row>
    <row r="13" spans="1:12">
      <c r="A13" t="s">
        <v>16</v>
      </c>
      <c r="B13" t="s">
        <v>14</v>
      </c>
      <c r="C13">
        <v>35.9756</v>
      </c>
      <c r="D13">
        <v>86</v>
      </c>
      <c r="E13">
        <v>1005</v>
      </c>
      <c r="F13">
        <v>5452</v>
      </c>
      <c r="I13">
        <f t="shared" si="0"/>
        <v>0.34119264653460302</v>
      </c>
      <c r="J13">
        <f t="shared" si="1"/>
        <v>0.43960537749833872</v>
      </c>
      <c r="K13">
        <f t="shared" si="2"/>
        <v>0</v>
      </c>
      <c r="L13">
        <f t="shared" si="3"/>
        <v>0</v>
      </c>
    </row>
    <row r="14" spans="1:12">
      <c r="A14" t="s">
        <v>17</v>
      </c>
      <c r="B14" t="s">
        <v>14</v>
      </c>
      <c r="C14">
        <v>37.093499999999999</v>
      </c>
      <c r="D14">
        <v>189</v>
      </c>
      <c r="E14">
        <v>2832</v>
      </c>
      <c r="F14">
        <v>5474</v>
      </c>
      <c r="I14">
        <f t="shared" si="0"/>
        <v>0.96145032336915004</v>
      </c>
      <c r="J14">
        <f t="shared" si="1"/>
        <v>0.96610949240913979</v>
      </c>
      <c r="K14">
        <f t="shared" si="2"/>
        <v>0</v>
      </c>
      <c r="L14">
        <f t="shared" si="3"/>
        <v>0</v>
      </c>
    </row>
    <row r="15" spans="1:12">
      <c r="A15" t="s">
        <v>18</v>
      </c>
      <c r="B15" t="s">
        <v>14</v>
      </c>
      <c r="C15">
        <v>40.091500000000003</v>
      </c>
      <c r="D15">
        <v>54</v>
      </c>
      <c r="E15">
        <v>414</v>
      </c>
      <c r="F15">
        <v>5533</v>
      </c>
      <c r="I15">
        <f t="shared" si="0"/>
        <v>0.14055100066201559</v>
      </c>
      <c r="J15">
        <f t="shared" si="1"/>
        <v>0.27603128354546852</v>
      </c>
      <c r="K15">
        <f t="shared" si="2"/>
        <v>0</v>
      </c>
      <c r="L15">
        <f t="shared" si="3"/>
        <v>0</v>
      </c>
    </row>
    <row r="16" spans="1:12">
      <c r="A16" s="4" t="s">
        <v>19</v>
      </c>
      <c r="B16" s="4" t="s">
        <v>14</v>
      </c>
      <c r="C16" s="4">
        <v>132.4212</v>
      </c>
      <c r="D16" s="4">
        <v>9843</v>
      </c>
      <c r="E16" s="4">
        <v>128520</v>
      </c>
      <c r="F16" s="4">
        <v>7401</v>
      </c>
      <c r="G16" s="4"/>
      <c r="H16" s="4"/>
      <c r="I16" s="4">
        <f t="shared" si="0"/>
        <v>43.631919335947444</v>
      </c>
      <c r="J16" s="4">
        <f t="shared" si="1"/>
        <v>50.314368961815667</v>
      </c>
      <c r="K16" s="4">
        <f t="shared" si="2"/>
        <v>128520</v>
      </c>
      <c r="L16" s="4">
        <f t="shared" si="3"/>
        <v>9843</v>
      </c>
    </row>
    <row r="17" spans="1:12">
      <c r="A17" t="s">
        <v>20</v>
      </c>
      <c r="B17" t="s">
        <v>14</v>
      </c>
      <c r="C17">
        <v>176.6816</v>
      </c>
      <c r="D17">
        <v>145</v>
      </c>
      <c r="E17">
        <v>1632</v>
      </c>
      <c r="F17">
        <v>8350</v>
      </c>
      <c r="I17">
        <f t="shared" si="0"/>
        <v>0.55405611855171355</v>
      </c>
      <c r="J17">
        <f t="shared" si="1"/>
        <v>0.74119511322394316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14</v>
      </c>
      <c r="C18">
        <v>177.65170000000001</v>
      </c>
      <c r="D18">
        <v>211</v>
      </c>
      <c r="E18">
        <v>2523</v>
      </c>
      <c r="F18">
        <v>8371</v>
      </c>
      <c r="I18">
        <f t="shared" si="0"/>
        <v>0.85654631562866024</v>
      </c>
      <c r="J18">
        <f t="shared" si="1"/>
        <v>1.0785666820017379</v>
      </c>
      <c r="K18">
        <f t="shared" si="2"/>
        <v>0</v>
      </c>
      <c r="L18">
        <f t="shared" si="3"/>
        <v>211</v>
      </c>
    </row>
    <row r="19" spans="1:12">
      <c r="A19" t="s">
        <v>22</v>
      </c>
      <c r="B19" t="s">
        <v>14</v>
      </c>
      <c r="C19">
        <v>324.48039999999997</v>
      </c>
      <c r="D19">
        <v>51</v>
      </c>
      <c r="E19">
        <v>163</v>
      </c>
      <c r="F19">
        <v>11690</v>
      </c>
      <c r="I19">
        <f t="shared" si="0"/>
        <v>5.5337712821035119E-2</v>
      </c>
      <c r="J19">
        <f t="shared" si="1"/>
        <v>0.26069621223738687</v>
      </c>
      <c r="K19">
        <f t="shared" si="2"/>
        <v>0</v>
      </c>
      <c r="L19">
        <f t="shared" si="3"/>
        <v>0</v>
      </c>
    </row>
    <row r="20" spans="1:12">
      <c r="A20" t="s">
        <v>23</v>
      </c>
      <c r="B20" t="s">
        <v>14</v>
      </c>
      <c r="C20">
        <v>372.29140000000001</v>
      </c>
      <c r="D20">
        <v>140</v>
      </c>
      <c r="E20">
        <v>1979</v>
      </c>
      <c r="F20">
        <v>12800</v>
      </c>
      <c r="I20">
        <f t="shared" si="0"/>
        <v>0.67186094277808905</v>
      </c>
      <c r="J20">
        <f t="shared" si="1"/>
        <v>0.71563666104380719</v>
      </c>
      <c r="K20">
        <f t="shared" si="2"/>
        <v>0</v>
      </c>
      <c r="L20">
        <f t="shared" si="3"/>
        <v>0</v>
      </c>
    </row>
    <row r="21" spans="1:12">
      <c r="A21" t="s">
        <v>24</v>
      </c>
      <c r="B21" t="s">
        <v>14</v>
      </c>
      <c r="C21">
        <v>376.87240000000003</v>
      </c>
      <c r="D21">
        <v>53</v>
      </c>
      <c r="E21">
        <v>177</v>
      </c>
      <c r="F21">
        <v>12907</v>
      </c>
      <c r="I21">
        <f t="shared" si="0"/>
        <v>6.0090645210571877E-2</v>
      </c>
      <c r="J21">
        <f t="shared" si="1"/>
        <v>0.2709195931094413</v>
      </c>
      <c r="K21">
        <f t="shared" si="2"/>
        <v>0</v>
      </c>
      <c r="L21">
        <f t="shared" si="3"/>
        <v>0</v>
      </c>
    </row>
    <row r="22" spans="1:12">
      <c r="A22" t="s">
        <v>25</v>
      </c>
      <c r="B22" t="s">
        <v>14</v>
      </c>
      <c r="C22">
        <v>382.2604</v>
      </c>
      <c r="D22">
        <v>50</v>
      </c>
      <c r="E22">
        <v>169</v>
      </c>
      <c r="F22">
        <v>13033</v>
      </c>
      <c r="I22">
        <f t="shared" si="0"/>
        <v>5.7374683845122301E-2</v>
      </c>
      <c r="J22">
        <f t="shared" si="1"/>
        <v>0.25558452180135971</v>
      </c>
      <c r="K22">
        <f t="shared" si="2"/>
        <v>0</v>
      </c>
      <c r="L22">
        <f t="shared" si="3"/>
        <v>0</v>
      </c>
    </row>
    <row r="23" spans="1:12">
      <c r="A23" t="s">
        <v>26</v>
      </c>
      <c r="B23" t="s">
        <v>14</v>
      </c>
      <c r="C23">
        <v>1056.2572</v>
      </c>
      <c r="D23">
        <v>53</v>
      </c>
      <c r="E23">
        <v>135</v>
      </c>
      <c r="F23">
        <v>27270</v>
      </c>
      <c r="I23">
        <f t="shared" si="0"/>
        <v>4.5831848041961602E-2</v>
      </c>
      <c r="J23">
        <f t="shared" si="1"/>
        <v>0.2709195931094413</v>
      </c>
      <c r="K23">
        <f t="shared" si="2"/>
        <v>0</v>
      </c>
      <c r="L23">
        <f t="shared" si="3"/>
        <v>0</v>
      </c>
    </row>
    <row r="24" spans="1:12">
      <c r="K24">
        <f t="shared" si="2"/>
        <v>0</v>
      </c>
      <c r="L24">
        <f t="shared" si="3"/>
        <v>0</v>
      </c>
    </row>
    <row r="25" spans="1:12">
      <c r="K25">
        <f t="shared" si="2"/>
        <v>0</v>
      </c>
      <c r="L25">
        <f t="shared" si="3"/>
        <v>0</v>
      </c>
    </row>
    <row r="26" spans="1:12">
      <c r="K26">
        <f t="shared" si="2"/>
        <v>0</v>
      </c>
      <c r="L26">
        <f t="shared" si="3"/>
        <v>0</v>
      </c>
    </row>
    <row r="27" spans="1:12">
      <c r="K27">
        <f t="shared" si="2"/>
        <v>0</v>
      </c>
      <c r="L27">
        <f t="shared" si="3"/>
        <v>0</v>
      </c>
    </row>
    <row r="28" spans="1:12">
      <c r="K28">
        <f t="shared" si="2"/>
        <v>0</v>
      </c>
      <c r="L28">
        <f t="shared" si="3"/>
        <v>0</v>
      </c>
    </row>
    <row r="29" spans="1:12">
      <c r="K29">
        <f t="shared" si="2"/>
        <v>0</v>
      </c>
      <c r="L29">
        <f t="shared" si="3"/>
        <v>0</v>
      </c>
    </row>
    <row r="30" spans="1:12">
      <c r="K30">
        <f t="shared" si="2"/>
        <v>0</v>
      </c>
      <c r="L30">
        <f t="shared" si="3"/>
        <v>0</v>
      </c>
    </row>
    <row r="31" spans="1:12">
      <c r="K31">
        <f t="shared" si="2"/>
        <v>0</v>
      </c>
      <c r="L31">
        <f t="shared" si="3"/>
        <v>0</v>
      </c>
    </row>
    <row r="32" spans="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A9"/>
  <sheetViews>
    <sheetView workbookViewId="0">
      <selection activeCell="A2" sqref="A2:Z9"/>
    </sheetView>
  </sheetViews>
  <sheetFormatPr baseColWidth="10" defaultColWidth="10.7109375" defaultRowHeight="13"/>
  <cols>
    <col min="1" max="16384" width="10.7109375" style="5"/>
  </cols>
  <sheetData>
    <row r="1" spans="1:131">
      <c r="A1" s="5" t="s">
        <v>125</v>
      </c>
      <c r="B1" s="5" t="s">
        <v>126</v>
      </c>
      <c r="C1" s="5" t="s">
        <v>127</v>
      </c>
      <c r="D1" s="5" t="s">
        <v>128</v>
      </c>
      <c r="E1" s="5" t="s">
        <v>129</v>
      </c>
      <c r="F1" s="5" t="s">
        <v>77</v>
      </c>
      <c r="G1" s="5" t="s">
        <v>77</v>
      </c>
      <c r="H1" s="5" t="s">
        <v>77</v>
      </c>
      <c r="I1" s="5" t="s">
        <v>78</v>
      </c>
      <c r="J1" s="5" t="s">
        <v>78</v>
      </c>
      <c r="K1" s="5" t="s">
        <v>78</v>
      </c>
      <c r="L1" s="5" t="s">
        <v>79</v>
      </c>
      <c r="M1" s="5" t="s">
        <v>79</v>
      </c>
      <c r="N1" s="5" t="s">
        <v>79</v>
      </c>
      <c r="O1" s="5" t="s">
        <v>80</v>
      </c>
      <c r="P1" s="5" t="s">
        <v>80</v>
      </c>
      <c r="Q1" s="5" t="s">
        <v>80</v>
      </c>
      <c r="R1" s="5" t="s">
        <v>81</v>
      </c>
      <c r="S1" s="5" t="s">
        <v>81</v>
      </c>
      <c r="T1" s="5" t="s">
        <v>81</v>
      </c>
      <c r="U1" s="5" t="s">
        <v>130</v>
      </c>
      <c r="V1" s="5" t="s">
        <v>130</v>
      </c>
      <c r="W1" s="5" t="s">
        <v>130</v>
      </c>
      <c r="X1" s="5" t="s">
        <v>131</v>
      </c>
      <c r="Y1" s="5" t="s">
        <v>131</v>
      </c>
      <c r="Z1" s="5" t="s">
        <v>131</v>
      </c>
      <c r="AA1" s="5" t="s">
        <v>132</v>
      </c>
      <c r="AB1" s="5" t="s">
        <v>132</v>
      </c>
      <c r="AC1" s="5" t="s">
        <v>132</v>
      </c>
      <c r="AD1" s="5" t="s">
        <v>133</v>
      </c>
      <c r="AE1" s="5" t="s">
        <v>133</v>
      </c>
      <c r="AF1" s="5" t="s">
        <v>133</v>
      </c>
      <c r="AG1" s="5" t="s">
        <v>134</v>
      </c>
      <c r="AH1" s="5" t="s">
        <v>134</v>
      </c>
      <c r="AI1" s="5" t="s">
        <v>134</v>
      </c>
      <c r="AJ1" s="5" t="s">
        <v>135</v>
      </c>
      <c r="AK1" s="5" t="s">
        <v>135</v>
      </c>
      <c r="AL1" s="5" t="s">
        <v>135</v>
      </c>
      <c r="AM1" s="5" t="s">
        <v>136</v>
      </c>
      <c r="AN1" s="5" t="s">
        <v>136</v>
      </c>
      <c r="AO1" s="5" t="s">
        <v>136</v>
      </c>
      <c r="AP1" s="5" t="s">
        <v>137</v>
      </c>
      <c r="AQ1" s="5" t="s">
        <v>137</v>
      </c>
      <c r="AR1" s="5" t="s">
        <v>137</v>
      </c>
      <c r="AS1" s="5" t="s">
        <v>138</v>
      </c>
      <c r="AT1" s="5" t="s">
        <v>138</v>
      </c>
      <c r="AU1" s="5" t="s">
        <v>138</v>
      </c>
      <c r="AV1" s="5" t="s">
        <v>139</v>
      </c>
      <c r="AW1" s="5" t="s">
        <v>139</v>
      </c>
      <c r="AX1" s="5" t="s">
        <v>139</v>
      </c>
      <c r="AY1" s="5" t="s">
        <v>140</v>
      </c>
      <c r="AZ1" s="5" t="s">
        <v>140</v>
      </c>
      <c r="BA1" s="5" t="s">
        <v>140</v>
      </c>
      <c r="BB1" s="5" t="s">
        <v>141</v>
      </c>
      <c r="BC1" s="5" t="s">
        <v>141</v>
      </c>
      <c r="BD1" s="5" t="s">
        <v>141</v>
      </c>
      <c r="BE1" s="5" t="s">
        <v>142</v>
      </c>
      <c r="BF1" s="5" t="s">
        <v>142</v>
      </c>
      <c r="BG1" s="5" t="s">
        <v>142</v>
      </c>
      <c r="BH1" s="5" t="s">
        <v>143</v>
      </c>
      <c r="BI1" s="5" t="s">
        <v>143</v>
      </c>
      <c r="BJ1" s="5" t="s">
        <v>143</v>
      </c>
      <c r="BK1" s="5" t="s">
        <v>144</v>
      </c>
      <c r="BL1" s="5" t="s">
        <v>144</v>
      </c>
      <c r="BM1" s="5" t="s">
        <v>144</v>
      </c>
      <c r="BN1" s="5" t="s">
        <v>145</v>
      </c>
      <c r="BO1" s="5" t="s">
        <v>145</v>
      </c>
      <c r="BP1" s="5" t="s">
        <v>145</v>
      </c>
      <c r="BQ1" s="5" t="s">
        <v>146</v>
      </c>
      <c r="BR1" s="5" t="s">
        <v>146</v>
      </c>
      <c r="BS1" s="5" t="s">
        <v>146</v>
      </c>
      <c r="BT1" s="5" t="s">
        <v>147</v>
      </c>
      <c r="BU1" s="5" t="s">
        <v>147</v>
      </c>
      <c r="BV1" s="5" t="s">
        <v>147</v>
      </c>
      <c r="BW1" s="5" t="s">
        <v>148</v>
      </c>
      <c r="BX1" s="5" t="s">
        <v>148</v>
      </c>
      <c r="BY1" s="5" t="s">
        <v>148</v>
      </c>
      <c r="BZ1" s="5" t="s">
        <v>149</v>
      </c>
      <c r="CA1" s="5" t="s">
        <v>149</v>
      </c>
      <c r="CB1" s="5" t="s">
        <v>149</v>
      </c>
      <c r="CC1" s="5" t="s">
        <v>150</v>
      </c>
      <c r="CD1" s="5" t="s">
        <v>150</v>
      </c>
      <c r="CE1" s="5" t="s">
        <v>150</v>
      </c>
      <c r="CF1" s="5" t="s">
        <v>151</v>
      </c>
      <c r="CG1" s="5" t="s">
        <v>151</v>
      </c>
      <c r="CH1" s="5" t="s">
        <v>151</v>
      </c>
      <c r="CI1" s="5" t="s">
        <v>152</v>
      </c>
      <c r="CJ1" s="5" t="s">
        <v>152</v>
      </c>
      <c r="CK1" s="5" t="s">
        <v>152</v>
      </c>
      <c r="CL1" s="5" t="s">
        <v>153</v>
      </c>
      <c r="CM1" s="5" t="s">
        <v>153</v>
      </c>
      <c r="CN1" s="5" t="s">
        <v>153</v>
      </c>
      <c r="CO1" s="5" t="s">
        <v>154</v>
      </c>
      <c r="CP1" s="5" t="s">
        <v>154</v>
      </c>
      <c r="CQ1" s="5" t="s">
        <v>154</v>
      </c>
      <c r="CR1" s="5" t="s">
        <v>155</v>
      </c>
      <c r="CS1" s="5" t="s">
        <v>155</v>
      </c>
      <c r="CT1" s="5" t="s">
        <v>155</v>
      </c>
      <c r="CU1" s="5" t="s">
        <v>156</v>
      </c>
      <c r="CV1" s="5" t="s">
        <v>156</v>
      </c>
      <c r="CW1" s="5" t="s">
        <v>156</v>
      </c>
      <c r="CX1" s="5" t="s">
        <v>157</v>
      </c>
      <c r="CY1" s="5" t="s">
        <v>157</v>
      </c>
      <c r="CZ1" s="5" t="s">
        <v>157</v>
      </c>
      <c r="DA1" s="5" t="s">
        <v>158</v>
      </c>
      <c r="DB1" s="5" t="s">
        <v>158</v>
      </c>
      <c r="DC1" s="5" t="s">
        <v>158</v>
      </c>
      <c r="DD1" s="5" t="s">
        <v>159</v>
      </c>
      <c r="DE1" s="5" t="s">
        <v>159</v>
      </c>
      <c r="DF1" s="5" t="s">
        <v>159</v>
      </c>
      <c r="DG1" s="5" t="s">
        <v>160</v>
      </c>
      <c r="DH1" s="5" t="s">
        <v>160</v>
      </c>
      <c r="DI1" s="5" t="s">
        <v>160</v>
      </c>
      <c r="DJ1" s="5" t="s">
        <v>161</v>
      </c>
      <c r="DK1" s="5" t="s">
        <v>161</v>
      </c>
      <c r="DL1" s="5" t="s">
        <v>161</v>
      </c>
      <c r="DM1" s="5" t="s">
        <v>162</v>
      </c>
      <c r="DN1" s="5" t="s">
        <v>162</v>
      </c>
      <c r="DO1" s="5" t="s">
        <v>162</v>
      </c>
      <c r="DP1" s="5" t="s">
        <v>163</v>
      </c>
      <c r="DQ1" s="5" t="s">
        <v>163</v>
      </c>
      <c r="DR1" s="5" t="s">
        <v>163</v>
      </c>
      <c r="DS1" s="5" t="s">
        <v>164</v>
      </c>
      <c r="DT1" s="5" t="s">
        <v>164</v>
      </c>
      <c r="DU1" s="5" t="s">
        <v>164</v>
      </c>
      <c r="DV1" s="5" t="s">
        <v>165</v>
      </c>
      <c r="DW1" s="5" t="s">
        <v>165</v>
      </c>
      <c r="DX1" s="5" t="s">
        <v>165</v>
      </c>
      <c r="DY1" s="5" t="s">
        <v>166</v>
      </c>
      <c r="DZ1" s="5" t="s">
        <v>166</v>
      </c>
      <c r="EA1" s="5" t="s">
        <v>166</v>
      </c>
    </row>
    <row r="2" spans="1:131">
      <c r="A2" s="5">
        <v>1</v>
      </c>
      <c r="B2" s="5" t="s">
        <v>167</v>
      </c>
      <c r="C2" s="5">
        <v>13.235300000000001</v>
      </c>
      <c r="D2" s="5">
        <v>2462</v>
      </c>
      <c r="E2" s="5">
        <v>43758</v>
      </c>
      <c r="F2" s="5">
        <v>22.363099999999999</v>
      </c>
      <c r="G2" s="5">
        <v>76</v>
      </c>
      <c r="H2" s="5">
        <v>1301</v>
      </c>
      <c r="I2" s="5">
        <v>24.4422</v>
      </c>
      <c r="J2" s="5">
        <v>97</v>
      </c>
      <c r="K2" s="5">
        <v>1474</v>
      </c>
      <c r="L2" s="5">
        <v>33.417900000000003</v>
      </c>
      <c r="M2" s="5">
        <v>55</v>
      </c>
      <c r="N2" s="5">
        <v>806</v>
      </c>
      <c r="O2" s="5">
        <v>37.018300000000004</v>
      </c>
      <c r="P2" s="5">
        <v>109</v>
      </c>
      <c r="Q2" s="5">
        <v>1597</v>
      </c>
      <c r="R2" s="5">
        <v>42.444200000000002</v>
      </c>
      <c r="S2" s="5">
        <v>52</v>
      </c>
      <c r="T2" s="5">
        <v>838</v>
      </c>
      <c r="U2" s="5">
        <v>132.43340000000001</v>
      </c>
      <c r="V2" s="5">
        <v>1434</v>
      </c>
      <c r="W2" s="5">
        <v>19885</v>
      </c>
    </row>
    <row r="3" spans="1:131">
      <c r="A3" s="5">
        <v>2</v>
      </c>
      <c r="B3" s="5" t="s">
        <v>168</v>
      </c>
    </row>
    <row r="4" spans="1:131">
      <c r="A4" s="5">
        <v>3</v>
      </c>
      <c r="B4" s="5" t="s">
        <v>169</v>
      </c>
      <c r="C4" s="5">
        <v>13.208500000000001</v>
      </c>
      <c r="D4" s="5">
        <v>140</v>
      </c>
      <c r="E4" s="5">
        <v>2472</v>
      </c>
      <c r="F4" s="5">
        <v>71.001499999999993</v>
      </c>
      <c r="G4" s="5">
        <v>80</v>
      </c>
      <c r="H4" s="5">
        <v>1077</v>
      </c>
      <c r="I4" s="5">
        <v>126.4683</v>
      </c>
      <c r="J4" s="5">
        <v>69</v>
      </c>
      <c r="K4" s="5">
        <v>918</v>
      </c>
      <c r="L4" s="5">
        <v>132.4178</v>
      </c>
      <c r="M4" s="5">
        <v>890</v>
      </c>
      <c r="N4" s="5">
        <v>11792</v>
      </c>
      <c r="O4" s="5">
        <v>404.72699999999998</v>
      </c>
      <c r="P4" s="5">
        <v>59</v>
      </c>
      <c r="Q4" s="5">
        <v>299</v>
      </c>
      <c r="R4" s="5">
        <v>582.255</v>
      </c>
      <c r="S4" s="5">
        <v>414</v>
      </c>
      <c r="T4" s="5">
        <v>9289</v>
      </c>
    </row>
    <row r="5" spans="1:131">
      <c r="A5" s="5">
        <v>4</v>
      </c>
      <c r="B5" s="5" t="s">
        <v>170</v>
      </c>
      <c r="C5" s="5">
        <v>13.2143</v>
      </c>
      <c r="D5" s="5">
        <v>578</v>
      </c>
      <c r="E5" s="5">
        <v>9989</v>
      </c>
      <c r="F5" s="5">
        <v>85.629800000000003</v>
      </c>
      <c r="G5" s="5">
        <v>854</v>
      </c>
      <c r="H5" s="5">
        <v>11153</v>
      </c>
      <c r="I5" s="5">
        <v>132.39330000000001</v>
      </c>
      <c r="J5" s="5">
        <v>2345</v>
      </c>
      <c r="K5" s="5">
        <v>30336</v>
      </c>
      <c r="L5" s="5">
        <v>174.65459999999999</v>
      </c>
      <c r="M5" s="5">
        <v>484</v>
      </c>
      <c r="N5" s="5">
        <v>3566</v>
      </c>
      <c r="O5" s="5">
        <v>175.63579999999999</v>
      </c>
      <c r="P5" s="5">
        <v>2572</v>
      </c>
      <c r="Q5" s="5">
        <v>28494</v>
      </c>
      <c r="R5" s="5">
        <v>176.61660000000001</v>
      </c>
      <c r="S5" s="5">
        <v>4133</v>
      </c>
      <c r="T5" s="5">
        <v>47758</v>
      </c>
      <c r="U5" s="5">
        <v>582.09910000000002</v>
      </c>
      <c r="V5" s="5">
        <v>1513</v>
      </c>
      <c r="W5" s="5">
        <v>33602</v>
      </c>
      <c r="X5" s="5">
        <v>585.73599999999999</v>
      </c>
      <c r="Y5" s="5">
        <v>795</v>
      </c>
      <c r="Z5" s="5">
        <v>20055</v>
      </c>
    </row>
    <row r="6" spans="1:131">
      <c r="A6" s="5">
        <v>5</v>
      </c>
      <c r="B6" s="5" t="s">
        <v>171</v>
      </c>
      <c r="C6" s="5">
        <v>13.1874</v>
      </c>
      <c r="D6" s="5">
        <v>862</v>
      </c>
      <c r="E6" s="5">
        <v>15589</v>
      </c>
      <c r="F6" s="5">
        <v>132.41159999999999</v>
      </c>
      <c r="G6" s="5">
        <v>4463</v>
      </c>
      <c r="H6" s="5">
        <v>58365</v>
      </c>
      <c r="I6" s="5">
        <v>136.43119999999999</v>
      </c>
      <c r="J6" s="5">
        <v>1031</v>
      </c>
      <c r="K6" s="5">
        <v>13604</v>
      </c>
      <c r="L6" s="5">
        <v>470.14339999999999</v>
      </c>
      <c r="M6" s="5">
        <v>302</v>
      </c>
      <c r="N6" s="5">
        <v>5711</v>
      </c>
      <c r="O6" s="5">
        <v>490.20870000000002</v>
      </c>
      <c r="P6" s="5">
        <v>135</v>
      </c>
      <c r="Q6" s="5">
        <v>2442</v>
      </c>
      <c r="R6" s="5">
        <v>582.31920000000002</v>
      </c>
      <c r="S6" s="5">
        <v>4139</v>
      </c>
      <c r="T6" s="5">
        <v>101489</v>
      </c>
      <c r="U6" s="5">
        <v>689.35389999999995</v>
      </c>
      <c r="V6" s="5">
        <v>158</v>
      </c>
      <c r="W6" s="5">
        <v>4608</v>
      </c>
    </row>
    <row r="7" spans="1:131">
      <c r="A7" s="5">
        <v>6</v>
      </c>
      <c r="B7" s="5" t="s">
        <v>172</v>
      </c>
      <c r="C7" s="5">
        <v>13.333299999999999</v>
      </c>
      <c r="D7" s="5">
        <v>555</v>
      </c>
      <c r="E7" s="5">
        <v>9858</v>
      </c>
      <c r="F7" s="5">
        <v>127.8648</v>
      </c>
      <c r="G7" s="5">
        <v>299</v>
      </c>
      <c r="H7" s="5">
        <v>4581</v>
      </c>
      <c r="I7" s="5">
        <v>132.40430000000001</v>
      </c>
      <c r="J7" s="5">
        <v>20003</v>
      </c>
      <c r="K7" s="5">
        <v>261506</v>
      </c>
      <c r="L7" s="5">
        <v>176.56010000000001</v>
      </c>
      <c r="M7" s="5">
        <v>350</v>
      </c>
      <c r="N7" s="5">
        <v>3897</v>
      </c>
      <c r="O7" s="5">
        <v>177.65450000000001</v>
      </c>
      <c r="P7" s="5">
        <v>316</v>
      </c>
      <c r="Q7" s="5">
        <v>3411</v>
      </c>
      <c r="R7" s="5">
        <v>490.28070000000002</v>
      </c>
      <c r="S7" s="5">
        <v>997</v>
      </c>
      <c r="T7" s="5">
        <v>20665</v>
      </c>
      <c r="U7" s="5">
        <v>590.18439999999998</v>
      </c>
      <c r="V7" s="5">
        <v>360</v>
      </c>
      <c r="W7" s="5">
        <v>8242</v>
      </c>
      <c r="X7" s="5">
        <v>689.34939999999995</v>
      </c>
      <c r="Y7" s="5">
        <v>133</v>
      </c>
      <c r="Z7" s="5">
        <v>3379</v>
      </c>
    </row>
    <row r="8" spans="1:131">
      <c r="A8" s="5">
        <v>7</v>
      </c>
      <c r="B8" s="5" t="s">
        <v>173</v>
      </c>
      <c r="C8" s="5">
        <v>13.461499999999999</v>
      </c>
      <c r="D8" s="5">
        <v>1377</v>
      </c>
      <c r="E8" s="5">
        <v>25030</v>
      </c>
      <c r="F8" s="5">
        <v>132.34870000000001</v>
      </c>
      <c r="G8" s="5">
        <v>12145</v>
      </c>
      <c r="H8" s="5">
        <v>163334</v>
      </c>
      <c r="I8" s="5">
        <v>490.25709999999998</v>
      </c>
      <c r="J8" s="5">
        <v>704</v>
      </c>
      <c r="K8" s="5">
        <v>14801</v>
      </c>
      <c r="L8" s="5">
        <v>590.15710000000001</v>
      </c>
      <c r="M8" s="5">
        <v>5628</v>
      </c>
      <c r="N8" s="5">
        <v>137717</v>
      </c>
    </row>
    <row r="9" spans="1:131">
      <c r="A9" s="5">
        <v>8</v>
      </c>
      <c r="B9" s="5" t="s">
        <v>174</v>
      </c>
      <c r="C9" s="5">
        <v>13.383800000000001</v>
      </c>
      <c r="D9" s="5">
        <v>499</v>
      </c>
      <c r="E9" s="5">
        <v>9215</v>
      </c>
      <c r="F9" s="5">
        <v>132.3862</v>
      </c>
      <c r="G9" s="5">
        <v>4381</v>
      </c>
      <c r="H9" s="5">
        <v>56822</v>
      </c>
      <c r="I9" s="5">
        <v>170.2637</v>
      </c>
      <c r="J9" s="5">
        <v>1720</v>
      </c>
      <c r="K9" s="5">
        <v>470.23520000000002</v>
      </c>
      <c r="L9" s="5">
        <v>157</v>
      </c>
      <c r="M9" s="5">
        <v>2840</v>
      </c>
      <c r="N9" s="5">
        <v>490.22250000000003</v>
      </c>
      <c r="O9" s="5">
        <v>229</v>
      </c>
      <c r="P9" s="5">
        <v>4147</v>
      </c>
      <c r="Q9" s="5">
        <v>582.32939999999996</v>
      </c>
      <c r="R9" s="5">
        <v>3752</v>
      </c>
      <c r="S9" s="5">
        <v>83940</v>
      </c>
      <c r="T9" s="5">
        <v>590.15070000000003</v>
      </c>
      <c r="U9" s="5">
        <v>130</v>
      </c>
      <c r="V9" s="5">
        <v>2590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"/>
  <sheetViews>
    <sheetView workbookViewId="0">
      <selection activeCell="A3" sqref="A3"/>
    </sheetView>
  </sheetViews>
  <sheetFormatPr baseColWidth="10" defaultColWidth="8.7109375" defaultRowHeight="13"/>
  <cols>
    <col min="1" max="1" width="10.5703125" bestFit="1" customWidth="1"/>
    <col min="2" max="2" width="14.5703125" bestFit="1" customWidth="1"/>
    <col min="3" max="3" width="5.85546875" bestFit="1" customWidth="1"/>
    <col min="4" max="4" width="4.85546875" bestFit="1" customWidth="1"/>
    <col min="5" max="5" width="3.85546875" bestFit="1" customWidth="1"/>
    <col min="6" max="6" width="4.85546875" bestFit="1" customWidth="1"/>
    <col min="7" max="8" width="3.85546875" bestFit="1" customWidth="1"/>
    <col min="9" max="9" width="4.85546875" bestFit="1" customWidth="1"/>
    <col min="10" max="10" width="3.85546875" bestFit="1" customWidth="1"/>
    <col min="11" max="11" width="4.85546875" bestFit="1" customWidth="1"/>
    <col min="12" max="12" width="5.85546875" bestFit="1" customWidth="1"/>
    <col min="13" max="13" width="3.85546875" bestFit="1" customWidth="1"/>
    <col min="14" max="14" width="4.85546875" bestFit="1" customWidth="1"/>
    <col min="15" max="15" width="6.85546875" bestFit="1" customWidth="1"/>
    <col min="16" max="16" width="3.85546875" bestFit="1" customWidth="1"/>
    <col min="17" max="17" width="5.85546875" bestFit="1" customWidth="1"/>
    <col min="18" max="19" width="8.85546875" bestFit="1" customWidth="1"/>
    <col min="20" max="20" width="4.85546875" bestFit="1" customWidth="1"/>
    <col min="21" max="22" width="5.85546875" bestFit="1" customWidth="1"/>
    <col min="23" max="23" width="4.85546875" bestFit="1" customWidth="1"/>
    <col min="24" max="24" width="8.85546875" bestFit="1" customWidth="1"/>
    <col min="25" max="25" width="3.85546875" bestFit="1" customWidth="1"/>
    <col min="26" max="26" width="5.85546875" bestFit="1" customWidth="1"/>
    <col min="27" max="27" width="4.85546875" bestFit="1" customWidth="1"/>
    <col min="28" max="28" width="3.85546875" bestFit="1" customWidth="1"/>
    <col min="29" max="29" width="4.85546875" bestFit="1" customWidth="1"/>
    <col min="30" max="30" width="5.85546875" bestFit="1" customWidth="1"/>
    <col min="31" max="33" width="6.85546875" bestFit="1" customWidth="1"/>
    <col min="34" max="34" width="8.85546875" bestFit="1" customWidth="1"/>
    <col min="35" max="35" width="4.85546875" bestFit="1" customWidth="1"/>
  </cols>
  <sheetData>
    <row r="1" spans="1:35">
      <c r="A1" s="8" t="s">
        <v>116</v>
      </c>
      <c r="B1" s="8" t="s">
        <v>106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</row>
    <row r="2" spans="1:35">
      <c r="A2" s="8" t="s">
        <v>104</v>
      </c>
      <c r="B2" s="7">
        <v>13</v>
      </c>
      <c r="C2" s="11">
        <v>14</v>
      </c>
      <c r="D2" s="11">
        <v>22</v>
      </c>
      <c r="E2" s="11">
        <v>23</v>
      </c>
      <c r="F2" s="11">
        <v>24</v>
      </c>
      <c r="G2" s="11">
        <v>25</v>
      </c>
      <c r="H2" s="11">
        <v>33</v>
      </c>
      <c r="I2" s="11">
        <v>37</v>
      </c>
      <c r="J2" s="11">
        <v>42</v>
      </c>
      <c r="K2" s="11">
        <v>71</v>
      </c>
      <c r="L2" s="11">
        <v>86</v>
      </c>
      <c r="M2" s="11">
        <v>126</v>
      </c>
      <c r="N2" s="11">
        <v>128</v>
      </c>
      <c r="O2" s="11">
        <v>132</v>
      </c>
      <c r="P2" s="11">
        <v>135</v>
      </c>
      <c r="Q2" s="11">
        <v>136</v>
      </c>
      <c r="R2" s="11">
        <v>157</v>
      </c>
      <c r="S2" s="11">
        <v>170</v>
      </c>
      <c r="T2" s="11">
        <v>175</v>
      </c>
      <c r="U2" s="11">
        <v>176</v>
      </c>
      <c r="V2" s="11">
        <v>177</v>
      </c>
      <c r="W2" s="11">
        <v>178</v>
      </c>
      <c r="X2" s="11">
        <v>229</v>
      </c>
      <c r="Y2" s="11">
        <v>265</v>
      </c>
      <c r="Z2" s="11">
        <v>372</v>
      </c>
      <c r="AA2" s="11">
        <v>373</v>
      </c>
      <c r="AB2" s="11">
        <v>405</v>
      </c>
      <c r="AC2" s="11">
        <v>470</v>
      </c>
      <c r="AD2" s="11">
        <v>490</v>
      </c>
      <c r="AE2" s="11">
        <v>582</v>
      </c>
      <c r="AF2" s="11">
        <v>590</v>
      </c>
      <c r="AG2" s="11">
        <v>689</v>
      </c>
      <c r="AH2" s="11">
        <v>3752</v>
      </c>
      <c r="AI2" s="12">
        <v>7457</v>
      </c>
    </row>
    <row r="3" spans="1:35">
      <c r="A3" s="7" t="s">
        <v>175</v>
      </c>
      <c r="B3" s="13">
        <v>18955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4742</v>
      </c>
      <c r="P3" s="14">
        <v>814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5">
        <v>65</v>
      </c>
    </row>
    <row r="4" spans="1:35">
      <c r="A4" s="16" t="s">
        <v>176</v>
      </c>
      <c r="B4" s="17">
        <v>146436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128520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9">
        <v>0</v>
      </c>
    </row>
    <row r="5" spans="1:35">
      <c r="A5" s="16" t="s">
        <v>177</v>
      </c>
      <c r="B5" s="17">
        <v>202719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321254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9">
        <v>0</v>
      </c>
    </row>
    <row r="6" spans="1:35">
      <c r="A6" s="16" t="s">
        <v>178</v>
      </c>
      <c r="B6" s="17">
        <v>123449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29275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>
        <v>0</v>
      </c>
    </row>
    <row r="7" spans="1:35">
      <c r="A7" s="16" t="s">
        <v>179</v>
      </c>
      <c r="B7" s="17">
        <v>141853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359883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199750</v>
      </c>
      <c r="AH7" s="18">
        <v>0</v>
      </c>
      <c r="AI7" s="19">
        <v>0</v>
      </c>
    </row>
    <row r="8" spans="1:35">
      <c r="A8" s="16" t="s">
        <v>180</v>
      </c>
      <c r="B8" s="17">
        <v>241231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284568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53157</v>
      </c>
      <c r="AA8" s="18">
        <v>7819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>
        <v>0</v>
      </c>
    </row>
    <row r="9" spans="1:35">
      <c r="A9" s="16" t="s">
        <v>181</v>
      </c>
      <c r="B9" s="17">
        <v>50438</v>
      </c>
      <c r="C9" s="18">
        <v>0</v>
      </c>
      <c r="D9" s="18">
        <v>0</v>
      </c>
      <c r="E9" s="18">
        <v>740</v>
      </c>
      <c r="F9" s="18">
        <v>0</v>
      </c>
      <c r="G9" s="18">
        <v>680</v>
      </c>
      <c r="H9" s="18">
        <v>0</v>
      </c>
      <c r="I9" s="18">
        <v>712</v>
      </c>
      <c r="J9" s="18">
        <v>0</v>
      </c>
      <c r="K9" s="18">
        <v>0</v>
      </c>
      <c r="L9" s="18">
        <v>0</v>
      </c>
      <c r="M9" s="18">
        <v>0</v>
      </c>
      <c r="N9" s="18">
        <v>999</v>
      </c>
      <c r="O9" s="18">
        <v>6213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>
        <v>0</v>
      </c>
    </row>
    <row r="10" spans="1:35">
      <c r="A10" s="16" t="s">
        <v>182</v>
      </c>
      <c r="B10" s="17">
        <v>0</v>
      </c>
      <c r="C10" s="18">
        <v>73416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44374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>
        <v>0</v>
      </c>
    </row>
    <row r="11" spans="1:35">
      <c r="A11" s="16" t="s">
        <v>109</v>
      </c>
      <c r="B11" s="17">
        <v>43758</v>
      </c>
      <c r="C11" s="18">
        <v>0</v>
      </c>
      <c r="D11" s="18">
        <v>1301</v>
      </c>
      <c r="E11" s="18">
        <v>0</v>
      </c>
      <c r="F11" s="18">
        <v>1474</v>
      </c>
      <c r="G11" s="18">
        <v>0</v>
      </c>
      <c r="H11" s="18">
        <v>806</v>
      </c>
      <c r="I11" s="18">
        <v>1597</v>
      </c>
      <c r="J11" s="18">
        <v>838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>
        <v>0</v>
      </c>
    </row>
    <row r="12" spans="1:35">
      <c r="A12" s="16" t="s">
        <v>110</v>
      </c>
      <c r="B12" s="17">
        <v>2472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1077</v>
      </c>
      <c r="L12" s="18">
        <v>0</v>
      </c>
      <c r="M12" s="18">
        <v>918</v>
      </c>
      <c r="N12" s="18">
        <v>0</v>
      </c>
      <c r="O12" s="18">
        <v>11792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299</v>
      </c>
      <c r="AC12" s="18">
        <v>0</v>
      </c>
      <c r="AD12" s="18">
        <v>0</v>
      </c>
      <c r="AE12" s="18">
        <v>9289</v>
      </c>
      <c r="AF12" s="18">
        <v>0</v>
      </c>
      <c r="AG12" s="18">
        <v>0</v>
      </c>
      <c r="AH12" s="18">
        <v>0</v>
      </c>
      <c r="AI12" s="19">
        <v>0</v>
      </c>
    </row>
    <row r="13" spans="1:35">
      <c r="A13" s="16" t="s">
        <v>111</v>
      </c>
      <c r="B13" s="17">
        <v>9989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11153</v>
      </c>
      <c r="M13" s="18">
        <v>0</v>
      </c>
      <c r="N13" s="18">
        <v>0</v>
      </c>
      <c r="O13" s="18">
        <v>30336</v>
      </c>
      <c r="P13" s="18">
        <v>0</v>
      </c>
      <c r="Q13" s="18">
        <v>0</v>
      </c>
      <c r="R13" s="18">
        <v>0</v>
      </c>
      <c r="S13" s="18">
        <v>0</v>
      </c>
      <c r="T13" s="18">
        <v>3566</v>
      </c>
      <c r="U13" s="18">
        <v>28494</v>
      </c>
      <c r="V13" s="18">
        <v>47758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>
        <v>0</v>
      </c>
    </row>
    <row r="14" spans="1:35">
      <c r="A14" s="16" t="s">
        <v>112</v>
      </c>
      <c r="B14" s="17">
        <v>15589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58365</v>
      </c>
      <c r="P14" s="18">
        <v>0</v>
      </c>
      <c r="Q14" s="18">
        <v>13604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5711</v>
      </c>
      <c r="AD14" s="18">
        <v>2442</v>
      </c>
      <c r="AE14" s="18">
        <v>101489</v>
      </c>
      <c r="AF14" s="18">
        <v>0</v>
      </c>
      <c r="AG14" s="18">
        <v>0</v>
      </c>
      <c r="AH14" s="18">
        <v>0</v>
      </c>
      <c r="AI14" s="19">
        <v>0</v>
      </c>
    </row>
    <row r="15" spans="1:35">
      <c r="A15" s="16" t="s">
        <v>113</v>
      </c>
      <c r="B15" s="17">
        <v>9858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4581</v>
      </c>
      <c r="O15" s="18">
        <v>261506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3897</v>
      </c>
      <c r="W15" s="18">
        <v>3411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20665</v>
      </c>
      <c r="AE15" s="18">
        <v>0</v>
      </c>
      <c r="AF15" s="18">
        <v>0</v>
      </c>
      <c r="AG15" s="18">
        <v>0</v>
      </c>
      <c r="AH15" s="18">
        <v>0</v>
      </c>
      <c r="AI15" s="19">
        <v>0</v>
      </c>
    </row>
    <row r="16" spans="1:35">
      <c r="A16" s="16" t="s">
        <v>114</v>
      </c>
      <c r="B16" s="17">
        <v>25030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163334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14801</v>
      </c>
      <c r="AE16" s="18">
        <v>0</v>
      </c>
      <c r="AF16" s="18">
        <v>137717</v>
      </c>
      <c r="AG16" s="18">
        <v>0</v>
      </c>
      <c r="AH16" s="18">
        <v>0</v>
      </c>
      <c r="AI16" s="19">
        <v>0</v>
      </c>
    </row>
    <row r="17" spans="1:35">
      <c r="A17" s="20" t="s">
        <v>115</v>
      </c>
      <c r="B17" s="21">
        <v>9215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56822</v>
      </c>
      <c r="P17" s="22">
        <v>0</v>
      </c>
      <c r="Q17" s="22">
        <v>0</v>
      </c>
      <c r="R17" s="22">
        <v>490.22250000000003</v>
      </c>
      <c r="S17" s="22">
        <v>470.23520000000002</v>
      </c>
      <c r="T17" s="22">
        <v>0</v>
      </c>
      <c r="U17" s="22">
        <v>0</v>
      </c>
      <c r="V17" s="22">
        <v>0</v>
      </c>
      <c r="W17" s="22">
        <v>0</v>
      </c>
      <c r="X17" s="22">
        <v>582.32939999999996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590.15070000000003</v>
      </c>
      <c r="AI17" s="23">
        <v>0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"/>
  <sheetViews>
    <sheetView workbookViewId="0">
      <selection activeCell="E15" sqref="E15"/>
    </sheetView>
  </sheetViews>
  <sheetFormatPr baseColWidth="10" defaultColWidth="8.7109375" defaultRowHeight="13"/>
  <cols>
    <col min="1" max="1" width="11.5703125" bestFit="1" customWidth="1"/>
    <col min="2" max="2" width="14.5703125" bestFit="1" customWidth="1"/>
    <col min="3" max="12" width="2.85546875" bestFit="1" customWidth="1"/>
    <col min="13" max="33" width="3.85546875" bestFit="1" customWidth="1"/>
    <col min="34" max="35" width="4.85546875" bestFit="1" customWidth="1"/>
  </cols>
  <sheetData>
    <row r="1" spans="1:35">
      <c r="A1" s="8" t="s">
        <v>108</v>
      </c>
      <c r="B1" s="8" t="s">
        <v>106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</row>
    <row r="2" spans="1:35">
      <c r="A2" s="8" t="s">
        <v>104</v>
      </c>
      <c r="B2" s="7">
        <v>13</v>
      </c>
      <c r="C2" s="11">
        <v>14</v>
      </c>
      <c r="D2" s="11">
        <v>22</v>
      </c>
      <c r="E2" s="11">
        <v>23</v>
      </c>
      <c r="F2" s="11">
        <v>24</v>
      </c>
      <c r="G2" s="11">
        <v>25</v>
      </c>
      <c r="H2" s="11">
        <v>33</v>
      </c>
      <c r="I2" s="11">
        <v>37</v>
      </c>
      <c r="J2" s="11">
        <v>42</v>
      </c>
      <c r="K2" s="11">
        <v>71</v>
      </c>
      <c r="L2" s="11">
        <v>86</v>
      </c>
      <c r="M2" s="11">
        <v>126</v>
      </c>
      <c r="N2" s="11">
        <v>128</v>
      </c>
      <c r="O2" s="11">
        <v>132</v>
      </c>
      <c r="P2" s="11">
        <v>135</v>
      </c>
      <c r="Q2" s="11">
        <v>136</v>
      </c>
      <c r="R2" s="11">
        <v>157</v>
      </c>
      <c r="S2" s="11">
        <v>170</v>
      </c>
      <c r="T2" s="11">
        <v>175</v>
      </c>
      <c r="U2" s="11">
        <v>176</v>
      </c>
      <c r="V2" s="11">
        <v>177</v>
      </c>
      <c r="W2" s="11">
        <v>178</v>
      </c>
      <c r="X2" s="11">
        <v>229</v>
      </c>
      <c r="Y2" s="11">
        <v>265</v>
      </c>
      <c r="Z2" s="11">
        <v>372</v>
      </c>
      <c r="AA2" s="11">
        <v>373</v>
      </c>
      <c r="AB2" s="11">
        <v>405</v>
      </c>
      <c r="AC2" s="11">
        <v>470</v>
      </c>
      <c r="AD2" s="11">
        <v>490</v>
      </c>
      <c r="AE2" s="11">
        <v>582</v>
      </c>
      <c r="AF2" s="11">
        <v>590</v>
      </c>
      <c r="AG2" s="11">
        <v>689</v>
      </c>
      <c r="AH2" s="11">
        <v>3752</v>
      </c>
      <c r="AI2" s="12">
        <v>7457</v>
      </c>
    </row>
    <row r="3" spans="1:35">
      <c r="A3" s="24" t="s">
        <v>175</v>
      </c>
      <c r="B3" s="25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>
        <v>1</v>
      </c>
      <c r="P3" s="26">
        <v>1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7">
        <v>1</v>
      </c>
    </row>
    <row r="4" spans="1:35">
      <c r="A4" s="28" t="s">
        <v>176</v>
      </c>
      <c r="B4" s="29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>
        <v>1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1"/>
    </row>
    <row r="5" spans="1:35">
      <c r="A5" s="28" t="s">
        <v>177</v>
      </c>
      <c r="B5" s="29">
        <v>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>
        <v>1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1"/>
    </row>
    <row r="6" spans="1:35">
      <c r="A6" s="28" t="s">
        <v>178</v>
      </c>
      <c r="B6" s="29">
        <v>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>
        <v>1</v>
      </c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</row>
    <row r="7" spans="1:35">
      <c r="A7" s="28" t="s">
        <v>179</v>
      </c>
      <c r="B7" s="29">
        <v>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>
        <v>1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>
        <v>1</v>
      </c>
      <c r="AH7" s="30"/>
      <c r="AI7" s="31"/>
    </row>
    <row r="8" spans="1:35">
      <c r="A8" s="28" t="s">
        <v>180</v>
      </c>
      <c r="B8" s="29">
        <v>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>
        <v>1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0">
        <v>1</v>
      </c>
      <c r="AA8" s="30">
        <v>1</v>
      </c>
      <c r="AB8" s="30"/>
      <c r="AC8" s="30"/>
      <c r="AD8" s="30"/>
      <c r="AE8" s="30"/>
      <c r="AF8" s="30"/>
      <c r="AG8" s="30"/>
      <c r="AH8" s="30"/>
      <c r="AI8" s="31"/>
    </row>
    <row r="9" spans="1:35">
      <c r="A9" s="28" t="s">
        <v>181</v>
      </c>
      <c r="B9" s="29">
        <v>1</v>
      </c>
      <c r="C9" s="30"/>
      <c r="D9" s="30"/>
      <c r="E9" s="30">
        <v>1</v>
      </c>
      <c r="F9" s="30"/>
      <c r="G9" s="30">
        <v>1</v>
      </c>
      <c r="H9" s="30"/>
      <c r="I9" s="30">
        <v>1</v>
      </c>
      <c r="J9" s="30"/>
      <c r="K9" s="30"/>
      <c r="L9" s="30"/>
      <c r="M9" s="30"/>
      <c r="N9" s="30">
        <v>1</v>
      </c>
      <c r="O9" s="30">
        <v>1</v>
      </c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1"/>
    </row>
    <row r="10" spans="1:35">
      <c r="A10" s="28" t="s">
        <v>182</v>
      </c>
      <c r="B10" s="29"/>
      <c r="C10" s="30">
        <v>1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>
        <v>1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</row>
    <row r="11" spans="1:35">
      <c r="A11" s="16" t="s">
        <v>109</v>
      </c>
      <c r="B11" s="17">
        <v>1</v>
      </c>
      <c r="C11" s="18"/>
      <c r="D11" s="18">
        <v>1</v>
      </c>
      <c r="E11" s="18"/>
      <c r="F11" s="18">
        <v>1</v>
      </c>
      <c r="G11" s="18"/>
      <c r="H11" s="18">
        <v>1</v>
      </c>
      <c r="I11" s="18">
        <v>1</v>
      </c>
      <c r="J11" s="18">
        <v>1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9"/>
    </row>
    <row r="12" spans="1:35">
      <c r="A12" s="16" t="s">
        <v>110</v>
      </c>
      <c r="B12" s="17">
        <v>1</v>
      </c>
      <c r="C12" s="18"/>
      <c r="D12" s="18"/>
      <c r="E12" s="18"/>
      <c r="F12" s="18"/>
      <c r="G12" s="18"/>
      <c r="H12" s="18"/>
      <c r="I12" s="18"/>
      <c r="J12" s="18"/>
      <c r="K12" s="18">
        <v>1</v>
      </c>
      <c r="L12" s="18"/>
      <c r="M12" s="18">
        <v>1</v>
      </c>
      <c r="N12" s="18"/>
      <c r="O12" s="18">
        <v>1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>
        <v>1</v>
      </c>
      <c r="AC12" s="18"/>
      <c r="AD12" s="18"/>
      <c r="AE12" s="18">
        <v>1</v>
      </c>
      <c r="AF12" s="18"/>
      <c r="AG12" s="18"/>
      <c r="AH12" s="18"/>
      <c r="AI12" s="19"/>
    </row>
    <row r="13" spans="1:35">
      <c r="A13" s="16" t="s">
        <v>111</v>
      </c>
      <c r="B13" s="17">
        <v>1</v>
      </c>
      <c r="C13" s="18"/>
      <c r="D13" s="18"/>
      <c r="E13" s="18"/>
      <c r="F13" s="18"/>
      <c r="G13" s="18"/>
      <c r="H13" s="18"/>
      <c r="I13" s="18"/>
      <c r="J13" s="18"/>
      <c r="K13" s="18"/>
      <c r="L13" s="18">
        <v>1</v>
      </c>
      <c r="M13" s="18"/>
      <c r="N13" s="18"/>
      <c r="O13" s="18">
        <v>1</v>
      </c>
      <c r="P13" s="18"/>
      <c r="Q13" s="18"/>
      <c r="R13" s="18"/>
      <c r="S13" s="18"/>
      <c r="T13" s="18">
        <v>1</v>
      </c>
      <c r="U13" s="18">
        <v>1</v>
      </c>
      <c r="V13" s="18">
        <v>1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9"/>
    </row>
    <row r="14" spans="1:35">
      <c r="A14" s="16" t="s">
        <v>112</v>
      </c>
      <c r="B14" s="17">
        <v>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1</v>
      </c>
      <c r="P14" s="18"/>
      <c r="Q14" s="18">
        <v>1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>
        <v>1</v>
      </c>
      <c r="AD14" s="18">
        <v>1</v>
      </c>
      <c r="AE14" s="18">
        <v>1</v>
      </c>
      <c r="AF14" s="18"/>
      <c r="AG14" s="18"/>
      <c r="AH14" s="18"/>
      <c r="AI14" s="19"/>
    </row>
    <row r="15" spans="1:35">
      <c r="A15" s="16" t="s">
        <v>113</v>
      </c>
      <c r="B15" s="17">
        <v>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>
        <v>1</v>
      </c>
      <c r="O15" s="18">
        <v>1</v>
      </c>
      <c r="P15" s="18"/>
      <c r="Q15" s="18"/>
      <c r="R15" s="18"/>
      <c r="S15" s="18"/>
      <c r="T15" s="18"/>
      <c r="U15" s="18"/>
      <c r="V15" s="18">
        <v>1</v>
      </c>
      <c r="W15" s="18">
        <v>1</v>
      </c>
      <c r="X15" s="18"/>
      <c r="Y15" s="18"/>
      <c r="Z15" s="18"/>
      <c r="AA15" s="18"/>
      <c r="AB15" s="18"/>
      <c r="AC15" s="18"/>
      <c r="AD15" s="18">
        <v>1</v>
      </c>
      <c r="AE15" s="18"/>
      <c r="AF15" s="18"/>
      <c r="AG15" s="18"/>
      <c r="AH15" s="18"/>
      <c r="AI15" s="19"/>
    </row>
    <row r="16" spans="1:35">
      <c r="A16" s="16" t="s">
        <v>114</v>
      </c>
      <c r="B16" s="17">
        <v>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>
        <v>1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>
        <v>1</v>
      </c>
      <c r="AE16" s="18"/>
      <c r="AF16" s="18">
        <v>1</v>
      </c>
      <c r="AG16" s="18"/>
      <c r="AH16" s="18"/>
      <c r="AI16" s="19"/>
    </row>
    <row r="17" spans="1:35">
      <c r="A17" s="20" t="s">
        <v>115</v>
      </c>
      <c r="B17" s="21">
        <v>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>
        <v>1</v>
      </c>
      <c r="P17" s="22"/>
      <c r="Q17" s="22"/>
      <c r="R17" s="22">
        <v>1</v>
      </c>
      <c r="S17" s="22">
        <v>1</v>
      </c>
      <c r="T17" s="22"/>
      <c r="U17" s="22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>
        <v>1</v>
      </c>
      <c r="AI17" s="23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67"/>
  <sheetViews>
    <sheetView workbookViewId="0">
      <selection sqref="A1:G67"/>
    </sheetView>
  </sheetViews>
  <sheetFormatPr baseColWidth="10" defaultColWidth="10.85546875" defaultRowHeight="13"/>
  <sheetData>
    <row r="1" spans="1:27">
      <c r="A1" t="s">
        <v>103</v>
      </c>
      <c r="B1" t="s">
        <v>104</v>
      </c>
      <c r="C1" t="s">
        <v>105</v>
      </c>
      <c r="D1" t="s">
        <v>0</v>
      </c>
      <c r="E1" t="s">
        <v>1</v>
      </c>
      <c r="F1" t="s">
        <v>102</v>
      </c>
      <c r="G1" t="s">
        <v>106</v>
      </c>
      <c r="I1" t="s">
        <v>107</v>
      </c>
    </row>
    <row r="2" spans="1:27">
      <c r="A2" s="5">
        <v>16</v>
      </c>
      <c r="B2" s="5" t="s">
        <v>174</v>
      </c>
      <c r="C2" s="5">
        <v>1</v>
      </c>
      <c r="D2" s="5">
        <v>13.383800000000001</v>
      </c>
      <c r="E2" s="5">
        <v>499</v>
      </c>
      <c r="F2" s="5">
        <v>9215</v>
      </c>
      <c r="G2">
        <f>ROUND(D2/I$2,0)*I$2</f>
        <v>13</v>
      </c>
      <c r="I2">
        <v>1</v>
      </c>
    </row>
    <row r="3" spans="1:27">
      <c r="A3" s="5">
        <v>16</v>
      </c>
      <c r="B3" s="5" t="s">
        <v>174</v>
      </c>
      <c r="C3">
        <v>2</v>
      </c>
      <c r="D3" s="5">
        <v>132.3862</v>
      </c>
      <c r="E3" s="5">
        <v>4381</v>
      </c>
      <c r="F3" s="5">
        <v>56822</v>
      </c>
      <c r="G3">
        <f t="shared" ref="G3:G66" si="0">ROUND(D3/I$2,0)*I$2</f>
        <v>132</v>
      </c>
    </row>
    <row r="4" spans="1:27">
      <c r="A4" s="5">
        <v>16</v>
      </c>
      <c r="B4" s="5" t="s">
        <v>174</v>
      </c>
      <c r="C4">
        <v>3</v>
      </c>
      <c r="D4" s="5">
        <v>170.2637</v>
      </c>
      <c r="E4" s="5">
        <v>1720</v>
      </c>
      <c r="F4" s="5">
        <v>470.23520000000002</v>
      </c>
      <c r="G4">
        <f t="shared" si="0"/>
        <v>170</v>
      </c>
    </row>
    <row r="5" spans="1:27">
      <c r="A5" s="5">
        <v>16</v>
      </c>
      <c r="B5" s="5" t="s">
        <v>174</v>
      </c>
      <c r="C5">
        <v>4</v>
      </c>
      <c r="D5" s="5">
        <v>157</v>
      </c>
      <c r="E5" s="5">
        <v>2840</v>
      </c>
      <c r="F5" s="5">
        <v>490.22250000000003</v>
      </c>
      <c r="G5">
        <f t="shared" si="0"/>
        <v>157</v>
      </c>
    </row>
    <row r="6" spans="1:27">
      <c r="A6" s="5">
        <v>16</v>
      </c>
      <c r="B6" s="5" t="s">
        <v>174</v>
      </c>
      <c r="C6">
        <v>5</v>
      </c>
      <c r="D6" s="5">
        <v>229</v>
      </c>
      <c r="E6" s="5">
        <v>4147</v>
      </c>
      <c r="F6" s="5">
        <v>582.32939999999996</v>
      </c>
      <c r="G6">
        <f t="shared" si="0"/>
        <v>229</v>
      </c>
    </row>
    <row r="7" spans="1:27">
      <c r="A7" s="5">
        <v>16</v>
      </c>
      <c r="B7" s="5" t="s">
        <v>174</v>
      </c>
      <c r="C7">
        <v>6</v>
      </c>
      <c r="D7" s="5">
        <v>3752</v>
      </c>
      <c r="E7" s="5">
        <v>83940</v>
      </c>
      <c r="F7" s="5">
        <v>590.15070000000003</v>
      </c>
      <c r="G7">
        <f t="shared" si="0"/>
        <v>3752</v>
      </c>
    </row>
    <row r="8" spans="1:27">
      <c r="A8" s="5">
        <v>15</v>
      </c>
      <c r="B8" s="5" t="s">
        <v>173</v>
      </c>
      <c r="C8" s="5">
        <v>1</v>
      </c>
      <c r="D8" s="5">
        <v>13.461499999999999</v>
      </c>
      <c r="E8" s="5">
        <v>1377</v>
      </c>
      <c r="F8" s="5">
        <v>25030</v>
      </c>
      <c r="G8">
        <f t="shared" si="0"/>
        <v>13</v>
      </c>
    </row>
    <row r="9" spans="1:27">
      <c r="A9" s="5">
        <v>15</v>
      </c>
      <c r="B9" s="5" t="s">
        <v>173</v>
      </c>
      <c r="C9">
        <v>2</v>
      </c>
      <c r="D9" s="5">
        <v>132.34870000000001</v>
      </c>
      <c r="E9" s="5">
        <v>12145</v>
      </c>
      <c r="F9" s="5">
        <v>163334</v>
      </c>
      <c r="G9">
        <f t="shared" si="0"/>
        <v>132</v>
      </c>
    </row>
    <row r="10" spans="1:27">
      <c r="A10" s="5">
        <v>15</v>
      </c>
      <c r="B10" s="5" t="s">
        <v>173</v>
      </c>
      <c r="C10">
        <v>3</v>
      </c>
      <c r="D10" s="5">
        <v>490.25709999999998</v>
      </c>
      <c r="E10" s="5">
        <v>704</v>
      </c>
      <c r="F10" s="5">
        <v>14801</v>
      </c>
      <c r="G10">
        <f t="shared" si="0"/>
        <v>490</v>
      </c>
      <c r="V10" s="5">
        <v>132.43340000000001</v>
      </c>
      <c r="W10" s="5">
        <v>1434</v>
      </c>
      <c r="X10" s="5">
        <v>19885</v>
      </c>
      <c r="Y10" s="5"/>
      <c r="Z10" s="5"/>
      <c r="AA10" s="5"/>
    </row>
    <row r="11" spans="1:27">
      <c r="A11" s="5">
        <v>15</v>
      </c>
      <c r="B11" s="5" t="s">
        <v>173</v>
      </c>
      <c r="C11">
        <v>4</v>
      </c>
      <c r="D11" s="5">
        <v>590.15710000000001</v>
      </c>
      <c r="E11" s="5">
        <v>5628</v>
      </c>
      <c r="F11" s="5">
        <v>137717</v>
      </c>
      <c r="G11">
        <f t="shared" si="0"/>
        <v>590</v>
      </c>
      <c r="V11" s="5"/>
      <c r="W11" s="5"/>
      <c r="X11" s="5"/>
      <c r="Y11" s="5"/>
      <c r="Z11" s="5"/>
      <c r="AA11" s="5"/>
    </row>
    <row r="12" spans="1:27">
      <c r="A12" s="5">
        <v>14</v>
      </c>
      <c r="B12" s="5" t="s">
        <v>172</v>
      </c>
      <c r="C12" s="5">
        <v>1</v>
      </c>
      <c r="D12" s="5">
        <v>13.333299999999999</v>
      </c>
      <c r="E12" s="5">
        <v>555</v>
      </c>
      <c r="F12" s="5">
        <v>9858</v>
      </c>
      <c r="G12">
        <f t="shared" si="0"/>
        <v>13</v>
      </c>
      <c r="V12" s="5"/>
      <c r="W12" s="5"/>
      <c r="X12" s="5"/>
      <c r="Y12" s="5"/>
      <c r="Z12" s="5"/>
      <c r="AA12" s="5"/>
    </row>
    <row r="13" spans="1:27">
      <c r="A13" s="5">
        <v>14</v>
      </c>
      <c r="B13" s="5" t="s">
        <v>172</v>
      </c>
      <c r="C13">
        <v>2</v>
      </c>
      <c r="D13" s="5">
        <v>127.8648</v>
      </c>
      <c r="E13" s="5">
        <v>299</v>
      </c>
      <c r="F13" s="5">
        <v>4581</v>
      </c>
      <c r="G13">
        <f t="shared" si="0"/>
        <v>128</v>
      </c>
      <c r="V13" s="5">
        <v>582.09910000000002</v>
      </c>
      <c r="W13" s="5">
        <v>1513</v>
      </c>
      <c r="X13" s="5">
        <v>33602</v>
      </c>
      <c r="Y13" s="5">
        <v>585.73599999999999</v>
      </c>
      <c r="Z13" s="5">
        <v>795</v>
      </c>
      <c r="AA13" s="5">
        <v>20055</v>
      </c>
    </row>
    <row r="14" spans="1:27">
      <c r="A14" s="5">
        <v>14</v>
      </c>
      <c r="B14" s="5" t="s">
        <v>172</v>
      </c>
      <c r="C14">
        <v>3</v>
      </c>
      <c r="D14" s="5">
        <v>132.40430000000001</v>
      </c>
      <c r="E14" s="5">
        <v>20003</v>
      </c>
      <c r="F14" s="5">
        <v>261506</v>
      </c>
      <c r="G14">
        <f t="shared" si="0"/>
        <v>132</v>
      </c>
      <c r="V14" s="5">
        <v>689.35389999999995</v>
      </c>
      <c r="W14" s="5">
        <v>158</v>
      </c>
      <c r="X14" s="5">
        <v>4608</v>
      </c>
      <c r="Y14" s="5"/>
      <c r="Z14" s="5"/>
      <c r="AA14" s="5"/>
    </row>
    <row r="15" spans="1:27">
      <c r="A15" s="5">
        <v>14</v>
      </c>
      <c r="B15" s="5" t="s">
        <v>172</v>
      </c>
      <c r="C15">
        <v>4</v>
      </c>
      <c r="D15" s="5">
        <v>176.56010000000001</v>
      </c>
      <c r="E15" s="5">
        <v>350</v>
      </c>
      <c r="F15" s="5">
        <v>3897</v>
      </c>
      <c r="G15">
        <f t="shared" si="0"/>
        <v>177</v>
      </c>
      <c r="V15" s="5">
        <v>590.18439999999998</v>
      </c>
      <c r="W15" s="5">
        <v>360</v>
      </c>
      <c r="X15" s="5">
        <v>8242</v>
      </c>
      <c r="Y15" s="5">
        <v>689.34939999999995</v>
      </c>
      <c r="Z15" s="5">
        <v>133</v>
      </c>
      <c r="AA15" s="5">
        <v>3379</v>
      </c>
    </row>
    <row r="16" spans="1:27">
      <c r="A16" s="5">
        <v>14</v>
      </c>
      <c r="B16" s="5" t="s">
        <v>172</v>
      </c>
      <c r="C16">
        <v>5</v>
      </c>
      <c r="D16" s="5">
        <v>177.65450000000001</v>
      </c>
      <c r="E16" s="5">
        <v>316</v>
      </c>
      <c r="F16" s="5">
        <v>3411</v>
      </c>
      <c r="G16">
        <f t="shared" si="0"/>
        <v>178</v>
      </c>
      <c r="V16" s="5"/>
      <c r="W16" s="5"/>
      <c r="X16" s="5"/>
      <c r="Y16" s="5"/>
      <c r="Z16" s="5"/>
      <c r="AA16" s="5"/>
    </row>
    <row r="17" spans="1:27">
      <c r="A17" s="5">
        <v>14</v>
      </c>
      <c r="B17" s="5" t="s">
        <v>172</v>
      </c>
      <c r="C17">
        <v>6</v>
      </c>
      <c r="D17" s="5">
        <v>490.28070000000002</v>
      </c>
      <c r="E17" s="5">
        <v>997</v>
      </c>
      <c r="F17" s="5">
        <v>20665</v>
      </c>
      <c r="G17">
        <f t="shared" si="0"/>
        <v>490</v>
      </c>
      <c r="V17" s="5">
        <v>130</v>
      </c>
      <c r="W17" s="5">
        <v>2590</v>
      </c>
      <c r="X17" s="5"/>
      <c r="Y17" s="5"/>
      <c r="Z17" s="5"/>
      <c r="AA17" s="5"/>
    </row>
    <row r="18" spans="1:27">
      <c r="A18" s="5">
        <v>13</v>
      </c>
      <c r="B18" s="5" t="s">
        <v>171</v>
      </c>
      <c r="C18" s="5">
        <v>1</v>
      </c>
      <c r="D18" s="5">
        <v>13.1874</v>
      </c>
      <c r="E18" s="5">
        <v>862</v>
      </c>
      <c r="F18" s="5">
        <v>15589</v>
      </c>
      <c r="G18">
        <f t="shared" si="0"/>
        <v>13</v>
      </c>
    </row>
    <row r="19" spans="1:27">
      <c r="A19" s="5">
        <v>13</v>
      </c>
      <c r="B19" s="5" t="s">
        <v>171</v>
      </c>
      <c r="C19">
        <v>2</v>
      </c>
      <c r="D19" s="5">
        <v>132.41159999999999</v>
      </c>
      <c r="E19" s="5">
        <v>4463</v>
      </c>
      <c r="F19" s="5">
        <v>58365</v>
      </c>
      <c r="G19">
        <f t="shared" si="0"/>
        <v>132</v>
      </c>
    </row>
    <row r="20" spans="1:27">
      <c r="A20" s="5">
        <v>13</v>
      </c>
      <c r="B20" s="5" t="s">
        <v>171</v>
      </c>
      <c r="C20">
        <v>3</v>
      </c>
      <c r="D20" s="5">
        <v>136.43119999999999</v>
      </c>
      <c r="E20" s="5">
        <v>1031</v>
      </c>
      <c r="F20" s="5">
        <v>13604</v>
      </c>
      <c r="G20">
        <f t="shared" si="0"/>
        <v>136</v>
      </c>
    </row>
    <row r="21" spans="1:27">
      <c r="A21" s="5">
        <v>13</v>
      </c>
      <c r="B21" s="5" t="s">
        <v>171</v>
      </c>
      <c r="C21">
        <v>4</v>
      </c>
      <c r="D21" s="5">
        <v>470.14339999999999</v>
      </c>
      <c r="E21" s="5">
        <v>302</v>
      </c>
      <c r="F21" s="5">
        <v>5711</v>
      </c>
      <c r="G21">
        <f t="shared" si="0"/>
        <v>470</v>
      </c>
    </row>
    <row r="22" spans="1:27">
      <c r="A22" s="5">
        <v>13</v>
      </c>
      <c r="B22" s="5" t="s">
        <v>171</v>
      </c>
      <c r="C22">
        <v>5</v>
      </c>
      <c r="D22" s="5">
        <v>490.20870000000002</v>
      </c>
      <c r="E22" s="5">
        <v>135</v>
      </c>
      <c r="F22" s="5">
        <v>2442</v>
      </c>
      <c r="G22">
        <f t="shared" si="0"/>
        <v>490</v>
      </c>
    </row>
    <row r="23" spans="1:27">
      <c r="A23" s="5">
        <v>13</v>
      </c>
      <c r="B23" s="5" t="s">
        <v>171</v>
      </c>
      <c r="C23">
        <v>6</v>
      </c>
      <c r="D23" s="5">
        <v>582.31920000000002</v>
      </c>
      <c r="E23" s="5">
        <v>4139</v>
      </c>
      <c r="F23" s="5">
        <v>101489</v>
      </c>
      <c r="G23">
        <f t="shared" si="0"/>
        <v>582</v>
      </c>
    </row>
    <row r="24" spans="1:27">
      <c r="A24" s="5">
        <v>12</v>
      </c>
      <c r="B24" s="5" t="s">
        <v>170</v>
      </c>
      <c r="C24" s="5">
        <v>1</v>
      </c>
      <c r="D24" s="5">
        <v>13.2143</v>
      </c>
      <c r="E24" s="5">
        <v>578</v>
      </c>
      <c r="F24" s="5">
        <v>9989</v>
      </c>
      <c r="G24">
        <f t="shared" si="0"/>
        <v>13</v>
      </c>
    </row>
    <row r="25" spans="1:27">
      <c r="A25" s="5">
        <v>12</v>
      </c>
      <c r="B25" s="5" t="s">
        <v>170</v>
      </c>
      <c r="C25">
        <v>2</v>
      </c>
      <c r="D25" s="5">
        <v>85.629800000000003</v>
      </c>
      <c r="E25" s="5">
        <v>854</v>
      </c>
      <c r="F25" s="5">
        <v>11153</v>
      </c>
      <c r="G25">
        <f t="shared" si="0"/>
        <v>86</v>
      </c>
    </row>
    <row r="26" spans="1:27">
      <c r="A26" s="5">
        <v>12</v>
      </c>
      <c r="B26" s="5" t="s">
        <v>170</v>
      </c>
      <c r="C26">
        <v>3</v>
      </c>
      <c r="D26" s="5">
        <v>132.39330000000001</v>
      </c>
      <c r="E26" s="5">
        <v>2345</v>
      </c>
      <c r="F26" s="5">
        <v>30336</v>
      </c>
      <c r="G26">
        <f t="shared" si="0"/>
        <v>132</v>
      </c>
    </row>
    <row r="27" spans="1:27">
      <c r="A27" s="5">
        <v>12</v>
      </c>
      <c r="B27" s="5" t="s">
        <v>170</v>
      </c>
      <c r="C27">
        <v>4</v>
      </c>
      <c r="D27" s="5">
        <v>174.65459999999999</v>
      </c>
      <c r="E27" s="5">
        <v>484</v>
      </c>
      <c r="F27" s="5">
        <v>3566</v>
      </c>
      <c r="G27">
        <f t="shared" si="0"/>
        <v>175</v>
      </c>
    </row>
    <row r="28" spans="1:27">
      <c r="A28" s="5">
        <v>12</v>
      </c>
      <c r="B28" s="5" t="s">
        <v>170</v>
      </c>
      <c r="C28">
        <v>5</v>
      </c>
      <c r="D28" s="5">
        <v>175.63579999999999</v>
      </c>
      <c r="E28" s="5">
        <v>2572</v>
      </c>
      <c r="F28" s="5">
        <v>28494</v>
      </c>
      <c r="G28">
        <f t="shared" si="0"/>
        <v>176</v>
      </c>
    </row>
    <row r="29" spans="1:27">
      <c r="A29" s="5">
        <v>12</v>
      </c>
      <c r="B29" s="5" t="s">
        <v>170</v>
      </c>
      <c r="C29">
        <v>6</v>
      </c>
      <c r="D29" s="5">
        <v>176.61660000000001</v>
      </c>
      <c r="E29" s="5">
        <v>4133</v>
      </c>
      <c r="F29" s="5">
        <v>47758</v>
      </c>
      <c r="G29">
        <f t="shared" si="0"/>
        <v>177</v>
      </c>
    </row>
    <row r="30" spans="1:27">
      <c r="A30" s="5">
        <v>11</v>
      </c>
      <c r="B30" s="5" t="s">
        <v>169</v>
      </c>
      <c r="C30" s="5">
        <v>1</v>
      </c>
      <c r="D30" s="5">
        <v>13.208500000000001</v>
      </c>
      <c r="E30" s="5">
        <v>140</v>
      </c>
      <c r="F30" s="5">
        <v>2472</v>
      </c>
      <c r="G30">
        <f t="shared" si="0"/>
        <v>13</v>
      </c>
    </row>
    <row r="31" spans="1:27">
      <c r="A31" s="5">
        <v>11</v>
      </c>
      <c r="B31" s="5" t="s">
        <v>169</v>
      </c>
      <c r="C31">
        <v>2</v>
      </c>
      <c r="D31" s="5">
        <v>71.001499999999993</v>
      </c>
      <c r="E31" s="5">
        <v>80</v>
      </c>
      <c r="F31" s="5">
        <v>1077</v>
      </c>
      <c r="G31">
        <f t="shared" si="0"/>
        <v>71</v>
      </c>
    </row>
    <row r="32" spans="1:27">
      <c r="A32" s="5">
        <v>11</v>
      </c>
      <c r="B32" s="5" t="s">
        <v>169</v>
      </c>
      <c r="C32">
        <v>3</v>
      </c>
      <c r="D32" s="5">
        <v>126.4683</v>
      </c>
      <c r="E32" s="5">
        <v>69</v>
      </c>
      <c r="F32" s="5">
        <v>918</v>
      </c>
      <c r="G32">
        <f t="shared" si="0"/>
        <v>126</v>
      </c>
    </row>
    <row r="33" spans="1:7">
      <c r="A33" s="5">
        <v>11</v>
      </c>
      <c r="B33" s="5" t="s">
        <v>169</v>
      </c>
      <c r="C33">
        <v>4</v>
      </c>
      <c r="D33" s="5">
        <v>132.4178</v>
      </c>
      <c r="E33" s="5">
        <v>890</v>
      </c>
      <c r="F33" s="5">
        <v>11792</v>
      </c>
      <c r="G33">
        <f t="shared" si="0"/>
        <v>132</v>
      </c>
    </row>
    <row r="34" spans="1:7">
      <c r="A34" s="5">
        <v>11</v>
      </c>
      <c r="B34" s="5" t="s">
        <v>169</v>
      </c>
      <c r="C34">
        <v>5</v>
      </c>
      <c r="D34" s="5">
        <v>404.72699999999998</v>
      </c>
      <c r="E34" s="5">
        <v>59</v>
      </c>
      <c r="F34" s="5">
        <v>299</v>
      </c>
      <c r="G34">
        <f t="shared" si="0"/>
        <v>405</v>
      </c>
    </row>
    <row r="35" spans="1:7">
      <c r="A35" s="5">
        <v>11</v>
      </c>
      <c r="B35" s="5" t="s">
        <v>169</v>
      </c>
      <c r="C35">
        <v>6</v>
      </c>
      <c r="D35" s="5">
        <v>582.255</v>
      </c>
      <c r="E35" s="5">
        <v>414</v>
      </c>
      <c r="F35" s="5">
        <v>9289</v>
      </c>
      <c r="G35">
        <f t="shared" si="0"/>
        <v>582</v>
      </c>
    </row>
    <row r="36" spans="1:7">
      <c r="A36" s="5">
        <v>9</v>
      </c>
      <c r="B36" s="5" t="s">
        <v>167</v>
      </c>
      <c r="C36" s="5">
        <v>1</v>
      </c>
      <c r="D36" s="5">
        <v>13.235300000000001</v>
      </c>
      <c r="E36" s="5">
        <v>2462</v>
      </c>
      <c r="F36" s="5">
        <v>43758</v>
      </c>
      <c r="G36">
        <f t="shared" si="0"/>
        <v>13</v>
      </c>
    </row>
    <row r="37" spans="1:7">
      <c r="A37" s="5">
        <v>9</v>
      </c>
      <c r="B37" s="5" t="s">
        <v>167</v>
      </c>
      <c r="C37">
        <v>2</v>
      </c>
      <c r="D37" s="5">
        <v>22.363099999999999</v>
      </c>
      <c r="E37" s="5">
        <v>76</v>
      </c>
      <c r="F37" s="5">
        <v>1301</v>
      </c>
      <c r="G37">
        <f t="shared" si="0"/>
        <v>22</v>
      </c>
    </row>
    <row r="38" spans="1:7">
      <c r="A38" s="5">
        <v>9</v>
      </c>
      <c r="B38" s="5" t="s">
        <v>167</v>
      </c>
      <c r="C38">
        <v>3</v>
      </c>
      <c r="D38" s="5">
        <v>24.4422</v>
      </c>
      <c r="E38" s="5">
        <v>97</v>
      </c>
      <c r="F38" s="5">
        <v>1474</v>
      </c>
      <c r="G38">
        <f t="shared" si="0"/>
        <v>24</v>
      </c>
    </row>
    <row r="39" spans="1:7">
      <c r="A39" s="5">
        <v>9</v>
      </c>
      <c r="B39" s="5" t="s">
        <v>167</v>
      </c>
      <c r="C39">
        <v>4</v>
      </c>
      <c r="D39" s="5">
        <v>33.417900000000003</v>
      </c>
      <c r="E39" s="5">
        <v>55</v>
      </c>
      <c r="F39" s="5">
        <v>806</v>
      </c>
      <c r="G39">
        <f t="shared" si="0"/>
        <v>33</v>
      </c>
    </row>
    <row r="40" spans="1:7">
      <c r="A40" s="5">
        <v>9</v>
      </c>
      <c r="B40" s="5" t="s">
        <v>167</v>
      </c>
      <c r="C40">
        <v>5</v>
      </c>
      <c r="D40" s="5">
        <v>37.018300000000004</v>
      </c>
      <c r="E40" s="5">
        <v>109</v>
      </c>
      <c r="F40" s="5">
        <v>1597</v>
      </c>
      <c r="G40">
        <f t="shared" si="0"/>
        <v>37</v>
      </c>
    </row>
    <row r="41" spans="1:7">
      <c r="A41" s="5">
        <v>9</v>
      </c>
      <c r="B41" s="5" t="s">
        <v>167</v>
      </c>
      <c r="C41">
        <v>6</v>
      </c>
      <c r="D41" s="5">
        <v>42.444200000000002</v>
      </c>
      <c r="E41" s="5">
        <v>52</v>
      </c>
      <c r="F41" s="5">
        <v>838</v>
      </c>
      <c r="G41">
        <f t="shared" si="0"/>
        <v>42</v>
      </c>
    </row>
    <row r="42" spans="1:7">
      <c r="A42">
        <v>8</v>
      </c>
      <c r="B42" t="s">
        <v>182</v>
      </c>
      <c r="C42">
        <v>1</v>
      </c>
      <c r="D42">
        <v>13.784599999999999</v>
      </c>
      <c r="E42">
        <v>3992</v>
      </c>
      <c r="F42">
        <v>73416</v>
      </c>
      <c r="G42">
        <f t="shared" si="0"/>
        <v>14</v>
      </c>
    </row>
    <row r="43" spans="1:7">
      <c r="A43">
        <v>8</v>
      </c>
      <c r="B43" t="s">
        <v>182</v>
      </c>
      <c r="C43">
        <v>2</v>
      </c>
      <c r="D43">
        <v>132.39439999999999</v>
      </c>
      <c r="E43">
        <v>3148</v>
      </c>
      <c r="F43">
        <v>44374</v>
      </c>
      <c r="G43">
        <f t="shared" si="0"/>
        <v>132</v>
      </c>
    </row>
    <row r="44" spans="1:7">
      <c r="A44">
        <v>7</v>
      </c>
      <c r="B44" t="s">
        <v>181</v>
      </c>
      <c r="C44">
        <v>1</v>
      </c>
      <c r="D44">
        <v>13.461499999999999</v>
      </c>
      <c r="E44">
        <v>2808</v>
      </c>
      <c r="F44">
        <v>50438</v>
      </c>
      <c r="G44">
        <f t="shared" si="0"/>
        <v>13</v>
      </c>
    </row>
    <row r="45" spans="1:7">
      <c r="A45">
        <v>7</v>
      </c>
      <c r="B45" t="s">
        <v>181</v>
      </c>
      <c r="C45">
        <v>2</v>
      </c>
      <c r="D45">
        <v>22.7318</v>
      </c>
      <c r="E45">
        <v>54</v>
      </c>
      <c r="F45">
        <v>740</v>
      </c>
      <c r="G45">
        <f t="shared" si="0"/>
        <v>23</v>
      </c>
    </row>
    <row r="46" spans="1:7">
      <c r="A46">
        <v>7</v>
      </c>
      <c r="B46" t="s">
        <v>181</v>
      </c>
      <c r="C46">
        <v>3</v>
      </c>
      <c r="D46">
        <v>24.605499999999999</v>
      </c>
      <c r="E46">
        <v>60</v>
      </c>
      <c r="F46">
        <v>680</v>
      </c>
      <c r="G46">
        <f t="shared" si="0"/>
        <v>25</v>
      </c>
    </row>
    <row r="47" spans="1:7">
      <c r="A47">
        <v>7</v>
      </c>
      <c r="B47" t="s">
        <v>181</v>
      </c>
      <c r="C47">
        <v>4</v>
      </c>
      <c r="D47">
        <v>37.228800000000007</v>
      </c>
      <c r="E47">
        <v>56</v>
      </c>
      <c r="F47">
        <v>712</v>
      </c>
      <c r="G47">
        <f t="shared" si="0"/>
        <v>37</v>
      </c>
    </row>
    <row r="48" spans="1:7">
      <c r="A48">
        <v>7</v>
      </c>
      <c r="B48" t="s">
        <v>181</v>
      </c>
      <c r="C48">
        <v>5</v>
      </c>
      <c r="D48">
        <v>127.696</v>
      </c>
      <c r="E48">
        <v>72</v>
      </c>
      <c r="F48">
        <v>999</v>
      </c>
      <c r="G48">
        <f t="shared" si="0"/>
        <v>128</v>
      </c>
    </row>
    <row r="49" spans="1:7">
      <c r="A49">
        <v>7</v>
      </c>
      <c r="B49" t="s">
        <v>181</v>
      </c>
      <c r="C49">
        <v>6</v>
      </c>
      <c r="D49">
        <v>132.38589999999999</v>
      </c>
      <c r="E49">
        <v>460</v>
      </c>
      <c r="F49">
        <v>6213</v>
      </c>
      <c r="G49">
        <f t="shared" si="0"/>
        <v>132</v>
      </c>
    </row>
    <row r="50" spans="1:7">
      <c r="A50">
        <v>6</v>
      </c>
      <c r="B50" t="s">
        <v>180</v>
      </c>
      <c r="C50">
        <v>1</v>
      </c>
      <c r="D50">
        <v>13.1098</v>
      </c>
      <c r="E50">
        <v>13470</v>
      </c>
      <c r="F50">
        <v>241231</v>
      </c>
      <c r="G50">
        <f t="shared" si="0"/>
        <v>13</v>
      </c>
    </row>
    <row r="51" spans="1:7">
      <c r="A51">
        <v>6</v>
      </c>
      <c r="B51" t="s">
        <v>180</v>
      </c>
      <c r="C51">
        <v>2</v>
      </c>
      <c r="D51">
        <v>132.37430000000001</v>
      </c>
      <c r="E51">
        <v>21456</v>
      </c>
      <c r="F51">
        <v>284568</v>
      </c>
      <c r="G51">
        <f t="shared" si="0"/>
        <v>132</v>
      </c>
    </row>
    <row r="52" spans="1:7">
      <c r="A52">
        <v>6</v>
      </c>
      <c r="B52" t="s">
        <v>180</v>
      </c>
      <c r="C52">
        <v>3</v>
      </c>
      <c r="D52">
        <v>372.10750000000002</v>
      </c>
      <c r="E52">
        <v>3547</v>
      </c>
      <c r="F52">
        <v>53157</v>
      </c>
      <c r="G52">
        <f t="shared" si="0"/>
        <v>372</v>
      </c>
    </row>
    <row r="53" spans="1:7">
      <c r="A53">
        <v>6</v>
      </c>
      <c r="B53" t="s">
        <v>180</v>
      </c>
      <c r="C53">
        <v>4</v>
      </c>
      <c r="D53">
        <v>373.22859999999997</v>
      </c>
      <c r="E53">
        <v>685</v>
      </c>
      <c r="F53">
        <v>7819</v>
      </c>
      <c r="G53">
        <f t="shared" si="0"/>
        <v>373</v>
      </c>
    </row>
    <row r="54" spans="1:7">
      <c r="A54">
        <v>5</v>
      </c>
      <c r="B54" t="s">
        <v>179</v>
      </c>
      <c r="C54">
        <v>1</v>
      </c>
      <c r="D54">
        <v>13.33</v>
      </c>
      <c r="E54">
        <v>7647</v>
      </c>
      <c r="F54">
        <v>141853</v>
      </c>
      <c r="G54">
        <f t="shared" si="0"/>
        <v>13</v>
      </c>
    </row>
    <row r="55" spans="1:7">
      <c r="A55">
        <v>5</v>
      </c>
      <c r="B55" t="s">
        <v>179</v>
      </c>
      <c r="C55">
        <v>2</v>
      </c>
      <c r="D55">
        <v>132.37870000000001</v>
      </c>
      <c r="E55">
        <v>27778</v>
      </c>
      <c r="F55">
        <v>359883</v>
      </c>
      <c r="G55">
        <f t="shared" si="0"/>
        <v>132</v>
      </c>
    </row>
    <row r="56" spans="1:7">
      <c r="A56">
        <v>5</v>
      </c>
      <c r="B56" t="s">
        <v>179</v>
      </c>
      <c r="C56">
        <v>3</v>
      </c>
      <c r="D56">
        <v>689.22910000000002</v>
      </c>
      <c r="E56">
        <v>7336</v>
      </c>
      <c r="F56">
        <v>199750</v>
      </c>
      <c r="G56">
        <f t="shared" si="0"/>
        <v>689</v>
      </c>
    </row>
    <row r="57" spans="1:7">
      <c r="A57">
        <v>4</v>
      </c>
      <c r="B57" t="s">
        <v>178</v>
      </c>
      <c r="C57">
        <v>1</v>
      </c>
      <c r="D57">
        <v>13.2797</v>
      </c>
      <c r="E57">
        <v>6857</v>
      </c>
      <c r="F57">
        <v>123449</v>
      </c>
      <c r="G57">
        <f t="shared" si="0"/>
        <v>13</v>
      </c>
    </row>
    <row r="58" spans="1:7">
      <c r="A58">
        <v>4</v>
      </c>
      <c r="B58" t="s">
        <v>178</v>
      </c>
      <c r="C58">
        <v>2</v>
      </c>
      <c r="D58">
        <v>132.40039999999999</v>
      </c>
      <c r="E58">
        <v>2208</v>
      </c>
      <c r="F58">
        <v>29275</v>
      </c>
      <c r="G58">
        <f t="shared" si="0"/>
        <v>132</v>
      </c>
    </row>
    <row r="59" spans="1:7">
      <c r="A59">
        <v>3</v>
      </c>
      <c r="B59" t="s">
        <v>177</v>
      </c>
      <c r="C59">
        <v>1</v>
      </c>
      <c r="D59">
        <v>13.160600000000001</v>
      </c>
      <c r="E59">
        <v>11322</v>
      </c>
      <c r="F59">
        <v>202719</v>
      </c>
      <c r="G59">
        <f t="shared" si="0"/>
        <v>13</v>
      </c>
    </row>
    <row r="60" spans="1:7">
      <c r="A60">
        <v>3</v>
      </c>
      <c r="B60" t="s">
        <v>177</v>
      </c>
      <c r="C60">
        <v>2</v>
      </c>
      <c r="D60">
        <v>132.38800000000001</v>
      </c>
      <c r="E60">
        <v>24443</v>
      </c>
      <c r="F60">
        <v>321254</v>
      </c>
      <c r="G60">
        <f t="shared" si="0"/>
        <v>132</v>
      </c>
    </row>
    <row r="61" spans="1:7">
      <c r="A61">
        <v>2</v>
      </c>
      <c r="B61" t="s">
        <v>176</v>
      </c>
      <c r="C61">
        <v>1</v>
      </c>
      <c r="D61">
        <v>13.0589</v>
      </c>
      <c r="E61">
        <v>7972</v>
      </c>
      <c r="F61">
        <v>146436</v>
      </c>
      <c r="G61">
        <f t="shared" si="0"/>
        <v>13</v>
      </c>
    </row>
    <row r="62" spans="1:7">
      <c r="A62">
        <v>2</v>
      </c>
      <c r="B62" t="s">
        <v>176</v>
      </c>
      <c r="C62">
        <v>2</v>
      </c>
      <c r="D62">
        <v>132.4212</v>
      </c>
      <c r="E62">
        <v>9843</v>
      </c>
      <c r="F62">
        <v>128520</v>
      </c>
      <c r="G62">
        <f t="shared" si="0"/>
        <v>132</v>
      </c>
    </row>
    <row r="63" spans="1:7">
      <c r="A63">
        <v>1</v>
      </c>
      <c r="B63" t="s">
        <v>175</v>
      </c>
      <c r="C63">
        <v>1</v>
      </c>
      <c r="D63">
        <v>13.2622</v>
      </c>
      <c r="E63">
        <v>1063</v>
      </c>
      <c r="F63">
        <v>18955</v>
      </c>
      <c r="G63">
        <f t="shared" si="0"/>
        <v>13</v>
      </c>
    </row>
    <row r="64" spans="1:7">
      <c r="A64">
        <v>1</v>
      </c>
      <c r="B64" t="s">
        <v>175</v>
      </c>
      <c r="C64">
        <v>2</v>
      </c>
      <c r="D64">
        <v>132.43360000000001</v>
      </c>
      <c r="E64">
        <v>340</v>
      </c>
      <c r="F64">
        <v>4742</v>
      </c>
      <c r="G64">
        <f t="shared" si="0"/>
        <v>132</v>
      </c>
    </row>
    <row r="65" spans="1:7">
      <c r="A65">
        <v>1</v>
      </c>
      <c r="B65" t="s">
        <v>175</v>
      </c>
      <c r="C65">
        <v>3</v>
      </c>
      <c r="D65">
        <v>135.2149</v>
      </c>
      <c r="E65">
        <v>81</v>
      </c>
      <c r="F65">
        <v>814</v>
      </c>
      <c r="G65">
        <f t="shared" si="0"/>
        <v>135</v>
      </c>
    </row>
    <row r="66" spans="1:7">
      <c r="A66">
        <v>1</v>
      </c>
      <c r="B66" t="s">
        <v>175</v>
      </c>
      <c r="C66">
        <v>4</v>
      </c>
      <c r="D66">
        <v>7457</v>
      </c>
      <c r="E66">
        <v>1068.3934999999999</v>
      </c>
      <c r="F66">
        <v>65</v>
      </c>
      <c r="G66">
        <f t="shared" si="0"/>
        <v>7457</v>
      </c>
    </row>
    <row r="67" spans="1:7">
      <c r="A67">
        <v>1</v>
      </c>
      <c r="B67" t="s">
        <v>175</v>
      </c>
      <c r="C67">
        <v>5</v>
      </c>
      <c r="D67">
        <v>265</v>
      </c>
      <c r="E67">
        <v>27325</v>
      </c>
      <c r="G67">
        <f t="shared" ref="G67" si="1">ROUND(D67/I$2,0)*I$2</f>
        <v>265</v>
      </c>
    </row>
  </sheetData>
  <sortState ref="A2:F67">
    <sortCondition descending="1" ref="B2:B67"/>
    <sortCondition ref="C2:C67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3.7109375" customWidth="1"/>
    <col min="2" max="2" width="1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27</v>
      </c>
      <c r="D2">
        <v>54</v>
      </c>
      <c r="E2">
        <v>200</v>
      </c>
      <c r="F2">
        <v>381</v>
      </c>
      <c r="G2">
        <f>SUM(E$2:E$1048576)</f>
        <v>550287</v>
      </c>
      <c r="H2">
        <f>SUM(D$2:D$1048576)</f>
        <v>37840</v>
      </c>
      <c r="I2">
        <f>(E2/550287)*100</f>
        <v>3.6344671053468468E-2</v>
      </c>
      <c r="J2">
        <f>(D2/37840)*100</f>
        <v>0.14270613107822411</v>
      </c>
      <c r="K2">
        <f>IF(I2&lt;1,0,E2)</f>
        <v>0</v>
      </c>
      <c r="L2">
        <f>IF(J2&lt;1,0,D2)</f>
        <v>0</v>
      </c>
    </row>
    <row r="3" spans="1:12">
      <c r="A3" t="s">
        <v>5</v>
      </c>
      <c r="B3" t="s">
        <v>27</v>
      </c>
      <c r="C3">
        <v>2.1850000000000001</v>
      </c>
      <c r="D3">
        <v>59</v>
      </c>
      <c r="E3">
        <v>946</v>
      </c>
      <c r="F3">
        <v>4788</v>
      </c>
      <c r="G3">
        <v>550287</v>
      </c>
      <c r="H3">
        <v>37840</v>
      </c>
      <c r="I3">
        <f t="shared" ref="I3:I24" si="0">(E3/550287)*100</f>
        <v>0.17191029408290581</v>
      </c>
      <c r="J3">
        <f t="shared" ref="J3:J24" si="1">(D3/37840)*100</f>
        <v>0.15591966173361521</v>
      </c>
      <c r="K3">
        <f t="shared" ref="K3:K33" si="2">IF(I3&lt;1,0,E3)</f>
        <v>0</v>
      </c>
      <c r="L3">
        <f t="shared" ref="L3:L33" si="3">IF(J3&lt;1,0,D3)</f>
        <v>0</v>
      </c>
    </row>
    <row r="4" spans="1:12">
      <c r="A4" t="s">
        <v>6</v>
      </c>
      <c r="B4" t="s">
        <v>27</v>
      </c>
      <c r="C4">
        <v>10.2134</v>
      </c>
      <c r="D4">
        <v>50</v>
      </c>
      <c r="E4">
        <v>439</v>
      </c>
      <c r="F4">
        <v>4946</v>
      </c>
      <c r="I4">
        <f t="shared" si="0"/>
        <v>7.9776552962363273E-2</v>
      </c>
      <c r="J4">
        <f t="shared" si="1"/>
        <v>0.1321353065539112</v>
      </c>
      <c r="K4">
        <f t="shared" si="2"/>
        <v>0</v>
      </c>
      <c r="L4">
        <f t="shared" si="3"/>
        <v>0</v>
      </c>
    </row>
    <row r="5" spans="1:12">
      <c r="A5" s="4" t="s">
        <v>7</v>
      </c>
      <c r="B5" s="4" t="s">
        <v>27</v>
      </c>
      <c r="C5" s="4">
        <v>13.160600000000001</v>
      </c>
      <c r="D5" s="4">
        <v>11322</v>
      </c>
      <c r="E5" s="4">
        <v>202719</v>
      </c>
      <c r="F5" s="4">
        <v>5004</v>
      </c>
      <c r="G5" s="4"/>
      <c r="H5" s="4"/>
      <c r="I5" s="4">
        <f t="shared" si="0"/>
        <v>36.838776856440361</v>
      </c>
      <c r="J5" s="4">
        <f t="shared" si="1"/>
        <v>29.920718816067655</v>
      </c>
      <c r="K5" s="4">
        <f t="shared" si="2"/>
        <v>202719</v>
      </c>
      <c r="L5" s="4">
        <f t="shared" si="3"/>
        <v>11322</v>
      </c>
    </row>
    <row r="6" spans="1:12">
      <c r="A6" t="s">
        <v>8</v>
      </c>
      <c r="B6" t="s">
        <v>27</v>
      </c>
      <c r="C6">
        <v>16.260200000000001</v>
      </c>
      <c r="D6">
        <v>76</v>
      </c>
      <c r="E6">
        <v>940</v>
      </c>
      <c r="F6">
        <v>5065</v>
      </c>
      <c r="I6">
        <f t="shared" si="0"/>
        <v>0.17081995395130176</v>
      </c>
      <c r="J6">
        <f t="shared" si="1"/>
        <v>0.20084566596194503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27</v>
      </c>
      <c r="C7">
        <v>17.5305</v>
      </c>
      <c r="D7">
        <v>94</v>
      </c>
      <c r="E7">
        <v>1245</v>
      </c>
      <c r="F7">
        <v>5090</v>
      </c>
      <c r="I7">
        <f t="shared" si="0"/>
        <v>0.22624557730784117</v>
      </c>
      <c r="J7">
        <f t="shared" si="1"/>
        <v>0.24841437632135308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27</v>
      </c>
      <c r="C8">
        <v>22.459399999999999</v>
      </c>
      <c r="D8">
        <v>155</v>
      </c>
      <c r="E8">
        <v>2934</v>
      </c>
      <c r="F8">
        <v>5187</v>
      </c>
      <c r="I8">
        <f t="shared" si="0"/>
        <v>0.53317632435438234</v>
      </c>
      <c r="J8">
        <f t="shared" si="1"/>
        <v>0.40961945031712477</v>
      </c>
      <c r="K8">
        <f t="shared" si="2"/>
        <v>0</v>
      </c>
      <c r="L8">
        <f t="shared" si="3"/>
        <v>0</v>
      </c>
    </row>
    <row r="9" spans="1:12">
      <c r="A9" t="s">
        <v>11</v>
      </c>
      <c r="B9" t="s">
        <v>27</v>
      </c>
      <c r="C9">
        <v>24.593499999999999</v>
      </c>
      <c r="D9">
        <v>215</v>
      </c>
      <c r="E9">
        <v>2888</v>
      </c>
      <c r="F9">
        <v>5229</v>
      </c>
      <c r="I9">
        <f t="shared" si="0"/>
        <v>0.52481705001208456</v>
      </c>
      <c r="J9">
        <f t="shared" si="1"/>
        <v>0.56818181818181823</v>
      </c>
      <c r="K9">
        <f t="shared" si="2"/>
        <v>0</v>
      </c>
      <c r="L9">
        <f t="shared" si="3"/>
        <v>0</v>
      </c>
    </row>
    <row r="10" spans="1:12">
      <c r="A10" t="s">
        <v>12</v>
      </c>
      <c r="B10" t="s">
        <v>27</v>
      </c>
      <c r="C10">
        <v>28.861799999999999</v>
      </c>
      <c r="D10">
        <v>60</v>
      </c>
      <c r="E10">
        <v>672</v>
      </c>
      <c r="F10">
        <v>5313</v>
      </c>
      <c r="I10">
        <f t="shared" si="0"/>
        <v>0.12211809473965404</v>
      </c>
      <c r="J10">
        <f t="shared" si="1"/>
        <v>0.15856236786469344</v>
      </c>
      <c r="K10">
        <f t="shared" si="2"/>
        <v>0</v>
      </c>
      <c r="L10">
        <f t="shared" si="3"/>
        <v>0</v>
      </c>
    </row>
    <row r="11" spans="1:12">
      <c r="A11" t="s">
        <v>13</v>
      </c>
      <c r="B11" t="s">
        <v>27</v>
      </c>
      <c r="C11">
        <v>31.0976</v>
      </c>
      <c r="D11">
        <v>74</v>
      </c>
      <c r="E11">
        <v>1095</v>
      </c>
      <c r="F11">
        <v>5357</v>
      </c>
      <c r="I11">
        <f t="shared" si="0"/>
        <v>0.19898707401773985</v>
      </c>
      <c r="J11">
        <f t="shared" si="1"/>
        <v>0.19556025369978858</v>
      </c>
      <c r="K11">
        <f t="shared" si="2"/>
        <v>0</v>
      </c>
      <c r="L11">
        <f t="shared" si="3"/>
        <v>0</v>
      </c>
    </row>
    <row r="12" spans="1:12">
      <c r="A12" t="s">
        <v>15</v>
      </c>
      <c r="B12" t="s">
        <v>27</v>
      </c>
      <c r="C12">
        <v>31.7073</v>
      </c>
      <c r="D12">
        <v>93</v>
      </c>
      <c r="E12">
        <v>1007</v>
      </c>
      <c r="F12">
        <v>5369</v>
      </c>
      <c r="I12">
        <f t="shared" si="0"/>
        <v>0.18299541875421371</v>
      </c>
      <c r="J12">
        <f t="shared" si="1"/>
        <v>0.24577167019027485</v>
      </c>
      <c r="K12">
        <f t="shared" si="2"/>
        <v>0</v>
      </c>
      <c r="L12">
        <f t="shared" si="3"/>
        <v>0</v>
      </c>
    </row>
    <row r="13" spans="1:12">
      <c r="A13" t="s">
        <v>16</v>
      </c>
      <c r="B13" t="s">
        <v>27</v>
      </c>
      <c r="C13">
        <v>33.587400000000002</v>
      </c>
      <c r="D13">
        <v>82</v>
      </c>
      <c r="E13">
        <v>1122</v>
      </c>
      <c r="F13">
        <v>5406</v>
      </c>
      <c r="I13">
        <f t="shared" si="0"/>
        <v>0.20389360460995806</v>
      </c>
      <c r="J13">
        <f t="shared" si="1"/>
        <v>0.21670190274841439</v>
      </c>
      <c r="K13">
        <f t="shared" si="2"/>
        <v>0</v>
      </c>
      <c r="L13">
        <f t="shared" si="3"/>
        <v>0</v>
      </c>
    </row>
    <row r="14" spans="1:12">
      <c r="A14" t="s">
        <v>17</v>
      </c>
      <c r="B14" t="s">
        <v>27</v>
      </c>
      <c r="C14">
        <v>35.9756</v>
      </c>
      <c r="D14">
        <v>72</v>
      </c>
      <c r="E14">
        <v>747</v>
      </c>
      <c r="F14">
        <v>5453</v>
      </c>
      <c r="I14">
        <f t="shared" si="0"/>
        <v>0.1357473463847047</v>
      </c>
      <c r="J14">
        <f t="shared" si="1"/>
        <v>0.19027484143763213</v>
      </c>
      <c r="K14">
        <f t="shared" si="2"/>
        <v>0</v>
      </c>
      <c r="L14">
        <f t="shared" si="3"/>
        <v>0</v>
      </c>
    </row>
    <row r="15" spans="1:12">
      <c r="A15" t="s">
        <v>18</v>
      </c>
      <c r="B15" t="s">
        <v>27</v>
      </c>
      <c r="C15">
        <v>36.941099999999999</v>
      </c>
      <c r="D15">
        <v>158</v>
      </c>
      <c r="E15">
        <v>2327</v>
      </c>
      <c r="F15">
        <v>5472</v>
      </c>
      <c r="I15">
        <f t="shared" si="0"/>
        <v>0.42287024770710552</v>
      </c>
      <c r="J15">
        <f t="shared" si="1"/>
        <v>0.41754756871035942</v>
      </c>
      <c r="K15">
        <f t="shared" si="2"/>
        <v>0</v>
      </c>
      <c r="L15">
        <f t="shared" si="3"/>
        <v>0</v>
      </c>
    </row>
    <row r="16" spans="1:12">
      <c r="A16" t="s">
        <v>19</v>
      </c>
      <c r="B16" t="s">
        <v>27</v>
      </c>
      <c r="C16">
        <v>40.040700000000001</v>
      </c>
      <c r="D16">
        <v>76</v>
      </c>
      <c r="E16">
        <v>690</v>
      </c>
      <c r="F16">
        <v>5533</v>
      </c>
      <c r="I16">
        <f t="shared" si="0"/>
        <v>0.12538911513446618</v>
      </c>
      <c r="J16">
        <f t="shared" si="1"/>
        <v>0.20084566596194503</v>
      </c>
      <c r="K16">
        <f t="shared" si="2"/>
        <v>0</v>
      </c>
      <c r="L16">
        <f t="shared" si="3"/>
        <v>0</v>
      </c>
    </row>
    <row r="17" spans="1:12">
      <c r="A17" t="s">
        <v>20</v>
      </c>
      <c r="B17" t="s">
        <v>27</v>
      </c>
      <c r="C17">
        <v>42.530500000000004</v>
      </c>
      <c r="D17">
        <v>50</v>
      </c>
      <c r="E17">
        <v>505</v>
      </c>
      <c r="F17">
        <v>5582</v>
      </c>
      <c r="I17">
        <f t="shared" si="0"/>
        <v>9.1770294410007863E-2</v>
      </c>
      <c r="J17">
        <f t="shared" si="1"/>
        <v>0.1321353065539112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27</v>
      </c>
      <c r="C18">
        <v>127.1835</v>
      </c>
      <c r="D18">
        <v>325</v>
      </c>
      <c r="E18">
        <v>5005</v>
      </c>
      <c r="F18">
        <v>7290</v>
      </c>
      <c r="I18">
        <f t="shared" si="0"/>
        <v>0.90952539311304825</v>
      </c>
      <c r="J18">
        <f t="shared" si="1"/>
        <v>0.85887949260042284</v>
      </c>
      <c r="K18">
        <f t="shared" si="2"/>
        <v>0</v>
      </c>
      <c r="L18">
        <f t="shared" si="3"/>
        <v>0</v>
      </c>
    </row>
    <row r="19" spans="1:12">
      <c r="A19" s="4" t="s">
        <v>22</v>
      </c>
      <c r="B19" s="4" t="s">
        <v>27</v>
      </c>
      <c r="C19" s="4">
        <v>132.38800000000001</v>
      </c>
      <c r="D19" s="4">
        <v>24443</v>
      </c>
      <c r="E19" s="4">
        <v>321254</v>
      </c>
      <c r="F19" s="4">
        <v>7400</v>
      </c>
      <c r="G19" s="4"/>
      <c r="H19" s="4"/>
      <c r="I19" s="4">
        <f t="shared" si="0"/>
        <v>58.379354773054793</v>
      </c>
      <c r="J19" s="4">
        <f t="shared" si="1"/>
        <v>64.595665961945031</v>
      </c>
      <c r="K19" s="4">
        <f t="shared" si="2"/>
        <v>321254</v>
      </c>
      <c r="L19" s="4">
        <f t="shared" si="3"/>
        <v>24443</v>
      </c>
    </row>
    <row r="20" spans="1:12">
      <c r="A20" t="s">
        <v>23</v>
      </c>
      <c r="B20" t="s">
        <v>27</v>
      </c>
      <c r="C20">
        <v>377.49590000000001</v>
      </c>
      <c r="D20">
        <v>54</v>
      </c>
      <c r="E20">
        <v>260</v>
      </c>
      <c r="F20">
        <v>12903</v>
      </c>
      <c r="I20">
        <f t="shared" si="0"/>
        <v>4.7248072369509002E-2</v>
      </c>
      <c r="J20">
        <f t="shared" si="1"/>
        <v>0.14270613107822411</v>
      </c>
      <c r="K20">
        <f t="shared" si="2"/>
        <v>0</v>
      </c>
      <c r="L20">
        <f t="shared" si="3"/>
        <v>0</v>
      </c>
    </row>
    <row r="21" spans="1:12">
      <c r="A21" t="s">
        <v>24</v>
      </c>
      <c r="B21" t="s">
        <v>27</v>
      </c>
      <c r="C21">
        <v>405.34210000000002</v>
      </c>
      <c r="D21">
        <v>88</v>
      </c>
      <c r="E21">
        <v>231</v>
      </c>
      <c r="F21">
        <v>13552</v>
      </c>
      <c r="I21">
        <f t="shared" si="0"/>
        <v>4.1978095066756073E-2</v>
      </c>
      <c r="J21">
        <f t="shared" si="1"/>
        <v>0.23255813953488372</v>
      </c>
      <c r="K21">
        <f t="shared" si="2"/>
        <v>0</v>
      </c>
      <c r="L21">
        <f t="shared" si="3"/>
        <v>0</v>
      </c>
    </row>
    <row r="22" spans="1:12">
      <c r="A22" t="s">
        <v>25</v>
      </c>
      <c r="B22" t="s">
        <v>27</v>
      </c>
      <c r="C22">
        <v>490.21039999999999</v>
      </c>
      <c r="D22">
        <v>133</v>
      </c>
      <c r="E22">
        <v>2533</v>
      </c>
      <c r="F22">
        <v>15514</v>
      </c>
      <c r="I22">
        <f t="shared" si="0"/>
        <v>0.4603052588921781</v>
      </c>
      <c r="J22">
        <f t="shared" si="1"/>
        <v>0.35147991543340379</v>
      </c>
      <c r="K22">
        <f t="shared" si="2"/>
        <v>0</v>
      </c>
      <c r="L22">
        <f t="shared" si="3"/>
        <v>0</v>
      </c>
    </row>
    <row r="23" spans="1:12">
      <c r="A23" t="s">
        <v>26</v>
      </c>
      <c r="B23" t="s">
        <v>27</v>
      </c>
      <c r="C23">
        <v>968.62869999999998</v>
      </c>
      <c r="D23">
        <v>53</v>
      </c>
      <c r="E23">
        <v>190</v>
      </c>
      <c r="F23">
        <v>25593</v>
      </c>
      <c r="I23">
        <f t="shared" si="0"/>
        <v>3.4527437500795038E-2</v>
      </c>
      <c r="J23">
        <f t="shared" si="1"/>
        <v>0.14006342494714585</v>
      </c>
      <c r="K23">
        <f t="shared" si="2"/>
        <v>0</v>
      </c>
      <c r="L23">
        <f t="shared" si="3"/>
        <v>0</v>
      </c>
    </row>
    <row r="24" spans="1:12">
      <c r="A24" t="s">
        <v>28</v>
      </c>
      <c r="B24" t="s">
        <v>27</v>
      </c>
      <c r="C24">
        <v>999.04190000000006</v>
      </c>
      <c r="D24">
        <v>54</v>
      </c>
      <c r="E24">
        <v>338</v>
      </c>
      <c r="F24">
        <v>26109</v>
      </c>
      <c r="I24">
        <f t="shared" si="0"/>
        <v>6.1422494080361698E-2</v>
      </c>
      <c r="J24">
        <f t="shared" si="1"/>
        <v>0.14270613107822411</v>
      </c>
      <c r="K24">
        <f t="shared" si="2"/>
        <v>0</v>
      </c>
      <c r="L24">
        <f t="shared" si="3"/>
        <v>0</v>
      </c>
    </row>
    <row r="25" spans="1:12">
      <c r="K25">
        <f t="shared" si="2"/>
        <v>0</v>
      </c>
      <c r="L25">
        <f t="shared" si="3"/>
        <v>0</v>
      </c>
    </row>
    <row r="26" spans="1:12">
      <c r="K26">
        <f t="shared" si="2"/>
        <v>0</v>
      </c>
      <c r="L26">
        <f t="shared" si="3"/>
        <v>0</v>
      </c>
    </row>
    <row r="27" spans="1:12">
      <c r="K27">
        <f t="shared" si="2"/>
        <v>0</v>
      </c>
      <c r="L27">
        <f t="shared" si="3"/>
        <v>0</v>
      </c>
    </row>
    <row r="28" spans="1:12">
      <c r="K28">
        <f t="shared" si="2"/>
        <v>0</v>
      </c>
      <c r="L28">
        <f t="shared" si="3"/>
        <v>0</v>
      </c>
    </row>
    <row r="29" spans="1:12">
      <c r="K29">
        <f t="shared" si="2"/>
        <v>0</v>
      </c>
      <c r="L29">
        <f t="shared" si="3"/>
        <v>0</v>
      </c>
    </row>
    <row r="30" spans="1:12">
      <c r="K30">
        <f t="shared" si="2"/>
        <v>0</v>
      </c>
      <c r="L30">
        <f t="shared" si="3"/>
        <v>0</v>
      </c>
    </row>
    <row r="31" spans="1:12">
      <c r="K31">
        <f t="shared" si="2"/>
        <v>0</v>
      </c>
      <c r="L31">
        <f t="shared" si="3"/>
        <v>0</v>
      </c>
    </row>
    <row r="32" spans="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4.42578125" customWidth="1"/>
    <col min="2" max="2" width="13.8554687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29</v>
      </c>
      <c r="C2">
        <v>2.1126999999999998</v>
      </c>
      <c r="D2">
        <v>58</v>
      </c>
      <c r="E2">
        <v>884</v>
      </c>
      <c r="F2">
        <v>4819</v>
      </c>
      <c r="G2">
        <f>SUM(E$2:E$1048576)</f>
        <v>163083</v>
      </c>
      <c r="H2">
        <f>SUM(D$2:D$1048576)</f>
        <v>10012</v>
      </c>
      <c r="I2">
        <f>(E2/163083)*100</f>
        <v>0.54205527246862029</v>
      </c>
      <c r="J2">
        <f>(D2/10012)*100</f>
        <v>0.57930483419896128</v>
      </c>
      <c r="K2">
        <f>IF(I2&lt;1,0,E2)</f>
        <v>0</v>
      </c>
      <c r="L2">
        <f>IF(J2&lt;1,0,D2)</f>
        <v>0</v>
      </c>
    </row>
    <row r="3" spans="1:12">
      <c r="A3" s="4" t="s">
        <v>5</v>
      </c>
      <c r="B3" s="4" t="s">
        <v>29</v>
      </c>
      <c r="C3" s="4">
        <v>13.2797</v>
      </c>
      <c r="D3" s="4">
        <v>6857</v>
      </c>
      <c r="E3" s="4">
        <v>123449</v>
      </c>
      <c r="F3" s="4">
        <v>5041</v>
      </c>
      <c r="G3" s="4">
        <v>163083</v>
      </c>
      <c r="H3" s="4">
        <v>10012</v>
      </c>
      <c r="I3" s="4">
        <f t="shared" ref="I3:I16" si="0">(E3/163083)*100</f>
        <v>75.697037704727038</v>
      </c>
      <c r="J3" s="4">
        <f t="shared" ref="J3:J16" si="1">(D3/10012)*100</f>
        <v>68.487814622453058</v>
      </c>
      <c r="K3" s="4">
        <f t="shared" ref="K3:K33" si="2">IF(I3&lt;1,0,E3)</f>
        <v>123449</v>
      </c>
      <c r="L3" s="4">
        <f t="shared" ref="L3:L33" si="3">IF(J3&lt;1,0,D3)</f>
        <v>6857</v>
      </c>
    </row>
    <row r="4" spans="1:12">
      <c r="A4" t="s">
        <v>6</v>
      </c>
      <c r="B4" t="s">
        <v>29</v>
      </c>
      <c r="C4">
        <v>22.5855</v>
      </c>
      <c r="D4">
        <v>89</v>
      </c>
      <c r="E4">
        <v>1505</v>
      </c>
      <c r="F4">
        <v>5226</v>
      </c>
      <c r="I4">
        <f t="shared" si="0"/>
        <v>0.92284296953085243</v>
      </c>
      <c r="J4">
        <f t="shared" si="1"/>
        <v>0.88893328006392336</v>
      </c>
      <c r="K4">
        <f t="shared" si="2"/>
        <v>0</v>
      </c>
      <c r="L4">
        <f t="shared" si="3"/>
        <v>0</v>
      </c>
    </row>
    <row r="5" spans="1:12">
      <c r="A5" t="s">
        <v>7</v>
      </c>
      <c r="B5" t="s">
        <v>29</v>
      </c>
      <c r="C5">
        <v>24.5473</v>
      </c>
      <c r="D5">
        <v>115</v>
      </c>
      <c r="E5">
        <v>1528</v>
      </c>
      <c r="F5">
        <v>5265</v>
      </c>
      <c r="I5">
        <f t="shared" si="0"/>
        <v>0.93694621757019425</v>
      </c>
      <c r="J5">
        <f t="shared" si="1"/>
        <v>1.1486216540151817</v>
      </c>
      <c r="K5">
        <f t="shared" si="2"/>
        <v>0</v>
      </c>
      <c r="L5">
        <f t="shared" si="3"/>
        <v>115</v>
      </c>
    </row>
    <row r="6" spans="1:12">
      <c r="A6" t="s">
        <v>8</v>
      </c>
      <c r="B6" t="s">
        <v>29</v>
      </c>
      <c r="C6">
        <v>28.822900000000001</v>
      </c>
      <c r="D6">
        <v>67</v>
      </c>
      <c r="E6">
        <v>751</v>
      </c>
      <c r="F6">
        <v>5350</v>
      </c>
      <c r="I6">
        <f t="shared" si="0"/>
        <v>0.4605017077193822</v>
      </c>
      <c r="J6">
        <f t="shared" si="1"/>
        <v>0.66919696364362768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29</v>
      </c>
      <c r="C7">
        <v>31.841100000000001</v>
      </c>
      <c r="D7">
        <v>64</v>
      </c>
      <c r="E7">
        <v>1182</v>
      </c>
      <c r="F7">
        <v>5410</v>
      </c>
      <c r="I7">
        <f t="shared" si="0"/>
        <v>0.72478431228270268</v>
      </c>
      <c r="J7">
        <f t="shared" si="1"/>
        <v>0.63923292049540548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29</v>
      </c>
      <c r="C8">
        <v>36.217300000000002</v>
      </c>
      <c r="D8">
        <v>56</v>
      </c>
      <c r="E8">
        <v>484</v>
      </c>
      <c r="F8">
        <v>5497</v>
      </c>
      <c r="I8">
        <f t="shared" si="0"/>
        <v>0.29678139352354321</v>
      </c>
      <c r="J8">
        <f t="shared" si="1"/>
        <v>0.55932880543347985</v>
      </c>
      <c r="K8">
        <f t="shared" si="2"/>
        <v>0</v>
      </c>
      <c r="L8">
        <f t="shared" si="3"/>
        <v>0</v>
      </c>
    </row>
    <row r="9" spans="1:12">
      <c r="A9" t="s">
        <v>11</v>
      </c>
      <c r="B9" t="s">
        <v>29</v>
      </c>
      <c r="C9">
        <v>37.223300000000002</v>
      </c>
      <c r="D9">
        <v>91</v>
      </c>
      <c r="E9">
        <v>1296</v>
      </c>
      <c r="F9">
        <v>5517</v>
      </c>
      <c r="I9">
        <f t="shared" si="0"/>
        <v>0.79468736778204963</v>
      </c>
      <c r="J9">
        <f t="shared" si="1"/>
        <v>0.90890930882940468</v>
      </c>
      <c r="K9">
        <f t="shared" si="2"/>
        <v>0</v>
      </c>
      <c r="L9">
        <f t="shared" si="3"/>
        <v>0</v>
      </c>
    </row>
    <row r="10" spans="1:12">
      <c r="A10" t="s">
        <v>12</v>
      </c>
      <c r="B10" t="s">
        <v>29</v>
      </c>
      <c r="C10">
        <v>129.5959</v>
      </c>
      <c r="D10">
        <v>93</v>
      </c>
      <c r="E10">
        <v>961</v>
      </c>
      <c r="F10">
        <v>7398</v>
      </c>
      <c r="I10">
        <f t="shared" si="0"/>
        <v>0.58927049416554766</v>
      </c>
      <c r="J10">
        <f t="shared" si="1"/>
        <v>0.92888533759488623</v>
      </c>
      <c r="K10">
        <f t="shared" si="2"/>
        <v>0</v>
      </c>
      <c r="L10">
        <f t="shared" si="3"/>
        <v>0</v>
      </c>
    </row>
    <row r="11" spans="1:12">
      <c r="A11" s="4" t="s">
        <v>13</v>
      </c>
      <c r="B11" s="4" t="s">
        <v>29</v>
      </c>
      <c r="C11" s="4">
        <v>132.40039999999999</v>
      </c>
      <c r="D11" s="4">
        <v>2208</v>
      </c>
      <c r="E11" s="4">
        <v>29275</v>
      </c>
      <c r="F11" s="4">
        <v>7458</v>
      </c>
      <c r="G11" s="4"/>
      <c r="H11" s="4"/>
      <c r="I11" s="4">
        <f t="shared" si="0"/>
        <v>17.950982015292826</v>
      </c>
      <c r="J11" s="4">
        <f t="shared" si="1"/>
        <v>22.053535757091492</v>
      </c>
      <c r="K11" s="4">
        <f t="shared" si="2"/>
        <v>29275</v>
      </c>
      <c r="L11" s="4">
        <f t="shared" si="3"/>
        <v>2208</v>
      </c>
    </row>
    <row r="12" spans="1:12">
      <c r="A12" t="s">
        <v>15</v>
      </c>
      <c r="B12" t="s">
        <v>29</v>
      </c>
      <c r="C12">
        <v>400.20800000000003</v>
      </c>
      <c r="D12">
        <v>90</v>
      </c>
      <c r="E12">
        <v>262</v>
      </c>
      <c r="F12">
        <v>13552</v>
      </c>
      <c r="I12">
        <f t="shared" si="0"/>
        <v>0.16065439070902546</v>
      </c>
      <c r="J12">
        <f t="shared" si="1"/>
        <v>0.89892129444666402</v>
      </c>
      <c r="K12">
        <f t="shared" si="2"/>
        <v>0</v>
      </c>
      <c r="L12">
        <f t="shared" si="3"/>
        <v>0</v>
      </c>
    </row>
    <row r="13" spans="1:12">
      <c r="A13" t="s">
        <v>16</v>
      </c>
      <c r="B13" t="s">
        <v>29</v>
      </c>
      <c r="C13">
        <v>686.11220000000003</v>
      </c>
      <c r="D13">
        <v>59</v>
      </c>
      <c r="E13">
        <v>962</v>
      </c>
      <c r="F13">
        <v>20194</v>
      </c>
      <c r="I13">
        <f t="shared" si="0"/>
        <v>0.58988367886291027</v>
      </c>
      <c r="J13">
        <f t="shared" si="1"/>
        <v>0.58929284858170194</v>
      </c>
      <c r="K13">
        <f t="shared" si="2"/>
        <v>0</v>
      </c>
      <c r="L13">
        <f t="shared" si="3"/>
        <v>0</v>
      </c>
    </row>
    <row r="14" spans="1:12">
      <c r="A14" t="s">
        <v>17</v>
      </c>
      <c r="B14" t="s">
        <v>29</v>
      </c>
      <c r="C14">
        <v>923.9787</v>
      </c>
      <c r="D14">
        <v>61</v>
      </c>
      <c r="E14">
        <v>213</v>
      </c>
      <c r="F14">
        <v>25124</v>
      </c>
      <c r="I14">
        <f t="shared" si="0"/>
        <v>0.13060834053825351</v>
      </c>
      <c r="J14">
        <f t="shared" si="1"/>
        <v>0.60926887734718338</v>
      </c>
      <c r="K14">
        <f t="shared" si="2"/>
        <v>0</v>
      </c>
      <c r="L14">
        <f t="shared" si="3"/>
        <v>0</v>
      </c>
    </row>
    <row r="15" spans="1:12">
      <c r="A15" t="s">
        <v>18</v>
      </c>
      <c r="B15" t="s">
        <v>29</v>
      </c>
      <c r="C15">
        <v>937.28099999999995</v>
      </c>
      <c r="D15">
        <v>54</v>
      </c>
      <c r="E15">
        <v>136</v>
      </c>
      <c r="F15">
        <v>25368</v>
      </c>
      <c r="I15">
        <f t="shared" si="0"/>
        <v>8.3393118841326191E-2</v>
      </c>
      <c r="J15">
        <f t="shared" si="1"/>
        <v>0.53935277666799841</v>
      </c>
      <c r="K15">
        <f t="shared" si="2"/>
        <v>0</v>
      </c>
      <c r="L15">
        <f t="shared" si="3"/>
        <v>0</v>
      </c>
    </row>
    <row r="16" spans="1:12">
      <c r="A16" t="s">
        <v>19</v>
      </c>
      <c r="B16" t="s">
        <v>29</v>
      </c>
      <c r="C16">
        <v>1146.875</v>
      </c>
      <c r="D16">
        <v>50</v>
      </c>
      <c r="E16">
        <v>195</v>
      </c>
      <c r="F16">
        <v>29063</v>
      </c>
      <c r="I16">
        <f t="shared" si="0"/>
        <v>0.11957101598572507</v>
      </c>
      <c r="J16">
        <f t="shared" si="1"/>
        <v>0.49940071913703554</v>
      </c>
      <c r="K16">
        <f t="shared" si="2"/>
        <v>0</v>
      </c>
      <c r="L16">
        <f t="shared" si="3"/>
        <v>0</v>
      </c>
    </row>
    <row r="17" spans="11:12">
      <c r="K17">
        <f t="shared" si="2"/>
        <v>0</v>
      </c>
      <c r="L17">
        <f t="shared" si="3"/>
        <v>0</v>
      </c>
    </row>
    <row r="18" spans="11:12">
      <c r="K18">
        <f t="shared" si="2"/>
        <v>0</v>
      </c>
      <c r="L18">
        <f t="shared" si="3"/>
        <v>0</v>
      </c>
    </row>
    <row r="19" spans="11:12">
      <c r="K19">
        <f t="shared" si="2"/>
        <v>0</v>
      </c>
      <c r="L19">
        <f t="shared" si="3"/>
        <v>0</v>
      </c>
    </row>
    <row r="20" spans="11:12">
      <c r="K20">
        <f t="shared" si="2"/>
        <v>0</v>
      </c>
      <c r="L20">
        <f t="shared" si="3"/>
        <v>0</v>
      </c>
    </row>
    <row r="21" spans="11:12">
      <c r="K21">
        <f t="shared" si="2"/>
        <v>0</v>
      </c>
      <c r="L21">
        <f t="shared" si="3"/>
        <v>0</v>
      </c>
    </row>
    <row r="22" spans="11:12">
      <c r="K22">
        <f t="shared" si="2"/>
        <v>0</v>
      </c>
      <c r="L22">
        <f t="shared" si="3"/>
        <v>0</v>
      </c>
    </row>
    <row r="23" spans="11:12">
      <c r="K23">
        <f t="shared" si="2"/>
        <v>0</v>
      </c>
      <c r="L23">
        <f t="shared" si="3"/>
        <v>0</v>
      </c>
    </row>
    <row r="24" spans="11:12">
      <c r="K24">
        <f t="shared" si="2"/>
        <v>0</v>
      </c>
      <c r="L24">
        <f t="shared" si="3"/>
        <v>0</v>
      </c>
    </row>
    <row r="25" spans="11:12">
      <c r="K25">
        <f t="shared" si="2"/>
        <v>0</v>
      </c>
      <c r="L25">
        <f t="shared" si="3"/>
        <v>0</v>
      </c>
    </row>
    <row r="26" spans="11:12">
      <c r="K26">
        <f t="shared" si="2"/>
        <v>0</v>
      </c>
      <c r="L26">
        <f t="shared" si="3"/>
        <v>0</v>
      </c>
    </row>
    <row r="27" spans="11:12">
      <c r="K27">
        <f t="shared" si="2"/>
        <v>0</v>
      </c>
      <c r="L27">
        <f t="shared" si="3"/>
        <v>0</v>
      </c>
    </row>
    <row r="28" spans="11:12">
      <c r="K28">
        <f t="shared" si="2"/>
        <v>0</v>
      </c>
      <c r="L28">
        <f t="shared" si="3"/>
        <v>0</v>
      </c>
    </row>
    <row r="29" spans="11:12">
      <c r="K29">
        <f t="shared" si="2"/>
        <v>0</v>
      </c>
      <c r="L29">
        <f t="shared" si="3"/>
        <v>0</v>
      </c>
    </row>
    <row r="30" spans="11:12">
      <c r="K30">
        <f t="shared" si="2"/>
        <v>0</v>
      </c>
      <c r="L30">
        <f t="shared" si="3"/>
        <v>0</v>
      </c>
    </row>
    <row r="31" spans="11:12">
      <c r="K31">
        <f t="shared" si="2"/>
        <v>0</v>
      </c>
      <c r="L31">
        <f t="shared" si="3"/>
        <v>0</v>
      </c>
    </row>
    <row r="32" spans="1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3.7109375" customWidth="1"/>
    <col min="2" max="2" width="13.8554687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30</v>
      </c>
      <c r="D2">
        <v>50</v>
      </c>
      <c r="E2">
        <v>212</v>
      </c>
      <c r="F2">
        <v>2238</v>
      </c>
      <c r="G2">
        <f>SUM(E$2:E$1048576)</f>
        <v>746048</v>
      </c>
      <c r="H2">
        <f>SUM(D$2:D$1048576)</f>
        <v>45918</v>
      </c>
      <c r="I2">
        <f>(E2/746048)*100</f>
        <v>2.8416402161791199E-2</v>
      </c>
      <c r="J2">
        <f>(D2/45918)*100</f>
        <v>0.10888976000696894</v>
      </c>
      <c r="K2">
        <f>IF(I2&lt;1,0,E2)</f>
        <v>0</v>
      </c>
      <c r="L2">
        <f>IF(J2&lt;1,0,D2)</f>
        <v>0</v>
      </c>
    </row>
    <row r="3" spans="1:12">
      <c r="A3" s="4" t="s">
        <v>5</v>
      </c>
      <c r="B3" s="4" t="s">
        <v>30</v>
      </c>
      <c r="C3" s="4">
        <v>13.33</v>
      </c>
      <c r="D3" s="4">
        <v>7647</v>
      </c>
      <c r="E3" s="4">
        <v>141853</v>
      </c>
      <c r="F3" s="4">
        <v>5043</v>
      </c>
      <c r="G3" s="4">
        <v>746048</v>
      </c>
      <c r="H3" s="4">
        <v>45918</v>
      </c>
      <c r="I3" s="4">
        <f t="shared" ref="I3:I33" si="0">(E3/746048)*100</f>
        <v>19.013924037059276</v>
      </c>
      <c r="J3" s="4">
        <f t="shared" ref="J3:J33" si="1">(D3/45918)*100</f>
        <v>16.653599895465831</v>
      </c>
      <c r="K3" s="4">
        <f t="shared" ref="K3:K33" si="2">IF(I3&lt;1,0,E3)</f>
        <v>141853</v>
      </c>
      <c r="L3" s="4">
        <f t="shared" ref="L3:L33" si="3">IF(J3&lt;1,0,D3)</f>
        <v>7647</v>
      </c>
    </row>
    <row r="4" spans="1:12">
      <c r="A4" t="s">
        <v>6</v>
      </c>
      <c r="B4" t="s">
        <v>30</v>
      </c>
      <c r="C4">
        <v>16.398399999999999</v>
      </c>
      <c r="D4">
        <v>82</v>
      </c>
      <c r="E4">
        <v>922</v>
      </c>
      <c r="F4">
        <v>5104</v>
      </c>
      <c r="I4">
        <f t="shared" si="0"/>
        <v>0.12358454147722399</v>
      </c>
      <c r="J4">
        <f t="shared" si="1"/>
        <v>0.17857920641142908</v>
      </c>
      <c r="K4">
        <f t="shared" si="2"/>
        <v>0</v>
      </c>
      <c r="L4">
        <f t="shared" si="3"/>
        <v>0</v>
      </c>
    </row>
    <row r="5" spans="1:12">
      <c r="A5" t="s">
        <v>7</v>
      </c>
      <c r="B5" t="s">
        <v>30</v>
      </c>
      <c r="C5">
        <v>17.806799999999999</v>
      </c>
      <c r="D5">
        <v>88</v>
      </c>
      <c r="E5">
        <v>978</v>
      </c>
      <c r="F5">
        <v>5132</v>
      </c>
      <c r="I5">
        <f t="shared" si="0"/>
        <v>0.13109076091618771</v>
      </c>
      <c r="J5">
        <f t="shared" si="1"/>
        <v>0.19164597761226534</v>
      </c>
      <c r="K5">
        <f t="shared" si="2"/>
        <v>0</v>
      </c>
      <c r="L5">
        <f t="shared" si="3"/>
        <v>0</v>
      </c>
    </row>
    <row r="6" spans="1:12">
      <c r="A6" t="s">
        <v>8</v>
      </c>
      <c r="B6" t="s">
        <v>30</v>
      </c>
      <c r="C6">
        <v>22.4849</v>
      </c>
      <c r="D6">
        <v>160</v>
      </c>
      <c r="E6">
        <v>2673</v>
      </c>
      <c r="F6">
        <v>5225</v>
      </c>
      <c r="I6">
        <f t="shared" si="0"/>
        <v>0.35828793857767866</v>
      </c>
      <c r="J6">
        <f t="shared" si="1"/>
        <v>0.3484472320223006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30</v>
      </c>
      <c r="C7">
        <v>24.6479</v>
      </c>
      <c r="D7">
        <v>185</v>
      </c>
      <c r="E7">
        <v>2602</v>
      </c>
      <c r="F7">
        <v>5268</v>
      </c>
      <c r="I7">
        <f t="shared" si="0"/>
        <v>0.34877112464613536</v>
      </c>
      <c r="J7">
        <f t="shared" si="1"/>
        <v>0.40289211202578512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30</v>
      </c>
      <c r="C8">
        <v>26.2072</v>
      </c>
      <c r="D8">
        <v>53</v>
      </c>
      <c r="E8">
        <v>601</v>
      </c>
      <c r="F8">
        <v>5299</v>
      </c>
      <c r="I8">
        <f t="shared" si="0"/>
        <v>8.0557819336021269E-2</v>
      </c>
      <c r="J8">
        <f t="shared" si="1"/>
        <v>0.11542314560738709</v>
      </c>
      <c r="K8">
        <f t="shared" si="2"/>
        <v>0</v>
      </c>
      <c r="L8">
        <f t="shared" si="3"/>
        <v>0</v>
      </c>
    </row>
    <row r="9" spans="1:12">
      <c r="A9" t="s">
        <v>11</v>
      </c>
      <c r="B9" t="s">
        <v>30</v>
      </c>
      <c r="C9">
        <v>28.873200000000001</v>
      </c>
      <c r="D9">
        <v>79</v>
      </c>
      <c r="E9">
        <v>799</v>
      </c>
      <c r="F9">
        <v>5352</v>
      </c>
      <c r="I9">
        <f t="shared" si="0"/>
        <v>0.10709766663807155</v>
      </c>
      <c r="J9">
        <f t="shared" si="1"/>
        <v>0.17204582081101091</v>
      </c>
      <c r="K9">
        <f t="shared" si="2"/>
        <v>0</v>
      </c>
      <c r="L9">
        <f t="shared" si="3"/>
        <v>0</v>
      </c>
    </row>
    <row r="10" spans="1:12">
      <c r="A10" t="s">
        <v>12</v>
      </c>
      <c r="B10" t="s">
        <v>30</v>
      </c>
      <c r="C10">
        <v>31.086500000000001</v>
      </c>
      <c r="D10">
        <v>93</v>
      </c>
      <c r="E10">
        <v>1068</v>
      </c>
      <c r="F10">
        <v>5396</v>
      </c>
      <c r="I10">
        <f t="shared" si="0"/>
        <v>0.1431543278716651</v>
      </c>
      <c r="J10">
        <f t="shared" si="1"/>
        <v>0.20253495361296225</v>
      </c>
      <c r="K10">
        <f t="shared" si="2"/>
        <v>0</v>
      </c>
      <c r="L10">
        <f t="shared" si="3"/>
        <v>0</v>
      </c>
    </row>
    <row r="11" spans="1:12">
      <c r="A11" t="s">
        <v>13</v>
      </c>
      <c r="B11" t="s">
        <v>30</v>
      </c>
      <c r="C11">
        <v>31.639800000000001</v>
      </c>
      <c r="D11">
        <v>87</v>
      </c>
      <c r="E11">
        <v>1125</v>
      </c>
      <c r="F11">
        <v>5407</v>
      </c>
      <c r="I11">
        <f t="shared" si="0"/>
        <v>0.15079458694346745</v>
      </c>
      <c r="J11">
        <f t="shared" si="1"/>
        <v>0.18946818241212596</v>
      </c>
      <c r="K11">
        <f t="shared" si="2"/>
        <v>0</v>
      </c>
      <c r="L11">
        <f t="shared" si="3"/>
        <v>0</v>
      </c>
    </row>
    <row r="12" spans="1:12">
      <c r="A12" t="s">
        <v>15</v>
      </c>
      <c r="B12" t="s">
        <v>30</v>
      </c>
      <c r="C12">
        <v>33.450699999999998</v>
      </c>
      <c r="D12">
        <v>95</v>
      </c>
      <c r="E12">
        <v>1412</v>
      </c>
      <c r="F12">
        <v>5443</v>
      </c>
      <c r="I12">
        <f t="shared" si="0"/>
        <v>0.18926396156815647</v>
      </c>
      <c r="J12">
        <f t="shared" si="1"/>
        <v>0.206890544013241</v>
      </c>
      <c r="K12">
        <f t="shared" si="2"/>
        <v>0</v>
      </c>
      <c r="L12">
        <f t="shared" si="3"/>
        <v>0</v>
      </c>
    </row>
    <row r="13" spans="1:12">
      <c r="A13" t="s">
        <v>16</v>
      </c>
      <c r="B13" t="s">
        <v>30</v>
      </c>
      <c r="C13">
        <v>36.116700000000002</v>
      </c>
      <c r="D13">
        <v>125</v>
      </c>
      <c r="E13">
        <v>1244</v>
      </c>
      <c r="F13">
        <v>5496</v>
      </c>
      <c r="I13">
        <f t="shared" si="0"/>
        <v>0.16674530325126533</v>
      </c>
      <c r="J13">
        <f t="shared" si="1"/>
        <v>0.27222440001742232</v>
      </c>
      <c r="K13">
        <f t="shared" si="2"/>
        <v>0</v>
      </c>
      <c r="L13">
        <f t="shared" si="3"/>
        <v>0</v>
      </c>
    </row>
    <row r="14" spans="1:12">
      <c r="A14" t="s">
        <v>17</v>
      </c>
      <c r="B14" t="s">
        <v>30</v>
      </c>
      <c r="C14">
        <v>37.072400000000002</v>
      </c>
      <c r="D14">
        <v>268</v>
      </c>
      <c r="E14">
        <v>4239</v>
      </c>
      <c r="F14">
        <v>5515</v>
      </c>
      <c r="I14">
        <f t="shared" si="0"/>
        <v>0.56819400360298533</v>
      </c>
      <c r="J14">
        <f t="shared" si="1"/>
        <v>0.58364911363735361</v>
      </c>
      <c r="K14">
        <f t="shared" si="2"/>
        <v>0</v>
      </c>
      <c r="L14">
        <f t="shared" si="3"/>
        <v>0</v>
      </c>
    </row>
    <row r="15" spans="1:12">
      <c r="A15" t="s">
        <v>18</v>
      </c>
      <c r="B15" t="s">
        <v>30</v>
      </c>
      <c r="C15">
        <v>39.989899999999999</v>
      </c>
      <c r="D15">
        <v>78</v>
      </c>
      <c r="E15">
        <v>1023</v>
      </c>
      <c r="F15">
        <v>5573</v>
      </c>
      <c r="I15">
        <f t="shared" si="0"/>
        <v>0.1371225443939264</v>
      </c>
      <c r="J15">
        <f t="shared" si="1"/>
        <v>0.16986802561087155</v>
      </c>
      <c r="K15">
        <f t="shared" si="2"/>
        <v>0</v>
      </c>
      <c r="L15">
        <f t="shared" si="3"/>
        <v>0</v>
      </c>
    </row>
    <row r="16" spans="1:12">
      <c r="A16" t="s">
        <v>19</v>
      </c>
      <c r="B16" t="s">
        <v>30</v>
      </c>
      <c r="C16">
        <v>42.655900000000003</v>
      </c>
      <c r="D16">
        <v>65</v>
      </c>
      <c r="E16">
        <v>771</v>
      </c>
      <c r="F16">
        <v>5626</v>
      </c>
      <c r="I16">
        <f t="shared" si="0"/>
        <v>0.10334455691858968</v>
      </c>
      <c r="J16">
        <f t="shared" si="1"/>
        <v>0.14155668800905963</v>
      </c>
      <c r="K16">
        <f t="shared" si="2"/>
        <v>0</v>
      </c>
      <c r="L16">
        <f t="shared" si="3"/>
        <v>0</v>
      </c>
    </row>
    <row r="17" spans="1:12">
      <c r="A17" t="s">
        <v>20</v>
      </c>
      <c r="B17" t="s">
        <v>30</v>
      </c>
      <c r="C17">
        <v>79.982600000000005</v>
      </c>
      <c r="D17">
        <v>57</v>
      </c>
      <c r="E17">
        <v>799</v>
      </c>
      <c r="F17">
        <v>6370</v>
      </c>
      <c r="I17">
        <f t="shared" si="0"/>
        <v>0.10709766663807155</v>
      </c>
      <c r="J17">
        <f t="shared" si="1"/>
        <v>0.1241343264079446</v>
      </c>
      <c r="K17">
        <f t="shared" si="2"/>
        <v>0</v>
      </c>
      <c r="L17">
        <f t="shared" si="3"/>
        <v>0</v>
      </c>
    </row>
    <row r="18" spans="1:12">
      <c r="A18" t="s">
        <v>21</v>
      </c>
      <c r="B18" t="s">
        <v>30</v>
      </c>
      <c r="C18">
        <v>127.0256</v>
      </c>
      <c r="D18">
        <v>330</v>
      </c>
      <c r="E18">
        <v>5057</v>
      </c>
      <c r="F18">
        <v>7341</v>
      </c>
      <c r="I18">
        <f t="shared" si="0"/>
        <v>0.677838423264991</v>
      </c>
      <c r="J18">
        <f t="shared" si="1"/>
        <v>0.71867241604599508</v>
      </c>
      <c r="K18">
        <f t="shared" si="2"/>
        <v>0</v>
      </c>
      <c r="L18">
        <f t="shared" si="3"/>
        <v>0</v>
      </c>
    </row>
    <row r="19" spans="1:12">
      <c r="A19" t="s">
        <v>22</v>
      </c>
      <c r="B19" t="s">
        <v>30</v>
      </c>
      <c r="C19">
        <v>131.25380000000001</v>
      </c>
      <c r="D19">
        <v>270</v>
      </c>
      <c r="E19">
        <v>2936</v>
      </c>
      <c r="F19">
        <v>7431</v>
      </c>
      <c r="I19">
        <f t="shared" si="0"/>
        <v>0.39354036201424042</v>
      </c>
      <c r="J19">
        <f t="shared" si="1"/>
        <v>0.58800470403763228</v>
      </c>
      <c r="K19">
        <f t="shared" si="2"/>
        <v>0</v>
      </c>
      <c r="L19">
        <f t="shared" si="3"/>
        <v>0</v>
      </c>
    </row>
    <row r="20" spans="1:12">
      <c r="A20" s="4" t="s">
        <v>23</v>
      </c>
      <c r="B20" s="4" t="s">
        <v>30</v>
      </c>
      <c r="C20" s="4">
        <v>132.37870000000001</v>
      </c>
      <c r="D20" s="4">
        <v>27778</v>
      </c>
      <c r="E20" s="4">
        <v>359883</v>
      </c>
      <c r="F20" s="4">
        <v>7455</v>
      </c>
      <c r="G20" s="4"/>
      <c r="H20" s="4"/>
      <c r="I20" s="4">
        <f t="shared" si="0"/>
        <v>48.23858518486746</v>
      </c>
      <c r="J20" s="4">
        <f t="shared" si="1"/>
        <v>60.494795069471664</v>
      </c>
      <c r="K20" s="4">
        <f t="shared" si="2"/>
        <v>359883</v>
      </c>
      <c r="L20" s="4">
        <f t="shared" si="3"/>
        <v>27778</v>
      </c>
    </row>
    <row r="21" spans="1:12">
      <c r="A21" t="s">
        <v>24</v>
      </c>
      <c r="B21" t="s">
        <v>30</v>
      </c>
      <c r="C21">
        <v>159.59209999999999</v>
      </c>
      <c r="D21">
        <v>65</v>
      </c>
      <c r="E21">
        <v>1058</v>
      </c>
      <c r="F21">
        <v>8040</v>
      </c>
      <c r="I21">
        <f t="shared" si="0"/>
        <v>0.14181393154327873</v>
      </c>
      <c r="J21">
        <f t="shared" si="1"/>
        <v>0.14155668800905963</v>
      </c>
      <c r="K21">
        <f t="shared" si="2"/>
        <v>0</v>
      </c>
      <c r="L21">
        <f t="shared" si="3"/>
        <v>0</v>
      </c>
    </row>
    <row r="22" spans="1:12">
      <c r="A22" t="s">
        <v>25</v>
      </c>
      <c r="B22" t="s">
        <v>30</v>
      </c>
      <c r="C22">
        <v>401.2115</v>
      </c>
      <c r="D22">
        <v>56</v>
      </c>
      <c r="E22">
        <v>192</v>
      </c>
      <c r="F22">
        <v>13551</v>
      </c>
      <c r="I22">
        <f t="shared" si="0"/>
        <v>2.5735609505018443E-2</v>
      </c>
      <c r="J22">
        <f t="shared" si="1"/>
        <v>0.12195653120780521</v>
      </c>
      <c r="K22">
        <f t="shared" si="2"/>
        <v>0</v>
      </c>
      <c r="L22">
        <f t="shared" si="3"/>
        <v>0</v>
      </c>
    </row>
    <row r="23" spans="1:12">
      <c r="A23" t="s">
        <v>26</v>
      </c>
      <c r="B23" t="s">
        <v>30</v>
      </c>
      <c r="C23">
        <v>432.42419999999998</v>
      </c>
      <c r="D23">
        <v>89</v>
      </c>
      <c r="E23">
        <v>1226</v>
      </c>
      <c r="F23">
        <v>14292</v>
      </c>
      <c r="I23">
        <f t="shared" si="0"/>
        <v>0.16433258986016985</v>
      </c>
      <c r="J23">
        <f t="shared" si="1"/>
        <v>0.1938237728124047</v>
      </c>
      <c r="K23">
        <f t="shared" si="2"/>
        <v>0</v>
      </c>
      <c r="L23">
        <f t="shared" si="3"/>
        <v>0</v>
      </c>
    </row>
    <row r="24" spans="1:12">
      <c r="A24" t="s">
        <v>28</v>
      </c>
      <c r="B24" t="s">
        <v>30</v>
      </c>
      <c r="C24">
        <v>490.12569999999999</v>
      </c>
      <c r="D24">
        <v>52</v>
      </c>
      <c r="E24">
        <v>888</v>
      </c>
      <c r="F24">
        <v>15623</v>
      </c>
      <c r="I24">
        <f t="shared" si="0"/>
        <v>0.11902719396071029</v>
      </c>
      <c r="J24">
        <f t="shared" si="1"/>
        <v>0.1132453504072477</v>
      </c>
      <c r="K24">
        <f t="shared" si="2"/>
        <v>0</v>
      </c>
      <c r="L24">
        <f t="shared" si="3"/>
        <v>0</v>
      </c>
    </row>
    <row r="25" spans="1:12">
      <c r="A25" t="s">
        <v>31</v>
      </c>
      <c r="B25" t="s">
        <v>30</v>
      </c>
      <c r="C25">
        <v>532.09519999999998</v>
      </c>
      <c r="D25">
        <v>83</v>
      </c>
      <c r="E25">
        <v>1387</v>
      </c>
      <c r="F25">
        <v>16609</v>
      </c>
      <c r="I25">
        <f t="shared" si="0"/>
        <v>0.18591297074719051</v>
      </c>
      <c r="J25">
        <f t="shared" si="1"/>
        <v>0.18075700161156844</v>
      </c>
      <c r="K25">
        <f t="shared" si="2"/>
        <v>0</v>
      </c>
      <c r="L25">
        <f t="shared" si="3"/>
        <v>0</v>
      </c>
    </row>
    <row r="26" spans="1:12">
      <c r="A26" t="s">
        <v>32</v>
      </c>
      <c r="B26" t="s">
        <v>30</v>
      </c>
      <c r="C26">
        <v>589.99159999999995</v>
      </c>
      <c r="D26">
        <v>73</v>
      </c>
      <c r="E26">
        <v>968</v>
      </c>
      <c r="F26">
        <v>17949</v>
      </c>
      <c r="I26">
        <f t="shared" si="0"/>
        <v>0.12975036458780131</v>
      </c>
      <c r="J26">
        <f t="shared" si="1"/>
        <v>0.15897904961017464</v>
      </c>
      <c r="K26">
        <f t="shared" si="2"/>
        <v>0</v>
      </c>
      <c r="L26">
        <f t="shared" si="3"/>
        <v>0</v>
      </c>
    </row>
    <row r="27" spans="1:12">
      <c r="A27" t="s">
        <v>33</v>
      </c>
      <c r="B27" t="s">
        <v>30</v>
      </c>
      <c r="C27">
        <v>590.55679999999995</v>
      </c>
      <c r="D27">
        <v>65</v>
      </c>
      <c r="E27">
        <v>320</v>
      </c>
      <c r="F27">
        <v>17962</v>
      </c>
      <c r="I27">
        <f t="shared" si="0"/>
        <v>4.2892682508364074E-2</v>
      </c>
      <c r="J27">
        <f t="shared" si="1"/>
        <v>0.14155668800905963</v>
      </c>
      <c r="K27">
        <f t="shared" si="2"/>
        <v>0</v>
      </c>
      <c r="L27">
        <f t="shared" si="3"/>
        <v>0</v>
      </c>
    </row>
    <row r="28" spans="1:12">
      <c r="A28" t="s">
        <v>34</v>
      </c>
      <c r="B28" t="s">
        <v>30</v>
      </c>
      <c r="C28">
        <v>631.12940000000003</v>
      </c>
      <c r="D28">
        <v>72</v>
      </c>
      <c r="E28">
        <v>974</v>
      </c>
      <c r="F28">
        <v>18897</v>
      </c>
      <c r="I28">
        <f t="shared" si="0"/>
        <v>0.13055460238483313</v>
      </c>
      <c r="J28">
        <f t="shared" si="1"/>
        <v>0.15680125441003528</v>
      </c>
      <c r="K28">
        <f t="shared" si="2"/>
        <v>0</v>
      </c>
      <c r="L28">
        <f t="shared" si="3"/>
        <v>0</v>
      </c>
    </row>
    <row r="29" spans="1:12">
      <c r="A29" t="s">
        <v>35</v>
      </c>
      <c r="B29" t="s">
        <v>30</v>
      </c>
      <c r="C29">
        <v>631.87109999999996</v>
      </c>
      <c r="D29">
        <v>84</v>
      </c>
      <c r="E29">
        <v>1383</v>
      </c>
      <c r="F29">
        <v>18914</v>
      </c>
      <c r="I29">
        <f t="shared" si="0"/>
        <v>0.18537681221583599</v>
      </c>
      <c r="J29">
        <f t="shared" si="1"/>
        <v>0.18293479681170782</v>
      </c>
      <c r="K29">
        <f t="shared" si="2"/>
        <v>0</v>
      </c>
      <c r="L29">
        <f t="shared" si="3"/>
        <v>0</v>
      </c>
    </row>
    <row r="30" spans="1:12">
      <c r="A30" s="4" t="s">
        <v>36</v>
      </c>
      <c r="B30" s="4" t="s">
        <v>30</v>
      </c>
      <c r="C30" s="4">
        <v>689.22910000000002</v>
      </c>
      <c r="D30" s="4">
        <v>7336</v>
      </c>
      <c r="E30" s="4">
        <v>199750</v>
      </c>
      <c r="F30" s="4">
        <v>20200</v>
      </c>
      <c r="G30" s="4"/>
      <c r="H30" s="4"/>
      <c r="I30" s="4">
        <f t="shared" si="0"/>
        <v>26.774416659517886</v>
      </c>
      <c r="J30" s="4">
        <f t="shared" si="1"/>
        <v>15.976305588222484</v>
      </c>
      <c r="K30" s="4">
        <f t="shared" si="2"/>
        <v>199750</v>
      </c>
      <c r="L30" s="4">
        <f t="shared" si="3"/>
        <v>7336</v>
      </c>
    </row>
    <row r="31" spans="1:12">
      <c r="A31" t="s">
        <v>37</v>
      </c>
      <c r="B31" t="s">
        <v>30</v>
      </c>
      <c r="C31">
        <v>985.49760000000003</v>
      </c>
      <c r="D31">
        <v>60</v>
      </c>
      <c r="E31">
        <v>444</v>
      </c>
      <c r="F31">
        <v>26106</v>
      </c>
      <c r="I31">
        <f t="shared" si="0"/>
        <v>5.9513596980355146E-2</v>
      </c>
      <c r="J31">
        <f t="shared" si="1"/>
        <v>0.13066771200836272</v>
      </c>
      <c r="K31">
        <f t="shared" si="2"/>
        <v>0</v>
      </c>
      <c r="L31">
        <f t="shared" si="3"/>
        <v>0</v>
      </c>
    </row>
    <row r="32" spans="1:12">
      <c r="A32" t="s">
        <v>38</v>
      </c>
      <c r="B32" t="s">
        <v>30</v>
      </c>
      <c r="C32">
        <v>1118.3907999999999</v>
      </c>
      <c r="D32">
        <v>241</v>
      </c>
      <c r="E32">
        <v>6601</v>
      </c>
      <c r="F32">
        <v>28414</v>
      </c>
      <c r="I32">
        <f t="shared" si="0"/>
        <v>0.88479561636784754</v>
      </c>
      <c r="J32">
        <f t="shared" si="1"/>
        <v>0.52484864323359037</v>
      </c>
      <c r="K32">
        <f t="shared" si="2"/>
        <v>0</v>
      </c>
      <c r="L32">
        <f t="shared" si="3"/>
        <v>0</v>
      </c>
    </row>
    <row r="33" spans="1:12">
      <c r="A33" t="s">
        <v>39</v>
      </c>
      <c r="B33" t="s">
        <v>30</v>
      </c>
      <c r="C33">
        <v>1126.0920000000001</v>
      </c>
      <c r="D33">
        <v>52</v>
      </c>
      <c r="E33">
        <v>660</v>
      </c>
      <c r="F33">
        <v>28548</v>
      </c>
      <c r="I33">
        <f t="shared" si="0"/>
        <v>8.8466157673500911E-2</v>
      </c>
      <c r="J33">
        <f t="shared" si="1"/>
        <v>0.1132453504072477</v>
      </c>
      <c r="K33">
        <f t="shared" si="2"/>
        <v>0</v>
      </c>
      <c r="L33">
        <f t="shared" si="3"/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4" customWidth="1"/>
    <col min="2" max="2" width="13.710937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t="s">
        <v>3</v>
      </c>
      <c r="B2" t="s">
        <v>40</v>
      </c>
      <c r="D2">
        <v>50</v>
      </c>
      <c r="E2">
        <v>178</v>
      </c>
      <c r="F2">
        <v>3131</v>
      </c>
      <c r="G2">
        <f>SUM(E$2:E$1048576)</f>
        <v>618481</v>
      </c>
      <c r="H2">
        <f>SUM(D$2:D$1048576)</f>
        <v>41347</v>
      </c>
      <c r="I2">
        <f>(E2/618481)*100</f>
        <v>2.8780188882116024E-2</v>
      </c>
      <c r="J2">
        <f>(D2/413747)*100</f>
        <v>1.2084679768070827E-2</v>
      </c>
      <c r="K2">
        <f>IF(I2&lt;1,0,E2)</f>
        <v>0</v>
      </c>
      <c r="L2">
        <f>IF(J2&lt;1,0,D2)</f>
        <v>0</v>
      </c>
    </row>
    <row r="3" spans="1:12">
      <c r="A3" t="s">
        <v>5</v>
      </c>
      <c r="B3" t="s">
        <v>40</v>
      </c>
      <c r="C3">
        <v>9.9594000000000005</v>
      </c>
      <c r="D3">
        <v>60</v>
      </c>
      <c r="E3">
        <v>606</v>
      </c>
      <c r="F3">
        <v>4960</v>
      </c>
      <c r="G3">
        <v>618481</v>
      </c>
      <c r="H3">
        <v>41347</v>
      </c>
      <c r="I3">
        <f t="shared" ref="I3:I26" si="0">(E3/618481)*100</f>
        <v>9.7981991362709617E-2</v>
      </c>
      <c r="J3">
        <f t="shared" ref="J3:J26" si="1">(D3/413747)*100</f>
        <v>1.450161572168499E-2</v>
      </c>
      <c r="K3">
        <f t="shared" ref="K3:K33" si="2">IF(I3&lt;1,0,E3)</f>
        <v>0</v>
      </c>
      <c r="L3">
        <f t="shared" ref="L3:L33" si="3">IF(J3&lt;1,0,D3)</f>
        <v>0</v>
      </c>
    </row>
    <row r="4" spans="1:12">
      <c r="A4" s="4" t="s">
        <v>6</v>
      </c>
      <c r="B4" s="4" t="s">
        <v>40</v>
      </c>
      <c r="C4" s="4">
        <v>13.1098</v>
      </c>
      <c r="D4" s="4">
        <v>13470</v>
      </c>
      <c r="E4" s="4">
        <v>241231</v>
      </c>
      <c r="F4" s="4">
        <v>5022</v>
      </c>
      <c r="G4" s="4"/>
      <c r="H4" s="4"/>
      <c r="I4" s="4">
        <f t="shared" si="0"/>
        <v>39.003785079897362</v>
      </c>
      <c r="J4" s="4">
        <f t="shared" si="1"/>
        <v>3.2556127295182806</v>
      </c>
      <c r="K4" s="4">
        <f t="shared" si="2"/>
        <v>241231</v>
      </c>
      <c r="L4" s="4">
        <f t="shared" si="3"/>
        <v>13470</v>
      </c>
    </row>
    <row r="5" spans="1:12">
      <c r="A5" t="s">
        <v>7</v>
      </c>
      <c r="B5" t="s">
        <v>40</v>
      </c>
      <c r="C5">
        <v>22.357700000000001</v>
      </c>
      <c r="D5">
        <v>106</v>
      </c>
      <c r="E5">
        <v>1939</v>
      </c>
      <c r="F5">
        <v>5204</v>
      </c>
      <c r="I5">
        <f t="shared" si="0"/>
        <v>0.31351003506979197</v>
      </c>
      <c r="J5">
        <f t="shared" si="1"/>
        <v>2.5619521108310148E-2</v>
      </c>
      <c r="K5">
        <f t="shared" si="2"/>
        <v>0</v>
      </c>
      <c r="L5">
        <f t="shared" si="3"/>
        <v>0</v>
      </c>
    </row>
    <row r="6" spans="1:12">
      <c r="A6" t="s">
        <v>8</v>
      </c>
      <c r="B6" t="s">
        <v>40</v>
      </c>
      <c r="C6">
        <v>24.3902</v>
      </c>
      <c r="D6">
        <v>85</v>
      </c>
      <c r="E6">
        <v>1292</v>
      </c>
      <c r="F6">
        <v>5244</v>
      </c>
      <c r="I6">
        <f t="shared" si="0"/>
        <v>0.20889889907693202</v>
      </c>
      <c r="J6">
        <f t="shared" si="1"/>
        <v>2.0543955605720404E-2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40</v>
      </c>
      <c r="C7">
        <v>29.014199999999999</v>
      </c>
      <c r="D7">
        <v>59</v>
      </c>
      <c r="E7">
        <v>686</v>
      </c>
      <c r="F7">
        <v>5335</v>
      </c>
      <c r="I7">
        <f t="shared" si="0"/>
        <v>0.11091690771422241</v>
      </c>
      <c r="J7">
        <f t="shared" si="1"/>
        <v>1.4259922126323574E-2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40</v>
      </c>
      <c r="C8">
        <v>31.351600000000001</v>
      </c>
      <c r="D8">
        <v>52</v>
      </c>
      <c r="E8">
        <v>472</v>
      </c>
      <c r="F8">
        <v>5381</v>
      </c>
      <c r="I8">
        <f t="shared" si="0"/>
        <v>7.6316006473925627E-2</v>
      </c>
      <c r="J8">
        <f t="shared" si="1"/>
        <v>1.2568066958793658E-2</v>
      </c>
      <c r="K8">
        <f t="shared" si="2"/>
        <v>0</v>
      </c>
      <c r="L8">
        <f t="shared" si="3"/>
        <v>0</v>
      </c>
    </row>
    <row r="9" spans="1:12">
      <c r="A9" t="s">
        <v>11</v>
      </c>
      <c r="B9" t="s">
        <v>40</v>
      </c>
      <c r="C9">
        <v>36.178899999999999</v>
      </c>
      <c r="D9">
        <v>81</v>
      </c>
      <c r="E9">
        <v>980</v>
      </c>
      <c r="F9">
        <v>5476</v>
      </c>
      <c r="I9">
        <f t="shared" si="0"/>
        <v>0.15845272530603205</v>
      </c>
      <c r="J9">
        <f t="shared" si="1"/>
        <v>1.957718122427474E-2</v>
      </c>
      <c r="K9">
        <f t="shared" si="2"/>
        <v>0</v>
      </c>
      <c r="L9">
        <f t="shared" si="3"/>
        <v>0</v>
      </c>
    </row>
    <row r="10" spans="1:12">
      <c r="A10" t="s">
        <v>12</v>
      </c>
      <c r="B10" t="s">
        <v>40</v>
      </c>
      <c r="C10">
        <v>37.042700000000004</v>
      </c>
      <c r="D10">
        <v>191</v>
      </c>
      <c r="E10">
        <v>2837</v>
      </c>
      <c r="F10">
        <v>5493</v>
      </c>
      <c r="I10">
        <f t="shared" si="0"/>
        <v>0.45870447111552337</v>
      </c>
      <c r="J10">
        <f t="shared" si="1"/>
        <v>4.6163476714030552E-2</v>
      </c>
      <c r="K10">
        <f t="shared" si="2"/>
        <v>0</v>
      </c>
      <c r="L10">
        <f t="shared" si="3"/>
        <v>0</v>
      </c>
    </row>
    <row r="11" spans="1:12">
      <c r="A11" t="s">
        <v>13</v>
      </c>
      <c r="B11" t="s">
        <v>40</v>
      </c>
      <c r="C11">
        <v>78.428100000000001</v>
      </c>
      <c r="D11">
        <v>87</v>
      </c>
      <c r="E11">
        <v>1158</v>
      </c>
      <c r="F11">
        <v>6309</v>
      </c>
      <c r="I11">
        <f t="shared" si="0"/>
        <v>0.18723291418814805</v>
      </c>
      <c r="J11">
        <f t="shared" si="1"/>
        <v>2.1027342796443235E-2</v>
      </c>
      <c r="K11">
        <f t="shared" si="2"/>
        <v>0</v>
      </c>
      <c r="L11">
        <f t="shared" si="3"/>
        <v>0</v>
      </c>
    </row>
    <row r="12" spans="1:12">
      <c r="A12" t="s">
        <v>15</v>
      </c>
      <c r="B12" t="s">
        <v>40</v>
      </c>
      <c r="C12">
        <v>119.3616</v>
      </c>
      <c r="D12">
        <v>105</v>
      </c>
      <c r="E12">
        <v>1379</v>
      </c>
      <c r="F12">
        <v>7145</v>
      </c>
      <c r="I12">
        <f t="shared" si="0"/>
        <v>0.22296562060920225</v>
      </c>
      <c r="J12">
        <f t="shared" si="1"/>
        <v>2.5377827512948734E-2</v>
      </c>
      <c r="K12">
        <f t="shared" si="2"/>
        <v>0</v>
      </c>
      <c r="L12">
        <f t="shared" si="3"/>
        <v>0</v>
      </c>
    </row>
    <row r="13" spans="1:12">
      <c r="A13" t="s">
        <v>16</v>
      </c>
      <c r="B13" t="s">
        <v>40</v>
      </c>
      <c r="C13">
        <v>127.1795</v>
      </c>
      <c r="D13">
        <v>274</v>
      </c>
      <c r="E13">
        <v>4681</v>
      </c>
      <c r="F13">
        <v>7308</v>
      </c>
      <c r="I13">
        <f t="shared" si="0"/>
        <v>0.75685429301789386</v>
      </c>
      <c r="J13">
        <f t="shared" si="1"/>
        <v>6.6224045129028117E-2</v>
      </c>
      <c r="K13">
        <f t="shared" si="2"/>
        <v>0</v>
      </c>
      <c r="L13">
        <f t="shared" si="3"/>
        <v>0</v>
      </c>
    </row>
    <row r="14" spans="1:12">
      <c r="A14" s="4" t="s">
        <v>17</v>
      </c>
      <c r="B14" s="4" t="s">
        <v>40</v>
      </c>
      <c r="C14" s="4">
        <v>132.37430000000001</v>
      </c>
      <c r="D14" s="4">
        <v>21456</v>
      </c>
      <c r="E14" s="4">
        <v>284568</v>
      </c>
      <c r="F14" s="4">
        <v>7418</v>
      </c>
      <c r="G14" s="4"/>
      <c r="H14" s="4"/>
      <c r="I14" s="4">
        <f t="shared" si="0"/>
        <v>46.01079095396625</v>
      </c>
      <c r="J14" s="4">
        <f t="shared" si="1"/>
        <v>5.1857777820745525</v>
      </c>
      <c r="K14" s="4">
        <f t="shared" si="2"/>
        <v>284568</v>
      </c>
      <c r="L14" s="4">
        <f t="shared" si="3"/>
        <v>21456</v>
      </c>
    </row>
    <row r="15" spans="1:12">
      <c r="A15" t="s">
        <v>18</v>
      </c>
      <c r="B15" t="s">
        <v>40</v>
      </c>
      <c r="C15">
        <v>176.6977</v>
      </c>
      <c r="D15">
        <v>73</v>
      </c>
      <c r="E15">
        <v>868</v>
      </c>
      <c r="F15">
        <v>8367</v>
      </c>
      <c r="I15">
        <f t="shared" si="0"/>
        <v>0.14034384241391409</v>
      </c>
      <c r="J15">
        <f t="shared" si="1"/>
        <v>1.7643632461383407E-2</v>
      </c>
      <c r="K15">
        <f t="shared" si="2"/>
        <v>0</v>
      </c>
      <c r="L15">
        <f t="shared" si="3"/>
        <v>0</v>
      </c>
    </row>
    <row r="16" spans="1:12">
      <c r="A16" s="4" t="s">
        <v>19</v>
      </c>
      <c r="B16" s="4" t="s">
        <v>40</v>
      </c>
      <c r="C16" s="4">
        <v>372.10750000000002</v>
      </c>
      <c r="D16" s="4">
        <v>3547</v>
      </c>
      <c r="E16" s="4">
        <v>53157</v>
      </c>
      <c r="F16" s="4">
        <v>12794</v>
      </c>
      <c r="G16" s="4"/>
      <c r="H16" s="4"/>
      <c r="I16" s="4">
        <f t="shared" si="0"/>
        <v>8.5947668562170865</v>
      </c>
      <c r="J16" s="4">
        <f t="shared" si="1"/>
        <v>0.85728718274694449</v>
      </c>
      <c r="K16" s="4">
        <f t="shared" si="2"/>
        <v>53157</v>
      </c>
      <c r="L16" s="4">
        <f t="shared" si="3"/>
        <v>0</v>
      </c>
    </row>
    <row r="17" spans="1:12">
      <c r="A17" s="4" t="s">
        <v>20</v>
      </c>
      <c r="B17" s="4" t="s">
        <v>40</v>
      </c>
      <c r="C17" s="4">
        <v>373.22859999999997</v>
      </c>
      <c r="D17" s="4">
        <v>685</v>
      </c>
      <c r="E17" s="4">
        <v>7819</v>
      </c>
      <c r="F17" s="4">
        <v>12820</v>
      </c>
      <c r="G17" s="4"/>
      <c r="H17" s="4"/>
      <c r="I17" s="4">
        <f t="shared" si="0"/>
        <v>1.2642263869059842</v>
      </c>
      <c r="J17" s="4">
        <f t="shared" si="1"/>
        <v>0.1655601128225703</v>
      </c>
      <c r="K17" s="4">
        <f t="shared" si="2"/>
        <v>7819</v>
      </c>
      <c r="L17" s="4">
        <f t="shared" si="3"/>
        <v>0</v>
      </c>
    </row>
    <row r="18" spans="1:12">
      <c r="A18" t="s">
        <v>21</v>
      </c>
      <c r="B18" t="s">
        <v>40</v>
      </c>
      <c r="C18">
        <v>374.17739999999998</v>
      </c>
      <c r="D18">
        <v>95</v>
      </c>
      <c r="E18">
        <v>607</v>
      </c>
      <c r="F18">
        <v>12842</v>
      </c>
      <c r="I18">
        <f t="shared" si="0"/>
        <v>9.8143677817103522E-2</v>
      </c>
      <c r="J18">
        <f t="shared" si="1"/>
        <v>2.2960891559334569E-2</v>
      </c>
      <c r="K18">
        <f t="shared" si="2"/>
        <v>0</v>
      </c>
      <c r="L18">
        <f t="shared" si="3"/>
        <v>0</v>
      </c>
    </row>
    <row r="19" spans="1:12">
      <c r="A19" t="s">
        <v>22</v>
      </c>
      <c r="B19" t="s">
        <v>40</v>
      </c>
      <c r="C19">
        <v>432.3664</v>
      </c>
      <c r="D19">
        <v>77</v>
      </c>
      <c r="E19">
        <v>1267</v>
      </c>
      <c r="F19">
        <v>14202</v>
      </c>
      <c r="I19">
        <f t="shared" si="0"/>
        <v>0.20485673771708426</v>
      </c>
      <c r="J19">
        <f t="shared" si="1"/>
        <v>1.861040684282907E-2</v>
      </c>
      <c r="K19">
        <f t="shared" si="2"/>
        <v>0</v>
      </c>
      <c r="L19">
        <f t="shared" si="3"/>
        <v>0</v>
      </c>
    </row>
    <row r="20" spans="1:12">
      <c r="A20" t="s">
        <v>23</v>
      </c>
      <c r="B20" t="s">
        <v>40</v>
      </c>
      <c r="C20">
        <v>438.58269999999999</v>
      </c>
      <c r="D20">
        <v>61</v>
      </c>
      <c r="E20">
        <v>952</v>
      </c>
      <c r="F20">
        <v>14347</v>
      </c>
      <c r="I20">
        <f t="shared" si="0"/>
        <v>0.15392550458300255</v>
      </c>
      <c r="J20">
        <f t="shared" si="1"/>
        <v>1.4743309317046408E-2</v>
      </c>
      <c r="K20">
        <f t="shared" si="2"/>
        <v>0</v>
      </c>
      <c r="L20">
        <f t="shared" si="3"/>
        <v>0</v>
      </c>
    </row>
    <row r="21" spans="1:12">
      <c r="A21" t="s">
        <v>24</v>
      </c>
      <c r="B21" t="s">
        <v>40</v>
      </c>
      <c r="C21">
        <v>481.12349999999998</v>
      </c>
      <c r="D21">
        <v>320</v>
      </c>
      <c r="E21">
        <v>6014</v>
      </c>
      <c r="F21">
        <v>15312</v>
      </c>
      <c r="I21">
        <f t="shared" si="0"/>
        <v>0.97238233672497609</v>
      </c>
      <c r="J21">
        <f t="shared" si="1"/>
        <v>7.7341950515653277E-2</v>
      </c>
      <c r="K21">
        <f t="shared" si="2"/>
        <v>0</v>
      </c>
      <c r="L21">
        <f t="shared" si="3"/>
        <v>0</v>
      </c>
    </row>
    <row r="22" spans="1:12">
      <c r="A22" t="s">
        <v>25</v>
      </c>
      <c r="B22" t="s">
        <v>40</v>
      </c>
      <c r="C22">
        <v>490.29689999999999</v>
      </c>
      <c r="D22">
        <v>169</v>
      </c>
      <c r="E22">
        <v>3382</v>
      </c>
      <c r="F22">
        <v>15526</v>
      </c>
      <c r="I22">
        <f t="shared" si="0"/>
        <v>0.54682358876020443</v>
      </c>
      <c r="J22">
        <f t="shared" si="1"/>
        <v>4.0846217616079393E-2</v>
      </c>
      <c r="K22">
        <f t="shared" si="2"/>
        <v>0</v>
      </c>
      <c r="L22">
        <f t="shared" si="3"/>
        <v>0</v>
      </c>
    </row>
    <row r="23" spans="1:12">
      <c r="A23" t="s">
        <v>26</v>
      </c>
      <c r="B23" t="s">
        <v>40</v>
      </c>
      <c r="C23">
        <v>510.89449999999999</v>
      </c>
      <c r="D23">
        <v>68</v>
      </c>
      <c r="E23">
        <v>1213</v>
      </c>
      <c r="F23">
        <v>16007</v>
      </c>
      <c r="I23">
        <f t="shared" si="0"/>
        <v>0.19612566917981311</v>
      </c>
      <c r="J23">
        <f t="shared" si="1"/>
        <v>1.6435164484576326E-2</v>
      </c>
      <c r="K23">
        <f t="shared" si="2"/>
        <v>0</v>
      </c>
      <c r="L23">
        <f t="shared" si="3"/>
        <v>0</v>
      </c>
    </row>
    <row r="24" spans="1:12">
      <c r="A24" t="s">
        <v>28</v>
      </c>
      <c r="B24" t="s">
        <v>40</v>
      </c>
      <c r="C24">
        <v>532.26009999999997</v>
      </c>
      <c r="D24">
        <v>65</v>
      </c>
      <c r="E24">
        <v>677</v>
      </c>
      <c r="F24">
        <v>16501</v>
      </c>
      <c r="I24">
        <f t="shared" si="0"/>
        <v>0.10946172962467723</v>
      </c>
      <c r="J24">
        <f t="shared" si="1"/>
        <v>1.5710083698492073E-2</v>
      </c>
      <c r="K24">
        <f t="shared" si="2"/>
        <v>0</v>
      </c>
      <c r="L24">
        <f t="shared" si="3"/>
        <v>0</v>
      </c>
    </row>
    <row r="25" spans="1:12">
      <c r="A25" t="s">
        <v>31</v>
      </c>
      <c r="B25" t="s">
        <v>40</v>
      </c>
      <c r="C25">
        <v>696.12689999999998</v>
      </c>
      <c r="D25">
        <v>55</v>
      </c>
      <c r="E25">
        <v>300</v>
      </c>
      <c r="F25">
        <v>20195</v>
      </c>
      <c r="I25">
        <f t="shared" si="0"/>
        <v>4.8505936318173071E-2</v>
      </c>
      <c r="J25">
        <f t="shared" si="1"/>
        <v>1.3293147744877909E-2</v>
      </c>
      <c r="K25">
        <f t="shared" si="2"/>
        <v>0</v>
      </c>
      <c r="L25">
        <f t="shared" si="3"/>
        <v>0</v>
      </c>
    </row>
    <row r="26" spans="1:12">
      <c r="A26" t="s">
        <v>32</v>
      </c>
      <c r="B26" t="s">
        <v>40</v>
      </c>
      <c r="C26">
        <v>1000.8226</v>
      </c>
      <c r="D26">
        <v>56</v>
      </c>
      <c r="E26">
        <v>218</v>
      </c>
      <c r="F26">
        <v>26102</v>
      </c>
      <c r="I26">
        <f t="shared" si="0"/>
        <v>3.5247647057872429E-2</v>
      </c>
      <c r="J26">
        <f t="shared" si="1"/>
        <v>1.3534841340239325E-2</v>
      </c>
      <c r="K26">
        <f t="shared" si="2"/>
        <v>0</v>
      </c>
      <c r="L26">
        <f t="shared" si="3"/>
        <v>0</v>
      </c>
    </row>
    <row r="27" spans="1:12">
      <c r="K27">
        <f t="shared" si="2"/>
        <v>0</v>
      </c>
      <c r="L27">
        <f t="shared" si="3"/>
        <v>0</v>
      </c>
    </row>
    <row r="28" spans="1:12">
      <c r="K28">
        <f t="shared" si="2"/>
        <v>0</v>
      </c>
      <c r="L28">
        <f t="shared" si="3"/>
        <v>0</v>
      </c>
    </row>
    <row r="29" spans="1:12">
      <c r="K29">
        <f t="shared" si="2"/>
        <v>0</v>
      </c>
      <c r="L29">
        <f t="shared" si="3"/>
        <v>0</v>
      </c>
    </row>
    <row r="30" spans="1:12">
      <c r="K30">
        <f t="shared" si="2"/>
        <v>0</v>
      </c>
      <c r="L30">
        <f t="shared" si="3"/>
        <v>0</v>
      </c>
    </row>
    <row r="31" spans="1:12">
      <c r="K31">
        <f t="shared" si="2"/>
        <v>0</v>
      </c>
      <c r="L31">
        <f t="shared" si="3"/>
        <v>0</v>
      </c>
    </row>
    <row r="32" spans="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3.7109375" customWidth="1"/>
    <col min="2" max="2" width="14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s="4" t="s">
        <v>3</v>
      </c>
      <c r="B2" s="4" t="s">
        <v>41</v>
      </c>
      <c r="C2" s="4">
        <v>13.461499999999999</v>
      </c>
      <c r="D2" s="4">
        <v>2808</v>
      </c>
      <c r="E2" s="4">
        <v>50438</v>
      </c>
      <c r="F2" s="4">
        <v>5056</v>
      </c>
      <c r="G2" s="4">
        <f>SUM(E$2:E$1048576)</f>
        <v>60505</v>
      </c>
      <c r="H2" s="4">
        <f>SUM(D$2:D$1048576)</f>
        <v>3696</v>
      </c>
      <c r="I2" s="4">
        <f>(E2/60505)*100</f>
        <v>83.361705644161646</v>
      </c>
      <c r="J2" s="4">
        <f>(D2/3696)*100</f>
        <v>75.974025974025977</v>
      </c>
      <c r="K2" s="4">
        <f>IF(I2&lt;1,0,E2)</f>
        <v>50438</v>
      </c>
      <c r="L2" s="4">
        <f>IF(J2&lt;1,0,D2)</f>
        <v>2808</v>
      </c>
    </row>
    <row r="3" spans="1:12">
      <c r="A3" s="4" t="s">
        <v>5</v>
      </c>
      <c r="B3" s="4" t="s">
        <v>41</v>
      </c>
      <c r="C3" s="4">
        <v>22.7318</v>
      </c>
      <c r="D3" s="4">
        <v>54</v>
      </c>
      <c r="E3" s="4">
        <v>740</v>
      </c>
      <c r="F3" s="4">
        <v>5244</v>
      </c>
      <c r="G3" s="4">
        <v>60505</v>
      </c>
      <c r="H3" s="4">
        <v>3696</v>
      </c>
      <c r="I3" s="4">
        <f t="shared" ref="I3:I10" si="0">(E3/60505)*100</f>
        <v>1.2230394182298983</v>
      </c>
      <c r="J3" s="4">
        <f t="shared" ref="J3:J10" si="1">(D3/3696)*100</f>
        <v>1.4610389610389609</v>
      </c>
      <c r="K3" s="4">
        <f t="shared" ref="K3:K33" si="2">IF(I3&lt;1,0,E3)</f>
        <v>740</v>
      </c>
      <c r="L3" s="4">
        <f t="shared" ref="L3:L33" si="3">IF(J3&lt;1,0,D3)</f>
        <v>54</v>
      </c>
    </row>
    <row r="4" spans="1:12">
      <c r="A4" s="4" t="s">
        <v>6</v>
      </c>
      <c r="B4" s="4" t="s">
        <v>41</v>
      </c>
      <c r="C4" s="4">
        <v>24.605499999999999</v>
      </c>
      <c r="D4" s="4">
        <v>60</v>
      </c>
      <c r="E4" s="4">
        <v>680</v>
      </c>
      <c r="F4" s="4">
        <v>5282</v>
      </c>
      <c r="G4" s="4"/>
      <c r="H4" s="4"/>
      <c r="I4" s="4">
        <f t="shared" si="0"/>
        <v>1.1238740599950419</v>
      </c>
      <c r="J4" s="4">
        <f t="shared" si="1"/>
        <v>1.6233766233766231</v>
      </c>
      <c r="K4" s="4">
        <f t="shared" si="2"/>
        <v>680</v>
      </c>
      <c r="L4" s="4">
        <f t="shared" si="3"/>
        <v>60</v>
      </c>
    </row>
    <row r="5" spans="1:12">
      <c r="A5" t="s">
        <v>7</v>
      </c>
      <c r="B5" t="s">
        <v>41</v>
      </c>
      <c r="C5">
        <v>31.213000000000001</v>
      </c>
      <c r="D5">
        <v>50</v>
      </c>
      <c r="E5">
        <v>362</v>
      </c>
      <c r="F5">
        <v>5416</v>
      </c>
      <c r="I5">
        <f t="shared" si="0"/>
        <v>0.59829766135030171</v>
      </c>
      <c r="J5">
        <f t="shared" si="1"/>
        <v>1.3528138528138527</v>
      </c>
      <c r="K5">
        <f t="shared" si="2"/>
        <v>0</v>
      </c>
      <c r="L5">
        <f t="shared" si="3"/>
        <v>50</v>
      </c>
    </row>
    <row r="6" spans="1:12">
      <c r="A6" s="4" t="s">
        <v>8</v>
      </c>
      <c r="B6" s="4" t="s">
        <v>41</v>
      </c>
      <c r="C6" s="4">
        <v>37.2288</v>
      </c>
      <c r="D6" s="4">
        <v>56</v>
      </c>
      <c r="E6" s="4">
        <v>712</v>
      </c>
      <c r="F6" s="4">
        <v>5538</v>
      </c>
      <c r="G6" s="4"/>
      <c r="H6" s="4"/>
      <c r="I6" s="4">
        <f t="shared" si="0"/>
        <v>1.176762251053632</v>
      </c>
      <c r="J6" s="4">
        <f t="shared" si="1"/>
        <v>1.5151515151515151</v>
      </c>
      <c r="K6" s="4">
        <f t="shared" si="2"/>
        <v>712</v>
      </c>
      <c r="L6" s="4">
        <f t="shared" si="3"/>
        <v>56</v>
      </c>
    </row>
    <row r="7" spans="1:12">
      <c r="A7" s="4" t="s">
        <v>9</v>
      </c>
      <c r="B7" s="4" t="s">
        <v>41</v>
      </c>
      <c r="C7" s="4">
        <v>127.696</v>
      </c>
      <c r="D7" s="4">
        <v>72</v>
      </c>
      <c r="E7" s="4">
        <v>999</v>
      </c>
      <c r="F7" s="4">
        <v>7418</v>
      </c>
      <c r="G7" s="4"/>
      <c r="H7" s="4"/>
      <c r="I7" s="4">
        <f t="shared" si="0"/>
        <v>1.6511032146103628</v>
      </c>
      <c r="J7" s="4">
        <f t="shared" si="1"/>
        <v>1.948051948051948</v>
      </c>
      <c r="K7" s="4">
        <f t="shared" si="2"/>
        <v>999</v>
      </c>
      <c r="L7" s="4">
        <f t="shared" si="3"/>
        <v>72</v>
      </c>
    </row>
    <row r="8" spans="1:12">
      <c r="A8" s="4" t="s">
        <v>10</v>
      </c>
      <c r="B8" s="4" t="s">
        <v>41</v>
      </c>
      <c r="C8" s="4">
        <v>132.38589999999999</v>
      </c>
      <c r="D8" s="4">
        <v>460</v>
      </c>
      <c r="E8" s="4">
        <v>6213</v>
      </c>
      <c r="F8" s="4">
        <v>7521</v>
      </c>
      <c r="G8" s="4"/>
      <c r="H8" s="4"/>
      <c r="I8" s="4">
        <f t="shared" si="0"/>
        <v>10.268572845219403</v>
      </c>
      <c r="J8" s="4">
        <f t="shared" si="1"/>
        <v>12.445887445887447</v>
      </c>
      <c r="K8" s="4">
        <f t="shared" si="2"/>
        <v>6213</v>
      </c>
      <c r="L8" s="4">
        <f t="shared" si="3"/>
        <v>460</v>
      </c>
    </row>
    <row r="9" spans="1:12">
      <c r="A9" t="s">
        <v>11</v>
      </c>
      <c r="B9" t="s">
        <v>41</v>
      </c>
      <c r="C9">
        <v>938.99180000000001</v>
      </c>
      <c r="D9">
        <v>84</v>
      </c>
      <c r="E9">
        <v>192</v>
      </c>
      <c r="F9">
        <v>26101</v>
      </c>
      <c r="I9">
        <f t="shared" si="0"/>
        <v>0.31732914635154119</v>
      </c>
      <c r="J9">
        <f t="shared" si="1"/>
        <v>2.2727272727272729</v>
      </c>
      <c r="K9">
        <f t="shared" si="2"/>
        <v>0</v>
      </c>
      <c r="L9">
        <f t="shared" si="3"/>
        <v>84</v>
      </c>
    </row>
    <row r="10" spans="1:12">
      <c r="A10" t="s">
        <v>12</v>
      </c>
      <c r="B10" t="s">
        <v>41</v>
      </c>
      <c r="C10">
        <v>999.15520000000004</v>
      </c>
      <c r="D10">
        <v>52</v>
      </c>
      <c r="E10">
        <v>169</v>
      </c>
      <c r="F10">
        <v>27199</v>
      </c>
      <c r="I10">
        <f t="shared" si="0"/>
        <v>0.27931575902817951</v>
      </c>
      <c r="J10">
        <f t="shared" si="1"/>
        <v>1.4069264069264069</v>
      </c>
      <c r="K10">
        <f t="shared" si="2"/>
        <v>0</v>
      </c>
      <c r="L10">
        <f t="shared" si="3"/>
        <v>52</v>
      </c>
    </row>
    <row r="11" spans="1:12">
      <c r="K11">
        <f t="shared" si="2"/>
        <v>0</v>
      </c>
      <c r="L11">
        <f t="shared" si="3"/>
        <v>0</v>
      </c>
    </row>
    <row r="12" spans="1:12">
      <c r="K12">
        <f t="shared" si="2"/>
        <v>0</v>
      </c>
      <c r="L12">
        <f t="shared" si="3"/>
        <v>0</v>
      </c>
    </row>
    <row r="13" spans="1:12">
      <c r="K13">
        <f t="shared" si="2"/>
        <v>0</v>
      </c>
      <c r="L13">
        <f t="shared" si="3"/>
        <v>0</v>
      </c>
    </row>
    <row r="14" spans="1:12">
      <c r="K14">
        <f t="shared" si="2"/>
        <v>0</v>
      </c>
      <c r="L14">
        <f t="shared" si="3"/>
        <v>0</v>
      </c>
    </row>
    <row r="15" spans="1:12">
      <c r="K15">
        <f t="shared" si="2"/>
        <v>0</v>
      </c>
      <c r="L15">
        <f t="shared" si="3"/>
        <v>0</v>
      </c>
    </row>
    <row r="16" spans="1:12">
      <c r="K16">
        <f t="shared" si="2"/>
        <v>0</v>
      </c>
      <c r="L16">
        <f t="shared" si="3"/>
        <v>0</v>
      </c>
    </row>
    <row r="17" spans="11:12">
      <c r="K17">
        <f t="shared" si="2"/>
        <v>0</v>
      </c>
      <c r="L17">
        <f t="shared" si="3"/>
        <v>0</v>
      </c>
    </row>
    <row r="18" spans="11:12">
      <c r="K18">
        <f t="shared" si="2"/>
        <v>0</v>
      </c>
      <c r="L18">
        <f t="shared" si="3"/>
        <v>0</v>
      </c>
    </row>
    <row r="19" spans="11:12">
      <c r="K19">
        <f t="shared" si="2"/>
        <v>0</v>
      </c>
      <c r="L19">
        <f t="shared" si="3"/>
        <v>0</v>
      </c>
    </row>
    <row r="20" spans="11:12">
      <c r="K20">
        <f t="shared" si="2"/>
        <v>0</v>
      </c>
      <c r="L20">
        <f t="shared" si="3"/>
        <v>0</v>
      </c>
    </row>
    <row r="21" spans="11:12">
      <c r="K21">
        <f t="shared" si="2"/>
        <v>0</v>
      </c>
      <c r="L21">
        <f t="shared" si="3"/>
        <v>0</v>
      </c>
    </row>
    <row r="22" spans="11:12">
      <c r="K22">
        <f t="shared" si="2"/>
        <v>0</v>
      </c>
      <c r="L22">
        <f t="shared" si="3"/>
        <v>0</v>
      </c>
    </row>
    <row r="23" spans="11:12">
      <c r="K23">
        <f t="shared" si="2"/>
        <v>0</v>
      </c>
      <c r="L23">
        <f t="shared" si="3"/>
        <v>0</v>
      </c>
    </row>
    <row r="24" spans="11:12">
      <c r="K24">
        <f t="shared" si="2"/>
        <v>0</v>
      </c>
      <c r="L24">
        <f t="shared" si="3"/>
        <v>0</v>
      </c>
    </row>
    <row r="25" spans="11:12">
      <c r="K25">
        <f t="shared" si="2"/>
        <v>0</v>
      </c>
      <c r="L25">
        <f t="shared" si="3"/>
        <v>0</v>
      </c>
    </row>
    <row r="26" spans="11:12">
      <c r="K26">
        <f t="shared" si="2"/>
        <v>0</v>
      </c>
      <c r="L26">
        <f t="shared" si="3"/>
        <v>0</v>
      </c>
    </row>
    <row r="27" spans="11:12">
      <c r="K27">
        <f t="shared" si="2"/>
        <v>0</v>
      </c>
      <c r="L27">
        <f t="shared" si="3"/>
        <v>0</v>
      </c>
    </row>
    <row r="28" spans="11:12">
      <c r="K28">
        <f t="shared" si="2"/>
        <v>0</v>
      </c>
      <c r="L28">
        <f t="shared" si="3"/>
        <v>0</v>
      </c>
    </row>
    <row r="29" spans="11:12">
      <c r="K29">
        <f t="shared" si="2"/>
        <v>0</v>
      </c>
      <c r="L29">
        <f t="shared" si="3"/>
        <v>0</v>
      </c>
    </row>
    <row r="30" spans="11:12">
      <c r="K30">
        <f t="shared" si="2"/>
        <v>0</v>
      </c>
      <c r="L30">
        <f t="shared" si="3"/>
        <v>0</v>
      </c>
    </row>
    <row r="31" spans="11:12">
      <c r="K31">
        <f t="shared" si="2"/>
        <v>0</v>
      </c>
      <c r="L31">
        <f t="shared" si="3"/>
        <v>0</v>
      </c>
    </row>
    <row r="32" spans="1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workbookViewId="0">
      <selection activeCell="C11" sqref="C11:F11"/>
    </sheetView>
  </sheetViews>
  <sheetFormatPr baseColWidth="10" defaultColWidth="10.85546875" defaultRowHeight="13"/>
  <cols>
    <col min="1" max="1" width="13.140625" customWidth="1"/>
    <col min="2" max="2" width="13.85546875" customWidth="1"/>
  </cols>
  <sheetData>
    <row r="1" spans="1:12">
      <c r="A1" s="1" t="s">
        <v>183</v>
      </c>
      <c r="B1" s="1" t="s">
        <v>184</v>
      </c>
      <c r="C1" s="1" t="s">
        <v>0</v>
      </c>
      <c r="D1" s="1" t="s">
        <v>1</v>
      </c>
      <c r="E1" s="1" t="s">
        <v>52</v>
      </c>
      <c r="F1" s="1" t="s">
        <v>2</v>
      </c>
      <c r="G1" s="1" t="s">
        <v>53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</row>
    <row r="2" spans="1:12">
      <c r="A2" s="4" t="s">
        <v>3</v>
      </c>
      <c r="B2" s="4" t="s">
        <v>42</v>
      </c>
      <c r="C2" s="4">
        <v>13.784599999999999</v>
      </c>
      <c r="D2" s="4">
        <v>3992</v>
      </c>
      <c r="E2" s="4">
        <v>73416</v>
      </c>
      <c r="F2" s="4">
        <v>5052</v>
      </c>
      <c r="G2" s="4">
        <f>SUM(E$2:E$1048576)</f>
        <v>120318</v>
      </c>
      <c r="H2" s="4">
        <f>SUM(D$2:D$1048576)</f>
        <v>7464</v>
      </c>
      <c r="I2" s="4">
        <f>(E2/120318)*100</f>
        <v>61.018301501022286</v>
      </c>
      <c r="J2" s="4">
        <f>(D2/7464)*100</f>
        <v>53.483386923901385</v>
      </c>
      <c r="K2" s="4">
        <f>IF(I2&lt;1,0,E2)</f>
        <v>73416</v>
      </c>
      <c r="L2" s="4">
        <f>IF(J2&lt;1,0,D2)</f>
        <v>3992</v>
      </c>
    </row>
    <row r="3" spans="1:12">
      <c r="A3" t="s">
        <v>5</v>
      </c>
      <c r="B3" t="s">
        <v>42</v>
      </c>
      <c r="C3">
        <v>22.8261</v>
      </c>
      <c r="D3">
        <v>69</v>
      </c>
      <c r="E3">
        <v>1146</v>
      </c>
      <c r="F3">
        <v>5235</v>
      </c>
      <c r="G3">
        <v>120318</v>
      </c>
      <c r="H3">
        <v>7464</v>
      </c>
      <c r="I3">
        <f t="shared" ref="I3:I8" si="0">(E3/120318)*100</f>
        <v>0.95247593876227987</v>
      </c>
      <c r="J3">
        <f t="shared" ref="J3:J8" si="1">(D3/7464)*100</f>
        <v>0.92443729903536975</v>
      </c>
      <c r="K3">
        <f t="shared" ref="K3:K33" si="2">IF(I3&lt;1,0,E3)</f>
        <v>0</v>
      </c>
      <c r="L3">
        <f t="shared" ref="L3:L33" si="3">IF(J3&lt;1,0,D3)</f>
        <v>0</v>
      </c>
    </row>
    <row r="4" spans="1:12">
      <c r="A4" t="s">
        <v>6</v>
      </c>
      <c r="B4" t="s">
        <v>42</v>
      </c>
      <c r="C4">
        <v>25</v>
      </c>
      <c r="D4">
        <v>68</v>
      </c>
      <c r="E4">
        <v>857</v>
      </c>
      <c r="F4">
        <v>5279</v>
      </c>
      <c r="I4">
        <f t="shared" si="0"/>
        <v>0.71227912698016926</v>
      </c>
      <c r="J4">
        <f t="shared" si="1"/>
        <v>0.91103965702036449</v>
      </c>
      <c r="K4">
        <f t="shared" si="2"/>
        <v>0</v>
      </c>
      <c r="L4">
        <f t="shared" si="3"/>
        <v>0</v>
      </c>
    </row>
    <row r="5" spans="1:12">
      <c r="A5" s="4" t="s">
        <v>7</v>
      </c>
      <c r="B5" s="4" t="s">
        <v>42</v>
      </c>
      <c r="C5" s="4">
        <v>132.39439999999999</v>
      </c>
      <c r="D5" s="4">
        <v>3148</v>
      </c>
      <c r="E5" s="4">
        <v>44374</v>
      </c>
      <c r="F5" s="4">
        <v>7489</v>
      </c>
      <c r="G5" s="4"/>
      <c r="H5" s="4"/>
      <c r="I5" s="4">
        <f t="shared" si="0"/>
        <v>36.880599744011704</v>
      </c>
      <c r="J5" s="4">
        <f t="shared" si="1"/>
        <v>42.175777063236872</v>
      </c>
      <c r="K5" s="4">
        <f t="shared" si="2"/>
        <v>44374</v>
      </c>
      <c r="L5" s="4">
        <f t="shared" si="3"/>
        <v>3148</v>
      </c>
    </row>
    <row r="6" spans="1:12">
      <c r="A6" t="s">
        <v>8</v>
      </c>
      <c r="B6" t="s">
        <v>42</v>
      </c>
      <c r="C6">
        <v>873.91160000000002</v>
      </c>
      <c r="D6">
        <v>54</v>
      </c>
      <c r="E6">
        <v>178</v>
      </c>
      <c r="F6">
        <v>24387</v>
      </c>
      <c r="I6">
        <f t="shared" si="0"/>
        <v>0.14794128891770142</v>
      </c>
      <c r="J6">
        <f t="shared" si="1"/>
        <v>0.72347266881028938</v>
      </c>
      <c r="K6">
        <f t="shared" si="2"/>
        <v>0</v>
      </c>
      <c r="L6">
        <f t="shared" si="3"/>
        <v>0</v>
      </c>
    </row>
    <row r="7" spans="1:12">
      <c r="A7" t="s">
        <v>9</v>
      </c>
      <c r="B7" t="s">
        <v>42</v>
      </c>
      <c r="C7">
        <v>881.26819999999998</v>
      </c>
      <c r="D7">
        <v>62</v>
      </c>
      <c r="E7">
        <v>176</v>
      </c>
      <c r="F7">
        <v>24533</v>
      </c>
      <c r="I7">
        <f t="shared" si="0"/>
        <v>0.14627902724446881</v>
      </c>
      <c r="J7">
        <f t="shared" si="1"/>
        <v>0.83065380493033225</v>
      </c>
      <c r="K7">
        <f t="shared" si="2"/>
        <v>0</v>
      </c>
      <c r="L7">
        <f t="shared" si="3"/>
        <v>0</v>
      </c>
    </row>
    <row r="8" spans="1:12">
      <c r="A8" t="s">
        <v>10</v>
      </c>
      <c r="B8" t="s">
        <v>42</v>
      </c>
      <c r="C8">
        <v>924.66679999999997</v>
      </c>
      <c r="D8">
        <v>71</v>
      </c>
      <c r="E8">
        <v>171</v>
      </c>
      <c r="F8">
        <v>25368</v>
      </c>
      <c r="I8">
        <f t="shared" si="0"/>
        <v>0.14212337306138734</v>
      </c>
      <c r="J8">
        <f t="shared" si="1"/>
        <v>0.9512325830653805</v>
      </c>
      <c r="K8">
        <f t="shared" si="2"/>
        <v>0</v>
      </c>
      <c r="L8">
        <f t="shared" si="3"/>
        <v>0</v>
      </c>
    </row>
    <row r="9" spans="1:12">
      <c r="K9">
        <f t="shared" si="2"/>
        <v>0</v>
      </c>
      <c r="L9">
        <f t="shared" si="3"/>
        <v>0</v>
      </c>
    </row>
    <row r="10" spans="1:12">
      <c r="A10" s="1"/>
      <c r="K10">
        <f t="shared" si="2"/>
        <v>0</v>
      </c>
      <c r="L10">
        <f t="shared" si="3"/>
        <v>0</v>
      </c>
    </row>
    <row r="11" spans="1:12">
      <c r="K11">
        <f t="shared" si="2"/>
        <v>0</v>
      </c>
      <c r="L11">
        <f t="shared" si="3"/>
        <v>0</v>
      </c>
    </row>
    <row r="12" spans="1:12">
      <c r="K12">
        <f t="shared" si="2"/>
        <v>0</v>
      </c>
      <c r="L12">
        <f t="shared" si="3"/>
        <v>0</v>
      </c>
    </row>
    <row r="13" spans="1:12">
      <c r="K13">
        <f t="shared" si="2"/>
        <v>0</v>
      </c>
      <c r="L13">
        <f t="shared" si="3"/>
        <v>0</v>
      </c>
    </row>
    <row r="14" spans="1:12">
      <c r="K14">
        <f t="shared" si="2"/>
        <v>0</v>
      </c>
      <c r="L14">
        <f t="shared" si="3"/>
        <v>0</v>
      </c>
    </row>
    <row r="15" spans="1:12">
      <c r="K15">
        <f t="shared" si="2"/>
        <v>0</v>
      </c>
      <c r="L15">
        <f t="shared" si="3"/>
        <v>0</v>
      </c>
    </row>
    <row r="16" spans="1:12">
      <c r="K16">
        <f t="shared" si="2"/>
        <v>0</v>
      </c>
      <c r="L16">
        <f t="shared" si="3"/>
        <v>0</v>
      </c>
    </row>
    <row r="17" spans="11:12">
      <c r="K17">
        <f t="shared" si="2"/>
        <v>0</v>
      </c>
      <c r="L17">
        <f t="shared" si="3"/>
        <v>0</v>
      </c>
    </row>
    <row r="18" spans="11:12">
      <c r="K18">
        <f t="shared" si="2"/>
        <v>0</v>
      </c>
      <c r="L18">
        <f t="shared" si="3"/>
        <v>0</v>
      </c>
    </row>
    <row r="19" spans="11:12">
      <c r="K19">
        <f t="shared" si="2"/>
        <v>0</v>
      </c>
      <c r="L19">
        <f t="shared" si="3"/>
        <v>0</v>
      </c>
    </row>
    <row r="20" spans="11:12">
      <c r="K20">
        <f t="shared" si="2"/>
        <v>0</v>
      </c>
      <c r="L20">
        <f t="shared" si="3"/>
        <v>0</v>
      </c>
    </row>
    <row r="21" spans="11:12">
      <c r="K21">
        <f t="shared" si="2"/>
        <v>0</v>
      </c>
      <c r="L21">
        <f t="shared" si="3"/>
        <v>0</v>
      </c>
    </row>
    <row r="22" spans="11:12">
      <c r="K22">
        <f t="shared" si="2"/>
        <v>0</v>
      </c>
      <c r="L22">
        <f t="shared" si="3"/>
        <v>0</v>
      </c>
    </row>
    <row r="23" spans="11:12">
      <c r="K23">
        <f t="shared" si="2"/>
        <v>0</v>
      </c>
      <c r="L23">
        <f t="shared" si="3"/>
        <v>0</v>
      </c>
    </row>
    <row r="24" spans="11:12">
      <c r="K24">
        <f t="shared" si="2"/>
        <v>0</v>
      </c>
      <c r="L24">
        <f t="shared" si="3"/>
        <v>0</v>
      </c>
    </row>
    <row r="25" spans="11:12">
      <c r="K25">
        <f t="shared" si="2"/>
        <v>0</v>
      </c>
      <c r="L25">
        <f t="shared" si="3"/>
        <v>0</v>
      </c>
    </row>
    <row r="26" spans="11:12">
      <c r="K26">
        <f t="shared" si="2"/>
        <v>0</v>
      </c>
      <c r="L26">
        <f t="shared" si="3"/>
        <v>0</v>
      </c>
    </row>
    <row r="27" spans="11:12">
      <c r="K27">
        <f t="shared" si="2"/>
        <v>0</v>
      </c>
      <c r="L27">
        <f t="shared" si="3"/>
        <v>0</v>
      </c>
    </row>
    <row r="28" spans="11:12">
      <c r="K28">
        <f t="shared" si="2"/>
        <v>0</v>
      </c>
      <c r="L28">
        <f t="shared" si="3"/>
        <v>0</v>
      </c>
    </row>
    <row r="29" spans="11:12">
      <c r="K29">
        <f t="shared" si="2"/>
        <v>0</v>
      </c>
      <c r="L29">
        <f t="shared" si="3"/>
        <v>0</v>
      </c>
    </row>
    <row r="30" spans="11:12">
      <c r="K30">
        <f t="shared" si="2"/>
        <v>0</v>
      </c>
      <c r="L30">
        <f t="shared" si="3"/>
        <v>0</v>
      </c>
    </row>
    <row r="31" spans="11:12">
      <c r="K31">
        <f t="shared" si="2"/>
        <v>0</v>
      </c>
      <c r="L31">
        <f t="shared" si="3"/>
        <v>0</v>
      </c>
    </row>
    <row r="32" spans="11:12">
      <c r="K32">
        <f t="shared" si="2"/>
        <v>0</v>
      </c>
      <c r="L32">
        <f t="shared" si="3"/>
        <v>0</v>
      </c>
    </row>
    <row r="33" spans="11:12">
      <c r="K33">
        <f t="shared" si="2"/>
        <v>0</v>
      </c>
      <c r="L33">
        <f t="shared" si="3"/>
        <v>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2"/>
  <sheetViews>
    <sheetView view="pageLayout" workbookViewId="0">
      <selection activeCell="D35" sqref="D35"/>
    </sheetView>
  </sheetViews>
  <sheetFormatPr baseColWidth="10" defaultColWidth="10.85546875" defaultRowHeight="13"/>
  <cols>
    <col min="3" max="3" width="16.28515625" customWidth="1"/>
    <col min="4" max="4" width="12.28515625" bestFit="1" customWidth="1"/>
  </cols>
  <sheetData>
    <row r="1" spans="1:4">
      <c r="A1" s="1" t="s">
        <v>55</v>
      </c>
      <c r="B1" s="1" t="s">
        <v>51</v>
      </c>
      <c r="C1" s="1" t="s">
        <v>54</v>
      </c>
      <c r="D1" s="1" t="s">
        <v>58</v>
      </c>
    </row>
    <row r="2" spans="1:4">
      <c r="A2" t="s">
        <v>50</v>
      </c>
      <c r="B2">
        <v>26082</v>
      </c>
      <c r="C2">
        <v>10</v>
      </c>
      <c r="D2">
        <f>B2/322419875</f>
        <v>8.0894516815999639E-5</v>
      </c>
    </row>
    <row r="3" spans="1:4">
      <c r="A3" t="s">
        <v>43</v>
      </c>
      <c r="B3">
        <v>294555</v>
      </c>
      <c r="C3">
        <v>22</v>
      </c>
      <c r="D3">
        <f t="shared" ref="D3:D9" si="0">B3/322419875</f>
        <v>9.1357581476638188E-4</v>
      </c>
    </row>
    <row r="4" spans="1:4">
      <c r="A4" t="s">
        <v>44</v>
      </c>
      <c r="B4">
        <v>550287</v>
      </c>
      <c r="C4">
        <v>23</v>
      </c>
      <c r="D4">
        <f t="shared" si="0"/>
        <v>1.7067403180402573E-3</v>
      </c>
    </row>
    <row r="5" spans="1:4">
      <c r="A5" t="s">
        <v>45</v>
      </c>
      <c r="B5">
        <v>163083</v>
      </c>
      <c r="C5">
        <v>15</v>
      </c>
      <c r="D5">
        <f t="shared" si="0"/>
        <v>5.058093890768986E-4</v>
      </c>
    </row>
    <row r="6" spans="1:4">
      <c r="A6" t="s">
        <v>46</v>
      </c>
      <c r="B6">
        <v>746048</v>
      </c>
      <c r="C6">
        <v>32</v>
      </c>
      <c r="D6">
        <f t="shared" si="0"/>
        <v>2.3139020198429143E-3</v>
      </c>
    </row>
    <row r="7" spans="1:4">
      <c r="A7" t="s">
        <v>47</v>
      </c>
      <c r="B7">
        <v>618481</v>
      </c>
      <c r="C7">
        <v>25</v>
      </c>
      <c r="D7">
        <f t="shared" si="0"/>
        <v>1.9182471303916982E-3</v>
      </c>
    </row>
    <row r="8" spans="1:4">
      <c r="A8" t="s">
        <v>48</v>
      </c>
      <c r="B8">
        <v>60505</v>
      </c>
      <c r="C8">
        <v>9</v>
      </c>
      <c r="D8">
        <f t="shared" si="0"/>
        <v>1.8765902691327574E-4</v>
      </c>
    </row>
    <row r="9" spans="1:4">
      <c r="A9" t="s">
        <v>49</v>
      </c>
      <c r="B9">
        <v>120318</v>
      </c>
      <c r="C9">
        <v>7</v>
      </c>
      <c r="D9">
        <f t="shared" si="0"/>
        <v>3.7317178415257436E-4</v>
      </c>
    </row>
    <row r="11" spans="1:4">
      <c r="A11" s="1" t="s">
        <v>56</v>
      </c>
      <c r="B11" s="1">
        <f>AVERAGE(B2:B9)</f>
        <v>322419.875</v>
      </c>
    </row>
    <row r="12" spans="1:4">
      <c r="A12" t="s">
        <v>57</v>
      </c>
      <c r="B12">
        <f>B11*1000</f>
        <v>322419875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F1-A</vt:lpstr>
      <vt:lpstr>F2-A</vt:lpstr>
      <vt:lpstr>F3-A</vt:lpstr>
      <vt:lpstr>F4-A</vt:lpstr>
      <vt:lpstr>F5-A</vt:lpstr>
      <vt:lpstr>F6-A</vt:lpstr>
      <vt:lpstr>F7-A</vt:lpstr>
      <vt:lpstr>F8-A</vt:lpstr>
      <vt:lpstr>ALL</vt:lpstr>
      <vt:lpstr>TREE(F)</vt:lpstr>
      <vt:lpstr>M1</vt:lpstr>
      <vt:lpstr>M3</vt:lpstr>
      <vt:lpstr>M4</vt:lpstr>
      <vt:lpstr>M5</vt:lpstr>
      <vt:lpstr>M6</vt:lpstr>
      <vt:lpstr>M7</vt:lpstr>
      <vt:lpstr>M8</vt:lpstr>
      <vt:lpstr>ALL (2)</vt:lpstr>
      <vt:lpstr>M2</vt:lpstr>
      <vt:lpstr>TREE(M)</vt:lpstr>
      <vt:lpstr>Sum crosstab</vt:lpstr>
      <vt:lpstr>Count crosstab</vt:lpstr>
      <vt:lpstr>Original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</dc:creator>
  <cp:lastModifiedBy>Attila</cp:lastModifiedBy>
  <dcterms:created xsi:type="dcterms:W3CDTF">2013-01-01T04:12:18Z</dcterms:created>
  <dcterms:modified xsi:type="dcterms:W3CDTF">2013-04-09T22:38:35Z</dcterms:modified>
</cp:coreProperties>
</file>